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<sst xmlns="http://schemas.openxmlformats.org/spreadsheetml/2006/main" count="1307" uniqueCount="401">
  <si>
    <t>ЦП «Обеспечение жильем молодых семей» на 2011-2015 годы</t>
  </si>
  <si>
    <t>ЦП  «Обеспечение жилыми помещениями молодых семей»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</si>
  <si>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</si>
  <si>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</si>
  <si>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</si>
  <si>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</si>
  <si>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</si>
  <si>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</si>
  <si>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</si>
  <si>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</si>
  <si>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</si>
  <si>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</si>
  <si>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</si>
  <si>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</si>
  <si>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</si>
  <si>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</si>
  <si>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</si>
  <si>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</si>
  <si>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</si>
  <si>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</si>
  <si>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</si>
  <si>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</si>
  <si>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</si>
  <si>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</si>
  <si>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</si>
  <si>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</si>
  <si>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</si>
  <si>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</si>
  <si>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</si>
  <si>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</si>
  <si>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</si>
  <si>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</si>
  <si>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</si>
  <si>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</si>
  <si>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</si>
  <si>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</si>
  <si>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</si>
  <si>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</si>
  <si>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</si>
  <si>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</si>
  <si>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</si>
  <si>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</si>
  <si>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</si>
  <si>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</si>
  <si>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</si>
  <si>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</si>
  <si>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</si>
  <si>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</si>
  <si>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</si>
  <si>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</si>
  <si>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</si>
  <si>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</si>
  <si>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</si>
  <si>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</si>
  <si>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</si>
  <si>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</si>
  <si>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</si>
  <si>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</si>
  <si>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</si>
  <si>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</si>
  <si>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</si>
  <si>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</si>
  <si>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</si>
  <si>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</si>
  <si>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</si>
  <si>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</si>
  <si>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</si>
  <si>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</si>
  <si>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</si>
  <si>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</si>
  <si>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</si>
  <si>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</si>
  <si>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</si>
  <si>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</si>
  <si>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</si>
  <si>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</si>
  <si>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</si>
  <si>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</si>
  <si>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</si>
  <si>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</si>
  <si>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</si>
  <si>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</si>
  <si>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</si>
  <si>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</si>
  <si>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</si>
  <si>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</si>
  <si>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</si>
  <si>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</si>
  <si>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</si>
  <si>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</si>
  <si>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</si>
  <si>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</si>
  <si>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</si>
  <si>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</si>
  <si>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</si>
  <si>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</si>
  <si>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</si>
  <si>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</si>
  <si>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</si>
  <si>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</si>
  <si>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</si>
  <si>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</si>
  <si>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</si>
  <si>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</si>
  <si>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</si>
  <si>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</si>
  <si>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</si>
  <si>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</si>
  <si>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</si>
  <si>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</si>
  <si>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</si>
  <si>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</si>
  <si>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</si>
  <si>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</si>
  <si>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</si>
  <si>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</si>
  <si>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</si>
  <si>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</si>
  <si>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</si>
  <si>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</si>
  <si>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</si>
  <si>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</si>
  <si>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</si>
  <si>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</si>
  <si>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</si>
  <si>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</si>
  <si>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</si>
  <si>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</si>
  <si>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</si>
  <si>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</si>
  <si>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</si>
  <si>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</si>
  <si>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</si>
  <si>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</si>
  <si>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</si>
  <si>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</si>
  <si>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</si>
  <si>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</si>
  <si>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</si>
  <si>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</si>
  <si>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</si>
  <si>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</si>
  <si>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</si>
  <si>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</si>
  <si>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</si>
  <si>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</si>
  <si>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</si>
  <si>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</si>
  <si>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</si>
  <si>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</si>
  <si>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</si>
  <si>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</si>
  <si>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</si>
  <si>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</si>
  <si>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</si>
  <si>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</si>
  <si>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</si>
  <si>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</si>
  <si>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</si>
  <si>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</si>
  <si>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</si>
  <si>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</si>
  <si>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</si>
  <si>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</si>
  <si>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</si>
  <si>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</si>
  <si>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</si>
  <si>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</si>
  <si>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</si>
  <si>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</si>
  <si>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</si>
  <si>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</si>
  <si>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</si>
  <si>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</si>
  <si>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</si>
  <si>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</si>
  <si>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</si>
  <si>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</si>
  <si>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</si>
  <si>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</si>
  <si>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</si>
  <si>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</si>
  <si>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</si>
  <si>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</si>
  <si>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</si>
  <si>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</si>
  <si>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</si>
  <si>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</si>
  <si>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</si>
  <si>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</si>
  <si>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</si>
  <si>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</si>
  <si>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</si>
  <si>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</si>
  <si>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</si>
  <si>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</si>
  <si>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</si>
  <si>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</si>
  <si>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</si>
  <si>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</si>
  <si>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</si>
  <si>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</si>
  <si>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</si>
  <si>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</si>
  <si>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</si>
  <si>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</si>
  <si>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</si>
  <si>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</si>
  <si>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</si>
  <si>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</si>
  <si>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</si>
  <si>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</si>
  <si>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</si>
  <si>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</si>
  <si>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</si>
  <si>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</si>
  <si>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</si>
  <si>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</si>
  <si>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</si>
  <si>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</si>
  <si>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</si>
  <si>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</si>
  <si>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</si>
  <si>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</si>
  <si>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</si>
  <si>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</si>
  <si>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</si>
  <si>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</si>
  <si>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</si>
  <si>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</si>
  <si>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</si>
  <si>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</si>
  <si>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</si>
  <si>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</si>
  <si>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</si>
  <si>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</si>
  <si>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</si>
  <si>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</si>
  <si>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</si>
  <si>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</si>
  <si>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</si>
  <si>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</si>
  <si>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</si>
  <si>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</si>
  <si>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</si>
  <si>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</si>
  <si>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</si>
  <si>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</si>
  <si>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</si>
  <si>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</si>
  <si>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</si>
  <si>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</si>
  <si>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</si>
  <si>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</si>
  <si>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</si>
  <si>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</si>
  <si>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</si>
  <si>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</si>
  <si>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</si>
  <si>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</si>
  <si>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</si>
  <si>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</si>
  <si>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</si>
  <si>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</si>
  <si>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</si>
  <si>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</si>
  <si>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</si>
  <si>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</si>
  <si>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</si>
  <si>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</si>
  <si>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</si>
  <si>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</si>
  <si>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</si>
  <si>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</si>
  <si>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</si>
  <si>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</si>
  <si>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</si>
  <si>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</si>
  <si>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</si>
  <si>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</si>
  <si>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</si>
  <si>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</si>
  <si>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</si>
  <si>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</si>
  <si>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</si>
  <si>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</si>
  <si>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</si>
  <si>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</si>
  <si>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</si>
  <si>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</si>
  <si>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</si>
  <si>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</si>
  <si>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</si>
  <si>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</si>
  <si>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</si>
  <si>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</si>
  <si>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</si>
  <si>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</si>
  <si>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</si>
  <si>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</si>
  <si>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</si>
  <si>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</si>
  <si>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</si>
  <si>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</si>
  <si>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</si>
  <si>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</si>
  <si>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</si>
  <si>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</si>
  <si>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</si>
  <si>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</si>
  <si>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</si>
  <si>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</si>
  <si>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</si>
  <si>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</si>
  <si>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</si>
  <si>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</si>
  <si>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</si>
  <si>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</si>
  <si>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</si>
  <si>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</si>
  <si>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</si>
  <si>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</si>
  <si>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</si>
  <si>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</si>
  <si>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</si>
  <si>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</si>
  <si>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</si>
  <si>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</si>
  <si>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</si>
  <si>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</si>
  <si>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</si>
  <si>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</si>
  <si>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</si>
  <si>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</si>
  <si>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</si>
  <si>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</si>
  <si>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</si>
  <si>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</si>
  <si>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</si>
  <si>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</si>
  <si>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</si>
  <si>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</si>
  <si>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</si>
  <si>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</si>
  <si>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</si>
  <si>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</si>
  <si>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</si>
  <si>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</si>
  <si>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план на 9 месяцев</t>
  </si>
  <si>
    <t>% к плану 9 месяцев</t>
  </si>
  <si>
    <t>% к плану  месяцев</t>
  </si>
  <si>
    <t>% к плану 9 месяцев.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</si>
  <si>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</si>
  <si>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</si>
  <si>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</si>
  <si>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</si>
  <si>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</si>
  <si>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</si>
  <si>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</si>
  <si>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Межбюджетные трансферты бюджетам муниципальных районов области на поощрение победителей областного конкурса в агропромышленном комплексе</t>
  </si>
  <si>
    <t>Иные межбюджетные трансферты на государственную поддержку муниципальных учреждений культуры муниципальных образований, находящихся на территории сельских поселений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</si>
  <si>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</si>
  <si>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</si>
  <si>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</si>
  <si>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</si>
  <si>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</si>
  <si>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</si>
  <si>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 xml:space="preserve">СПРАВКА
об исполнении бюджета Ртищевского района (консолидация)
на 01.10.2014г.
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</si>
  <si>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</si>
  <si>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</si>
  <si>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</si>
  <si>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08,00,23  7530000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</si>
  <si>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</si>
  <si>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</si>
  <si>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</si>
  <si>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</si>
  <si>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</si>
  <si>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В ТОМ ЧИСЛЕ: 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</si>
  <si>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</si>
  <si>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</si>
  <si>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</si>
  <si>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</si>
  <si>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</si>
  <si>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</si>
  <si>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</si>
  <si>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</si>
  <si>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</si>
  <si>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ЧИСЛЕ:Исполнение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</si>
  <si>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</si>
  <si>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</si>
  <si>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72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</si>
  <si>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</si>
  <si>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 из областного бюджета (комплект книж.фондов,гос поддержку муниц уч-й культуры мо, находящихся на тер сел поселений,поощрение победителей областного конкурса в агропромышленном комплексе, помощь Украинцам, подключение библиотек к сети Интернет)</t>
  </si>
  <si>
    <t xml:space="preserve">СПРАВКА
об исполнении бюджета Ртищевского района
на 01.11.2014 г.
</t>
  </si>
  <si>
    <t xml:space="preserve">СПРАВКА
об исполнении бюджета МО г. Ртищево
на 01.11.2014г.
</t>
  </si>
  <si>
    <t xml:space="preserve">СПРАВКА
об исполнении бюджета Краснозвездинского МО
на 01.11.2014г.
</t>
  </si>
  <si>
    <t xml:space="preserve">СПРАВКА
об исполнении бюджета Макаровского МО
на 01.11.2014г.
</t>
  </si>
  <si>
    <t xml:space="preserve">СПРАВКА
об исполнении бюджета Октябрьского МО
на 01.11.2014г.
</t>
  </si>
  <si>
    <t xml:space="preserve">СПРАВКА
об исполнении бюджета Салтыковского МО
на 01.11.2014г.
</t>
  </si>
  <si>
    <t xml:space="preserve">СПРАВКА
об исполнении бюджета Урусовского МО
на 01.11.2014г.
</t>
  </si>
  <si>
    <t xml:space="preserve">СПРАВКА
об исполнении бюджета Шило-Голицинского МО
на 01.11.2014г.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</si>
</sst>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0"/>
  <sheetViews>
    <sheetView workbookViewId="0" topLeftCell="A1">
      <selection activeCell="B23" sqref="B23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hidden="1" customWidth="1"/>
    <col min="4" max="4" width="18.28125" style="36" customWidth="1"/>
    <col min="5" max="5" width="17.57421875" style="36" hidden="1" customWidth="1"/>
    <col min="6" max="6" width="13.8515625" style="36" customWidth="1"/>
    <col min="7" max="7" width="13.8515625" style="131" customWidth="1"/>
    <col min="8" max="8" width="12.57421875" style="131" hidden="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8" t="s">
        <v>393</v>
      </c>
      <c r="B1" s="158"/>
      <c r="C1" s="158"/>
      <c r="D1" s="158"/>
      <c r="E1" s="158"/>
      <c r="F1" s="158"/>
      <c r="G1" s="158"/>
      <c r="H1" s="158"/>
      <c r="I1" s="12"/>
    </row>
    <row r="2" spans="1:9" ht="12.75" customHeight="1">
      <c r="A2" s="166"/>
      <c r="B2" s="162" t="s">
        <v>6</v>
      </c>
      <c r="C2" s="153" t="s">
        <v>167</v>
      </c>
      <c r="D2" s="155" t="s">
        <v>7</v>
      </c>
      <c r="E2" s="156" t="s">
        <v>348</v>
      </c>
      <c r="F2" s="155" t="s">
        <v>8</v>
      </c>
      <c r="G2" s="161" t="s">
        <v>9</v>
      </c>
      <c r="H2" s="156" t="s">
        <v>349</v>
      </c>
      <c r="I2" s="13"/>
    </row>
    <row r="3" spans="1:9" ht="21" customHeight="1">
      <c r="A3" s="167"/>
      <c r="B3" s="162"/>
      <c r="C3" s="154"/>
      <c r="D3" s="155"/>
      <c r="E3" s="157"/>
      <c r="F3" s="155"/>
      <c r="G3" s="161"/>
      <c r="H3" s="157"/>
      <c r="I3" s="13"/>
    </row>
    <row r="4" spans="1:9" ht="15" customHeight="1">
      <c r="A4" s="147"/>
      <c r="B4" s="143" t="s">
        <v>86</v>
      </c>
      <c r="C4" s="150"/>
      <c r="D4" s="144">
        <f>D5+D6+D7+D8+D9+D10+D11+D12+D13+D14+D15+D16+D17+D18+D19+D20+D21+D23</f>
        <v>147340.1</v>
      </c>
      <c r="E4" s="144">
        <f>E5+E6+E7+E8+E9+E10+E11+E12+E13+E14+E15+E16+E17+E18+E19+E20+E21+E23</f>
        <v>105618.09999999999</v>
      </c>
      <c r="F4" s="144">
        <f>F5+F6+F7+F8+F9+F10+F11+F12+F13+F14+F15+F16+F17+F18+F19+F20+F21+F23</f>
        <v>122119.99999999999</v>
      </c>
      <c r="G4" s="112">
        <f>F4/D4</f>
        <v>0.8288307120736309</v>
      </c>
      <c r="H4" s="112">
        <f>F4/E4</f>
        <v>1.1562412124437005</v>
      </c>
      <c r="I4" s="14"/>
    </row>
    <row r="5" spans="1:9" ht="15">
      <c r="A5" s="147"/>
      <c r="B5" s="145" t="s">
        <v>10</v>
      </c>
      <c r="C5" s="151"/>
      <c r="D5" s="32">
        <v>98630</v>
      </c>
      <c r="E5" s="32">
        <v>68500</v>
      </c>
      <c r="F5" s="32">
        <v>76719.2</v>
      </c>
      <c r="G5" s="112">
        <f aca="true" t="shared" si="0" ref="G5:G37">F5/D5</f>
        <v>0.7778485247896177</v>
      </c>
      <c r="H5" s="112">
        <f aca="true" t="shared" si="1" ref="H5:H37">F5/E5</f>
        <v>1.1199883211678832</v>
      </c>
      <c r="I5" s="14"/>
    </row>
    <row r="6" spans="1:9" ht="15">
      <c r="A6" s="147"/>
      <c r="B6" s="145" t="s">
        <v>11</v>
      </c>
      <c r="C6" s="151"/>
      <c r="D6" s="32">
        <v>20000</v>
      </c>
      <c r="E6" s="32">
        <v>14800</v>
      </c>
      <c r="F6" s="32">
        <v>19603.6</v>
      </c>
      <c r="G6" s="112">
        <f t="shared" si="0"/>
        <v>0.9801799999999999</v>
      </c>
      <c r="H6" s="112">
        <f t="shared" si="1"/>
        <v>1.3245675675675674</v>
      </c>
      <c r="I6" s="14"/>
    </row>
    <row r="7" spans="1:9" ht="15">
      <c r="A7" s="147"/>
      <c r="B7" s="145" t="s">
        <v>12</v>
      </c>
      <c r="C7" s="151"/>
      <c r="D7" s="32">
        <v>2400</v>
      </c>
      <c r="E7" s="32">
        <v>2018</v>
      </c>
      <c r="F7" s="32">
        <v>2229.3</v>
      </c>
      <c r="G7" s="112">
        <f t="shared" si="0"/>
        <v>0.9288750000000001</v>
      </c>
      <c r="H7" s="112">
        <f t="shared" si="1"/>
        <v>1.1047076313181368</v>
      </c>
      <c r="I7" s="14"/>
    </row>
    <row r="8" spans="1:9" ht="15">
      <c r="A8" s="147"/>
      <c r="B8" s="145" t="s">
        <v>13</v>
      </c>
      <c r="C8" s="151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47"/>
      <c r="B9" s="145" t="s">
        <v>315</v>
      </c>
      <c r="C9" s="151"/>
      <c r="D9" s="32">
        <v>4509.2</v>
      </c>
      <c r="E9" s="32">
        <v>3607.4</v>
      </c>
      <c r="F9" s="32">
        <v>4107.5</v>
      </c>
      <c r="G9" s="112">
        <f t="shared" si="0"/>
        <v>0.9109154617227003</v>
      </c>
      <c r="H9" s="112">
        <f t="shared" si="1"/>
        <v>1.1386317015024672</v>
      </c>
      <c r="I9" s="14"/>
    </row>
    <row r="10" spans="1:9" ht="15">
      <c r="A10" s="147"/>
      <c r="B10" s="145" t="s">
        <v>14</v>
      </c>
      <c r="C10" s="151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47"/>
      <c r="B11" s="145" t="s">
        <v>111</v>
      </c>
      <c r="C11" s="151"/>
      <c r="D11" s="32">
        <v>3214</v>
      </c>
      <c r="E11" s="32">
        <v>2394</v>
      </c>
      <c r="F11" s="32">
        <v>2764.4</v>
      </c>
      <c r="G11" s="112">
        <f t="shared" si="0"/>
        <v>0.8601120099564405</v>
      </c>
      <c r="H11" s="112">
        <f t="shared" si="1"/>
        <v>1.1547201336675021</v>
      </c>
      <c r="I11" s="14"/>
    </row>
    <row r="12" spans="1:9" ht="15">
      <c r="A12" s="147"/>
      <c r="B12" s="145" t="s">
        <v>15</v>
      </c>
      <c r="C12" s="151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47"/>
      <c r="B13" s="145" t="s">
        <v>16</v>
      </c>
      <c r="C13" s="151"/>
      <c r="D13" s="32">
        <v>3807.5</v>
      </c>
      <c r="E13" s="32">
        <v>2757.5</v>
      </c>
      <c r="F13" s="32">
        <v>3137.5</v>
      </c>
      <c r="G13" s="112">
        <f t="shared" si="0"/>
        <v>0.8240315167432699</v>
      </c>
      <c r="H13" s="112">
        <f t="shared" si="1"/>
        <v>1.1378059836808703</v>
      </c>
      <c r="I13" s="14"/>
    </row>
    <row r="14" spans="1:9" ht="15">
      <c r="A14" s="147"/>
      <c r="B14" s="145" t="s">
        <v>17</v>
      </c>
      <c r="C14" s="151"/>
      <c r="D14" s="32">
        <v>828.5</v>
      </c>
      <c r="E14" s="32">
        <v>650</v>
      </c>
      <c r="F14" s="32">
        <v>692.6</v>
      </c>
      <c r="G14" s="112">
        <f t="shared" si="0"/>
        <v>0.835968617984309</v>
      </c>
      <c r="H14" s="112">
        <f t="shared" si="1"/>
        <v>1.0655384615384615</v>
      </c>
      <c r="I14" s="14"/>
    </row>
    <row r="15" spans="1:9" ht="15">
      <c r="A15" s="147"/>
      <c r="B15" s="145" t="s">
        <v>18</v>
      </c>
      <c r="C15" s="151"/>
      <c r="D15" s="32">
        <v>50</v>
      </c>
      <c r="E15" s="32">
        <v>50</v>
      </c>
      <c r="F15" s="32">
        <v>51.4</v>
      </c>
      <c r="G15" s="112">
        <v>0</v>
      </c>
      <c r="H15" s="112">
        <v>0</v>
      </c>
      <c r="I15" s="14"/>
    </row>
    <row r="16" spans="1:9" ht="15">
      <c r="A16" s="147"/>
      <c r="B16" s="145" t="s">
        <v>19</v>
      </c>
      <c r="C16" s="151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47"/>
      <c r="B17" s="145" t="s">
        <v>20</v>
      </c>
      <c r="C17" s="151"/>
      <c r="D17" s="32">
        <v>810</v>
      </c>
      <c r="E17" s="32">
        <v>595</v>
      </c>
      <c r="F17" s="32">
        <v>797.4</v>
      </c>
      <c r="G17" s="112">
        <f t="shared" si="0"/>
        <v>0.9844444444444445</v>
      </c>
      <c r="H17" s="112">
        <f t="shared" si="1"/>
        <v>1.3401680672268907</v>
      </c>
      <c r="I17" s="14"/>
    </row>
    <row r="18" spans="1:9" ht="15" hidden="1">
      <c r="A18" s="147"/>
      <c r="B18" s="145"/>
      <c r="C18" s="151"/>
      <c r="D18" s="32">
        <v>0</v>
      </c>
      <c r="E18" s="32">
        <v>0</v>
      </c>
      <c r="F18" s="32"/>
      <c r="G18" s="112">
        <v>0</v>
      </c>
      <c r="H18" s="112">
        <v>0</v>
      </c>
      <c r="I18" s="14"/>
    </row>
    <row r="19" spans="1:9" ht="15">
      <c r="A19" s="147"/>
      <c r="B19" s="145" t="s">
        <v>22</v>
      </c>
      <c r="C19" s="151"/>
      <c r="D19" s="32">
        <v>1872.5</v>
      </c>
      <c r="E19" s="32">
        <v>1472.5</v>
      </c>
      <c r="F19" s="32">
        <v>2031.6</v>
      </c>
      <c r="G19" s="112">
        <v>0</v>
      </c>
      <c r="H19" s="112">
        <v>0</v>
      </c>
      <c r="I19" s="14"/>
    </row>
    <row r="20" spans="1:9" ht="15">
      <c r="A20" s="147"/>
      <c r="B20" s="145" t="s">
        <v>23</v>
      </c>
      <c r="C20" s="151"/>
      <c r="D20" s="32">
        <v>8429</v>
      </c>
      <c r="E20" s="32">
        <v>6551</v>
      </c>
      <c r="F20" s="32">
        <v>7503.3</v>
      </c>
      <c r="G20" s="112">
        <f t="shared" si="0"/>
        <v>0.8901767706726776</v>
      </c>
      <c r="H20" s="112">
        <f t="shared" si="1"/>
        <v>1.145367119523737</v>
      </c>
      <c r="I20" s="14"/>
    </row>
    <row r="21" spans="1:9" ht="15">
      <c r="A21" s="147"/>
      <c r="B21" s="145" t="s">
        <v>24</v>
      </c>
      <c r="C21" s="151"/>
      <c r="D21" s="32">
        <v>2789.4</v>
      </c>
      <c r="E21" s="32">
        <v>2222.7</v>
      </c>
      <c r="F21" s="32">
        <v>2482.2</v>
      </c>
      <c r="G21" s="112">
        <f t="shared" si="0"/>
        <v>0.8898687889868788</v>
      </c>
      <c r="H21" s="112">
        <f t="shared" si="1"/>
        <v>1.1167498987717641</v>
      </c>
      <c r="I21" s="14"/>
    </row>
    <row r="22" spans="1:9" ht="15">
      <c r="A22" s="147"/>
      <c r="B22" s="145" t="s">
        <v>25</v>
      </c>
      <c r="C22" s="151"/>
      <c r="D22" s="32">
        <v>852.8</v>
      </c>
      <c r="E22" s="32">
        <v>634</v>
      </c>
      <c r="F22" s="32">
        <v>583.9</v>
      </c>
      <c r="G22" s="112">
        <f t="shared" si="0"/>
        <v>0.6846857410881801</v>
      </c>
      <c r="H22" s="112">
        <f t="shared" si="1"/>
        <v>0.9209779179810725</v>
      </c>
      <c r="I22" s="14"/>
    </row>
    <row r="23" spans="1:9" ht="15">
      <c r="A23" s="147"/>
      <c r="B23" s="145" t="s">
        <v>26</v>
      </c>
      <c r="C23" s="151"/>
      <c r="D23" s="32">
        <v>0</v>
      </c>
      <c r="E23" s="32">
        <v>0</v>
      </c>
      <c r="F23" s="32">
        <v>0</v>
      </c>
      <c r="G23" s="112">
        <v>0</v>
      </c>
      <c r="H23" s="112">
        <v>0</v>
      </c>
      <c r="I23" s="14"/>
    </row>
    <row r="24" spans="1:9" ht="15">
      <c r="A24" s="147"/>
      <c r="B24" s="45" t="s">
        <v>85</v>
      </c>
      <c r="C24" s="50"/>
      <c r="D24" s="32">
        <f>D25+D26+D27+D28+D29+D34+D35+D30+D31+D32+D33</f>
        <v>489095.9999999999</v>
      </c>
      <c r="E24" s="32">
        <f>E25+E26+E27+E28+E29+E34+E35+E30+E31+E32+E33</f>
        <v>370853.6999999999</v>
      </c>
      <c r="F24" s="32">
        <f>F25+F26+F27+F28+F29+F34+F35+F30+F31+F32+F33</f>
        <v>397783.29999999993</v>
      </c>
      <c r="G24" s="112">
        <f t="shared" si="0"/>
        <v>0.8133031143170257</v>
      </c>
      <c r="H24" s="112">
        <f t="shared" si="1"/>
        <v>1.0726151579450334</v>
      </c>
      <c r="I24" s="14"/>
    </row>
    <row r="25" spans="1:9" ht="15">
      <c r="A25" s="147"/>
      <c r="B25" s="145" t="s">
        <v>28</v>
      </c>
      <c r="C25" s="151"/>
      <c r="D25" s="32">
        <v>111656.4</v>
      </c>
      <c r="E25" s="32">
        <v>81282.3</v>
      </c>
      <c r="F25" s="32">
        <v>102001.1</v>
      </c>
      <c r="G25" s="112">
        <f t="shared" si="0"/>
        <v>0.9135266764824946</v>
      </c>
      <c r="H25" s="112">
        <f t="shared" si="1"/>
        <v>1.2548992831157584</v>
      </c>
      <c r="I25" s="14"/>
    </row>
    <row r="26" spans="1:9" ht="15">
      <c r="A26" s="147"/>
      <c r="B26" s="145" t="s">
        <v>29</v>
      </c>
      <c r="C26" s="151"/>
      <c r="D26" s="32">
        <v>347293.7</v>
      </c>
      <c r="E26" s="32">
        <v>265987.6</v>
      </c>
      <c r="F26" s="32">
        <v>281422.5</v>
      </c>
      <c r="G26" s="112">
        <f t="shared" si="0"/>
        <v>0.8103299887098441</v>
      </c>
      <c r="H26" s="112">
        <f t="shared" si="1"/>
        <v>1.0580286449443508</v>
      </c>
      <c r="I26" s="14"/>
    </row>
    <row r="27" spans="1:9" ht="15">
      <c r="A27" s="147"/>
      <c r="B27" s="145" t="s">
        <v>30</v>
      </c>
      <c r="C27" s="151"/>
      <c r="D27" s="32">
        <v>12450.5</v>
      </c>
      <c r="E27" s="32">
        <v>10600.5</v>
      </c>
      <c r="F27" s="32">
        <v>0</v>
      </c>
      <c r="G27" s="112">
        <f t="shared" si="0"/>
        <v>0</v>
      </c>
      <c r="H27" s="112">
        <f t="shared" si="1"/>
        <v>0</v>
      </c>
      <c r="I27" s="14"/>
    </row>
    <row r="28" spans="1:9" ht="29.25" customHeight="1">
      <c r="A28" s="147"/>
      <c r="B28" s="145" t="s">
        <v>220</v>
      </c>
      <c r="C28" s="151"/>
      <c r="D28" s="32">
        <v>7.6</v>
      </c>
      <c r="E28" s="32">
        <v>7.6</v>
      </c>
      <c r="F28" s="32">
        <v>7.6</v>
      </c>
      <c r="G28" s="112">
        <f t="shared" si="0"/>
        <v>1</v>
      </c>
      <c r="H28" s="112">
        <f t="shared" si="1"/>
        <v>1</v>
      </c>
      <c r="I28" s="14"/>
    </row>
    <row r="29" spans="1:9" ht="26.25" customHeight="1">
      <c r="A29" s="147"/>
      <c r="B29" s="45" t="s">
        <v>155</v>
      </c>
      <c r="C29" s="50"/>
      <c r="D29" s="32">
        <v>15809.1</v>
      </c>
      <c r="E29" s="32">
        <v>11190.1</v>
      </c>
      <c r="F29" s="32">
        <v>14030.3</v>
      </c>
      <c r="G29" s="112">
        <f t="shared" si="0"/>
        <v>0.8874825258869891</v>
      </c>
      <c r="H29" s="112">
        <f t="shared" si="1"/>
        <v>1.2538136388414758</v>
      </c>
      <c r="I29" s="14"/>
    </row>
    <row r="30" spans="1:9" ht="40.5" customHeight="1">
      <c r="A30" s="147"/>
      <c r="B30" s="145" t="s">
        <v>360</v>
      </c>
      <c r="C30" s="50"/>
      <c r="D30" s="32">
        <v>100</v>
      </c>
      <c r="E30" s="32">
        <v>100</v>
      </c>
      <c r="F30" s="32">
        <v>100</v>
      </c>
      <c r="G30" s="112">
        <f t="shared" si="0"/>
        <v>1</v>
      </c>
      <c r="H30" s="112">
        <f t="shared" si="1"/>
        <v>1</v>
      </c>
      <c r="I30" s="14"/>
    </row>
    <row r="31" spans="1:9" ht="41.25" customHeight="1">
      <c r="A31" s="147"/>
      <c r="B31" s="145" t="s">
        <v>359</v>
      </c>
      <c r="C31" s="50"/>
      <c r="D31" s="32">
        <v>20</v>
      </c>
      <c r="E31" s="32">
        <v>20</v>
      </c>
      <c r="F31" s="32">
        <v>20</v>
      </c>
      <c r="G31" s="112">
        <f t="shared" si="0"/>
        <v>1</v>
      </c>
      <c r="H31" s="112">
        <f t="shared" si="1"/>
        <v>1</v>
      </c>
      <c r="I31" s="14"/>
    </row>
    <row r="32" spans="1:9" ht="66" customHeight="1">
      <c r="A32" s="147"/>
      <c r="B32" s="145" t="s">
        <v>378</v>
      </c>
      <c r="C32" s="50"/>
      <c r="D32" s="32">
        <v>1632</v>
      </c>
      <c r="E32" s="32">
        <v>1632</v>
      </c>
      <c r="F32" s="32">
        <v>165.3</v>
      </c>
      <c r="G32" s="112">
        <f t="shared" si="0"/>
        <v>0.10128676470588235</v>
      </c>
      <c r="H32" s="112">
        <f t="shared" si="1"/>
        <v>0.10128676470588235</v>
      </c>
      <c r="I32" s="14"/>
    </row>
    <row r="33" spans="1:9" ht="58.5" customHeight="1">
      <c r="A33" s="147"/>
      <c r="B33" s="145" t="s">
        <v>391</v>
      </c>
      <c r="C33" s="50"/>
      <c r="D33" s="32">
        <v>93.1</v>
      </c>
      <c r="E33" s="32"/>
      <c r="F33" s="32">
        <v>0</v>
      </c>
      <c r="G33" s="112">
        <f t="shared" si="0"/>
        <v>0</v>
      </c>
      <c r="H33" s="112"/>
      <c r="I33" s="14"/>
    </row>
    <row r="34" spans="1:9" ht="17.25" customHeight="1">
      <c r="A34" s="147"/>
      <c r="B34" s="145" t="s">
        <v>31</v>
      </c>
      <c r="C34" s="151"/>
      <c r="D34" s="32">
        <v>250</v>
      </c>
      <c r="E34" s="32">
        <v>250</v>
      </c>
      <c r="F34" s="32">
        <v>252.9</v>
      </c>
      <c r="G34" s="112">
        <v>0</v>
      </c>
      <c r="H34" s="112">
        <v>0</v>
      </c>
      <c r="I34" s="14"/>
    </row>
    <row r="35" spans="1:9" ht="25.5" customHeight="1" thickBot="1">
      <c r="A35" s="147"/>
      <c r="B35" s="113" t="s">
        <v>163</v>
      </c>
      <c r="C35" s="114"/>
      <c r="D35" s="32">
        <v>-216.4</v>
      </c>
      <c r="E35" s="32">
        <v>-216.4</v>
      </c>
      <c r="F35" s="32">
        <v>-216.4</v>
      </c>
      <c r="G35" s="112">
        <f t="shared" si="0"/>
        <v>1</v>
      </c>
      <c r="H35" s="112">
        <f t="shared" si="1"/>
        <v>1</v>
      </c>
      <c r="I35" s="14"/>
    </row>
    <row r="36" spans="1:9" ht="18.75">
      <c r="A36" s="147"/>
      <c r="B36" s="47" t="s">
        <v>32</v>
      </c>
      <c r="C36" s="84"/>
      <c r="D36" s="144">
        <f>D4+D24</f>
        <v>636436.0999999999</v>
      </c>
      <c r="E36" s="144">
        <f>E4+E24</f>
        <v>476471.7999999999</v>
      </c>
      <c r="F36" s="144">
        <f>F4+F24</f>
        <v>519903.29999999993</v>
      </c>
      <c r="G36" s="112">
        <f t="shared" si="0"/>
        <v>0.8168978786715587</v>
      </c>
      <c r="H36" s="112">
        <f t="shared" si="1"/>
        <v>1.0911522990447704</v>
      </c>
      <c r="I36" s="14"/>
    </row>
    <row r="37" spans="1:9" ht="15">
      <c r="A37" s="147"/>
      <c r="B37" s="145" t="s">
        <v>112</v>
      </c>
      <c r="C37" s="151"/>
      <c r="D37" s="32">
        <f>D4</f>
        <v>147340.1</v>
      </c>
      <c r="E37" s="32">
        <f>E4</f>
        <v>105618.09999999999</v>
      </c>
      <c r="F37" s="32">
        <f>F4</f>
        <v>122119.99999999999</v>
      </c>
      <c r="G37" s="112">
        <f t="shared" si="0"/>
        <v>0.8288307120736309</v>
      </c>
      <c r="H37" s="112">
        <f t="shared" si="1"/>
        <v>1.1562412124437005</v>
      </c>
      <c r="I37" s="14"/>
    </row>
    <row r="38" spans="1:9" ht="12.75">
      <c r="A38" s="163"/>
      <c r="B38" s="164"/>
      <c r="C38" s="164"/>
      <c r="D38" s="164"/>
      <c r="E38" s="164"/>
      <c r="F38" s="164"/>
      <c r="G38" s="164"/>
      <c r="H38" s="165"/>
      <c r="I38" s="10"/>
    </row>
    <row r="39" spans="1:9" ht="15" customHeight="1">
      <c r="A39" s="159" t="s">
        <v>165</v>
      </c>
      <c r="B39" s="155" t="s">
        <v>33</v>
      </c>
      <c r="C39" s="153" t="s">
        <v>167</v>
      </c>
      <c r="D39" s="160" t="s">
        <v>7</v>
      </c>
      <c r="E39" s="156" t="s">
        <v>348</v>
      </c>
      <c r="F39" s="160" t="s">
        <v>8</v>
      </c>
      <c r="G39" s="161" t="s">
        <v>9</v>
      </c>
      <c r="H39" s="156" t="s">
        <v>350</v>
      </c>
      <c r="I39" s="13"/>
    </row>
    <row r="40" spans="1:9" ht="13.5" customHeight="1">
      <c r="A40" s="159"/>
      <c r="B40" s="155"/>
      <c r="C40" s="154"/>
      <c r="D40" s="160"/>
      <c r="E40" s="157"/>
      <c r="F40" s="160"/>
      <c r="G40" s="161"/>
      <c r="H40" s="157"/>
      <c r="I40" s="13"/>
    </row>
    <row r="41" spans="1:9" ht="19.5" customHeight="1">
      <c r="A41" s="50" t="s">
        <v>73</v>
      </c>
      <c r="B41" s="45" t="s">
        <v>34</v>
      </c>
      <c r="C41" s="50"/>
      <c r="D41" s="85">
        <f>D42+D43+D48+D49+D46+D47+D45</f>
        <v>50312.6</v>
      </c>
      <c r="E41" s="85">
        <f>E42+E43+E48+E49+E46+E47+E45</f>
        <v>41863.7</v>
      </c>
      <c r="F41" s="85">
        <f>F42+F43+F48+F49+F46+F47+F45</f>
        <v>41622.799999999996</v>
      </c>
      <c r="G41" s="112">
        <f aca="true" t="shared" si="2" ref="G41:G109">F41/D41</f>
        <v>0.8272838215476839</v>
      </c>
      <c r="H41" s="112">
        <f>F41/E41</f>
        <v>0.9942456113530337</v>
      </c>
      <c r="I41" s="17"/>
    </row>
    <row r="42" spans="1:9" ht="43.5" customHeight="1">
      <c r="A42" s="151" t="s">
        <v>75</v>
      </c>
      <c r="B42" s="145" t="s">
        <v>168</v>
      </c>
      <c r="C42" s="151" t="s">
        <v>222</v>
      </c>
      <c r="D42" s="32">
        <v>732.5</v>
      </c>
      <c r="E42" s="32">
        <v>638.6</v>
      </c>
      <c r="F42" s="32">
        <v>731.2</v>
      </c>
      <c r="G42" s="112">
        <f t="shared" si="2"/>
        <v>0.9982252559726963</v>
      </c>
      <c r="H42" s="112">
        <f aca="true" t="shared" si="3" ref="H42:H110">F42/E42</f>
        <v>1.145004697776386</v>
      </c>
      <c r="I42" s="15"/>
    </row>
    <row r="43" spans="1:14" ht="42.75" customHeight="1">
      <c r="A43" s="151" t="s">
        <v>76</v>
      </c>
      <c r="B43" s="145" t="s">
        <v>169</v>
      </c>
      <c r="C43" s="151" t="s">
        <v>76</v>
      </c>
      <c r="D43" s="32">
        <f>D44</f>
        <v>21686.6</v>
      </c>
      <c r="E43" s="32">
        <f>E44</f>
        <v>18741.8</v>
      </c>
      <c r="F43" s="32">
        <f>F44</f>
        <v>20830.1</v>
      </c>
      <c r="G43" s="112">
        <f t="shared" si="2"/>
        <v>0.9605055656488338</v>
      </c>
      <c r="H43" s="112">
        <f t="shared" si="3"/>
        <v>1.1114247297484767</v>
      </c>
      <c r="I43" s="18"/>
      <c r="J43" s="169"/>
      <c r="K43" s="169"/>
      <c r="L43" s="168"/>
      <c r="M43" s="168"/>
      <c r="N43" s="168"/>
    </row>
    <row r="44" spans="1:14" s="16" customFormat="1" ht="15">
      <c r="A44" s="87"/>
      <c r="B44" s="60" t="s">
        <v>37</v>
      </c>
      <c r="C44" s="87" t="s">
        <v>76</v>
      </c>
      <c r="D44" s="88">
        <v>21686.6</v>
      </c>
      <c r="E44" s="88">
        <v>18741.8</v>
      </c>
      <c r="F44" s="88">
        <v>20830.1</v>
      </c>
      <c r="G44" s="112">
        <f t="shared" si="2"/>
        <v>0.9605055656488338</v>
      </c>
      <c r="H44" s="112">
        <f t="shared" si="3"/>
        <v>1.1114247297484767</v>
      </c>
      <c r="I44" s="19"/>
      <c r="J44" s="170"/>
      <c r="K44" s="170"/>
      <c r="L44" s="168"/>
      <c r="M44" s="168"/>
      <c r="N44" s="168"/>
    </row>
    <row r="45" spans="1:14" s="16" customFormat="1" ht="44.25" customHeight="1">
      <c r="A45" s="87" t="s">
        <v>352</v>
      </c>
      <c r="B45" s="145" t="s">
        <v>354</v>
      </c>
      <c r="C45" s="87" t="s">
        <v>353</v>
      </c>
      <c r="D45" s="88">
        <v>8.7</v>
      </c>
      <c r="E45" s="88">
        <v>8.7</v>
      </c>
      <c r="F45" s="88">
        <v>8.7</v>
      </c>
      <c r="G45" s="112">
        <f t="shared" si="2"/>
        <v>1</v>
      </c>
      <c r="H45" s="112">
        <f t="shared" si="3"/>
        <v>1</v>
      </c>
      <c r="I45" s="20"/>
      <c r="J45" s="139"/>
      <c r="K45" s="139"/>
      <c r="L45" s="138"/>
      <c r="M45" s="138"/>
      <c r="N45" s="138"/>
    </row>
    <row r="46" spans="1:14" s="31" customFormat="1" ht="30" customHeight="1">
      <c r="A46" s="151" t="s">
        <v>77</v>
      </c>
      <c r="B46" s="145" t="s">
        <v>170</v>
      </c>
      <c r="C46" s="151" t="s">
        <v>77</v>
      </c>
      <c r="D46" s="32">
        <v>8598.9</v>
      </c>
      <c r="E46" s="32">
        <v>6498.1</v>
      </c>
      <c r="F46" s="32">
        <v>5841.1</v>
      </c>
      <c r="G46" s="112">
        <f t="shared" si="2"/>
        <v>0.679284559652979</v>
      </c>
      <c r="H46" s="112">
        <f t="shared" si="3"/>
        <v>0.8988935227220265</v>
      </c>
      <c r="I46" s="15"/>
      <c r="J46" s="29"/>
      <c r="K46" s="29"/>
      <c r="L46" s="30"/>
      <c r="M46" s="30"/>
      <c r="N46" s="30"/>
    </row>
    <row r="47" spans="1:14" s="31" customFormat="1" ht="30" customHeight="1">
      <c r="A47" s="151" t="s">
        <v>217</v>
      </c>
      <c r="B47" s="145" t="s">
        <v>218</v>
      </c>
      <c r="C47" s="151" t="s">
        <v>217</v>
      </c>
      <c r="D47" s="32">
        <v>170</v>
      </c>
      <c r="E47" s="32">
        <v>170</v>
      </c>
      <c r="F47" s="32">
        <v>168.8</v>
      </c>
      <c r="G47" s="112">
        <f t="shared" si="2"/>
        <v>0.9929411764705883</v>
      </c>
      <c r="H47" s="112">
        <f t="shared" si="3"/>
        <v>0.9929411764705883</v>
      </c>
      <c r="I47" s="15"/>
      <c r="J47" s="29"/>
      <c r="K47" s="29"/>
      <c r="L47" s="30"/>
      <c r="M47" s="30"/>
      <c r="N47" s="30"/>
    </row>
    <row r="48" spans="1:9" ht="17.25" customHeight="1">
      <c r="A48" s="151" t="s">
        <v>78</v>
      </c>
      <c r="B48" s="145" t="s">
        <v>171</v>
      </c>
      <c r="C48" s="151" t="s">
        <v>78</v>
      </c>
      <c r="D48" s="32">
        <v>50</v>
      </c>
      <c r="E48" s="32">
        <v>50</v>
      </c>
      <c r="F48" s="32">
        <v>0</v>
      </c>
      <c r="G48" s="112">
        <f t="shared" si="2"/>
        <v>0</v>
      </c>
      <c r="H48" s="112">
        <f t="shared" si="3"/>
        <v>0</v>
      </c>
      <c r="I48" s="15"/>
    </row>
    <row r="49" spans="1:9" ht="18" customHeight="1">
      <c r="A49" s="115" t="s">
        <v>135</v>
      </c>
      <c r="B49" s="116" t="s">
        <v>40</v>
      </c>
      <c r="C49" s="115"/>
      <c r="D49" s="32">
        <f>D50+D51+D52+D53+D54+D56</f>
        <v>19065.9</v>
      </c>
      <c r="E49" s="32">
        <f>E50+E51+E52+E53+E54+E56</f>
        <v>15756.500000000002</v>
      </c>
      <c r="F49" s="32">
        <f>F50+F51+F52+F53+F54+F56</f>
        <v>14042.9</v>
      </c>
      <c r="G49" s="112">
        <f t="shared" si="2"/>
        <v>0.7365453505997618</v>
      </c>
      <c r="H49" s="112">
        <f t="shared" si="3"/>
        <v>0.8912448830641322</v>
      </c>
      <c r="I49" s="15"/>
    </row>
    <row r="50" spans="1:9" s="16" customFormat="1" ht="30" customHeight="1">
      <c r="A50" s="117"/>
      <c r="B50" s="58" t="s">
        <v>228</v>
      </c>
      <c r="C50" s="117" t="s">
        <v>229</v>
      </c>
      <c r="D50" s="88">
        <v>8829.2</v>
      </c>
      <c r="E50" s="88">
        <v>6615.1</v>
      </c>
      <c r="F50" s="88">
        <v>6700.3</v>
      </c>
      <c r="G50" s="112">
        <f t="shared" si="2"/>
        <v>0.758879626693245</v>
      </c>
      <c r="H50" s="112">
        <f t="shared" si="3"/>
        <v>1.0128796238907953</v>
      </c>
      <c r="I50" s="20"/>
    </row>
    <row r="51" spans="1:9" s="16" customFormat="1" ht="25.5" customHeight="1" hidden="1">
      <c r="A51" s="117"/>
      <c r="B51" s="58" t="s">
        <v>154</v>
      </c>
      <c r="C51" s="117"/>
      <c r="D51" s="88">
        <v>0</v>
      </c>
      <c r="E51" s="88">
        <v>0</v>
      </c>
      <c r="F51" s="88">
        <v>0</v>
      </c>
      <c r="G51" s="112" t="e">
        <f t="shared" si="2"/>
        <v>#DIV/0!</v>
      </c>
      <c r="H51" s="112" t="e">
        <f t="shared" si="3"/>
        <v>#DIV/0!</v>
      </c>
      <c r="I51" s="20"/>
    </row>
    <row r="52" spans="1:9" s="16" customFormat="1" ht="15">
      <c r="A52" s="117"/>
      <c r="B52" s="58" t="s">
        <v>224</v>
      </c>
      <c r="C52" s="117" t="s">
        <v>225</v>
      </c>
      <c r="D52" s="88">
        <v>30</v>
      </c>
      <c r="E52" s="88">
        <v>22.5</v>
      </c>
      <c r="F52" s="88">
        <v>0</v>
      </c>
      <c r="G52" s="112">
        <f t="shared" si="2"/>
        <v>0</v>
      </c>
      <c r="H52" s="112">
        <f t="shared" si="3"/>
        <v>0</v>
      </c>
      <c r="I52" s="20"/>
    </row>
    <row r="53" spans="1:9" s="16" customFormat="1" ht="25.5">
      <c r="A53" s="117"/>
      <c r="B53" s="58" t="s">
        <v>223</v>
      </c>
      <c r="C53" s="117" t="s">
        <v>226</v>
      </c>
      <c r="D53" s="88">
        <v>260</v>
      </c>
      <c r="E53" s="88">
        <v>260</v>
      </c>
      <c r="F53" s="88">
        <v>136</v>
      </c>
      <c r="G53" s="112">
        <f t="shared" si="2"/>
        <v>0.5230769230769231</v>
      </c>
      <c r="H53" s="112">
        <f t="shared" si="3"/>
        <v>0.5230769230769231</v>
      </c>
      <c r="I53" s="20"/>
    </row>
    <row r="54" spans="1:9" s="16" customFormat="1" ht="15">
      <c r="A54" s="117"/>
      <c r="B54" s="58" t="s">
        <v>174</v>
      </c>
      <c r="C54" s="117" t="s">
        <v>227</v>
      </c>
      <c r="D54" s="88">
        <v>5832.1</v>
      </c>
      <c r="E54" s="88">
        <v>5094.3</v>
      </c>
      <c r="F54" s="88">
        <v>3095.1</v>
      </c>
      <c r="G54" s="112">
        <f t="shared" si="2"/>
        <v>0.5307007767356526</v>
      </c>
      <c r="H54" s="112">
        <f t="shared" si="3"/>
        <v>0.607561392144161</v>
      </c>
      <c r="I54" s="20"/>
    </row>
    <row r="55" spans="1:9" s="16" customFormat="1" ht="77.25" customHeight="1">
      <c r="A55" s="117"/>
      <c r="B55" s="58" t="s">
        <v>368</v>
      </c>
      <c r="C55" s="117" t="s">
        <v>369</v>
      </c>
      <c r="D55" s="88">
        <v>1632</v>
      </c>
      <c r="E55" s="88">
        <v>1632</v>
      </c>
      <c r="F55" s="88">
        <v>0</v>
      </c>
      <c r="G55" s="112">
        <f t="shared" si="2"/>
        <v>0</v>
      </c>
      <c r="H55" s="112">
        <f t="shared" si="3"/>
        <v>0</v>
      </c>
      <c r="I55" s="20"/>
    </row>
    <row r="56" spans="1:9" s="16" customFormat="1" ht="39" customHeight="1">
      <c r="A56" s="117"/>
      <c r="B56" s="58" t="s">
        <v>305</v>
      </c>
      <c r="C56" s="117" t="s">
        <v>306</v>
      </c>
      <c r="D56" s="88">
        <v>4114.6</v>
      </c>
      <c r="E56" s="88">
        <v>3764.6</v>
      </c>
      <c r="F56" s="88">
        <v>4111.5</v>
      </c>
      <c r="G56" s="112">
        <f t="shared" si="2"/>
        <v>0.9992465853302872</v>
      </c>
      <c r="H56" s="112">
        <f t="shared" si="3"/>
        <v>1.0921479041598046</v>
      </c>
      <c r="I56" s="20"/>
    </row>
    <row r="57" spans="1:9" ht="15">
      <c r="A57" s="50" t="s">
        <v>115</v>
      </c>
      <c r="B57" s="45" t="s">
        <v>108</v>
      </c>
      <c r="C57" s="50"/>
      <c r="D57" s="85">
        <f>D58</f>
        <v>924</v>
      </c>
      <c r="E57" s="85">
        <f>E58</f>
        <v>924</v>
      </c>
      <c r="F57" s="85">
        <f>F58</f>
        <v>924</v>
      </c>
      <c r="G57" s="112">
        <f t="shared" si="2"/>
        <v>1</v>
      </c>
      <c r="H57" s="112">
        <f t="shared" si="3"/>
        <v>1</v>
      </c>
      <c r="I57" s="15"/>
    </row>
    <row r="58" spans="1:9" ht="27.75" customHeight="1">
      <c r="A58" s="151" t="s">
        <v>116</v>
      </c>
      <c r="B58" s="145" t="s">
        <v>175</v>
      </c>
      <c r="C58" s="151" t="s">
        <v>230</v>
      </c>
      <c r="D58" s="32">
        <v>924</v>
      </c>
      <c r="E58" s="32">
        <v>924</v>
      </c>
      <c r="F58" s="32">
        <v>924</v>
      </c>
      <c r="G58" s="112">
        <f t="shared" si="2"/>
        <v>1</v>
      </c>
      <c r="H58" s="112">
        <f t="shared" si="3"/>
        <v>1</v>
      </c>
      <c r="I58" s="15"/>
    </row>
    <row r="59" spans="1:9" ht="20.25" customHeight="1">
      <c r="A59" s="50" t="s">
        <v>79</v>
      </c>
      <c r="B59" s="45" t="s">
        <v>176</v>
      </c>
      <c r="C59" s="50"/>
      <c r="D59" s="85">
        <f>D60</f>
        <v>200</v>
      </c>
      <c r="E59" s="85">
        <f>E60</f>
        <v>200</v>
      </c>
      <c r="F59" s="85">
        <f>F60</f>
        <v>199.7</v>
      </c>
      <c r="G59" s="112">
        <f t="shared" si="2"/>
        <v>0.9984999999999999</v>
      </c>
      <c r="H59" s="112">
        <f t="shared" si="3"/>
        <v>0.9984999999999999</v>
      </c>
      <c r="I59" s="15"/>
    </row>
    <row r="60" spans="1:9" ht="34.5" customHeight="1">
      <c r="A60" s="151" t="s">
        <v>164</v>
      </c>
      <c r="B60" s="145" t="s">
        <v>177</v>
      </c>
      <c r="C60" s="151"/>
      <c r="D60" s="32">
        <f>D61+D62</f>
        <v>200</v>
      </c>
      <c r="E60" s="32">
        <f>E61+E62</f>
        <v>200</v>
      </c>
      <c r="F60" s="32">
        <f>F61+F62</f>
        <v>199.7</v>
      </c>
      <c r="G60" s="112">
        <f t="shared" si="2"/>
        <v>0.9984999999999999</v>
      </c>
      <c r="H60" s="112">
        <f t="shared" si="3"/>
        <v>0.9984999999999999</v>
      </c>
      <c r="I60" s="15"/>
    </row>
    <row r="61" spans="1:9" s="16" customFormat="1" ht="27.75" customHeight="1">
      <c r="A61" s="87"/>
      <c r="B61" s="60" t="s">
        <v>322</v>
      </c>
      <c r="C61" s="87" t="s">
        <v>323</v>
      </c>
      <c r="D61" s="88">
        <v>100</v>
      </c>
      <c r="E61" s="88">
        <v>100</v>
      </c>
      <c r="F61" s="88">
        <v>99.9</v>
      </c>
      <c r="G61" s="112">
        <f t="shared" si="2"/>
        <v>0.9990000000000001</v>
      </c>
      <c r="H61" s="112">
        <f t="shared" si="3"/>
        <v>0.9990000000000001</v>
      </c>
      <c r="I61" s="20"/>
    </row>
    <row r="62" spans="1:9" s="16" customFormat="1" ht="28.5" customHeight="1">
      <c r="A62" s="87"/>
      <c r="B62" s="60" t="s">
        <v>362</v>
      </c>
      <c r="C62" s="87" t="s">
        <v>361</v>
      </c>
      <c r="D62" s="88">
        <v>100</v>
      </c>
      <c r="E62" s="88">
        <v>100</v>
      </c>
      <c r="F62" s="88">
        <v>99.8</v>
      </c>
      <c r="G62" s="112">
        <f t="shared" si="2"/>
        <v>0.998</v>
      </c>
      <c r="H62" s="112">
        <f t="shared" si="3"/>
        <v>0.998</v>
      </c>
      <c r="I62" s="20"/>
    </row>
    <row r="63" spans="1:9" s="16" customFormat="1" ht="30" customHeight="1" hidden="1">
      <c r="A63" s="87"/>
      <c r="B63" s="60" t="s">
        <v>179</v>
      </c>
      <c r="C63" s="87" t="s">
        <v>178</v>
      </c>
      <c r="D63" s="88">
        <v>0</v>
      </c>
      <c r="E63" s="88">
        <v>0</v>
      </c>
      <c r="F63" s="88">
        <v>0</v>
      </c>
      <c r="G63" s="112" t="e">
        <f t="shared" si="2"/>
        <v>#DIV/0!</v>
      </c>
      <c r="H63" s="112" t="e">
        <f t="shared" si="3"/>
        <v>#DIV/0!</v>
      </c>
      <c r="I63" s="20"/>
    </row>
    <row r="64" spans="1:9" ht="19.5" customHeight="1">
      <c r="A64" s="50" t="s">
        <v>80</v>
      </c>
      <c r="B64" s="45" t="s">
        <v>44</v>
      </c>
      <c r="C64" s="50"/>
      <c r="D64" s="85">
        <f>D68+D72+D65+D66+D67+D69</f>
        <v>23225.3</v>
      </c>
      <c r="E64" s="85">
        <f>E68+E72+E65+E66+E67+E69</f>
        <v>19044.699999999997</v>
      </c>
      <c r="F64" s="85">
        <f>F68+F72+F65+F66+F67+F69</f>
        <v>10514.2</v>
      </c>
      <c r="G64" s="112">
        <f t="shared" si="2"/>
        <v>0.4527045936973904</v>
      </c>
      <c r="H64" s="112">
        <f t="shared" si="3"/>
        <v>0.552080106276287</v>
      </c>
      <c r="I64" s="15"/>
    </row>
    <row r="65" spans="1:9" ht="33" customHeight="1">
      <c r="A65" s="151" t="s">
        <v>245</v>
      </c>
      <c r="B65" s="145" t="s">
        <v>246</v>
      </c>
      <c r="C65" s="151" t="s">
        <v>247</v>
      </c>
      <c r="D65" s="32">
        <v>1672.5</v>
      </c>
      <c r="E65" s="32">
        <v>1672.5</v>
      </c>
      <c r="F65" s="32">
        <v>1672.5</v>
      </c>
      <c r="G65" s="112">
        <f t="shared" si="2"/>
        <v>1</v>
      </c>
      <c r="H65" s="112">
        <f t="shared" si="3"/>
        <v>1</v>
      </c>
      <c r="I65" s="15"/>
    </row>
    <row r="66" spans="1:9" ht="33" customHeight="1">
      <c r="A66" s="151" t="s">
        <v>245</v>
      </c>
      <c r="B66" s="145" t="s">
        <v>325</v>
      </c>
      <c r="C66" s="151" t="s">
        <v>324</v>
      </c>
      <c r="D66" s="32">
        <v>319</v>
      </c>
      <c r="E66" s="32">
        <v>271.6</v>
      </c>
      <c r="F66" s="32">
        <v>319</v>
      </c>
      <c r="G66" s="112">
        <f t="shared" si="2"/>
        <v>1</v>
      </c>
      <c r="H66" s="112">
        <f t="shared" si="3"/>
        <v>1.174521354933726</v>
      </c>
      <c r="I66" s="15"/>
    </row>
    <row r="67" spans="1:9" ht="48.75" customHeight="1">
      <c r="A67" s="151" t="s">
        <v>355</v>
      </c>
      <c r="B67" s="145" t="s">
        <v>356</v>
      </c>
      <c r="C67" s="151" t="s">
        <v>357</v>
      </c>
      <c r="D67" s="32">
        <v>8</v>
      </c>
      <c r="E67" s="32">
        <v>8</v>
      </c>
      <c r="F67" s="32">
        <v>8</v>
      </c>
      <c r="G67" s="112">
        <f t="shared" si="2"/>
        <v>1</v>
      </c>
      <c r="H67" s="112">
        <f t="shared" si="3"/>
        <v>1</v>
      </c>
      <c r="I67" s="15"/>
    </row>
    <row r="68" spans="1:9" s="22" customFormat="1" ht="69.75" customHeight="1">
      <c r="A68" s="148" t="s">
        <v>126</v>
      </c>
      <c r="B68" s="61" t="s">
        <v>231</v>
      </c>
      <c r="C68" s="118" t="s">
        <v>232</v>
      </c>
      <c r="D68" s="119">
        <v>7538</v>
      </c>
      <c r="E68" s="119">
        <v>7538</v>
      </c>
      <c r="F68" s="119">
        <v>0</v>
      </c>
      <c r="G68" s="112">
        <f t="shared" si="2"/>
        <v>0</v>
      </c>
      <c r="H68" s="112">
        <f t="shared" si="3"/>
        <v>0</v>
      </c>
      <c r="I68" s="21"/>
    </row>
    <row r="69" spans="1:9" s="22" customFormat="1" ht="35.25" customHeight="1">
      <c r="A69" s="148"/>
      <c r="B69" s="61" t="s">
        <v>233</v>
      </c>
      <c r="C69" s="118" t="s">
        <v>234</v>
      </c>
      <c r="D69" s="119">
        <v>11728.5</v>
      </c>
      <c r="E69" s="119">
        <v>9445.3</v>
      </c>
      <c r="F69" s="119">
        <v>8490.2</v>
      </c>
      <c r="G69" s="112">
        <f t="shared" si="2"/>
        <v>0.7238947862045445</v>
      </c>
      <c r="H69" s="112">
        <f t="shared" si="3"/>
        <v>0.8988809249044499</v>
      </c>
      <c r="I69" s="21"/>
    </row>
    <row r="70" spans="1:9" s="24" customFormat="1" ht="45" customHeight="1">
      <c r="A70" s="120"/>
      <c r="B70" s="121" t="s">
        <v>377</v>
      </c>
      <c r="C70" s="122" t="s">
        <v>371</v>
      </c>
      <c r="D70" s="123">
        <v>10043</v>
      </c>
      <c r="E70" s="123">
        <v>8409.8</v>
      </c>
      <c r="F70" s="123">
        <v>6804.8</v>
      </c>
      <c r="G70" s="112">
        <f t="shared" si="2"/>
        <v>0.6775664642039232</v>
      </c>
      <c r="H70" s="112">
        <f t="shared" si="3"/>
        <v>0.8091512283288546</v>
      </c>
      <c r="I70" s="23"/>
    </row>
    <row r="71" spans="1:9" s="24" customFormat="1" ht="66.75" customHeight="1" hidden="1">
      <c r="A71" s="120"/>
      <c r="B71" s="121" t="s">
        <v>182</v>
      </c>
      <c r="C71" s="122" t="s">
        <v>181</v>
      </c>
      <c r="D71" s="123">
        <v>0</v>
      </c>
      <c r="E71" s="123">
        <v>0</v>
      </c>
      <c r="F71" s="123">
        <v>0</v>
      </c>
      <c r="G71" s="112" t="e">
        <f t="shared" si="2"/>
        <v>#DIV/0!</v>
      </c>
      <c r="H71" s="112" t="e">
        <f t="shared" si="3"/>
        <v>#DIV/0!</v>
      </c>
      <c r="I71" s="23"/>
    </row>
    <row r="72" spans="1:9" s="22" customFormat="1" ht="30.75" customHeight="1">
      <c r="A72" s="148" t="s">
        <v>81</v>
      </c>
      <c r="B72" s="61" t="s">
        <v>219</v>
      </c>
      <c r="C72" s="118"/>
      <c r="D72" s="119">
        <f>D73+D76+D74+D75</f>
        <v>1959.3</v>
      </c>
      <c r="E72" s="119">
        <f>E73+E76+E74+E75</f>
        <v>109.3</v>
      </c>
      <c r="F72" s="119">
        <f>F73+F76+F74+F75</f>
        <v>24.5</v>
      </c>
      <c r="G72" s="112">
        <f t="shared" si="2"/>
        <v>0.012504465880671669</v>
      </c>
      <c r="H72" s="112">
        <f t="shared" si="3"/>
        <v>0.2241537053979872</v>
      </c>
      <c r="I72" s="25"/>
    </row>
    <row r="73" spans="1:9" s="24" customFormat="1" ht="29.25" customHeight="1">
      <c r="A73" s="120"/>
      <c r="B73" s="63" t="s">
        <v>130</v>
      </c>
      <c r="C73" s="120" t="s">
        <v>321</v>
      </c>
      <c r="D73" s="123">
        <v>100</v>
      </c>
      <c r="E73" s="123">
        <v>100</v>
      </c>
      <c r="F73" s="123">
        <v>24.5</v>
      </c>
      <c r="G73" s="112">
        <f t="shared" si="2"/>
        <v>0.245</v>
      </c>
      <c r="H73" s="112">
        <f t="shared" si="3"/>
        <v>0.245</v>
      </c>
      <c r="I73" s="23"/>
    </row>
    <row r="74" spans="1:9" s="24" customFormat="1" ht="40.5" customHeight="1">
      <c r="A74" s="120"/>
      <c r="B74" s="63" t="s">
        <v>386</v>
      </c>
      <c r="C74" s="120" t="s">
        <v>383</v>
      </c>
      <c r="D74" s="123">
        <v>1480</v>
      </c>
      <c r="E74" s="123"/>
      <c r="F74" s="123">
        <v>0</v>
      </c>
      <c r="G74" s="112">
        <f t="shared" si="2"/>
        <v>0</v>
      </c>
      <c r="H74" s="112"/>
      <c r="I74" s="23"/>
    </row>
    <row r="75" spans="1:9" s="24" customFormat="1" ht="58.5" customHeight="1">
      <c r="A75" s="120"/>
      <c r="B75" s="63" t="s">
        <v>385</v>
      </c>
      <c r="C75" s="120" t="s">
        <v>384</v>
      </c>
      <c r="D75" s="123">
        <v>370</v>
      </c>
      <c r="E75" s="123"/>
      <c r="F75" s="123">
        <v>0</v>
      </c>
      <c r="G75" s="112">
        <f t="shared" si="2"/>
        <v>0</v>
      </c>
      <c r="H75" s="112"/>
      <c r="I75" s="23"/>
    </row>
    <row r="76" spans="1:9" s="24" customFormat="1" ht="29.25" customHeight="1">
      <c r="A76" s="120"/>
      <c r="B76" s="63" t="s">
        <v>364</v>
      </c>
      <c r="C76" s="120" t="s">
        <v>363</v>
      </c>
      <c r="D76" s="123">
        <v>9.3</v>
      </c>
      <c r="E76" s="123">
        <v>9.3</v>
      </c>
      <c r="F76" s="123">
        <v>0</v>
      </c>
      <c r="G76" s="112">
        <f t="shared" si="2"/>
        <v>0</v>
      </c>
      <c r="H76" s="112">
        <f t="shared" si="3"/>
        <v>0</v>
      </c>
      <c r="I76" s="23"/>
    </row>
    <row r="77" spans="1:9" ht="21" customHeight="1">
      <c r="A77" s="50" t="s">
        <v>82</v>
      </c>
      <c r="B77" s="45" t="s">
        <v>45</v>
      </c>
      <c r="C77" s="50"/>
      <c r="D77" s="85">
        <f>D78+D81</f>
        <v>6854</v>
      </c>
      <c r="E77" s="85">
        <f>E78+E81</f>
        <v>1253.2</v>
      </c>
      <c r="F77" s="85">
        <f>F78+F81</f>
        <v>6573.8</v>
      </c>
      <c r="G77" s="112">
        <f t="shared" si="2"/>
        <v>0.959118762766268</v>
      </c>
      <c r="H77" s="112">
        <f t="shared" si="3"/>
        <v>5.245611235237791</v>
      </c>
      <c r="I77" s="15"/>
    </row>
    <row r="78" spans="1:9" ht="18.75" customHeight="1">
      <c r="A78" s="151" t="s">
        <v>83</v>
      </c>
      <c r="B78" s="45" t="s">
        <v>46</v>
      </c>
      <c r="C78" s="50"/>
      <c r="D78" s="32">
        <f>D80+D79</f>
        <v>180</v>
      </c>
      <c r="E78" s="32">
        <f>E80+E79</f>
        <v>135</v>
      </c>
      <c r="F78" s="32">
        <v>0</v>
      </c>
      <c r="G78" s="112">
        <f t="shared" si="2"/>
        <v>0</v>
      </c>
      <c r="H78" s="112">
        <f t="shared" si="3"/>
        <v>0</v>
      </c>
      <c r="I78" s="15"/>
    </row>
    <row r="79" spans="1:9" ht="30" customHeight="1" hidden="1">
      <c r="A79" s="151"/>
      <c r="B79" s="145" t="s">
        <v>250</v>
      </c>
      <c r="C79" s="151" t="s">
        <v>248</v>
      </c>
      <c r="D79" s="32">
        <v>0</v>
      </c>
      <c r="E79" s="32">
        <v>0</v>
      </c>
      <c r="F79" s="32">
        <v>0</v>
      </c>
      <c r="G79" s="112" t="e">
        <f t="shared" si="2"/>
        <v>#DIV/0!</v>
      </c>
      <c r="H79" s="112" t="e">
        <f t="shared" si="3"/>
        <v>#DIV/0!</v>
      </c>
      <c r="I79" s="15"/>
    </row>
    <row r="80" spans="1:9" ht="18.75" customHeight="1">
      <c r="A80" s="151"/>
      <c r="B80" s="145" t="s">
        <v>183</v>
      </c>
      <c r="C80" s="151" t="s">
        <v>235</v>
      </c>
      <c r="D80" s="32">
        <v>180</v>
      </c>
      <c r="E80" s="32">
        <v>135</v>
      </c>
      <c r="F80" s="32">
        <v>0</v>
      </c>
      <c r="G80" s="112">
        <f t="shared" si="2"/>
        <v>0</v>
      </c>
      <c r="H80" s="112">
        <f t="shared" si="3"/>
        <v>0</v>
      </c>
      <c r="I80" s="15"/>
    </row>
    <row r="81" spans="1:9" ht="15">
      <c r="A81" s="50" t="s">
        <v>84</v>
      </c>
      <c r="B81" s="45" t="s">
        <v>47</v>
      </c>
      <c r="C81" s="50"/>
      <c r="D81" s="85">
        <f>D87+D84+D85+D82+D86</f>
        <v>6674</v>
      </c>
      <c r="E81" s="85">
        <f>E87+E84+E85+E82+E86</f>
        <v>1118.2</v>
      </c>
      <c r="F81" s="85">
        <f>F87+F84+F85+F82+F86</f>
        <v>6573.8</v>
      </c>
      <c r="G81" s="112">
        <f t="shared" si="2"/>
        <v>0.9849865148336829</v>
      </c>
      <c r="H81" s="112">
        <f t="shared" si="3"/>
        <v>5.878912538007512</v>
      </c>
      <c r="I81" s="15"/>
    </row>
    <row r="82" spans="1:9" ht="25.5">
      <c r="A82" s="50"/>
      <c r="B82" s="145" t="s">
        <v>292</v>
      </c>
      <c r="C82" s="151" t="s">
        <v>236</v>
      </c>
      <c r="D82" s="32">
        <v>6104</v>
      </c>
      <c r="E82" s="32">
        <v>548.2</v>
      </c>
      <c r="F82" s="32">
        <v>6024</v>
      </c>
      <c r="G82" s="112">
        <f t="shared" si="2"/>
        <v>0.9868938401048493</v>
      </c>
      <c r="H82" s="112">
        <f t="shared" si="3"/>
        <v>10.98869025902955</v>
      </c>
      <c r="I82" s="15"/>
    </row>
    <row r="83" spans="1:9" ht="41.25" customHeight="1">
      <c r="A83" s="50"/>
      <c r="B83" s="65" t="s">
        <v>387</v>
      </c>
      <c r="C83" s="124"/>
      <c r="D83" s="32">
        <v>5555.8</v>
      </c>
      <c r="E83" s="32" t="e">
        <f>#REF!</f>
        <v>#REF!</v>
      </c>
      <c r="F83" s="32">
        <v>5525.8</v>
      </c>
      <c r="G83" s="112">
        <f t="shared" si="2"/>
        <v>0.9946002375895461</v>
      </c>
      <c r="H83" s="112" t="e">
        <f t="shared" si="3"/>
        <v>#REF!</v>
      </c>
      <c r="I83" s="15"/>
    </row>
    <row r="84" spans="1:9" s="16" customFormat="1" ht="17.25" customHeight="1">
      <c r="A84" s="87"/>
      <c r="B84" s="145" t="s">
        <v>327</v>
      </c>
      <c r="C84" s="125" t="s">
        <v>326</v>
      </c>
      <c r="D84" s="88">
        <v>60</v>
      </c>
      <c r="E84" s="88">
        <v>60</v>
      </c>
      <c r="F84" s="88">
        <v>49.8</v>
      </c>
      <c r="G84" s="112">
        <f t="shared" si="2"/>
        <v>0.83</v>
      </c>
      <c r="H84" s="112">
        <f t="shared" si="3"/>
        <v>0.83</v>
      </c>
      <c r="I84" s="20"/>
    </row>
    <row r="85" spans="1:9" s="16" customFormat="1" ht="16.5" customHeight="1">
      <c r="A85" s="87"/>
      <c r="B85" s="145" t="s">
        <v>329</v>
      </c>
      <c r="C85" s="125" t="s">
        <v>328</v>
      </c>
      <c r="D85" s="88">
        <v>500</v>
      </c>
      <c r="E85" s="88">
        <v>500</v>
      </c>
      <c r="F85" s="88">
        <v>500</v>
      </c>
      <c r="G85" s="112">
        <f t="shared" si="2"/>
        <v>1</v>
      </c>
      <c r="H85" s="112">
        <f t="shared" si="3"/>
        <v>1</v>
      </c>
      <c r="I85" s="20"/>
    </row>
    <row r="86" spans="1:9" s="16" customFormat="1" ht="16.5" customHeight="1">
      <c r="A86" s="87"/>
      <c r="B86" s="145" t="s">
        <v>373</v>
      </c>
      <c r="C86" s="125" t="s">
        <v>372</v>
      </c>
      <c r="D86" s="88">
        <v>10</v>
      </c>
      <c r="E86" s="88">
        <v>10</v>
      </c>
      <c r="F86" s="88">
        <v>0</v>
      </c>
      <c r="G86" s="112">
        <f t="shared" si="2"/>
        <v>0</v>
      </c>
      <c r="H86" s="112">
        <f t="shared" si="3"/>
        <v>0</v>
      </c>
      <c r="I86" s="20"/>
    </row>
    <row r="87" spans="1:9" ht="55.5" customHeight="1" hidden="1">
      <c r="A87" s="151" t="s">
        <v>48</v>
      </c>
      <c r="B87" s="65" t="s">
        <v>184</v>
      </c>
      <c r="C87" s="124"/>
      <c r="D87" s="32">
        <f>D88+D89+D90</f>
        <v>0</v>
      </c>
      <c r="E87" s="32">
        <f>E88+E89+E90</f>
        <v>0</v>
      </c>
      <c r="F87" s="32">
        <f>F88+F89+F90</f>
        <v>0</v>
      </c>
      <c r="G87" s="112" t="e">
        <f t="shared" si="2"/>
        <v>#DIV/0!</v>
      </c>
      <c r="H87" s="112" t="e">
        <f t="shared" si="3"/>
        <v>#DIV/0!</v>
      </c>
      <c r="I87" s="15"/>
    </row>
    <row r="88" spans="1:9" s="16" customFormat="1" ht="16.5" customHeight="1" hidden="1">
      <c r="A88" s="87"/>
      <c r="B88" s="66" t="s">
        <v>185</v>
      </c>
      <c r="C88" s="125" t="s">
        <v>186</v>
      </c>
      <c r="D88" s="88">
        <v>0</v>
      </c>
      <c r="E88" s="88">
        <v>0</v>
      </c>
      <c r="F88" s="88">
        <v>0</v>
      </c>
      <c r="G88" s="112" t="e">
        <f t="shared" si="2"/>
        <v>#DIV/0!</v>
      </c>
      <c r="H88" s="112" t="e">
        <f t="shared" si="3"/>
        <v>#DIV/0!</v>
      </c>
      <c r="I88" s="20"/>
    </row>
    <row r="89" spans="1:9" s="16" customFormat="1" ht="19.5" customHeight="1" hidden="1">
      <c r="A89" s="87"/>
      <c r="B89" s="66" t="s">
        <v>187</v>
      </c>
      <c r="C89" s="125" t="s">
        <v>188</v>
      </c>
      <c r="D89" s="88">
        <v>0</v>
      </c>
      <c r="E89" s="88">
        <v>0</v>
      </c>
      <c r="F89" s="88">
        <v>0</v>
      </c>
      <c r="G89" s="112" t="e">
        <f t="shared" si="2"/>
        <v>#DIV/0!</v>
      </c>
      <c r="H89" s="112" t="e">
        <f t="shared" si="3"/>
        <v>#DIV/0!</v>
      </c>
      <c r="I89" s="20"/>
    </row>
    <row r="90" spans="1:9" s="16" customFormat="1" ht="19.5" customHeight="1" hidden="1">
      <c r="A90" s="87"/>
      <c r="B90" s="66" t="s">
        <v>160</v>
      </c>
      <c r="C90" s="125" t="s">
        <v>189</v>
      </c>
      <c r="D90" s="88">
        <v>0</v>
      </c>
      <c r="E90" s="88">
        <v>0</v>
      </c>
      <c r="F90" s="88">
        <v>0</v>
      </c>
      <c r="G90" s="112" t="e">
        <f t="shared" si="2"/>
        <v>#DIV/0!</v>
      </c>
      <c r="H90" s="112" t="e">
        <f t="shared" si="3"/>
        <v>#DIV/0!</v>
      </c>
      <c r="I90" s="20"/>
    </row>
    <row r="91" spans="1:9" ht="14.25" customHeight="1">
      <c r="A91" s="50" t="s">
        <v>50</v>
      </c>
      <c r="B91" s="45" t="s">
        <v>51</v>
      </c>
      <c r="C91" s="50"/>
      <c r="D91" s="85">
        <f>D92+D94+D95+D97</f>
        <v>457536.5</v>
      </c>
      <c r="E91" s="85">
        <f>E92+E94+E95+E97</f>
        <v>358607.10000000003</v>
      </c>
      <c r="F91" s="85">
        <f>F92+F94+F95+F97</f>
        <v>351673.49999999994</v>
      </c>
      <c r="G91" s="112">
        <f t="shared" si="2"/>
        <v>0.7686239239929491</v>
      </c>
      <c r="H91" s="112">
        <f t="shared" si="3"/>
        <v>0.980665190399186</v>
      </c>
      <c r="I91" s="15"/>
    </row>
    <row r="92" spans="1:9" ht="14.25" customHeight="1">
      <c r="A92" s="151" t="s">
        <v>52</v>
      </c>
      <c r="B92" s="145" t="s">
        <v>156</v>
      </c>
      <c r="C92" s="151" t="s">
        <v>52</v>
      </c>
      <c r="D92" s="32">
        <v>139253.6</v>
      </c>
      <c r="E92" s="32">
        <v>110645.9</v>
      </c>
      <c r="F92" s="32">
        <v>108400.4</v>
      </c>
      <c r="G92" s="112">
        <f t="shared" si="2"/>
        <v>0.7784387620858634</v>
      </c>
      <c r="H92" s="112">
        <f t="shared" si="3"/>
        <v>0.9797055290797038</v>
      </c>
      <c r="I92" s="15"/>
    </row>
    <row r="93" spans="1:9" s="16" customFormat="1" ht="38.25">
      <c r="A93" s="87"/>
      <c r="B93" s="60" t="s">
        <v>237</v>
      </c>
      <c r="C93" s="87" t="s">
        <v>340</v>
      </c>
      <c r="D93" s="88">
        <v>6373.8</v>
      </c>
      <c r="E93" s="88">
        <v>6373.8</v>
      </c>
      <c r="F93" s="88">
        <v>6215.5</v>
      </c>
      <c r="G93" s="112">
        <f t="shared" si="2"/>
        <v>0.9751639524302613</v>
      </c>
      <c r="H93" s="112">
        <f t="shared" si="3"/>
        <v>0.9751639524302613</v>
      </c>
      <c r="I93" s="20"/>
    </row>
    <row r="94" spans="1:9" ht="16.5" customHeight="1">
      <c r="A94" s="151" t="s">
        <v>54</v>
      </c>
      <c r="B94" s="145" t="s">
        <v>157</v>
      </c>
      <c r="C94" s="151" t="s">
        <v>54</v>
      </c>
      <c r="D94" s="32">
        <v>292020.1</v>
      </c>
      <c r="E94" s="32">
        <v>224511.5</v>
      </c>
      <c r="F94" s="32">
        <v>220209.9</v>
      </c>
      <c r="G94" s="112">
        <f t="shared" si="2"/>
        <v>0.7540915847915949</v>
      </c>
      <c r="H94" s="112">
        <f t="shared" si="3"/>
        <v>0.980840179678992</v>
      </c>
      <c r="I94" s="15"/>
    </row>
    <row r="95" spans="1:9" ht="15.75" customHeight="1">
      <c r="A95" s="151" t="s">
        <v>55</v>
      </c>
      <c r="B95" s="145" t="s">
        <v>190</v>
      </c>
      <c r="C95" s="151" t="s">
        <v>55</v>
      </c>
      <c r="D95" s="32">
        <v>5915.9</v>
      </c>
      <c r="E95" s="32">
        <v>5431.8</v>
      </c>
      <c r="F95" s="32">
        <v>4285.6</v>
      </c>
      <c r="G95" s="112">
        <f t="shared" si="2"/>
        <v>0.7244206291519466</v>
      </c>
      <c r="H95" s="112">
        <f t="shared" si="3"/>
        <v>0.7889833940866748</v>
      </c>
      <c r="I95" s="15"/>
    </row>
    <row r="96" spans="1:9" s="16" customFormat="1" ht="15" customHeight="1" hidden="1">
      <c r="A96" s="87"/>
      <c r="B96" s="60" t="s">
        <v>43</v>
      </c>
      <c r="C96" s="87"/>
      <c r="D96" s="88">
        <v>0</v>
      </c>
      <c r="E96" s="88">
        <v>0</v>
      </c>
      <c r="F96" s="88">
        <v>0</v>
      </c>
      <c r="G96" s="112" t="e">
        <f t="shared" si="2"/>
        <v>#DIV/0!</v>
      </c>
      <c r="H96" s="112" t="e">
        <f t="shared" si="3"/>
        <v>#DIV/0!</v>
      </c>
      <c r="I96" s="20"/>
    </row>
    <row r="97" spans="1:9" ht="15">
      <c r="A97" s="151" t="s">
        <v>57</v>
      </c>
      <c r="B97" s="145" t="s">
        <v>58</v>
      </c>
      <c r="C97" s="151" t="s">
        <v>57</v>
      </c>
      <c r="D97" s="32">
        <v>20346.9</v>
      </c>
      <c r="E97" s="32">
        <v>18017.9</v>
      </c>
      <c r="F97" s="32">
        <v>18777.6</v>
      </c>
      <c r="G97" s="112">
        <f t="shared" si="2"/>
        <v>0.922872771773587</v>
      </c>
      <c r="H97" s="112">
        <f t="shared" si="3"/>
        <v>1.0421636261717513</v>
      </c>
      <c r="I97" s="15"/>
    </row>
    <row r="98" spans="1:9" s="16" customFormat="1" ht="15">
      <c r="A98" s="87"/>
      <c r="B98" s="60" t="s">
        <v>59</v>
      </c>
      <c r="C98" s="87"/>
      <c r="D98" s="88">
        <v>500</v>
      </c>
      <c r="E98" s="88">
        <v>390</v>
      </c>
      <c r="F98" s="88">
        <v>282.5</v>
      </c>
      <c r="G98" s="112">
        <f t="shared" si="2"/>
        <v>0.565</v>
      </c>
      <c r="H98" s="112">
        <f t="shared" si="3"/>
        <v>0.7243589743589743</v>
      </c>
      <c r="I98" s="20"/>
    </row>
    <row r="99" spans="1:9" ht="17.25" customHeight="1">
      <c r="A99" s="50" t="s">
        <v>60</v>
      </c>
      <c r="B99" s="45" t="s">
        <v>159</v>
      </c>
      <c r="C99" s="50"/>
      <c r="D99" s="85">
        <f>D100++D101</f>
        <v>75293.40000000001</v>
      </c>
      <c r="E99" s="85">
        <f>E100++E101</f>
        <v>55537.2</v>
      </c>
      <c r="F99" s="85">
        <f>F100++F101</f>
        <v>58823.9</v>
      </c>
      <c r="G99" s="112">
        <f t="shared" si="2"/>
        <v>0.7812623682819476</v>
      </c>
      <c r="H99" s="112">
        <f t="shared" si="3"/>
        <v>1.0591801531225917</v>
      </c>
      <c r="I99" s="15"/>
    </row>
    <row r="100" spans="1:9" ht="15">
      <c r="A100" s="151" t="s">
        <v>61</v>
      </c>
      <c r="B100" s="145" t="s">
        <v>62</v>
      </c>
      <c r="C100" s="151" t="s">
        <v>61</v>
      </c>
      <c r="D100" s="32">
        <v>71460.3</v>
      </c>
      <c r="E100" s="32">
        <v>52584.5</v>
      </c>
      <c r="F100" s="32">
        <v>55612.8</v>
      </c>
      <c r="G100" s="112">
        <f t="shared" si="2"/>
        <v>0.7782335086754464</v>
      </c>
      <c r="H100" s="112">
        <f t="shared" si="3"/>
        <v>1.057589213551522</v>
      </c>
      <c r="I100" s="15"/>
    </row>
    <row r="101" spans="1:9" ht="15">
      <c r="A101" s="151" t="s">
        <v>63</v>
      </c>
      <c r="B101" s="145" t="s">
        <v>114</v>
      </c>
      <c r="C101" s="151" t="s">
        <v>63</v>
      </c>
      <c r="D101" s="32">
        <v>3833.1</v>
      </c>
      <c r="E101" s="32">
        <v>2952.7</v>
      </c>
      <c r="F101" s="32">
        <v>3211.1</v>
      </c>
      <c r="G101" s="112">
        <f t="shared" si="2"/>
        <v>0.8377292530849704</v>
      </c>
      <c r="H101" s="112">
        <f t="shared" si="3"/>
        <v>1.0875131235818065</v>
      </c>
      <c r="I101" s="15"/>
    </row>
    <row r="102" spans="1:9" s="16" customFormat="1" ht="15" hidden="1">
      <c r="A102" s="87"/>
      <c r="B102" s="60" t="s">
        <v>43</v>
      </c>
      <c r="C102" s="87"/>
      <c r="D102" s="88">
        <v>0</v>
      </c>
      <c r="E102" s="88">
        <v>0</v>
      </c>
      <c r="F102" s="88">
        <v>0</v>
      </c>
      <c r="G102" s="112" t="e">
        <f t="shared" si="2"/>
        <v>#DIV/0!</v>
      </c>
      <c r="H102" s="112" t="e">
        <f t="shared" si="3"/>
        <v>#DIV/0!</v>
      </c>
      <c r="I102" s="20"/>
    </row>
    <row r="103" spans="1:9" ht="23.25" customHeight="1">
      <c r="A103" s="64" t="s">
        <v>64</v>
      </c>
      <c r="B103" s="149" t="s">
        <v>65</v>
      </c>
      <c r="C103" s="64"/>
      <c r="D103" s="51">
        <f>D104+D106+D109+D110+D113+D111+D112+D105+D107+D108</f>
        <v>15133.3</v>
      </c>
      <c r="E103" s="51">
        <f>E104+E106+E109+E110+E113+E111+E112+E105+E107+E108</f>
        <v>13840.599999999997</v>
      </c>
      <c r="F103" s="51">
        <f>F104+F106+F109+F110+F113+F111+F112+F105+F107+F108</f>
        <v>11392.9</v>
      </c>
      <c r="G103" s="112">
        <f t="shared" si="2"/>
        <v>0.7528364599922026</v>
      </c>
      <c r="H103" s="112">
        <f t="shared" si="3"/>
        <v>0.8231507304596624</v>
      </c>
      <c r="I103" s="15"/>
    </row>
    <row r="104" spans="1:9" ht="30" customHeight="1">
      <c r="A104" s="148" t="s">
        <v>66</v>
      </c>
      <c r="B104" s="70" t="s">
        <v>238</v>
      </c>
      <c r="C104" s="148" t="s">
        <v>66</v>
      </c>
      <c r="D104" s="119">
        <v>967.3</v>
      </c>
      <c r="E104" s="119">
        <v>807.3</v>
      </c>
      <c r="F104" s="119">
        <v>927.8</v>
      </c>
      <c r="G104" s="112">
        <f t="shared" si="2"/>
        <v>0.9591646852062442</v>
      </c>
      <c r="H104" s="112">
        <f t="shared" si="3"/>
        <v>1.149262975349932</v>
      </c>
      <c r="I104" s="15"/>
    </row>
    <row r="105" spans="1:9" ht="44.25" customHeight="1">
      <c r="A105" s="148" t="s">
        <v>67</v>
      </c>
      <c r="B105" s="70" t="s">
        <v>251</v>
      </c>
      <c r="C105" s="148" t="s">
        <v>252</v>
      </c>
      <c r="D105" s="119">
        <v>93.7</v>
      </c>
      <c r="E105" s="119">
        <v>93.7</v>
      </c>
      <c r="F105" s="119">
        <v>84.5</v>
      </c>
      <c r="G105" s="112">
        <f t="shared" si="2"/>
        <v>0.9018143009605123</v>
      </c>
      <c r="H105" s="112">
        <f t="shared" si="3"/>
        <v>0.9018143009605123</v>
      </c>
      <c r="I105" s="15"/>
    </row>
    <row r="106" spans="1:9" ht="36" customHeight="1">
      <c r="A106" s="148" t="s">
        <v>67</v>
      </c>
      <c r="B106" s="70" t="s">
        <v>192</v>
      </c>
      <c r="C106" s="148" t="s">
        <v>239</v>
      </c>
      <c r="D106" s="119">
        <v>10110</v>
      </c>
      <c r="E106" s="119">
        <v>8724.3</v>
      </c>
      <c r="F106" s="119">
        <v>7936.7</v>
      </c>
      <c r="G106" s="112">
        <f t="shared" si="2"/>
        <v>0.7850346191889218</v>
      </c>
      <c r="H106" s="112">
        <f t="shared" si="3"/>
        <v>0.9097234162053116</v>
      </c>
      <c r="I106" s="15"/>
    </row>
    <row r="107" spans="1:9" ht="36" customHeight="1">
      <c r="A107" s="148" t="s">
        <v>67</v>
      </c>
      <c r="B107" s="70" t="s">
        <v>341</v>
      </c>
      <c r="C107" s="148" t="s">
        <v>388</v>
      </c>
      <c r="D107" s="119">
        <v>211.7</v>
      </c>
      <c r="E107" s="119">
        <v>132.3</v>
      </c>
      <c r="F107" s="119">
        <v>79.4</v>
      </c>
      <c r="G107" s="112">
        <f t="shared" si="2"/>
        <v>0.375059045819556</v>
      </c>
      <c r="H107" s="112">
        <f t="shared" si="3"/>
        <v>0.600151171579743</v>
      </c>
      <c r="I107" s="15"/>
    </row>
    <row r="108" spans="1:9" ht="45" customHeight="1">
      <c r="A108" s="148" t="s">
        <v>67</v>
      </c>
      <c r="B108" s="70" t="s">
        <v>366</v>
      </c>
      <c r="C108" s="148" t="s">
        <v>365</v>
      </c>
      <c r="D108" s="119">
        <v>273.9</v>
      </c>
      <c r="E108" s="119">
        <v>273.9</v>
      </c>
      <c r="F108" s="119">
        <v>0</v>
      </c>
      <c r="G108" s="112">
        <f t="shared" si="2"/>
        <v>0</v>
      </c>
      <c r="H108" s="112">
        <f t="shared" si="3"/>
        <v>0</v>
      </c>
      <c r="I108" s="15"/>
    </row>
    <row r="109" spans="1:9" s="26" customFormat="1" ht="22.5" customHeight="1">
      <c r="A109" s="126" t="s">
        <v>67</v>
      </c>
      <c r="B109" s="145" t="s">
        <v>330</v>
      </c>
      <c r="C109" s="151" t="s">
        <v>331</v>
      </c>
      <c r="D109" s="32">
        <v>100</v>
      </c>
      <c r="E109" s="32">
        <v>100</v>
      </c>
      <c r="F109" s="32">
        <v>50</v>
      </c>
      <c r="G109" s="112">
        <f t="shared" si="2"/>
        <v>0.5</v>
      </c>
      <c r="H109" s="112">
        <f t="shared" si="3"/>
        <v>0.5</v>
      </c>
      <c r="I109" s="15"/>
    </row>
    <row r="110" spans="1:9" s="26" customFormat="1" ht="35.25" customHeight="1" hidden="1">
      <c r="A110" s="126" t="s">
        <v>67</v>
      </c>
      <c r="B110" s="145" t="s">
        <v>194</v>
      </c>
      <c r="C110" s="151" t="s">
        <v>195</v>
      </c>
      <c r="D110" s="119">
        <v>0</v>
      </c>
      <c r="E110" s="119">
        <v>0</v>
      </c>
      <c r="F110" s="119">
        <v>0</v>
      </c>
      <c r="G110" s="112" t="e">
        <f aca="true" t="shared" si="4" ref="G110:G127">F110/D110</f>
        <v>#DIV/0!</v>
      </c>
      <c r="H110" s="112" t="e">
        <f t="shared" si="3"/>
        <v>#DIV/0!</v>
      </c>
      <c r="I110" s="15"/>
    </row>
    <row r="111" spans="1:9" s="26" customFormat="1" ht="30.75" customHeight="1" hidden="1">
      <c r="A111" s="126" t="s">
        <v>67</v>
      </c>
      <c r="B111" s="145" t="s">
        <v>341</v>
      </c>
      <c r="C111" s="151" t="s">
        <v>342</v>
      </c>
      <c r="D111" s="119">
        <v>0</v>
      </c>
      <c r="E111" s="119">
        <v>79.4</v>
      </c>
      <c r="F111" s="119">
        <v>0</v>
      </c>
      <c r="G111" s="112" t="e">
        <f t="shared" si="4"/>
        <v>#DIV/0!</v>
      </c>
      <c r="H111" s="112">
        <f aca="true" t="shared" si="5" ref="H111:H127">F111/E111</f>
        <v>0</v>
      </c>
      <c r="I111" s="15"/>
    </row>
    <row r="112" spans="1:9" s="26" customFormat="1" ht="44.25" customHeight="1">
      <c r="A112" s="126" t="s">
        <v>67</v>
      </c>
      <c r="B112" s="145" t="s">
        <v>344</v>
      </c>
      <c r="C112" s="151" t="s">
        <v>343</v>
      </c>
      <c r="D112" s="119">
        <v>144.4</v>
      </c>
      <c r="E112" s="119">
        <v>144.4</v>
      </c>
      <c r="F112" s="119">
        <v>144.4</v>
      </c>
      <c r="G112" s="112">
        <f t="shared" si="4"/>
        <v>1</v>
      </c>
      <c r="H112" s="112">
        <f t="shared" si="5"/>
        <v>1</v>
      </c>
      <c r="I112" s="15"/>
    </row>
    <row r="113" spans="1:9" ht="45" customHeight="1">
      <c r="A113" s="151" t="s">
        <v>68</v>
      </c>
      <c r="B113" s="145" t="s">
        <v>120</v>
      </c>
      <c r="C113" s="151" t="s">
        <v>241</v>
      </c>
      <c r="D113" s="32">
        <v>3232.3</v>
      </c>
      <c r="E113" s="32">
        <v>3485.3</v>
      </c>
      <c r="F113" s="32">
        <v>2170.1</v>
      </c>
      <c r="G113" s="112">
        <f t="shared" si="4"/>
        <v>0.6713795130402499</v>
      </c>
      <c r="H113" s="112">
        <f t="shared" si="5"/>
        <v>0.622643674862996</v>
      </c>
      <c r="I113" s="15"/>
    </row>
    <row r="114" spans="1:9" ht="26.25" customHeight="1">
      <c r="A114" s="50" t="s">
        <v>69</v>
      </c>
      <c r="B114" s="45" t="s">
        <v>136</v>
      </c>
      <c r="C114" s="50"/>
      <c r="D114" s="85">
        <f>D115+D116</f>
        <v>646.4</v>
      </c>
      <c r="E114" s="85">
        <f>E115+E116</f>
        <v>633</v>
      </c>
      <c r="F114" s="85">
        <f>F115+F116</f>
        <v>643.8</v>
      </c>
      <c r="G114" s="112">
        <f t="shared" si="4"/>
        <v>0.9959777227722771</v>
      </c>
      <c r="H114" s="112">
        <f t="shared" si="5"/>
        <v>1.0170616113744075</v>
      </c>
      <c r="I114" s="15"/>
    </row>
    <row r="115" spans="1:9" ht="23.25" customHeight="1" hidden="1">
      <c r="A115" s="151" t="s">
        <v>70</v>
      </c>
      <c r="B115" s="145" t="s">
        <v>137</v>
      </c>
      <c r="C115" s="151" t="s">
        <v>70</v>
      </c>
      <c r="D115" s="32">
        <v>0</v>
      </c>
      <c r="E115" s="32">
        <v>0</v>
      </c>
      <c r="F115" s="32">
        <v>0</v>
      </c>
      <c r="G115" s="112" t="e">
        <f t="shared" si="4"/>
        <v>#DIV/0!</v>
      </c>
      <c r="H115" s="112" t="e">
        <f t="shared" si="5"/>
        <v>#DIV/0!</v>
      </c>
      <c r="I115" s="15"/>
    </row>
    <row r="116" spans="1:9" ht="26.25" customHeight="1">
      <c r="A116" s="151" t="s">
        <v>138</v>
      </c>
      <c r="B116" s="145" t="s">
        <v>139</v>
      </c>
      <c r="C116" s="151" t="s">
        <v>138</v>
      </c>
      <c r="D116" s="32">
        <v>646.4</v>
      </c>
      <c r="E116" s="32">
        <v>633</v>
      </c>
      <c r="F116" s="32">
        <v>643.8</v>
      </c>
      <c r="G116" s="112">
        <f t="shared" si="4"/>
        <v>0.9959777227722771</v>
      </c>
      <c r="H116" s="112">
        <f t="shared" si="5"/>
        <v>1.0170616113744075</v>
      </c>
      <c r="I116" s="15"/>
    </row>
    <row r="117" spans="1:9" ht="26.25" customHeight="1" hidden="1">
      <c r="A117" s="151"/>
      <c r="B117" s="60" t="s">
        <v>43</v>
      </c>
      <c r="C117" s="151"/>
      <c r="D117" s="32">
        <v>0</v>
      </c>
      <c r="E117" s="32">
        <v>0</v>
      </c>
      <c r="F117" s="32">
        <v>0</v>
      </c>
      <c r="G117" s="112" t="e">
        <f t="shared" si="4"/>
        <v>#DIV/0!</v>
      </c>
      <c r="H117" s="112" t="e">
        <f t="shared" si="5"/>
        <v>#DIV/0!</v>
      </c>
      <c r="I117" s="15"/>
    </row>
    <row r="118" spans="1:9" ht="27" customHeight="1">
      <c r="A118" s="50" t="s">
        <v>140</v>
      </c>
      <c r="B118" s="45" t="s">
        <v>141</v>
      </c>
      <c r="C118" s="50"/>
      <c r="D118" s="85">
        <f>D119</f>
        <v>236</v>
      </c>
      <c r="E118" s="85">
        <f>E119</f>
        <v>219.7</v>
      </c>
      <c r="F118" s="85">
        <f>F119</f>
        <v>169.6</v>
      </c>
      <c r="G118" s="112">
        <f t="shared" si="4"/>
        <v>0.7186440677966102</v>
      </c>
      <c r="H118" s="112">
        <f t="shared" si="5"/>
        <v>0.7719617660446063</v>
      </c>
      <c r="I118" s="15"/>
    </row>
    <row r="119" spans="1:9" ht="17.25" customHeight="1">
      <c r="A119" s="151" t="s">
        <v>142</v>
      </c>
      <c r="B119" s="145" t="s">
        <v>143</v>
      </c>
      <c r="C119" s="151" t="s">
        <v>142</v>
      </c>
      <c r="D119" s="32">
        <v>236</v>
      </c>
      <c r="E119" s="32">
        <v>219.7</v>
      </c>
      <c r="F119" s="32">
        <v>169.6</v>
      </c>
      <c r="G119" s="112">
        <f t="shared" si="4"/>
        <v>0.7186440677966102</v>
      </c>
      <c r="H119" s="112">
        <f t="shared" si="5"/>
        <v>0.7719617660446063</v>
      </c>
      <c r="I119" s="15"/>
    </row>
    <row r="120" spans="1:9" ht="39.75" customHeight="1">
      <c r="A120" s="50" t="s">
        <v>144</v>
      </c>
      <c r="B120" s="45" t="s">
        <v>145</v>
      </c>
      <c r="C120" s="50"/>
      <c r="D120" s="85">
        <f>D121</f>
        <v>800</v>
      </c>
      <c r="E120" s="85">
        <f>E121</f>
        <v>600</v>
      </c>
      <c r="F120" s="85">
        <f>F121</f>
        <v>563.4</v>
      </c>
      <c r="G120" s="112">
        <f t="shared" si="4"/>
        <v>0.7042499999999999</v>
      </c>
      <c r="H120" s="112">
        <f t="shared" si="5"/>
        <v>0.939</v>
      </c>
      <c r="I120" s="15"/>
    </row>
    <row r="121" spans="1:9" ht="17.25" customHeight="1">
      <c r="A121" s="151" t="s">
        <v>147</v>
      </c>
      <c r="B121" s="145" t="s">
        <v>196</v>
      </c>
      <c r="C121" s="151" t="s">
        <v>147</v>
      </c>
      <c r="D121" s="32">
        <v>800</v>
      </c>
      <c r="E121" s="32">
        <v>600</v>
      </c>
      <c r="F121" s="32">
        <v>563.4</v>
      </c>
      <c r="G121" s="112">
        <f t="shared" si="4"/>
        <v>0.7042499999999999</v>
      </c>
      <c r="H121" s="112">
        <f t="shared" si="5"/>
        <v>0.939</v>
      </c>
      <c r="I121" s="15"/>
    </row>
    <row r="122" spans="1:9" ht="26.25" customHeight="1">
      <c r="A122" s="50" t="s">
        <v>148</v>
      </c>
      <c r="B122" s="45" t="s">
        <v>151</v>
      </c>
      <c r="C122" s="50"/>
      <c r="D122" s="85">
        <f>D123+D125+D124</f>
        <v>10659.7</v>
      </c>
      <c r="E122" s="85">
        <f>E123+E125+E124</f>
        <v>11617.7</v>
      </c>
      <c r="F122" s="85">
        <f>F123+F125+F124</f>
        <v>6000.7</v>
      </c>
      <c r="G122" s="112">
        <f t="shared" si="4"/>
        <v>0.5629332908055573</v>
      </c>
      <c r="H122" s="112">
        <f t="shared" si="5"/>
        <v>0.5165135956342477</v>
      </c>
      <c r="I122" s="15"/>
    </row>
    <row r="123" spans="1:9" ht="27.75" customHeight="1">
      <c r="A123" s="151" t="s">
        <v>149</v>
      </c>
      <c r="B123" s="145" t="s">
        <v>197</v>
      </c>
      <c r="C123" s="151" t="s">
        <v>240</v>
      </c>
      <c r="D123" s="32">
        <v>2052.6</v>
      </c>
      <c r="E123" s="32">
        <v>1539.6</v>
      </c>
      <c r="F123" s="32">
        <v>1710.7</v>
      </c>
      <c r="G123" s="112">
        <f t="shared" si="4"/>
        <v>0.8334307707298062</v>
      </c>
      <c r="H123" s="112">
        <f t="shared" si="5"/>
        <v>1.1111327617563005</v>
      </c>
      <c r="I123" s="15"/>
    </row>
    <row r="124" spans="1:9" ht="27.75" customHeight="1">
      <c r="A124" s="151" t="s">
        <v>149</v>
      </c>
      <c r="B124" s="145" t="s">
        <v>198</v>
      </c>
      <c r="C124" s="151" t="s">
        <v>243</v>
      </c>
      <c r="D124" s="32">
        <v>2044.7</v>
      </c>
      <c r="E124" s="32">
        <v>1717.5</v>
      </c>
      <c r="F124" s="32">
        <v>0</v>
      </c>
      <c r="G124" s="112">
        <f t="shared" si="4"/>
        <v>0</v>
      </c>
      <c r="H124" s="112">
        <f t="shared" si="5"/>
        <v>0</v>
      </c>
      <c r="I124" s="15"/>
    </row>
    <row r="125" spans="1:9" ht="30.75" customHeight="1">
      <c r="A125" s="151" t="s">
        <v>150</v>
      </c>
      <c r="B125" s="145" t="s">
        <v>242</v>
      </c>
      <c r="C125" s="151" t="s">
        <v>244</v>
      </c>
      <c r="D125" s="32">
        <v>6562.4</v>
      </c>
      <c r="E125" s="32">
        <v>8360.6</v>
      </c>
      <c r="F125" s="32">
        <v>4290</v>
      </c>
      <c r="G125" s="112">
        <f t="shared" si="4"/>
        <v>0.6537242472266245</v>
      </c>
      <c r="H125" s="112">
        <f t="shared" si="5"/>
        <v>0.5131210678659426</v>
      </c>
      <c r="I125" s="15"/>
    </row>
    <row r="126" spans="1:9" ht="26.25" customHeight="1">
      <c r="A126" s="64"/>
      <c r="B126" s="127" t="s">
        <v>72</v>
      </c>
      <c r="C126" s="128"/>
      <c r="D126" s="129">
        <f>D41+D57+D59+D64+D77+D91+D99+D103+D114+D118+D120+D122</f>
        <v>641821.2000000001</v>
      </c>
      <c r="E126" s="129">
        <f>E41+E57+E59+E64+E77+E91+E99+E103+E114+E118+E120+E122</f>
        <v>504340.9</v>
      </c>
      <c r="F126" s="129">
        <f>F41+F57+F59+F64+F77+F91+F99+F103+F114+F118+F120+F122</f>
        <v>489102.3</v>
      </c>
      <c r="G126" s="112">
        <f t="shared" si="4"/>
        <v>0.7620538243361235</v>
      </c>
      <c r="H126" s="112">
        <f t="shared" si="5"/>
        <v>0.9697851195490985</v>
      </c>
      <c r="I126" s="15"/>
    </row>
    <row r="127" spans="1:9" ht="19.5" customHeight="1">
      <c r="A127" s="147"/>
      <c r="B127" s="145" t="s">
        <v>87</v>
      </c>
      <c r="C127" s="151"/>
      <c r="D127" s="93">
        <f>D122+D58</f>
        <v>11583.7</v>
      </c>
      <c r="E127" s="93">
        <f>E122+E58</f>
        <v>12541.7</v>
      </c>
      <c r="F127" s="93">
        <f>F122+F58</f>
        <v>6924.7</v>
      </c>
      <c r="G127" s="112">
        <f t="shared" si="4"/>
        <v>0.5977969042706561</v>
      </c>
      <c r="H127" s="112">
        <f t="shared" si="5"/>
        <v>0.5521340807067622</v>
      </c>
      <c r="I127" s="15"/>
    </row>
    <row r="128" spans="4:7" ht="12.75">
      <c r="D128" s="43"/>
      <c r="E128" s="43"/>
      <c r="F128" s="43"/>
      <c r="G128" s="130"/>
    </row>
    <row r="129" spans="4:7" ht="12.75">
      <c r="D129" s="43"/>
      <c r="E129" s="43"/>
      <c r="F129" s="43"/>
      <c r="G129" s="130"/>
    </row>
    <row r="130" spans="2:8" ht="15">
      <c r="B130" s="38" t="s">
        <v>97</v>
      </c>
      <c r="C130" s="39"/>
      <c r="D130" s="43"/>
      <c r="E130" s="43"/>
      <c r="F130" s="43">
        <v>10826.5</v>
      </c>
      <c r="G130" s="130"/>
      <c r="H130" s="131">
        <v>10826.5</v>
      </c>
    </row>
    <row r="131" spans="2:7" ht="15">
      <c r="B131" s="38"/>
      <c r="C131" s="39"/>
      <c r="D131" s="43"/>
      <c r="E131" s="43"/>
      <c r="F131" s="43"/>
      <c r="G131" s="130"/>
    </row>
    <row r="132" spans="2:7" ht="15">
      <c r="B132" s="38" t="s">
        <v>88</v>
      </c>
      <c r="C132" s="39"/>
      <c r="D132" s="43"/>
      <c r="E132" s="43"/>
      <c r="F132" s="43"/>
      <c r="G132" s="130"/>
    </row>
    <row r="133" spans="2:9" ht="15">
      <c r="B133" s="38" t="s">
        <v>89</v>
      </c>
      <c r="C133" s="39"/>
      <c r="D133" s="43"/>
      <c r="E133" s="43"/>
      <c r="F133" s="43"/>
      <c r="G133" s="130"/>
      <c r="H133" s="132" t="s">
        <v>152</v>
      </c>
      <c r="I133" s="6"/>
    </row>
    <row r="134" spans="2:7" ht="15">
      <c r="B134" s="38"/>
      <c r="C134" s="39"/>
      <c r="D134" s="43"/>
      <c r="E134" s="43"/>
      <c r="F134" s="43"/>
      <c r="G134" s="130"/>
    </row>
    <row r="135" spans="2:7" ht="15">
      <c r="B135" s="38" t="s">
        <v>90</v>
      </c>
      <c r="C135" s="39"/>
      <c r="D135" s="43"/>
      <c r="E135" s="43"/>
      <c r="F135" s="43"/>
      <c r="G135" s="130"/>
    </row>
    <row r="136" spans="2:9" ht="15">
      <c r="B136" s="38" t="s">
        <v>91</v>
      </c>
      <c r="C136" s="39"/>
      <c r="D136" s="43"/>
      <c r="E136" s="43"/>
      <c r="F136" s="43"/>
      <c r="G136" s="130"/>
      <c r="H136" s="132" t="s">
        <v>152</v>
      </c>
      <c r="I136" s="6"/>
    </row>
    <row r="137" spans="2:7" ht="15">
      <c r="B137" s="38"/>
      <c r="C137" s="39"/>
      <c r="D137" s="43"/>
      <c r="E137" s="43"/>
      <c r="F137" s="43"/>
      <c r="G137" s="130"/>
    </row>
    <row r="138" spans="2:7" ht="15">
      <c r="B138" s="38" t="s">
        <v>92</v>
      </c>
      <c r="C138" s="39"/>
      <c r="D138" s="43"/>
      <c r="E138" s="43"/>
      <c r="F138" s="43"/>
      <c r="G138" s="130"/>
    </row>
    <row r="139" spans="2:9" ht="15">
      <c r="B139" s="38" t="s">
        <v>93</v>
      </c>
      <c r="C139" s="39"/>
      <c r="D139" s="43"/>
      <c r="E139" s="43"/>
      <c r="F139" s="43"/>
      <c r="G139" s="130"/>
      <c r="H139" s="133">
        <v>0</v>
      </c>
      <c r="I139" s="3"/>
    </row>
    <row r="140" spans="2:7" ht="15">
      <c r="B140" s="38"/>
      <c r="C140" s="39"/>
      <c r="D140" s="43"/>
      <c r="E140" s="43"/>
      <c r="F140" s="43"/>
      <c r="G140" s="130"/>
    </row>
    <row r="141" spans="2:7" ht="15">
      <c r="B141" s="38" t="s">
        <v>94</v>
      </c>
      <c r="C141" s="39"/>
      <c r="D141" s="43"/>
      <c r="E141" s="43"/>
      <c r="F141" s="43"/>
      <c r="G141" s="130"/>
    </row>
    <row r="142" spans="2:9" ht="15">
      <c r="B142" s="38" t="s">
        <v>95</v>
      </c>
      <c r="C142" s="39"/>
      <c r="D142" s="43"/>
      <c r="E142" s="43"/>
      <c r="F142" s="43">
        <v>10000</v>
      </c>
      <c r="G142" s="130"/>
      <c r="H142" s="134">
        <v>8000</v>
      </c>
      <c r="I142" s="3"/>
    </row>
    <row r="143" spans="2:7" ht="15">
      <c r="B143" s="38"/>
      <c r="C143" s="39"/>
      <c r="D143" s="43"/>
      <c r="E143" s="43"/>
      <c r="F143" s="43"/>
      <c r="G143" s="130"/>
    </row>
    <row r="144" spans="2:7" ht="15">
      <c r="B144" s="38"/>
      <c r="C144" s="39"/>
      <c r="D144" s="43"/>
      <c r="E144" s="43"/>
      <c r="F144" s="43"/>
      <c r="G144" s="130"/>
    </row>
    <row r="145" spans="2:9" ht="15">
      <c r="B145" s="38" t="s">
        <v>96</v>
      </c>
      <c r="C145" s="39"/>
      <c r="D145" s="43"/>
      <c r="E145" s="43"/>
      <c r="F145" s="43">
        <f>F130+F36+F133+F136-F126-F139-F142</f>
        <v>31627.49999999994</v>
      </c>
      <c r="G145" s="130"/>
      <c r="H145" s="135">
        <f>H130+F36+H133+H136-F126-H139-H142</f>
        <v>33627.49999999994</v>
      </c>
      <c r="I145" s="9"/>
    </row>
    <row r="146" spans="4:7" ht="12.75">
      <c r="D146" s="43"/>
      <c r="E146" s="43"/>
      <c r="F146" s="43"/>
      <c r="G146" s="130"/>
    </row>
    <row r="147" spans="4:7" ht="12.75">
      <c r="D147" s="43"/>
      <c r="E147" s="43"/>
      <c r="F147" s="43"/>
      <c r="G147" s="130"/>
    </row>
    <row r="148" spans="2:7" ht="15">
      <c r="B148" s="38" t="s">
        <v>98</v>
      </c>
      <c r="C148" s="39"/>
      <c r="D148" s="43"/>
      <c r="E148" s="43"/>
      <c r="F148" s="43"/>
      <c r="G148" s="130"/>
    </row>
    <row r="149" spans="2:7" ht="15">
      <c r="B149" s="38" t="s">
        <v>99</v>
      </c>
      <c r="C149" s="39"/>
      <c r="D149" s="43"/>
      <c r="E149" s="43"/>
      <c r="F149" s="43"/>
      <c r="G149" s="130"/>
    </row>
    <row r="150" spans="2:7" ht="15">
      <c r="B150" s="38" t="s">
        <v>100</v>
      </c>
      <c r="C150" s="39"/>
      <c r="D150" s="43"/>
      <c r="E150" s="43"/>
      <c r="F150" s="43"/>
      <c r="G150" s="130"/>
    </row>
  </sheetData>
  <sheetProtection/>
  <mergeCells count="21">
    <mergeCell ref="E39:E40"/>
    <mergeCell ref="C2:C3"/>
    <mergeCell ref="G2:G3"/>
    <mergeCell ref="A38:H38"/>
    <mergeCell ref="A2:A3"/>
    <mergeCell ref="L43:N44"/>
    <mergeCell ref="F39:F40"/>
    <mergeCell ref="J43:K43"/>
    <mergeCell ref="H2:H3"/>
    <mergeCell ref="J44:K44"/>
    <mergeCell ref="D2:D3"/>
    <mergeCell ref="C39:C40"/>
    <mergeCell ref="F2:F3"/>
    <mergeCell ref="E2:E3"/>
    <mergeCell ref="A1:H1"/>
    <mergeCell ref="A39:A40"/>
    <mergeCell ref="H39:H40"/>
    <mergeCell ref="B39:B40"/>
    <mergeCell ref="D39:D40"/>
    <mergeCell ref="G39:G40"/>
    <mergeCell ref="B2:B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PageLayoutView="0" workbookViewId="0" topLeftCell="A80">
      <selection activeCell="F104" sqref="F104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hidden="1" customWidth="1"/>
    <col min="4" max="4" width="14.421875" style="36" customWidth="1"/>
    <col min="5" max="5" width="14.8515625" style="36" hidden="1" customWidth="1"/>
    <col min="6" max="6" width="13.57421875" style="36" customWidth="1"/>
    <col min="7" max="7" width="11.57421875" style="36" customWidth="1"/>
    <col min="8" max="8" width="11.8515625" style="36" hidden="1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8" t="s">
        <v>394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146"/>
      <c r="B2" s="162" t="s">
        <v>6</v>
      </c>
      <c r="C2" s="41"/>
      <c r="D2" s="155" t="s">
        <v>7</v>
      </c>
      <c r="E2" s="156" t="s">
        <v>348</v>
      </c>
      <c r="F2" s="155" t="s">
        <v>8</v>
      </c>
      <c r="G2" s="155" t="s">
        <v>9</v>
      </c>
      <c r="H2" s="156" t="s">
        <v>349</v>
      </c>
    </row>
    <row r="3" spans="1:8" ht="18" customHeight="1">
      <c r="A3" s="147"/>
      <c r="B3" s="162"/>
      <c r="C3" s="41"/>
      <c r="D3" s="155"/>
      <c r="E3" s="157"/>
      <c r="F3" s="155"/>
      <c r="G3" s="155"/>
      <c r="H3" s="157"/>
    </row>
    <row r="4" spans="1:8" ht="15">
      <c r="A4" s="147"/>
      <c r="B4" s="143" t="s">
        <v>86</v>
      </c>
      <c r="C4" s="150"/>
      <c r="D4" s="144">
        <f>D5+D6+D7+D8+D9+D10+D11+D12+D13+D14+D15+D16+D17+D18+D19</f>
        <v>62373.8</v>
      </c>
      <c r="E4" s="144">
        <f>E5+E6+E7+E8+E9+E10+E11+E12+E13+E14+E15+E16+E17+E18+E19</f>
        <v>45288.8</v>
      </c>
      <c r="F4" s="144">
        <f>F5+F6+F7+F8+F9+F10+F11+F12+F13+F14+F15+F16+F17+F18+F19</f>
        <v>53222</v>
      </c>
      <c r="G4" s="34">
        <f aca="true" t="shared" si="0" ref="G4:G28">F4/D4</f>
        <v>0.8532749327441971</v>
      </c>
      <c r="H4" s="34">
        <f>F4/E4</f>
        <v>1.1751691367402095</v>
      </c>
    </row>
    <row r="5" spans="1:8" ht="15">
      <c r="A5" s="147"/>
      <c r="B5" s="145" t="s">
        <v>10</v>
      </c>
      <c r="C5" s="151"/>
      <c r="D5" s="32">
        <v>36367.5</v>
      </c>
      <c r="E5" s="32">
        <v>26325</v>
      </c>
      <c r="F5" s="32">
        <v>28910.5</v>
      </c>
      <c r="G5" s="34">
        <f t="shared" si="0"/>
        <v>0.7949542861071012</v>
      </c>
      <c r="H5" s="34">
        <f aca="true" t="shared" si="1" ref="H5:H28">F5/E5</f>
        <v>1.0982146248812916</v>
      </c>
    </row>
    <row r="6" spans="1:8" ht="15">
      <c r="A6" s="147"/>
      <c r="B6" s="145" t="s">
        <v>315</v>
      </c>
      <c r="C6" s="151"/>
      <c r="D6" s="32">
        <v>3562.4</v>
      </c>
      <c r="E6" s="32">
        <v>2849.9</v>
      </c>
      <c r="F6" s="32">
        <v>3245</v>
      </c>
      <c r="G6" s="34">
        <f t="shared" si="0"/>
        <v>0.9109027621827981</v>
      </c>
      <c r="H6" s="34">
        <f t="shared" si="1"/>
        <v>1.1386364433839784</v>
      </c>
    </row>
    <row r="7" spans="1:8" ht="15">
      <c r="A7" s="147"/>
      <c r="B7" s="145" t="s">
        <v>12</v>
      </c>
      <c r="C7" s="151"/>
      <c r="D7" s="32">
        <v>270</v>
      </c>
      <c r="E7" s="32">
        <v>270</v>
      </c>
      <c r="F7" s="32">
        <v>439.5</v>
      </c>
      <c r="G7" s="34">
        <f t="shared" si="0"/>
        <v>1.6277777777777778</v>
      </c>
      <c r="H7" s="34">
        <f t="shared" si="1"/>
        <v>1.6277777777777778</v>
      </c>
    </row>
    <row r="8" spans="1:8" ht="15">
      <c r="A8" s="147"/>
      <c r="B8" s="145" t="s">
        <v>13</v>
      </c>
      <c r="C8" s="151"/>
      <c r="D8" s="32">
        <v>5100</v>
      </c>
      <c r="E8" s="32">
        <v>3100</v>
      </c>
      <c r="F8" s="32">
        <v>5127.9</v>
      </c>
      <c r="G8" s="34">
        <f t="shared" si="0"/>
        <v>1.0054705882352941</v>
      </c>
      <c r="H8" s="34">
        <f t="shared" si="1"/>
        <v>1.6541612903225806</v>
      </c>
    </row>
    <row r="9" spans="1:8" ht="15">
      <c r="A9" s="147"/>
      <c r="B9" s="145" t="s">
        <v>14</v>
      </c>
      <c r="C9" s="151"/>
      <c r="D9" s="32">
        <v>12861</v>
      </c>
      <c r="E9" s="32">
        <v>9561</v>
      </c>
      <c r="F9" s="32">
        <v>11523</v>
      </c>
      <c r="G9" s="34">
        <f t="shared" si="0"/>
        <v>0.8959645439701422</v>
      </c>
      <c r="H9" s="34">
        <f t="shared" si="1"/>
        <v>1.2052086601819894</v>
      </c>
    </row>
    <row r="10" spans="1:8" ht="15">
      <c r="A10" s="147"/>
      <c r="B10" s="145" t="s">
        <v>111</v>
      </c>
      <c r="C10" s="151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7"/>
      <c r="B11" s="145" t="s">
        <v>101</v>
      </c>
      <c r="C11" s="151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7"/>
      <c r="B12" s="145" t="s">
        <v>16</v>
      </c>
      <c r="C12" s="151"/>
      <c r="D12" s="32">
        <v>2107.5</v>
      </c>
      <c r="E12" s="32">
        <v>1547.5</v>
      </c>
      <c r="F12" s="32">
        <v>2016.5</v>
      </c>
      <c r="G12" s="34">
        <f t="shared" si="0"/>
        <v>0.9568208778173191</v>
      </c>
      <c r="H12" s="34">
        <f t="shared" si="1"/>
        <v>1.303069466882068</v>
      </c>
    </row>
    <row r="13" spans="1:8" ht="15">
      <c r="A13" s="147"/>
      <c r="B13" s="145" t="s">
        <v>17</v>
      </c>
      <c r="C13" s="151"/>
      <c r="D13" s="32">
        <v>1502.4</v>
      </c>
      <c r="E13" s="32">
        <v>1162.4</v>
      </c>
      <c r="F13" s="32">
        <v>1361</v>
      </c>
      <c r="G13" s="34">
        <f t="shared" si="0"/>
        <v>0.9058839190628327</v>
      </c>
      <c r="H13" s="34">
        <f t="shared" si="1"/>
        <v>1.170853406744666</v>
      </c>
    </row>
    <row r="14" spans="1:8" ht="15">
      <c r="A14" s="147"/>
      <c r="B14" s="145" t="s">
        <v>102</v>
      </c>
      <c r="C14" s="151"/>
      <c r="D14" s="32">
        <v>400</v>
      </c>
      <c r="E14" s="32">
        <v>300</v>
      </c>
      <c r="F14" s="32">
        <v>362.2</v>
      </c>
      <c r="G14" s="34">
        <f t="shared" si="0"/>
        <v>0.9055</v>
      </c>
      <c r="H14" s="34">
        <f t="shared" si="1"/>
        <v>1.2073333333333334</v>
      </c>
    </row>
    <row r="15" spans="1:8" ht="15">
      <c r="A15" s="147"/>
      <c r="B15" s="145" t="s">
        <v>20</v>
      </c>
      <c r="C15" s="151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7"/>
      <c r="B16" s="145" t="s">
        <v>129</v>
      </c>
      <c r="C16" s="151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7"/>
      <c r="B17" s="145" t="s">
        <v>382</v>
      </c>
      <c r="C17" s="151"/>
      <c r="D17" s="32">
        <v>200</v>
      </c>
      <c r="E17" s="32">
        <v>170</v>
      </c>
      <c r="F17" s="32">
        <v>236.4</v>
      </c>
      <c r="G17" s="34">
        <f t="shared" si="0"/>
        <v>1.182</v>
      </c>
      <c r="H17" s="34">
        <f t="shared" si="1"/>
        <v>1.3905882352941177</v>
      </c>
    </row>
    <row r="18" spans="1:8" ht="15">
      <c r="A18" s="147"/>
      <c r="B18" s="145" t="s">
        <v>125</v>
      </c>
      <c r="C18" s="151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47"/>
      <c r="B19" s="145" t="s">
        <v>26</v>
      </c>
      <c r="C19" s="151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7"/>
      <c r="B20" s="45" t="s">
        <v>85</v>
      </c>
      <c r="C20" s="50"/>
      <c r="D20" s="32">
        <f>D21+D22+D24+D25+D23+D26</f>
        <v>17356.6</v>
      </c>
      <c r="E20" s="32">
        <f>E21+E22+E24+E25+E23+E26</f>
        <v>16091.499999999998</v>
      </c>
      <c r="F20" s="32">
        <f>F21+F22+F24+F25+F23+F26</f>
        <v>15213</v>
      </c>
      <c r="G20" s="34">
        <f t="shared" si="0"/>
        <v>0.8764965488632567</v>
      </c>
      <c r="H20" s="34">
        <f t="shared" si="1"/>
        <v>0.9454059596681479</v>
      </c>
    </row>
    <row r="21" spans="1:8" ht="15">
      <c r="A21" s="147"/>
      <c r="B21" s="145" t="s">
        <v>28</v>
      </c>
      <c r="C21" s="151"/>
      <c r="D21" s="32">
        <v>1453.2</v>
      </c>
      <c r="E21" s="32">
        <v>1089.9</v>
      </c>
      <c r="F21" s="32">
        <v>1211</v>
      </c>
      <c r="G21" s="34">
        <f t="shared" si="0"/>
        <v>0.8333333333333333</v>
      </c>
      <c r="H21" s="34">
        <f t="shared" si="1"/>
        <v>1.111111111111111</v>
      </c>
    </row>
    <row r="22" spans="1:8" ht="15">
      <c r="A22" s="147"/>
      <c r="B22" s="145" t="s">
        <v>337</v>
      </c>
      <c r="C22" s="151"/>
      <c r="D22" s="32">
        <v>8976.3</v>
      </c>
      <c r="E22" s="32">
        <v>8976.3</v>
      </c>
      <c r="F22" s="32">
        <v>8920.9</v>
      </c>
      <c r="G22" s="34">
        <f t="shared" si="0"/>
        <v>0.9938281920167553</v>
      </c>
      <c r="H22" s="34">
        <f t="shared" si="1"/>
        <v>0.9938281920167553</v>
      </c>
    </row>
    <row r="23" spans="1:8" ht="15">
      <c r="A23" s="147"/>
      <c r="B23" s="107" t="s">
        <v>347</v>
      </c>
      <c r="C23" s="108"/>
      <c r="D23" s="32">
        <v>2637.1</v>
      </c>
      <c r="E23" s="32">
        <v>2637.1</v>
      </c>
      <c r="F23" s="32">
        <v>791.1</v>
      </c>
      <c r="G23" s="34">
        <f t="shared" si="0"/>
        <v>0.29998862386712677</v>
      </c>
      <c r="H23" s="34">
        <f t="shared" si="1"/>
        <v>0.29998862386712677</v>
      </c>
    </row>
    <row r="24" spans="1:8" ht="15">
      <c r="A24" s="147"/>
      <c r="B24" s="145" t="s">
        <v>71</v>
      </c>
      <c r="C24" s="151"/>
      <c r="D24" s="32">
        <v>4290</v>
      </c>
      <c r="E24" s="32">
        <v>3388.2</v>
      </c>
      <c r="F24" s="32">
        <v>4290</v>
      </c>
      <c r="G24" s="34">
        <f t="shared" si="0"/>
        <v>1</v>
      </c>
      <c r="H24" s="34">
        <f t="shared" si="1"/>
        <v>1.2661590224898176</v>
      </c>
    </row>
    <row r="25" spans="1:8" ht="29.25" customHeight="1">
      <c r="A25" s="147"/>
      <c r="B25" s="145" t="s">
        <v>31</v>
      </c>
      <c r="C25" s="151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7"/>
      <c r="B26" s="109" t="s">
        <v>161</v>
      </c>
      <c r="C26" s="151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47"/>
      <c r="B27" s="47" t="s">
        <v>32</v>
      </c>
      <c r="C27" s="84"/>
      <c r="D27" s="144">
        <f>D4+D20</f>
        <v>79730.4</v>
      </c>
      <c r="E27" s="144">
        <f>E4+E20</f>
        <v>61380.3</v>
      </c>
      <c r="F27" s="144">
        <f>F4+F20</f>
        <v>68435</v>
      </c>
      <c r="G27" s="34">
        <f t="shared" si="0"/>
        <v>0.8583300723437987</v>
      </c>
      <c r="H27" s="34">
        <f t="shared" si="1"/>
        <v>1.1149342704418193</v>
      </c>
    </row>
    <row r="28" spans="1:8" ht="15">
      <c r="A28" s="147"/>
      <c r="B28" s="145" t="s">
        <v>112</v>
      </c>
      <c r="C28" s="151"/>
      <c r="D28" s="32">
        <f>D4</f>
        <v>62373.8</v>
      </c>
      <c r="E28" s="32">
        <f>E4</f>
        <v>45288.8</v>
      </c>
      <c r="F28" s="32">
        <f>F4</f>
        <v>53222</v>
      </c>
      <c r="G28" s="34">
        <f t="shared" si="0"/>
        <v>0.8532749327441971</v>
      </c>
      <c r="H28" s="34">
        <f t="shared" si="1"/>
        <v>1.1751691367402095</v>
      </c>
    </row>
    <row r="29" spans="1:8" ht="12.75">
      <c r="A29" s="163"/>
      <c r="B29" s="171"/>
      <c r="C29" s="171"/>
      <c r="D29" s="171"/>
      <c r="E29" s="171"/>
      <c r="F29" s="171"/>
      <c r="G29" s="171"/>
      <c r="H29" s="172"/>
    </row>
    <row r="30" spans="1:8" ht="15" customHeight="1">
      <c r="A30" s="173" t="s">
        <v>165</v>
      </c>
      <c r="B30" s="174" t="s">
        <v>33</v>
      </c>
      <c r="C30" s="175" t="s">
        <v>167</v>
      </c>
      <c r="D30" s="160" t="s">
        <v>7</v>
      </c>
      <c r="E30" s="156" t="s">
        <v>348</v>
      </c>
      <c r="F30" s="155" t="s">
        <v>8</v>
      </c>
      <c r="G30" s="155" t="s">
        <v>9</v>
      </c>
      <c r="H30" s="156" t="s">
        <v>351</v>
      </c>
    </row>
    <row r="31" spans="1:8" ht="15" customHeight="1">
      <c r="A31" s="173"/>
      <c r="B31" s="174"/>
      <c r="C31" s="176"/>
      <c r="D31" s="160"/>
      <c r="E31" s="157"/>
      <c r="F31" s="155"/>
      <c r="G31" s="155"/>
      <c r="H31" s="157"/>
    </row>
    <row r="32" spans="1:8" ht="12.75">
      <c r="A32" s="50" t="s">
        <v>73</v>
      </c>
      <c r="B32" s="45" t="s">
        <v>34</v>
      </c>
      <c r="C32" s="50"/>
      <c r="D32" s="85">
        <f>D33+D34+D35+D36</f>
        <v>3354.4</v>
      </c>
      <c r="E32" s="85">
        <f>E33+E34+E35+E36</f>
        <v>3009.8</v>
      </c>
      <c r="F32" s="85">
        <f>F33+F34+F35+F36</f>
        <v>3048.0999999999995</v>
      </c>
      <c r="G32" s="102">
        <f>F32/D32</f>
        <v>0.9086870975435247</v>
      </c>
      <c r="H32" s="102">
        <f>F32/E32</f>
        <v>1.0127250980131568</v>
      </c>
    </row>
    <row r="33" spans="1:8" ht="31.5" customHeight="1">
      <c r="A33" s="151" t="s">
        <v>75</v>
      </c>
      <c r="B33" s="145" t="s">
        <v>253</v>
      </c>
      <c r="C33" s="151" t="s">
        <v>75</v>
      </c>
      <c r="D33" s="32">
        <v>898.1</v>
      </c>
      <c r="E33" s="32">
        <v>711.2</v>
      </c>
      <c r="F33" s="32">
        <v>709</v>
      </c>
      <c r="G33" s="102">
        <f aca="true" t="shared" si="2" ref="G33:G85">F33/D33</f>
        <v>0.7894443825854581</v>
      </c>
      <c r="H33" s="102">
        <f aca="true" t="shared" si="3" ref="H33:H85">F33/E33</f>
        <v>0.9969066366704161</v>
      </c>
    </row>
    <row r="34" spans="1:8" ht="53.25" customHeight="1">
      <c r="A34" s="151" t="s">
        <v>76</v>
      </c>
      <c r="B34" s="145" t="s">
        <v>169</v>
      </c>
      <c r="C34" s="151" t="s">
        <v>76</v>
      </c>
      <c r="D34" s="32">
        <v>27.7</v>
      </c>
      <c r="E34" s="32">
        <v>0</v>
      </c>
      <c r="F34" s="32">
        <v>27.7</v>
      </c>
      <c r="G34" s="102">
        <f t="shared" si="2"/>
        <v>1</v>
      </c>
      <c r="H34" s="102" t="e">
        <f t="shared" si="3"/>
        <v>#DIV/0!</v>
      </c>
    </row>
    <row r="35" spans="1:8" ht="12.75" hidden="1">
      <c r="A35" s="151" t="s">
        <v>78</v>
      </c>
      <c r="B35" s="145" t="s">
        <v>199</v>
      </c>
      <c r="C35" s="151" t="s">
        <v>78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51" t="s">
        <v>135</v>
      </c>
      <c r="B36" s="145" t="s">
        <v>123</v>
      </c>
      <c r="C36" s="151"/>
      <c r="D36" s="32">
        <f>D37+D38+D39+D40+D42+D43+D41</f>
        <v>2428.6</v>
      </c>
      <c r="E36" s="32">
        <f>E37+E38+E39+E40+E42+E43+E41</f>
        <v>2298.6</v>
      </c>
      <c r="F36" s="32">
        <f>F37+F38+F39+F40+F42+F43+F41</f>
        <v>2311.3999999999996</v>
      </c>
      <c r="G36" s="102">
        <f t="shared" si="2"/>
        <v>0.9517417442147739</v>
      </c>
      <c r="H36" s="102">
        <f t="shared" si="3"/>
        <v>1.0055686069781604</v>
      </c>
      <c r="I36" s="27"/>
    </row>
    <row r="37" spans="1:9" s="16" customFormat="1" ht="34.5" customHeight="1">
      <c r="A37" s="87"/>
      <c r="B37" s="60" t="s">
        <v>228</v>
      </c>
      <c r="C37" s="87" t="s">
        <v>299</v>
      </c>
      <c r="D37" s="88">
        <v>585.6</v>
      </c>
      <c r="E37" s="88">
        <v>485.6</v>
      </c>
      <c r="F37" s="88">
        <v>498.8</v>
      </c>
      <c r="G37" s="102">
        <f t="shared" si="2"/>
        <v>0.851775956284153</v>
      </c>
      <c r="H37" s="102">
        <f t="shared" si="3"/>
        <v>1.0271828665568368</v>
      </c>
      <c r="I37" s="28"/>
    </row>
    <row r="38" spans="1:9" s="16" customFormat="1" ht="12.75" hidden="1">
      <c r="A38" s="87"/>
      <c r="B38" s="60" t="s">
        <v>113</v>
      </c>
      <c r="C38" s="87" t="s">
        <v>173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204</v>
      </c>
      <c r="C39" s="87" t="s">
        <v>200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121</v>
      </c>
      <c r="C40" s="87" t="s">
        <v>172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316</v>
      </c>
      <c r="C41" s="87" t="s">
        <v>306</v>
      </c>
      <c r="D41" s="88">
        <v>1569.7</v>
      </c>
      <c r="E41" s="88">
        <v>1569.7</v>
      </c>
      <c r="F41" s="88">
        <v>1569.6</v>
      </c>
      <c r="G41" s="102">
        <f t="shared" si="2"/>
        <v>0.9999362935592787</v>
      </c>
      <c r="H41" s="102">
        <f t="shared" si="3"/>
        <v>0.9999362935592787</v>
      </c>
      <c r="I41" s="28"/>
    </row>
    <row r="42" spans="1:9" s="16" customFormat="1" ht="25.5">
      <c r="A42" s="87"/>
      <c r="B42" s="60" t="s">
        <v>303</v>
      </c>
      <c r="C42" s="87" t="s">
        <v>300</v>
      </c>
      <c r="D42" s="88">
        <v>93.3</v>
      </c>
      <c r="E42" s="88">
        <v>108.3</v>
      </c>
      <c r="F42" s="88">
        <v>93.2</v>
      </c>
      <c r="G42" s="102">
        <f t="shared" si="2"/>
        <v>0.9989281886387996</v>
      </c>
      <c r="H42" s="102">
        <f t="shared" si="3"/>
        <v>0.8605724838411819</v>
      </c>
      <c r="I42" s="28"/>
    </row>
    <row r="43" spans="1:9" s="16" customFormat="1" ht="12.75">
      <c r="A43" s="87"/>
      <c r="B43" s="60" t="s">
        <v>302</v>
      </c>
      <c r="C43" s="87" t="s">
        <v>301</v>
      </c>
      <c r="D43" s="88">
        <v>180</v>
      </c>
      <c r="E43" s="88">
        <v>135</v>
      </c>
      <c r="F43" s="88">
        <v>149.8</v>
      </c>
      <c r="G43" s="102">
        <f t="shared" si="2"/>
        <v>0.8322222222222223</v>
      </c>
      <c r="H43" s="102">
        <f t="shared" si="3"/>
        <v>1.1096296296296297</v>
      </c>
      <c r="I43" s="28"/>
    </row>
    <row r="44" spans="1:8" ht="18.75" customHeight="1">
      <c r="A44" s="64" t="s">
        <v>79</v>
      </c>
      <c r="B44" s="149" t="s">
        <v>42</v>
      </c>
      <c r="C44" s="64"/>
      <c r="D44" s="85">
        <f>D45</f>
        <v>644.4</v>
      </c>
      <c r="E44" s="85">
        <f>E45</f>
        <v>577.8</v>
      </c>
      <c r="F44" s="85">
        <f>F45</f>
        <v>427.6</v>
      </c>
      <c r="G44" s="102">
        <f t="shared" si="2"/>
        <v>0.6635630043451273</v>
      </c>
      <c r="H44" s="102">
        <f t="shared" si="3"/>
        <v>0.740048459674628</v>
      </c>
    </row>
    <row r="45" spans="1:8" ht="33" customHeight="1">
      <c r="A45" s="151" t="s">
        <v>164</v>
      </c>
      <c r="B45" s="145" t="s">
        <v>201</v>
      </c>
      <c r="C45" s="151"/>
      <c r="D45" s="32">
        <f>D46+D47+D48</f>
        <v>644.4</v>
      </c>
      <c r="E45" s="32">
        <f>E46+E47+E48</f>
        <v>577.8</v>
      </c>
      <c r="F45" s="32">
        <f>F46+F47+F48</f>
        <v>427.6</v>
      </c>
      <c r="G45" s="102">
        <f t="shared" si="2"/>
        <v>0.6635630043451273</v>
      </c>
      <c r="H45" s="102">
        <f t="shared" si="3"/>
        <v>0.740048459674628</v>
      </c>
    </row>
    <row r="46" spans="1:8" s="16" customFormat="1" ht="41.25" customHeight="1">
      <c r="A46" s="87"/>
      <c r="B46" s="60" t="s">
        <v>254</v>
      </c>
      <c r="C46" s="87" t="s">
        <v>255</v>
      </c>
      <c r="D46" s="88">
        <v>100</v>
      </c>
      <c r="E46" s="88">
        <v>150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257</v>
      </c>
      <c r="C47" s="87" t="s">
        <v>256</v>
      </c>
      <c r="D47" s="88">
        <v>524.4</v>
      </c>
      <c r="E47" s="88">
        <v>412.8</v>
      </c>
      <c r="F47" s="88">
        <v>427.6</v>
      </c>
      <c r="G47" s="102">
        <f t="shared" si="2"/>
        <v>0.8154080854309688</v>
      </c>
      <c r="H47" s="102">
        <f t="shared" si="3"/>
        <v>1.0358527131782946</v>
      </c>
    </row>
    <row r="48" spans="1:8" s="16" customFormat="1" ht="55.5" customHeight="1">
      <c r="A48" s="87"/>
      <c r="B48" s="60" t="s">
        <v>259</v>
      </c>
      <c r="C48" s="87" t="s">
        <v>258</v>
      </c>
      <c r="D48" s="88">
        <v>20</v>
      </c>
      <c r="E48" s="88">
        <v>15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80</v>
      </c>
      <c r="B49" s="45" t="s">
        <v>44</v>
      </c>
      <c r="C49" s="50"/>
      <c r="D49" s="85">
        <f>SUM(D51:D53)</f>
        <v>12068.8</v>
      </c>
      <c r="E49" s="85">
        <f>SUM(E51:E53)</f>
        <v>12819.9</v>
      </c>
      <c r="F49" s="85">
        <f>SUM(F51:F53)</f>
        <v>11918.5</v>
      </c>
      <c r="G49" s="102">
        <f t="shared" si="2"/>
        <v>0.9875464006363517</v>
      </c>
      <c r="H49" s="102">
        <f t="shared" si="3"/>
        <v>0.9296874390595871</v>
      </c>
    </row>
    <row r="50" spans="1:8" ht="22.5" customHeight="1">
      <c r="A50" s="50" t="s">
        <v>126</v>
      </c>
      <c r="B50" s="45" t="s">
        <v>202</v>
      </c>
      <c r="C50" s="50"/>
      <c r="D50" s="85">
        <f>D53+D52+D51</f>
        <v>12068.8</v>
      </c>
      <c r="E50" s="85">
        <f>E53+E52+E51</f>
        <v>12819.9</v>
      </c>
      <c r="F50" s="85">
        <f>F53+F52+F51</f>
        <v>11918.5</v>
      </c>
      <c r="G50" s="102">
        <f t="shared" si="2"/>
        <v>0.9875464006363517</v>
      </c>
      <c r="H50" s="102">
        <f t="shared" si="3"/>
        <v>0.9296874390595871</v>
      </c>
    </row>
    <row r="51" spans="1:8" ht="69" customHeight="1">
      <c r="A51" s="50"/>
      <c r="B51" s="145" t="s">
        <v>317</v>
      </c>
      <c r="C51" s="151" t="s">
        <v>318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5" t="s">
        <v>320</v>
      </c>
      <c r="C52" s="151" t="s">
        <v>319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51"/>
      <c r="B53" s="145" t="s">
        <v>261</v>
      </c>
      <c r="C53" s="151" t="s">
        <v>260</v>
      </c>
      <c r="D53" s="32">
        <v>11868.8</v>
      </c>
      <c r="E53" s="32">
        <v>12619.9</v>
      </c>
      <c r="F53" s="32">
        <v>11718.5</v>
      </c>
      <c r="G53" s="102">
        <f t="shared" si="2"/>
        <v>0.9873365462388785</v>
      </c>
      <c r="H53" s="102">
        <f t="shared" si="3"/>
        <v>0.9285731265699412</v>
      </c>
    </row>
    <row r="54" spans="1:8" ht="30.75" customHeight="1">
      <c r="A54" s="50" t="s">
        <v>82</v>
      </c>
      <c r="B54" s="45" t="s">
        <v>45</v>
      </c>
      <c r="C54" s="50"/>
      <c r="D54" s="85">
        <f>D55+D65</f>
        <v>35274.6</v>
      </c>
      <c r="E54" s="85">
        <f>E55+E65</f>
        <v>33378.5</v>
      </c>
      <c r="F54" s="85">
        <f>F55+F65</f>
        <v>31817.299999999996</v>
      </c>
      <c r="G54" s="102">
        <f t="shared" si="2"/>
        <v>0.9019889665651771</v>
      </c>
      <c r="H54" s="102">
        <f t="shared" si="3"/>
        <v>0.9532273769042946</v>
      </c>
    </row>
    <row r="55" spans="1:8" ht="21.75" customHeight="1">
      <c r="A55" s="50" t="s">
        <v>83</v>
      </c>
      <c r="B55" s="45" t="s">
        <v>46</v>
      </c>
      <c r="C55" s="50"/>
      <c r="D55" s="32">
        <f>D59+D64+D63+D60+D61+D62+D56+D57+D58</f>
        <v>14246.8</v>
      </c>
      <c r="E55" s="32">
        <f>E59+E64+E63+E60+E61+E62+E56+E57+E58</f>
        <v>14246.8</v>
      </c>
      <c r="F55" s="32">
        <f>F59+F64+F63+F60+F61+F62+F56+F57+F58</f>
        <v>11135.9</v>
      </c>
      <c r="G55" s="102">
        <f t="shared" si="2"/>
        <v>0.7816421933346436</v>
      </c>
      <c r="H55" s="102">
        <f t="shared" si="3"/>
        <v>0.7816421933346436</v>
      </c>
    </row>
    <row r="56" spans="1:8" ht="42.75" customHeight="1">
      <c r="A56" s="50"/>
      <c r="B56" s="145" t="s">
        <v>346</v>
      </c>
      <c r="C56" s="151" t="s">
        <v>345</v>
      </c>
      <c r="D56" s="32">
        <v>1856.5</v>
      </c>
      <c r="E56" s="32">
        <v>1856.5</v>
      </c>
      <c r="F56" s="32">
        <v>556.9</v>
      </c>
      <c r="G56" s="102">
        <f t="shared" si="2"/>
        <v>0.29997306760032316</v>
      </c>
      <c r="H56" s="102">
        <f t="shared" si="3"/>
        <v>0.29997306760032316</v>
      </c>
    </row>
    <row r="57" spans="1:8" ht="42.75" customHeight="1">
      <c r="A57" s="50"/>
      <c r="B57" s="145" t="s">
        <v>375</v>
      </c>
      <c r="C57" s="151" t="s">
        <v>374</v>
      </c>
      <c r="D57" s="32">
        <v>780.6</v>
      </c>
      <c r="E57" s="32">
        <v>780.6</v>
      </c>
      <c r="F57" s="32">
        <v>0</v>
      </c>
      <c r="G57" s="102">
        <f t="shared" si="2"/>
        <v>0</v>
      </c>
      <c r="H57" s="102">
        <f t="shared" si="3"/>
        <v>0</v>
      </c>
    </row>
    <row r="58" spans="1:8" ht="42.75" customHeight="1">
      <c r="A58" s="50"/>
      <c r="B58" s="145" t="s">
        <v>376</v>
      </c>
      <c r="C58" s="151" t="s">
        <v>374</v>
      </c>
      <c r="D58" s="32">
        <v>780.6</v>
      </c>
      <c r="E58" s="32">
        <v>780.6</v>
      </c>
      <c r="F58" s="32">
        <v>234.2</v>
      </c>
      <c r="G58" s="102">
        <f t="shared" si="2"/>
        <v>0.30002562131693566</v>
      </c>
      <c r="H58" s="102">
        <f t="shared" si="3"/>
        <v>0.30002562131693566</v>
      </c>
    </row>
    <row r="59" spans="1:8" ht="42" customHeight="1">
      <c r="A59" s="151"/>
      <c r="B59" s="145" t="s">
        <v>332</v>
      </c>
      <c r="C59" s="151" t="s">
        <v>298</v>
      </c>
      <c r="D59" s="32">
        <v>353.4</v>
      </c>
      <c r="E59" s="32">
        <v>353.4</v>
      </c>
      <c r="F59" s="32">
        <v>353.4</v>
      </c>
      <c r="G59" s="102">
        <f t="shared" si="2"/>
        <v>1</v>
      </c>
      <c r="H59" s="102">
        <f t="shared" si="3"/>
        <v>1</v>
      </c>
    </row>
    <row r="60" spans="1:8" ht="42" customHeight="1">
      <c r="A60" s="151"/>
      <c r="B60" s="145" t="s">
        <v>336</v>
      </c>
      <c r="C60" s="151" t="s">
        <v>333</v>
      </c>
      <c r="D60" s="32">
        <v>8962.9</v>
      </c>
      <c r="E60" s="32">
        <v>8962.9</v>
      </c>
      <c r="F60" s="32">
        <v>8582.3</v>
      </c>
      <c r="G60" s="102">
        <f t="shared" si="2"/>
        <v>0.9575360653359961</v>
      </c>
      <c r="H60" s="102">
        <f t="shared" si="3"/>
        <v>0.9575360653359961</v>
      </c>
    </row>
    <row r="61" spans="1:8" ht="42" customHeight="1">
      <c r="A61" s="151"/>
      <c r="B61" s="145" t="s">
        <v>335</v>
      </c>
      <c r="C61" s="151" t="s">
        <v>334</v>
      </c>
      <c r="D61" s="32">
        <v>13.4</v>
      </c>
      <c r="E61" s="32">
        <v>13.4</v>
      </c>
      <c r="F61" s="32">
        <v>12.9</v>
      </c>
      <c r="G61" s="102">
        <f t="shared" si="2"/>
        <v>0.9626865671641791</v>
      </c>
      <c r="H61" s="102">
        <f t="shared" si="3"/>
        <v>0.9626865671641791</v>
      </c>
    </row>
    <row r="62" spans="1:8" ht="42" customHeight="1">
      <c r="A62" s="151"/>
      <c r="B62" s="145" t="s">
        <v>338</v>
      </c>
      <c r="C62" s="151" t="s">
        <v>339</v>
      </c>
      <c r="D62" s="32">
        <v>4.3</v>
      </c>
      <c r="E62" s="32">
        <v>4.3</v>
      </c>
      <c r="F62" s="32">
        <v>4</v>
      </c>
      <c r="G62" s="102">
        <f t="shared" si="2"/>
        <v>0.9302325581395349</v>
      </c>
      <c r="H62" s="102">
        <f t="shared" si="3"/>
        <v>0.9302325581395349</v>
      </c>
    </row>
    <row r="63" spans="1:8" ht="29.25" customHeight="1">
      <c r="A63" s="50"/>
      <c r="B63" s="145" t="s">
        <v>183</v>
      </c>
      <c r="C63" s="151" t="s">
        <v>235</v>
      </c>
      <c r="D63" s="32">
        <v>102.8</v>
      </c>
      <c r="E63" s="32">
        <v>102.8</v>
      </c>
      <c r="F63" s="32">
        <v>0</v>
      </c>
      <c r="G63" s="102">
        <f t="shared" si="2"/>
        <v>0</v>
      </c>
      <c r="H63" s="102">
        <f t="shared" si="3"/>
        <v>0</v>
      </c>
    </row>
    <row r="64" spans="1:8" s="16" customFormat="1" ht="34.5" customHeight="1">
      <c r="A64" s="87"/>
      <c r="B64" s="60" t="s">
        <v>249</v>
      </c>
      <c r="C64" s="87" t="s">
        <v>248</v>
      </c>
      <c r="D64" s="88">
        <v>1392.3</v>
      </c>
      <c r="E64" s="88">
        <v>1392.3</v>
      </c>
      <c r="F64" s="88">
        <v>1392.2</v>
      </c>
      <c r="G64" s="102">
        <f t="shared" si="2"/>
        <v>0.9999281763987647</v>
      </c>
      <c r="H64" s="102">
        <f t="shared" si="3"/>
        <v>0.9999281763987647</v>
      </c>
    </row>
    <row r="65" spans="1:8" s="16" customFormat="1" ht="21.75" customHeight="1">
      <c r="A65" s="50" t="s">
        <v>48</v>
      </c>
      <c r="B65" s="45" t="s">
        <v>2</v>
      </c>
      <c r="C65" s="50"/>
      <c r="D65" s="85">
        <f>D66+D67+D68++D69+D70+D71+D72</f>
        <v>21027.8</v>
      </c>
      <c r="E65" s="85">
        <f>E66+E67+E68++E69+E70+E71+E72</f>
        <v>19131.699999999997</v>
      </c>
      <c r="F65" s="85">
        <f>F66+F67+F68++F69+F70+F71+F72</f>
        <v>20681.399999999998</v>
      </c>
      <c r="G65" s="102">
        <f t="shared" si="2"/>
        <v>0.98352656958883</v>
      </c>
      <c r="H65" s="102">
        <f t="shared" si="3"/>
        <v>1.0810016882974331</v>
      </c>
    </row>
    <row r="66" spans="1:8" s="16" customFormat="1" ht="30.75" customHeight="1">
      <c r="A66" s="87"/>
      <c r="B66" s="60" t="s">
        <v>263</v>
      </c>
      <c r="C66" s="87" t="s">
        <v>262</v>
      </c>
      <c r="D66" s="88">
        <v>400</v>
      </c>
      <c r="E66" s="88">
        <v>400</v>
      </c>
      <c r="F66" s="88">
        <v>355.8</v>
      </c>
      <c r="G66" s="102">
        <f t="shared" si="2"/>
        <v>0.8895000000000001</v>
      </c>
      <c r="H66" s="102">
        <f t="shared" si="3"/>
        <v>0.8895000000000001</v>
      </c>
    </row>
    <row r="67" spans="1:8" s="16" customFormat="1" ht="21.75" customHeight="1">
      <c r="A67" s="87"/>
      <c r="B67" s="60" t="s">
        <v>265</v>
      </c>
      <c r="C67" s="87" t="s">
        <v>264</v>
      </c>
      <c r="D67" s="88">
        <v>50</v>
      </c>
      <c r="E67" s="88">
        <v>50</v>
      </c>
      <c r="F67" s="88">
        <v>0</v>
      </c>
      <c r="G67" s="102">
        <f t="shared" si="2"/>
        <v>0</v>
      </c>
      <c r="H67" s="102">
        <f t="shared" si="3"/>
        <v>0</v>
      </c>
    </row>
    <row r="68" spans="1:8" s="16" customFormat="1" ht="30.75" customHeight="1">
      <c r="A68" s="87"/>
      <c r="B68" s="60" t="s">
        <v>267</v>
      </c>
      <c r="C68" s="87" t="s">
        <v>266</v>
      </c>
      <c r="D68" s="88">
        <v>50</v>
      </c>
      <c r="E68" s="88">
        <v>50</v>
      </c>
      <c r="F68" s="88">
        <v>50</v>
      </c>
      <c r="G68" s="102">
        <f t="shared" si="2"/>
        <v>1</v>
      </c>
      <c r="H68" s="102">
        <f t="shared" si="3"/>
        <v>1</v>
      </c>
    </row>
    <row r="69" spans="1:8" s="16" customFormat="1" ht="21.75" customHeight="1">
      <c r="A69" s="87"/>
      <c r="B69" s="60" t="s">
        <v>269</v>
      </c>
      <c r="C69" s="87" t="s">
        <v>268</v>
      </c>
      <c r="D69" s="88">
        <v>250</v>
      </c>
      <c r="E69" s="88">
        <v>250</v>
      </c>
      <c r="F69" s="88">
        <v>0</v>
      </c>
      <c r="G69" s="102">
        <f t="shared" si="2"/>
        <v>0</v>
      </c>
      <c r="H69" s="102">
        <f t="shared" si="3"/>
        <v>0</v>
      </c>
    </row>
    <row r="70" spans="1:8" s="16" customFormat="1" ht="21.75" customHeight="1">
      <c r="A70" s="87"/>
      <c r="B70" s="60" t="s">
        <v>271</v>
      </c>
      <c r="C70" s="87" t="s">
        <v>270</v>
      </c>
      <c r="D70" s="88">
        <v>50</v>
      </c>
      <c r="E70" s="88">
        <v>50</v>
      </c>
      <c r="F70" s="88">
        <v>50</v>
      </c>
      <c r="G70" s="102">
        <f t="shared" si="2"/>
        <v>1</v>
      </c>
      <c r="H70" s="102">
        <f t="shared" si="3"/>
        <v>1</v>
      </c>
    </row>
    <row r="71" spans="1:8" s="16" customFormat="1" ht="21.75" customHeight="1">
      <c r="A71" s="87"/>
      <c r="B71" s="60" t="s">
        <v>185</v>
      </c>
      <c r="C71" s="87" t="s">
        <v>272</v>
      </c>
      <c r="D71" s="88">
        <v>8908.9</v>
      </c>
      <c r="E71" s="88">
        <v>7958.4</v>
      </c>
      <c r="F71" s="88">
        <v>8908.8</v>
      </c>
      <c r="G71" s="102">
        <f t="shared" si="2"/>
        <v>0.9999887752696741</v>
      </c>
      <c r="H71" s="102">
        <f t="shared" si="3"/>
        <v>1.1194209891435465</v>
      </c>
    </row>
    <row r="72" spans="1:8" s="16" customFormat="1" ht="21.75" customHeight="1">
      <c r="A72" s="87"/>
      <c r="B72" s="60" t="s">
        <v>187</v>
      </c>
      <c r="C72" s="87" t="s">
        <v>278</v>
      </c>
      <c r="D72" s="88">
        <v>11318.9</v>
      </c>
      <c r="E72" s="88">
        <v>10373.3</v>
      </c>
      <c r="F72" s="88">
        <v>11316.8</v>
      </c>
      <c r="G72" s="102">
        <f t="shared" si="2"/>
        <v>0.9998144696039367</v>
      </c>
      <c r="H72" s="102">
        <f t="shared" si="3"/>
        <v>1.090954662450715</v>
      </c>
    </row>
    <row r="73" spans="1:8" s="11" customFormat="1" ht="21.75" customHeight="1">
      <c r="A73" s="50" t="s">
        <v>50</v>
      </c>
      <c r="B73" s="45" t="s">
        <v>51</v>
      </c>
      <c r="C73" s="50" t="s">
        <v>274</v>
      </c>
      <c r="D73" s="85">
        <f>D74</f>
        <v>3930.1</v>
      </c>
      <c r="E73" s="85">
        <f>E74</f>
        <v>3318.2</v>
      </c>
      <c r="F73" s="85">
        <f>F74</f>
        <v>3223.9</v>
      </c>
      <c r="G73" s="102">
        <f t="shared" si="2"/>
        <v>0.8203099157782245</v>
      </c>
      <c r="H73" s="102">
        <f t="shared" si="3"/>
        <v>0.9715809776384787</v>
      </c>
    </row>
    <row r="74" spans="1:8" s="16" customFormat="1" ht="29.25" customHeight="1">
      <c r="A74" s="87" t="s">
        <v>54</v>
      </c>
      <c r="B74" s="60" t="s">
        <v>275</v>
      </c>
      <c r="C74" s="87" t="s">
        <v>274</v>
      </c>
      <c r="D74" s="88">
        <v>3930.1</v>
      </c>
      <c r="E74" s="88">
        <v>3318.2</v>
      </c>
      <c r="F74" s="88">
        <v>3223.9</v>
      </c>
      <c r="G74" s="102">
        <f t="shared" si="2"/>
        <v>0.8203099157782245</v>
      </c>
      <c r="H74" s="102">
        <f t="shared" si="3"/>
        <v>0.9715809776384787</v>
      </c>
    </row>
    <row r="75" spans="1:8" ht="20.25" customHeight="1">
      <c r="A75" s="50">
        <v>1000</v>
      </c>
      <c r="B75" s="45" t="s">
        <v>65</v>
      </c>
      <c r="C75" s="50"/>
      <c r="D75" s="85">
        <f>D76</f>
        <v>337.2</v>
      </c>
      <c r="E75" s="85">
        <f>E76</f>
        <v>304.3</v>
      </c>
      <c r="F75" s="85">
        <f>F76</f>
        <v>336</v>
      </c>
      <c r="G75" s="102">
        <f t="shared" si="2"/>
        <v>0.99644128113879</v>
      </c>
      <c r="H75" s="102">
        <f t="shared" si="3"/>
        <v>1.1041735129806112</v>
      </c>
    </row>
    <row r="76" spans="1:8" ht="29.25" customHeight="1">
      <c r="A76" s="151">
        <v>1001</v>
      </c>
      <c r="B76" s="145" t="s">
        <v>238</v>
      </c>
      <c r="C76" s="151" t="s">
        <v>66</v>
      </c>
      <c r="D76" s="32">
        <v>337.2</v>
      </c>
      <c r="E76" s="32">
        <v>304.3</v>
      </c>
      <c r="F76" s="32">
        <v>336</v>
      </c>
      <c r="G76" s="102">
        <f t="shared" si="2"/>
        <v>0.99644128113879</v>
      </c>
      <c r="H76" s="102">
        <f t="shared" si="3"/>
        <v>1.1041735129806112</v>
      </c>
    </row>
    <row r="77" spans="1:8" ht="29.25" customHeight="1">
      <c r="A77" s="50" t="s">
        <v>69</v>
      </c>
      <c r="B77" s="45" t="s">
        <v>136</v>
      </c>
      <c r="C77" s="50"/>
      <c r="D77" s="85">
        <f>D78</f>
        <v>26283</v>
      </c>
      <c r="E77" s="85">
        <f>E78</f>
        <v>21305.8</v>
      </c>
      <c r="F77" s="85">
        <f>F78</f>
        <v>17660.7</v>
      </c>
      <c r="G77" s="102">
        <f t="shared" si="2"/>
        <v>0.6719438420271658</v>
      </c>
      <c r="H77" s="102">
        <f t="shared" si="3"/>
        <v>0.8289151310910645</v>
      </c>
    </row>
    <row r="78" spans="1:8" ht="29.25" customHeight="1">
      <c r="A78" s="151" t="s">
        <v>70</v>
      </c>
      <c r="B78" s="145" t="s">
        <v>276</v>
      </c>
      <c r="C78" s="151" t="s">
        <v>70</v>
      </c>
      <c r="D78" s="32">
        <v>26283</v>
      </c>
      <c r="E78" s="32">
        <v>21305.8</v>
      </c>
      <c r="F78" s="32">
        <v>17660.7</v>
      </c>
      <c r="G78" s="102">
        <f t="shared" si="2"/>
        <v>0.6719438420271658</v>
      </c>
      <c r="H78" s="102">
        <f t="shared" si="3"/>
        <v>0.8289151310910645</v>
      </c>
    </row>
    <row r="79" spans="1:8" ht="20.25" customHeight="1">
      <c r="A79" s="50" t="s">
        <v>140</v>
      </c>
      <c r="B79" s="45" t="s">
        <v>141</v>
      </c>
      <c r="C79" s="50"/>
      <c r="D79" s="85">
        <f>D80</f>
        <v>72.2</v>
      </c>
      <c r="E79" s="85">
        <f>E80</f>
        <v>59</v>
      </c>
      <c r="F79" s="85">
        <f>F80</f>
        <v>68.7</v>
      </c>
      <c r="G79" s="102">
        <f t="shared" si="2"/>
        <v>0.9515235457063712</v>
      </c>
      <c r="H79" s="102">
        <f t="shared" si="3"/>
        <v>1.164406779661017</v>
      </c>
    </row>
    <row r="80" spans="1:8" ht="18.75" customHeight="1">
      <c r="A80" s="151" t="s">
        <v>142</v>
      </c>
      <c r="B80" s="145" t="s">
        <v>143</v>
      </c>
      <c r="C80" s="151" t="s">
        <v>142</v>
      </c>
      <c r="D80" s="32">
        <v>72.2</v>
      </c>
      <c r="E80" s="32">
        <v>59</v>
      </c>
      <c r="F80" s="32">
        <v>68.7</v>
      </c>
      <c r="G80" s="102">
        <f t="shared" si="2"/>
        <v>0.9515235457063712</v>
      </c>
      <c r="H80" s="102">
        <f t="shared" si="3"/>
        <v>1.164406779661017</v>
      </c>
    </row>
    <row r="81" spans="1:8" ht="25.5" customHeight="1" hidden="1">
      <c r="A81" s="50"/>
      <c r="B81" s="45" t="s">
        <v>104</v>
      </c>
      <c r="C81" s="50"/>
      <c r="D81" s="85">
        <f>D82+D83+D84</f>
        <v>0</v>
      </c>
      <c r="E81" s="85">
        <f>E82+E83+E84</f>
        <v>0</v>
      </c>
      <c r="F81" s="85">
        <f>F82+F83+F84</f>
        <v>0</v>
      </c>
      <c r="G81" s="102" t="e">
        <f t="shared" si="2"/>
        <v>#DIV/0!</v>
      </c>
      <c r="H81" s="102" t="e">
        <f t="shared" si="3"/>
        <v>#DIV/0!</v>
      </c>
    </row>
    <row r="82" spans="1:8" s="16" customFormat="1" ht="30" customHeight="1" hidden="1">
      <c r="A82" s="87"/>
      <c r="B82" s="60" t="s">
        <v>105</v>
      </c>
      <c r="C82" s="87" t="s">
        <v>203</v>
      </c>
      <c r="D82" s="88">
        <v>0</v>
      </c>
      <c r="E82" s="88">
        <v>0</v>
      </c>
      <c r="F82" s="88">
        <v>0</v>
      </c>
      <c r="G82" s="102" t="e">
        <f t="shared" si="2"/>
        <v>#DIV/0!</v>
      </c>
      <c r="H82" s="102" t="e">
        <f t="shared" si="3"/>
        <v>#DIV/0!</v>
      </c>
    </row>
    <row r="83" spans="1:8" s="16" customFormat="1" ht="106.5" customHeight="1" hidden="1">
      <c r="A83" s="87"/>
      <c r="B83" s="111" t="s">
        <v>3</v>
      </c>
      <c r="C83" s="87" t="s">
        <v>180</v>
      </c>
      <c r="D83" s="88">
        <v>0</v>
      </c>
      <c r="E83" s="88">
        <v>0</v>
      </c>
      <c r="F83" s="88">
        <v>0</v>
      </c>
      <c r="G83" s="102" t="e">
        <f t="shared" si="2"/>
        <v>#DIV/0!</v>
      </c>
      <c r="H83" s="102" t="e">
        <f t="shared" si="3"/>
        <v>#DIV/0!</v>
      </c>
    </row>
    <row r="84" spans="1:8" s="16" customFormat="1" ht="91.5" customHeight="1" hidden="1">
      <c r="A84" s="87"/>
      <c r="B84" s="111" t="s">
        <v>4</v>
      </c>
      <c r="C84" s="87" t="s">
        <v>181</v>
      </c>
      <c r="D84" s="88">
        <v>0</v>
      </c>
      <c r="E84" s="88">
        <v>0</v>
      </c>
      <c r="F84" s="88">
        <v>0</v>
      </c>
      <c r="G84" s="102" t="e">
        <f t="shared" si="2"/>
        <v>#DIV/0!</v>
      </c>
      <c r="H84" s="102" t="e">
        <f t="shared" si="3"/>
        <v>#DIV/0!</v>
      </c>
    </row>
    <row r="85" spans="1:8" ht="27" customHeight="1">
      <c r="A85" s="151"/>
      <c r="B85" s="71" t="s">
        <v>72</v>
      </c>
      <c r="C85" s="89"/>
      <c r="D85" s="90">
        <f>D32+D44+D49+D54+D75+D79+D81+D73+D77</f>
        <v>81964.69999999998</v>
      </c>
      <c r="E85" s="90">
        <f>E32+E44+E49+E54+E75+E79+E81+E73+E77</f>
        <v>74773.3</v>
      </c>
      <c r="F85" s="90">
        <f>F32+F44+F49+F54+F75+F79+F81+F73+F77</f>
        <v>68500.79999999999</v>
      </c>
      <c r="G85" s="102">
        <f t="shared" si="2"/>
        <v>0.8357353836468626</v>
      </c>
      <c r="H85" s="102">
        <f t="shared" si="3"/>
        <v>0.9161131045440015</v>
      </c>
    </row>
    <row r="86" spans="1:8" ht="12.75">
      <c r="A86" s="152"/>
      <c r="B86" s="145" t="s">
        <v>87</v>
      </c>
      <c r="C86" s="151"/>
      <c r="D86" s="93">
        <f>D81</f>
        <v>0</v>
      </c>
      <c r="E86" s="93">
        <f>E81</f>
        <v>0</v>
      </c>
      <c r="F86" s="93">
        <f>F81</f>
        <v>0</v>
      </c>
      <c r="G86" s="102">
        <v>0</v>
      </c>
      <c r="H86" s="102">
        <v>0</v>
      </c>
    </row>
    <row r="89" spans="2:8" ht="15">
      <c r="B89" s="38" t="s">
        <v>97</v>
      </c>
      <c r="C89" s="39"/>
      <c r="E89" s="36">
        <f>H89</f>
        <v>2054.6</v>
      </c>
      <c r="F89" s="36">
        <f>E89</f>
        <v>2054.6</v>
      </c>
      <c r="H89" s="36">
        <v>2054.6</v>
      </c>
    </row>
    <row r="90" spans="2:3" ht="15">
      <c r="B90" s="38"/>
      <c r="C90" s="39"/>
    </row>
    <row r="91" spans="2:3" ht="15">
      <c r="B91" s="38" t="s">
        <v>88</v>
      </c>
      <c r="C91" s="39"/>
    </row>
    <row r="92" spans="2:3" ht="15">
      <c r="B92" s="38" t="s">
        <v>89</v>
      </c>
      <c r="C92" s="39"/>
    </row>
    <row r="93" spans="2:3" ht="15">
      <c r="B93" s="38"/>
      <c r="C93" s="39"/>
    </row>
    <row r="94" spans="2:3" ht="15">
      <c r="B94" s="38" t="s">
        <v>90</v>
      </c>
      <c r="C94" s="39"/>
    </row>
    <row r="95" spans="2:3" ht="15">
      <c r="B95" s="38" t="s">
        <v>91</v>
      </c>
      <c r="C95" s="39"/>
    </row>
    <row r="96" spans="2:3" ht="15">
      <c r="B96" s="38"/>
      <c r="C96" s="39"/>
    </row>
    <row r="97" spans="2:3" ht="15">
      <c r="B97" s="38" t="s">
        <v>92</v>
      </c>
      <c r="C97" s="39"/>
    </row>
    <row r="98" spans="2:3" ht="15">
      <c r="B98" s="38" t="s">
        <v>93</v>
      </c>
      <c r="C98" s="39"/>
    </row>
    <row r="99" spans="2:3" ht="15">
      <c r="B99" s="38"/>
      <c r="C99" s="39"/>
    </row>
    <row r="100" spans="2:3" ht="15">
      <c r="B100" s="38" t="s">
        <v>94</v>
      </c>
      <c r="C100" s="39"/>
    </row>
    <row r="101" spans="2:3" ht="15">
      <c r="B101" s="38" t="s">
        <v>95</v>
      </c>
      <c r="C101" s="39"/>
    </row>
    <row r="102" spans="2:3" ht="15">
      <c r="B102" s="38"/>
      <c r="C102" s="39"/>
    </row>
    <row r="103" spans="2:3" ht="15">
      <c r="B103" s="38"/>
      <c r="C103" s="39"/>
    </row>
    <row r="104" spans="2:8" ht="15">
      <c r="B104" s="38" t="s">
        <v>96</v>
      </c>
      <c r="C104" s="39"/>
      <c r="E104" s="43">
        <f>H104</f>
        <v>1988.8000000000175</v>
      </c>
      <c r="F104" s="43">
        <f>E104</f>
        <v>1988.8000000000175</v>
      </c>
      <c r="H104" s="43">
        <f>F27+H89-F85</f>
        <v>1988.8000000000175</v>
      </c>
    </row>
    <row r="107" spans="2:3" ht="15">
      <c r="B107" s="38" t="s">
        <v>98</v>
      </c>
      <c r="C107" s="39"/>
    </row>
    <row r="108" spans="2:3" ht="15">
      <c r="B108" s="38" t="s">
        <v>99</v>
      </c>
      <c r="C108" s="39"/>
    </row>
    <row r="109" spans="2:3" ht="15">
      <c r="B109" s="38" t="s">
        <v>100</v>
      </c>
      <c r="C109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83"/>
  <sheetViews>
    <sheetView zoomScalePageLayoutView="0" workbookViewId="0" topLeftCell="A58">
      <selection activeCell="G78" sqref="G78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hidden="1" customWidth="1"/>
    <col min="4" max="4" width="11.7109375" style="36" customWidth="1"/>
    <col min="5" max="5" width="11.7109375" style="36" hidden="1" customWidth="1"/>
    <col min="6" max="7" width="11.140625" style="36" customWidth="1"/>
    <col min="8" max="8" width="12.00390625" style="36" hidden="1" customWidth="1"/>
    <col min="9" max="9" width="12.57421875" style="1" customWidth="1"/>
    <col min="10" max="16384" width="9.140625" style="1" customWidth="1"/>
  </cols>
  <sheetData>
    <row r="1" spans="1:8" s="7" customFormat="1" ht="57" customHeight="1">
      <c r="A1" s="158" t="s">
        <v>395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146"/>
      <c r="B2" s="177" t="s">
        <v>6</v>
      </c>
      <c r="C2" s="103"/>
      <c r="D2" s="155" t="s">
        <v>7</v>
      </c>
      <c r="E2" s="156" t="s">
        <v>348</v>
      </c>
      <c r="F2" s="155" t="s">
        <v>8</v>
      </c>
      <c r="G2" s="155" t="s">
        <v>9</v>
      </c>
      <c r="H2" s="156" t="s">
        <v>349</v>
      </c>
    </row>
    <row r="3" spans="1:8" ht="23.25" customHeight="1">
      <c r="A3" s="147"/>
      <c r="B3" s="178"/>
      <c r="C3" s="104"/>
      <c r="D3" s="155"/>
      <c r="E3" s="157"/>
      <c r="F3" s="155"/>
      <c r="G3" s="155"/>
      <c r="H3" s="157"/>
    </row>
    <row r="4" spans="1:8" ht="15">
      <c r="A4" s="147"/>
      <c r="B4" s="143" t="s">
        <v>86</v>
      </c>
      <c r="C4" s="150"/>
      <c r="D4" s="144">
        <f>D5+D6+D7+D8+D9+D10+D11+D12+D13+D14+D15+D16+D17+D18+D19</f>
        <v>3446.5</v>
      </c>
      <c r="E4" s="144">
        <f>E5+E6+E7+E8+E9+E10+E11+E12+E13+E14+E15+E16+E17+E18+E19</f>
        <v>2267.2</v>
      </c>
      <c r="F4" s="144">
        <f>F5+F6+F7+F8+F9+F10+F11+F12+F13+F14+F15+F16+F17+F18+F19</f>
        <v>3018.7999999999997</v>
      </c>
      <c r="G4" s="34">
        <f>F4/D4</f>
        <v>0.875903090091397</v>
      </c>
      <c r="H4" s="34">
        <f>F4/E4</f>
        <v>1.3315102328863797</v>
      </c>
    </row>
    <row r="5" spans="1:8" ht="15">
      <c r="A5" s="147"/>
      <c r="B5" s="145" t="s">
        <v>10</v>
      </c>
      <c r="C5" s="151"/>
      <c r="D5" s="32">
        <v>450</v>
      </c>
      <c r="E5" s="32">
        <v>310</v>
      </c>
      <c r="F5" s="32">
        <v>416.8</v>
      </c>
      <c r="G5" s="34">
        <f aca="true" t="shared" si="0" ref="G5:G27">F5/D5</f>
        <v>0.9262222222222223</v>
      </c>
      <c r="H5" s="34">
        <f aca="true" t="shared" si="1" ref="H5:H27">F5/E5</f>
        <v>1.344516129032258</v>
      </c>
    </row>
    <row r="6" spans="1:8" ht="15">
      <c r="A6" s="147"/>
      <c r="B6" s="145" t="s">
        <v>315</v>
      </c>
      <c r="C6" s="151"/>
      <c r="D6" s="32">
        <v>1176.5</v>
      </c>
      <c r="E6" s="32">
        <v>941.2</v>
      </c>
      <c r="F6" s="32">
        <v>1071.7</v>
      </c>
      <c r="G6" s="34">
        <f t="shared" si="0"/>
        <v>0.9109222269443265</v>
      </c>
      <c r="H6" s="34">
        <f t="shared" si="1"/>
        <v>1.138652783680408</v>
      </c>
    </row>
    <row r="7" spans="1:8" ht="15">
      <c r="A7" s="147"/>
      <c r="B7" s="145" t="s">
        <v>12</v>
      </c>
      <c r="C7" s="151"/>
      <c r="D7" s="32">
        <v>200</v>
      </c>
      <c r="E7" s="32">
        <v>120</v>
      </c>
      <c r="F7" s="32">
        <v>102.8</v>
      </c>
      <c r="G7" s="34">
        <f t="shared" si="0"/>
        <v>0.514</v>
      </c>
      <c r="H7" s="34">
        <f t="shared" si="1"/>
        <v>0.8566666666666667</v>
      </c>
    </row>
    <row r="8" spans="1:8" ht="15">
      <c r="A8" s="147"/>
      <c r="B8" s="145" t="s">
        <v>13</v>
      </c>
      <c r="C8" s="151"/>
      <c r="D8" s="32">
        <v>160</v>
      </c>
      <c r="E8" s="32">
        <v>80</v>
      </c>
      <c r="F8" s="32">
        <v>101.8</v>
      </c>
      <c r="G8" s="34">
        <f t="shared" si="0"/>
        <v>0.63625</v>
      </c>
      <c r="H8" s="34">
        <f t="shared" si="1"/>
        <v>1.2725</v>
      </c>
    </row>
    <row r="9" spans="1:8" ht="15">
      <c r="A9" s="147"/>
      <c r="B9" s="145" t="s">
        <v>14</v>
      </c>
      <c r="C9" s="151"/>
      <c r="D9" s="32">
        <v>1400</v>
      </c>
      <c r="E9" s="32">
        <v>772</v>
      </c>
      <c r="F9" s="32">
        <v>1209</v>
      </c>
      <c r="G9" s="34">
        <f t="shared" si="0"/>
        <v>0.8635714285714285</v>
      </c>
      <c r="H9" s="34">
        <f t="shared" si="1"/>
        <v>1.5660621761658031</v>
      </c>
    </row>
    <row r="10" spans="1:8" ht="15">
      <c r="A10" s="147"/>
      <c r="B10" s="145" t="s">
        <v>111</v>
      </c>
      <c r="C10" s="151"/>
      <c r="D10" s="32">
        <v>10</v>
      </c>
      <c r="E10" s="32">
        <v>8</v>
      </c>
      <c r="F10" s="32">
        <v>39.9</v>
      </c>
      <c r="G10" s="34">
        <f t="shared" si="0"/>
        <v>3.9899999999999998</v>
      </c>
      <c r="H10" s="34">
        <f t="shared" si="1"/>
        <v>4.9875</v>
      </c>
    </row>
    <row r="11" spans="1:8" ht="15">
      <c r="A11" s="147"/>
      <c r="B11" s="145" t="s">
        <v>15</v>
      </c>
      <c r="C11" s="151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7"/>
      <c r="B12" s="145" t="s">
        <v>16</v>
      </c>
      <c r="C12" s="151"/>
      <c r="D12" s="32">
        <v>50</v>
      </c>
      <c r="E12" s="32">
        <v>36</v>
      </c>
      <c r="F12" s="32">
        <v>73.2</v>
      </c>
      <c r="G12" s="34">
        <f t="shared" si="0"/>
        <v>1.464</v>
      </c>
      <c r="H12" s="34">
        <f t="shared" si="1"/>
        <v>2.033333333333333</v>
      </c>
    </row>
    <row r="13" spans="1:8" ht="15">
      <c r="A13" s="147"/>
      <c r="B13" s="145" t="s">
        <v>17</v>
      </c>
      <c r="C13" s="151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7"/>
      <c r="B14" s="145" t="s">
        <v>19</v>
      </c>
      <c r="C14" s="151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7"/>
      <c r="B15" s="145" t="s">
        <v>20</v>
      </c>
      <c r="C15" s="151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7"/>
      <c r="B16" s="145" t="s">
        <v>21</v>
      </c>
      <c r="C16" s="151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7"/>
      <c r="B17" s="145" t="s">
        <v>23</v>
      </c>
      <c r="C17" s="151"/>
      <c r="D17" s="32">
        <v>0</v>
      </c>
      <c r="E17" s="32">
        <v>0</v>
      </c>
      <c r="F17" s="32">
        <v>3.6</v>
      </c>
      <c r="G17" s="34">
        <v>0</v>
      </c>
      <c r="H17" s="34">
        <v>0</v>
      </c>
    </row>
    <row r="18" spans="1:8" ht="15">
      <c r="A18" s="147"/>
      <c r="B18" s="145" t="s">
        <v>125</v>
      </c>
      <c r="C18" s="151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7"/>
      <c r="B19" s="145" t="s">
        <v>26</v>
      </c>
      <c r="C19" s="151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7"/>
      <c r="B20" s="45" t="s">
        <v>85</v>
      </c>
      <c r="C20" s="50"/>
      <c r="D20" s="32">
        <f>D21+D22+D23+D24+D25</f>
        <v>963</v>
      </c>
      <c r="E20" s="32">
        <f>E21+E22+E23+E24+E25</f>
        <v>760.6</v>
      </c>
      <c r="F20" s="32">
        <f>F21+F22+F23+F24+F25</f>
        <v>239.4</v>
      </c>
      <c r="G20" s="34">
        <f t="shared" si="0"/>
        <v>0.2485981308411215</v>
      </c>
      <c r="H20" s="34">
        <f t="shared" si="1"/>
        <v>0.3147515119642388</v>
      </c>
    </row>
    <row r="21" spans="1:8" ht="15">
      <c r="A21" s="147"/>
      <c r="B21" s="145" t="s">
        <v>28</v>
      </c>
      <c r="C21" s="151"/>
      <c r="D21" s="32">
        <v>809</v>
      </c>
      <c r="E21" s="32">
        <v>606.6</v>
      </c>
      <c r="F21" s="32">
        <v>85.4</v>
      </c>
      <c r="G21" s="34">
        <f t="shared" si="0"/>
        <v>0.10556242274412857</v>
      </c>
      <c r="H21" s="34">
        <f t="shared" si="1"/>
        <v>0.14078470161556214</v>
      </c>
    </row>
    <row r="22" spans="1:8" ht="15">
      <c r="A22" s="147"/>
      <c r="B22" s="145" t="s">
        <v>71</v>
      </c>
      <c r="C22" s="151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7"/>
      <c r="B23" s="145" t="s">
        <v>106</v>
      </c>
      <c r="C23" s="151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25.5">
      <c r="A24" s="147"/>
      <c r="B24" s="145" t="s">
        <v>31</v>
      </c>
      <c r="C24" s="151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7"/>
      <c r="B25" s="82" t="s">
        <v>161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32</v>
      </c>
      <c r="C26" s="101"/>
      <c r="D26" s="144">
        <f>D4+D20</f>
        <v>4409.5</v>
      </c>
      <c r="E26" s="144">
        <f>E4+E20</f>
        <v>3027.7999999999997</v>
      </c>
      <c r="F26" s="144">
        <f>F4+F20</f>
        <v>3258.2</v>
      </c>
      <c r="G26" s="34">
        <f t="shared" si="0"/>
        <v>0.7389046377140265</v>
      </c>
      <c r="H26" s="34">
        <f t="shared" si="1"/>
        <v>1.0760948543496929</v>
      </c>
    </row>
    <row r="27" spans="1:8" ht="15">
      <c r="A27" s="147"/>
      <c r="B27" s="145" t="s">
        <v>112</v>
      </c>
      <c r="C27" s="151"/>
      <c r="D27" s="32">
        <f>D4</f>
        <v>3446.5</v>
      </c>
      <c r="E27" s="32">
        <f>E4</f>
        <v>2267.2</v>
      </c>
      <c r="F27" s="32">
        <f>F4</f>
        <v>3018.7999999999997</v>
      </c>
      <c r="G27" s="34">
        <f t="shared" si="0"/>
        <v>0.875903090091397</v>
      </c>
      <c r="H27" s="34">
        <f t="shared" si="1"/>
        <v>1.3315102328863797</v>
      </c>
    </row>
    <row r="28" spans="1:8" ht="12.75">
      <c r="A28" s="163"/>
      <c r="B28" s="171"/>
      <c r="C28" s="171"/>
      <c r="D28" s="171"/>
      <c r="E28" s="171"/>
      <c r="F28" s="171"/>
      <c r="G28" s="171"/>
      <c r="H28" s="172"/>
    </row>
    <row r="29" spans="1:8" ht="15" customHeight="1">
      <c r="A29" s="179" t="s">
        <v>165</v>
      </c>
      <c r="B29" s="177" t="s">
        <v>33</v>
      </c>
      <c r="C29" s="181" t="s">
        <v>205</v>
      </c>
      <c r="D29" s="155" t="s">
        <v>7</v>
      </c>
      <c r="E29" s="156" t="s">
        <v>348</v>
      </c>
      <c r="F29" s="156" t="s">
        <v>8</v>
      </c>
      <c r="G29" s="155" t="s">
        <v>9</v>
      </c>
      <c r="H29" s="156" t="s">
        <v>349</v>
      </c>
    </row>
    <row r="30" spans="1:8" ht="15" customHeight="1">
      <c r="A30" s="180"/>
      <c r="B30" s="178"/>
      <c r="C30" s="182"/>
      <c r="D30" s="155"/>
      <c r="E30" s="157"/>
      <c r="F30" s="157"/>
      <c r="G30" s="155"/>
      <c r="H30" s="157"/>
    </row>
    <row r="31" spans="1:8" ht="12.75">
      <c r="A31" s="50" t="s">
        <v>73</v>
      </c>
      <c r="B31" s="45" t="s">
        <v>34</v>
      </c>
      <c r="C31" s="50"/>
      <c r="D31" s="85">
        <f>D32+D33+D34+D35</f>
        <v>2047.3000000000002</v>
      </c>
      <c r="E31" s="85">
        <f>E32+E33+E34+E35</f>
        <v>1615.4</v>
      </c>
      <c r="F31" s="85">
        <f>F32+F33+F34+F35</f>
        <v>1678.4</v>
      </c>
      <c r="G31" s="102">
        <f>F31/D31</f>
        <v>0.8198114589947736</v>
      </c>
      <c r="H31" s="106">
        <f>F31/E31</f>
        <v>1.0389996285749659</v>
      </c>
    </row>
    <row r="32" spans="1:8" ht="12.75" hidden="1">
      <c r="A32" s="151" t="s">
        <v>74</v>
      </c>
      <c r="B32" s="145" t="s">
        <v>107</v>
      </c>
      <c r="C32" s="151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51" t="s">
        <v>76</v>
      </c>
      <c r="B33" s="145" t="s">
        <v>169</v>
      </c>
      <c r="C33" s="151" t="s">
        <v>76</v>
      </c>
      <c r="D33" s="32">
        <v>2032.9</v>
      </c>
      <c r="E33" s="32">
        <v>1601</v>
      </c>
      <c r="F33" s="32">
        <v>1678.4</v>
      </c>
      <c r="G33" s="102">
        <f t="shared" si="2"/>
        <v>0.8256185744502927</v>
      </c>
      <c r="H33" s="106">
        <f t="shared" si="3"/>
        <v>1.0483447845096816</v>
      </c>
    </row>
    <row r="34" spans="1:8" ht="12.75">
      <c r="A34" s="151" t="s">
        <v>78</v>
      </c>
      <c r="B34" s="145" t="s">
        <v>39</v>
      </c>
      <c r="C34" s="151"/>
      <c r="D34" s="32">
        <v>10</v>
      </c>
      <c r="E34" s="32">
        <v>10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51" t="s">
        <v>135</v>
      </c>
      <c r="B35" s="145" t="s">
        <v>128</v>
      </c>
      <c r="C35" s="151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121</v>
      </c>
      <c r="C36" s="87" t="s">
        <v>225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115</v>
      </c>
      <c r="B37" s="45" t="s">
        <v>108</v>
      </c>
      <c r="C37" s="50"/>
      <c r="D37" s="32">
        <f>D38</f>
        <v>154</v>
      </c>
      <c r="E37" s="32">
        <f>E38</f>
        <v>154</v>
      </c>
      <c r="F37" s="32">
        <f>F38</f>
        <v>105</v>
      </c>
      <c r="G37" s="102">
        <f t="shared" si="2"/>
        <v>0.6818181818181818</v>
      </c>
      <c r="H37" s="106">
        <f t="shared" si="3"/>
        <v>0.6818181818181818</v>
      </c>
    </row>
    <row r="38" spans="1:8" ht="39.75" customHeight="1">
      <c r="A38" s="151" t="s">
        <v>116</v>
      </c>
      <c r="B38" s="145" t="s">
        <v>175</v>
      </c>
      <c r="C38" s="151" t="s">
        <v>283</v>
      </c>
      <c r="D38" s="32">
        <v>154</v>
      </c>
      <c r="E38" s="32">
        <v>154</v>
      </c>
      <c r="F38" s="32">
        <v>105</v>
      </c>
      <c r="G38" s="102">
        <f t="shared" si="2"/>
        <v>0.6818181818181818</v>
      </c>
      <c r="H38" s="106">
        <f t="shared" si="3"/>
        <v>0.6818181818181818</v>
      </c>
    </row>
    <row r="39" spans="1:8" ht="25.5" hidden="1">
      <c r="A39" s="50" t="s">
        <v>79</v>
      </c>
      <c r="B39" s="45" t="s">
        <v>42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51" t="s">
        <v>117</v>
      </c>
      <c r="B40" s="145" t="s">
        <v>110</v>
      </c>
      <c r="C40" s="151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207</v>
      </c>
      <c r="C41" s="87" t="s">
        <v>208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80</v>
      </c>
      <c r="B42" s="45" t="s">
        <v>44</v>
      </c>
      <c r="C42" s="50"/>
      <c r="D42" s="85">
        <f aca="true" t="shared" si="5" ref="D42:F43">D43</f>
        <v>13</v>
      </c>
      <c r="E42" s="85">
        <f t="shared" si="5"/>
        <v>4.5</v>
      </c>
      <c r="F42" s="85">
        <f t="shared" si="5"/>
        <v>4.5</v>
      </c>
      <c r="G42" s="102">
        <f t="shared" si="2"/>
        <v>0.34615384615384615</v>
      </c>
      <c r="H42" s="106">
        <f t="shared" si="3"/>
        <v>1</v>
      </c>
    </row>
    <row r="43" spans="1:8" ht="25.5">
      <c r="A43" s="148" t="s">
        <v>81</v>
      </c>
      <c r="B43" s="70" t="s">
        <v>130</v>
      </c>
      <c r="C43" s="151"/>
      <c r="D43" s="32">
        <f t="shared" si="5"/>
        <v>13</v>
      </c>
      <c r="E43" s="32">
        <f t="shared" si="5"/>
        <v>4.5</v>
      </c>
      <c r="F43" s="32">
        <f t="shared" si="5"/>
        <v>4.5</v>
      </c>
      <c r="G43" s="102">
        <f t="shared" si="2"/>
        <v>0.34615384615384615</v>
      </c>
      <c r="H43" s="106">
        <f t="shared" si="3"/>
        <v>1</v>
      </c>
    </row>
    <row r="44" spans="1:8" s="16" customFormat="1" ht="25.5">
      <c r="A44" s="87"/>
      <c r="B44" s="63" t="s">
        <v>130</v>
      </c>
      <c r="C44" s="87" t="s">
        <v>321</v>
      </c>
      <c r="D44" s="88">
        <v>13</v>
      </c>
      <c r="E44" s="88">
        <f>4.5</f>
        <v>4.5</v>
      </c>
      <c r="F44" s="88">
        <f>4.5</f>
        <v>4.5</v>
      </c>
      <c r="G44" s="102">
        <f t="shared" si="2"/>
        <v>0.34615384615384615</v>
      </c>
      <c r="H44" s="106">
        <f t="shared" si="3"/>
        <v>1</v>
      </c>
    </row>
    <row r="45" spans="1:8" ht="25.5">
      <c r="A45" s="53" t="s">
        <v>82</v>
      </c>
      <c r="B45" s="45" t="s">
        <v>45</v>
      </c>
      <c r="C45" s="50"/>
      <c r="D45" s="85">
        <f>D46</f>
        <v>302</v>
      </c>
      <c r="E45" s="85">
        <f>E46</f>
        <v>218.5</v>
      </c>
      <c r="F45" s="85">
        <f>F46</f>
        <v>192.2</v>
      </c>
      <c r="G45" s="102">
        <f t="shared" si="2"/>
        <v>0.6364238410596026</v>
      </c>
      <c r="H45" s="106">
        <f t="shared" si="3"/>
        <v>0.8796338672768879</v>
      </c>
    </row>
    <row r="46" spans="1:8" ht="12.75">
      <c r="A46" s="50" t="s">
        <v>48</v>
      </c>
      <c r="B46" s="45" t="s">
        <v>49</v>
      </c>
      <c r="C46" s="50"/>
      <c r="D46" s="85">
        <f>D47+D48+D49</f>
        <v>302</v>
      </c>
      <c r="E46" s="85">
        <f>E47+E48+E49</f>
        <v>218.5</v>
      </c>
      <c r="F46" s="85">
        <f>F47+F48+F49</f>
        <v>192.2</v>
      </c>
      <c r="G46" s="102">
        <f t="shared" si="2"/>
        <v>0.6364238410596026</v>
      </c>
      <c r="H46" s="106">
        <f t="shared" si="3"/>
        <v>0.8796338672768879</v>
      </c>
    </row>
    <row r="47" spans="1:8" ht="12.75">
      <c r="A47" s="151"/>
      <c r="B47" s="145" t="s">
        <v>103</v>
      </c>
      <c r="C47" s="151" t="s">
        <v>272</v>
      </c>
      <c r="D47" s="32">
        <v>180</v>
      </c>
      <c r="E47" s="32">
        <v>123</v>
      </c>
      <c r="F47" s="32">
        <v>137</v>
      </c>
      <c r="G47" s="102">
        <f t="shared" si="2"/>
        <v>0.7611111111111111</v>
      </c>
      <c r="H47" s="106">
        <f t="shared" si="3"/>
        <v>1.113821138211382</v>
      </c>
    </row>
    <row r="48" spans="1:8" s="16" customFormat="1" ht="20.25" customHeight="1" hidden="1">
      <c r="A48" s="87"/>
      <c r="B48" s="145" t="s">
        <v>277</v>
      </c>
      <c r="C48" s="87" t="s">
        <v>273</v>
      </c>
      <c r="D48" s="88">
        <v>0</v>
      </c>
      <c r="E48" s="88">
        <v>25</v>
      </c>
      <c r="F48" s="88">
        <v>0</v>
      </c>
      <c r="G48" s="102" t="e">
        <f t="shared" si="2"/>
        <v>#DIV/0!</v>
      </c>
      <c r="H48" s="106">
        <f t="shared" si="3"/>
        <v>0</v>
      </c>
    </row>
    <row r="49" spans="1:8" s="16" customFormat="1" ht="20.25" customHeight="1">
      <c r="A49" s="87"/>
      <c r="B49" s="145" t="s">
        <v>187</v>
      </c>
      <c r="C49" s="87" t="s">
        <v>278</v>
      </c>
      <c r="D49" s="88">
        <v>122</v>
      </c>
      <c r="E49" s="88">
        <v>70.5</v>
      </c>
      <c r="F49" s="88">
        <v>55.2</v>
      </c>
      <c r="G49" s="102">
        <f t="shared" si="2"/>
        <v>0.45245901639344266</v>
      </c>
      <c r="H49" s="106">
        <f t="shared" si="3"/>
        <v>0.7829787234042553</v>
      </c>
    </row>
    <row r="50" spans="1:8" ht="28.5" customHeight="1">
      <c r="A50" s="64" t="s">
        <v>133</v>
      </c>
      <c r="B50" s="149" t="s">
        <v>131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1</v>
      </c>
      <c r="G50" s="102">
        <f t="shared" si="2"/>
        <v>0.45454545454545453</v>
      </c>
      <c r="H50" s="106">
        <f t="shared" si="3"/>
        <v>0.45454545454545453</v>
      </c>
    </row>
    <row r="51" spans="1:8" ht="42.75" customHeight="1">
      <c r="A51" s="148" t="s">
        <v>127</v>
      </c>
      <c r="B51" s="70" t="s">
        <v>134</v>
      </c>
      <c r="C51" s="148"/>
      <c r="D51" s="32">
        <f t="shared" si="6"/>
        <v>2.2</v>
      </c>
      <c r="E51" s="32">
        <f t="shared" si="6"/>
        <v>2.2</v>
      </c>
      <c r="F51" s="32">
        <f t="shared" si="6"/>
        <v>1</v>
      </c>
      <c r="G51" s="102">
        <f t="shared" si="2"/>
        <v>0.45454545454545453</v>
      </c>
      <c r="H51" s="106">
        <f t="shared" si="3"/>
        <v>0.45454545454545453</v>
      </c>
    </row>
    <row r="52" spans="1:8" s="16" customFormat="1" ht="42" customHeight="1">
      <c r="A52" s="87"/>
      <c r="B52" s="60" t="s">
        <v>209</v>
      </c>
      <c r="C52" s="87" t="s">
        <v>279</v>
      </c>
      <c r="D52" s="88">
        <v>2.2</v>
      </c>
      <c r="E52" s="88">
        <f>2.2</f>
        <v>2.2</v>
      </c>
      <c r="F52" s="88">
        <v>1</v>
      </c>
      <c r="G52" s="102">
        <f t="shared" si="2"/>
        <v>0.45454545454545453</v>
      </c>
      <c r="H52" s="106">
        <f t="shared" si="3"/>
        <v>0.45454545454545453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51" t="s">
        <v>55</v>
      </c>
      <c r="B54" s="145" t="s">
        <v>56</v>
      </c>
      <c r="C54" s="151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280</v>
      </c>
      <c r="C55" s="87" t="s">
        <v>281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65</v>
      </c>
      <c r="C56" s="50"/>
      <c r="D56" s="85">
        <f>D57</f>
        <v>36</v>
      </c>
      <c r="E56" s="85">
        <f>E57</f>
        <v>27</v>
      </c>
      <c r="F56" s="85">
        <f>F57</f>
        <v>30</v>
      </c>
      <c r="G56" s="102">
        <f t="shared" si="2"/>
        <v>0.8333333333333334</v>
      </c>
      <c r="H56" s="106">
        <f t="shared" si="3"/>
        <v>1.1111111111111112</v>
      </c>
    </row>
    <row r="57" spans="1:8" ht="16.5" customHeight="1">
      <c r="A57" s="151">
        <v>1001</v>
      </c>
      <c r="B57" s="145" t="s">
        <v>191</v>
      </c>
      <c r="C57" s="151" t="s">
        <v>282</v>
      </c>
      <c r="D57" s="32">
        <v>36</v>
      </c>
      <c r="E57" s="32">
        <v>27</v>
      </c>
      <c r="F57" s="32">
        <v>30</v>
      </c>
      <c r="G57" s="102">
        <f t="shared" si="2"/>
        <v>0.8333333333333334</v>
      </c>
      <c r="H57" s="106">
        <f t="shared" si="3"/>
        <v>1.1111111111111112</v>
      </c>
    </row>
    <row r="58" spans="1:8" ht="30.75" customHeight="1">
      <c r="A58" s="50"/>
      <c r="B58" s="45" t="s">
        <v>104</v>
      </c>
      <c r="C58" s="50"/>
      <c r="D58" s="32">
        <f>D59</f>
        <v>2239.5</v>
      </c>
      <c r="E58" s="32">
        <f>E59</f>
        <v>1296.1</v>
      </c>
      <c r="F58" s="32">
        <f>F59</f>
        <v>1210.8</v>
      </c>
      <c r="G58" s="102">
        <f t="shared" si="2"/>
        <v>0.5406563965170796</v>
      </c>
      <c r="H58" s="106">
        <f t="shared" si="3"/>
        <v>0.9341871769153615</v>
      </c>
    </row>
    <row r="59" spans="1:8" s="16" customFormat="1" ht="25.5">
      <c r="A59" s="87"/>
      <c r="B59" s="60" t="s">
        <v>105</v>
      </c>
      <c r="C59" s="87" t="s">
        <v>210</v>
      </c>
      <c r="D59" s="88">
        <v>2239.5</v>
      </c>
      <c r="E59" s="88">
        <v>1296.1</v>
      </c>
      <c r="F59" s="88">
        <v>1210.8</v>
      </c>
      <c r="G59" s="102">
        <f t="shared" si="2"/>
        <v>0.5406563965170796</v>
      </c>
      <c r="H59" s="106">
        <f t="shared" si="3"/>
        <v>0.9341871769153615</v>
      </c>
    </row>
    <row r="60" spans="1:8" ht="15.75">
      <c r="A60" s="50"/>
      <c r="B60" s="71" t="s">
        <v>72</v>
      </c>
      <c r="C60" s="89"/>
      <c r="D60" s="90">
        <f>D31+D37+D39+D42+D45++D50+D53+D56+D58</f>
        <v>4797</v>
      </c>
      <c r="E60" s="90">
        <f>E31+E37+E39+E42+E45++E50+E53+E56+E58</f>
        <v>3317.7</v>
      </c>
      <c r="F60" s="90">
        <f>F31+F37+F39+F42+F45++F50+F53+F56+F58</f>
        <v>3221.9</v>
      </c>
      <c r="G60" s="102">
        <f t="shared" si="2"/>
        <v>0.6716489472587034</v>
      </c>
      <c r="H60" s="106">
        <f t="shared" si="3"/>
        <v>0.9711245742532478</v>
      </c>
    </row>
    <row r="61" spans="1:8" ht="15.75" customHeight="1">
      <c r="A61" s="152"/>
      <c r="B61" s="145" t="s">
        <v>87</v>
      </c>
      <c r="C61" s="151"/>
      <c r="D61" s="92">
        <f>D58</f>
        <v>2239.5</v>
      </c>
      <c r="E61" s="92">
        <f>E58</f>
        <v>1296.1</v>
      </c>
      <c r="F61" s="92">
        <f>F58</f>
        <v>1210.8</v>
      </c>
      <c r="G61" s="102">
        <f t="shared" si="2"/>
        <v>0.5406563965170796</v>
      </c>
      <c r="H61" s="106">
        <f t="shared" si="3"/>
        <v>0.9341871769153615</v>
      </c>
    </row>
    <row r="62" ht="12.75">
      <c r="A62" s="37"/>
    </row>
    <row r="63" spans="1:8" ht="15">
      <c r="A63" s="37"/>
      <c r="B63" s="38" t="s">
        <v>97</v>
      </c>
      <c r="C63" s="39"/>
      <c r="F63" s="36">
        <f>H63</f>
        <v>769.9</v>
      </c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88</v>
      </c>
      <c r="C65" s="39"/>
    </row>
    <row r="66" spans="1:3" ht="15">
      <c r="A66" s="37"/>
      <c r="B66" s="38" t="s">
        <v>89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90</v>
      </c>
      <c r="C68" s="39"/>
    </row>
    <row r="69" spans="1:3" ht="15">
      <c r="A69" s="37"/>
      <c r="B69" s="38" t="s">
        <v>91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92</v>
      </c>
      <c r="C71" s="39"/>
    </row>
    <row r="72" spans="1:3" ht="15">
      <c r="A72" s="37"/>
      <c r="B72" s="38" t="s">
        <v>93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94</v>
      </c>
      <c r="C74" s="39"/>
    </row>
    <row r="75" spans="1:3" ht="15">
      <c r="A75" s="37"/>
      <c r="B75" s="38" t="s">
        <v>95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96</v>
      </c>
      <c r="C78" s="39"/>
      <c r="F78" s="43">
        <f>H78</f>
        <v>806.1999999999998</v>
      </c>
      <c r="H78" s="43">
        <f>H63+F26-F60</f>
        <v>806.1999999999998</v>
      </c>
    </row>
    <row r="79" ht="12.75">
      <c r="A79" s="37"/>
    </row>
    <row r="80" ht="12.75">
      <c r="A80" s="37"/>
    </row>
    <row r="81" spans="1:3" ht="15">
      <c r="A81" s="37"/>
      <c r="B81" s="38" t="s">
        <v>98</v>
      </c>
      <c r="C81" s="39"/>
    </row>
    <row r="82" spans="1:3" ht="15">
      <c r="A82" s="37"/>
      <c r="B82" s="38" t="s">
        <v>99</v>
      </c>
      <c r="C82" s="39"/>
    </row>
    <row r="83" spans="1:3" ht="15">
      <c r="A83" s="37"/>
      <c r="B83" s="38" t="s">
        <v>100</v>
      </c>
      <c r="C83" s="39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38">
      <selection activeCell="E54" sqref="E1:E16384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4" width="11.7109375" style="36" customWidth="1"/>
    <col min="5" max="5" width="11.7109375" style="36" hidden="1" customWidth="1"/>
    <col min="6" max="7" width="12.57421875" style="36" customWidth="1"/>
    <col min="8" max="8" width="11.140625" style="36" hidden="1" customWidth="1"/>
    <col min="9" max="16384" width="9.140625" style="1" customWidth="1"/>
  </cols>
  <sheetData>
    <row r="1" spans="1:8" s="5" customFormat="1" ht="66.75" customHeight="1">
      <c r="A1" s="158" t="s">
        <v>396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62" t="s">
        <v>6</v>
      </c>
      <c r="C2" s="41"/>
      <c r="D2" s="155" t="s">
        <v>7</v>
      </c>
      <c r="E2" s="156" t="s">
        <v>348</v>
      </c>
      <c r="F2" s="155" t="s">
        <v>8</v>
      </c>
      <c r="G2" s="155" t="s">
        <v>9</v>
      </c>
      <c r="H2" s="156" t="s">
        <v>349</v>
      </c>
    </row>
    <row r="3" spans="1:8" ht="21.75" customHeight="1">
      <c r="A3" s="147"/>
      <c r="B3" s="162"/>
      <c r="C3" s="41"/>
      <c r="D3" s="155"/>
      <c r="E3" s="157"/>
      <c r="F3" s="155"/>
      <c r="G3" s="155"/>
      <c r="H3" s="157"/>
    </row>
    <row r="4" spans="1:8" ht="15">
      <c r="A4" s="147"/>
      <c r="B4" s="143" t="s">
        <v>86</v>
      </c>
      <c r="C4" s="150"/>
      <c r="D4" s="144">
        <f>D5+D6+D7+D8+D9+D10+D11+D12+D13+D14+D15+D16+D17+D18+D19+D20</f>
        <v>4384.4</v>
      </c>
      <c r="E4" s="144">
        <f>E5+E6+E7+E8+E9+E10+E11+E12+E13+E14+E15+E16+E17+E18+E19+E20</f>
        <v>3225.5</v>
      </c>
      <c r="F4" s="144">
        <f>F5+F6+F7+F8+F9+F10+F11+F12+F13+F14+F15+F16+F17+F18+F19+F20</f>
        <v>4792.099999999999</v>
      </c>
      <c r="G4" s="34">
        <f>F4/D4</f>
        <v>1.0929887783961316</v>
      </c>
      <c r="H4" s="34">
        <f>F4/E4</f>
        <v>1.4856921407533714</v>
      </c>
    </row>
    <row r="5" spans="1:8" ht="15">
      <c r="A5" s="147"/>
      <c r="B5" s="145" t="s">
        <v>10</v>
      </c>
      <c r="C5" s="151"/>
      <c r="D5" s="32">
        <v>640</v>
      </c>
      <c r="E5" s="32">
        <v>480</v>
      </c>
      <c r="F5" s="32">
        <v>432.7</v>
      </c>
      <c r="G5" s="34">
        <f aca="true" t="shared" si="0" ref="G5:G28">F5/D5</f>
        <v>0.6760937499999999</v>
      </c>
      <c r="H5" s="34">
        <f aca="true" t="shared" si="1" ref="H5:H28">F5/E5</f>
        <v>0.9014583333333334</v>
      </c>
    </row>
    <row r="6" spans="1:8" ht="15">
      <c r="A6" s="147"/>
      <c r="B6" s="145" t="s">
        <v>315</v>
      </c>
      <c r="C6" s="151"/>
      <c r="D6" s="32">
        <v>1254.4</v>
      </c>
      <c r="E6" s="32">
        <v>1003.5</v>
      </c>
      <c r="F6" s="32">
        <v>1142.6</v>
      </c>
      <c r="G6" s="34">
        <f t="shared" si="0"/>
        <v>0.9108737244897958</v>
      </c>
      <c r="H6" s="34">
        <f t="shared" si="1"/>
        <v>1.1386148480318883</v>
      </c>
    </row>
    <row r="7" spans="1:8" ht="15">
      <c r="A7" s="147"/>
      <c r="B7" s="145" t="s">
        <v>12</v>
      </c>
      <c r="C7" s="151"/>
      <c r="D7" s="32">
        <v>800</v>
      </c>
      <c r="E7" s="32">
        <v>610</v>
      </c>
      <c r="F7" s="32">
        <v>819.2</v>
      </c>
      <c r="G7" s="34">
        <f t="shared" si="0"/>
        <v>1.024</v>
      </c>
      <c r="H7" s="34">
        <f t="shared" si="1"/>
        <v>1.3429508196721311</v>
      </c>
    </row>
    <row r="8" spans="1:8" ht="15">
      <c r="A8" s="147"/>
      <c r="B8" s="145" t="s">
        <v>13</v>
      </c>
      <c r="C8" s="151"/>
      <c r="D8" s="32">
        <v>170</v>
      </c>
      <c r="E8" s="32">
        <v>90</v>
      </c>
      <c r="F8" s="32">
        <v>124.5</v>
      </c>
      <c r="G8" s="34">
        <f t="shared" si="0"/>
        <v>0.7323529411764705</v>
      </c>
      <c r="H8" s="34">
        <f t="shared" si="1"/>
        <v>1.3833333333333333</v>
      </c>
    </row>
    <row r="9" spans="1:8" ht="15">
      <c r="A9" s="147"/>
      <c r="B9" s="145" t="s">
        <v>14</v>
      </c>
      <c r="C9" s="151"/>
      <c r="D9" s="32">
        <v>1400</v>
      </c>
      <c r="E9" s="32">
        <v>953</v>
      </c>
      <c r="F9" s="32">
        <v>2092.6</v>
      </c>
      <c r="G9" s="34">
        <f t="shared" si="0"/>
        <v>1.4947142857142857</v>
      </c>
      <c r="H9" s="34">
        <f t="shared" si="1"/>
        <v>2.195802728226653</v>
      </c>
    </row>
    <row r="10" spans="1:8" ht="15">
      <c r="A10" s="147"/>
      <c r="B10" s="145" t="s">
        <v>111</v>
      </c>
      <c r="C10" s="151"/>
      <c r="D10" s="32">
        <v>10</v>
      </c>
      <c r="E10" s="32">
        <v>8</v>
      </c>
      <c r="F10" s="32">
        <v>34.9</v>
      </c>
      <c r="G10" s="34">
        <f t="shared" si="0"/>
        <v>3.4899999999999998</v>
      </c>
      <c r="H10" s="34">
        <f t="shared" si="1"/>
        <v>4.3625</v>
      </c>
    </row>
    <row r="11" spans="1:8" ht="15">
      <c r="A11" s="147"/>
      <c r="B11" s="145" t="s">
        <v>15</v>
      </c>
      <c r="C11" s="151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7"/>
      <c r="B12" s="145" t="s">
        <v>16</v>
      </c>
      <c r="C12" s="151"/>
      <c r="D12" s="32">
        <v>110</v>
      </c>
      <c r="E12" s="32">
        <v>81</v>
      </c>
      <c r="F12" s="32">
        <v>79.4</v>
      </c>
      <c r="G12" s="34">
        <f t="shared" si="0"/>
        <v>0.7218181818181819</v>
      </c>
      <c r="H12" s="34">
        <f t="shared" si="1"/>
        <v>0.980246913580247</v>
      </c>
    </row>
    <row r="13" spans="1:8" ht="15">
      <c r="A13" s="147"/>
      <c r="B13" s="145" t="s">
        <v>17</v>
      </c>
      <c r="C13" s="151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7"/>
      <c r="B14" s="145" t="s">
        <v>19</v>
      </c>
      <c r="C14" s="151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7"/>
      <c r="B15" s="145" t="s">
        <v>20</v>
      </c>
      <c r="C15" s="151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7"/>
      <c r="B16" s="145" t="s">
        <v>21</v>
      </c>
      <c r="C16" s="151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7"/>
      <c r="B17" s="145" t="s">
        <v>122</v>
      </c>
      <c r="C17" s="151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7"/>
      <c r="B18" s="145" t="s">
        <v>23</v>
      </c>
      <c r="C18" s="151"/>
      <c r="D18" s="32">
        <v>0</v>
      </c>
      <c r="E18" s="32">
        <v>0</v>
      </c>
      <c r="F18" s="32">
        <v>66.2</v>
      </c>
      <c r="G18" s="34">
        <v>0</v>
      </c>
      <c r="H18" s="34">
        <v>0</v>
      </c>
    </row>
    <row r="19" spans="1:8" ht="15">
      <c r="A19" s="147"/>
      <c r="B19" s="145" t="s">
        <v>125</v>
      </c>
      <c r="C19" s="151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7"/>
      <c r="B20" s="145" t="s">
        <v>26</v>
      </c>
      <c r="C20" s="151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7"/>
      <c r="B21" s="45" t="s">
        <v>27</v>
      </c>
      <c r="C21" s="50"/>
      <c r="D21" s="32">
        <f>D22+D23+D24+D25+D26</f>
        <v>840.9</v>
      </c>
      <c r="E21" s="32">
        <f>E22+E23+E24+E25+E26</f>
        <v>1016.7</v>
      </c>
      <c r="F21" s="32">
        <f>F22+F23+F24+F25+F26</f>
        <v>231</v>
      </c>
      <c r="G21" s="34">
        <f t="shared" si="0"/>
        <v>0.2747056724937567</v>
      </c>
      <c r="H21" s="34">
        <f t="shared" si="1"/>
        <v>0.22720566538802006</v>
      </c>
    </row>
    <row r="22" spans="1:8" ht="15">
      <c r="A22" s="147"/>
      <c r="B22" s="145" t="s">
        <v>28</v>
      </c>
      <c r="C22" s="151"/>
      <c r="D22" s="32">
        <v>92.4</v>
      </c>
      <c r="E22" s="32">
        <v>69.3</v>
      </c>
      <c r="F22" s="32">
        <v>77</v>
      </c>
      <c r="G22" s="34">
        <f t="shared" si="0"/>
        <v>0.8333333333333333</v>
      </c>
      <c r="H22" s="34">
        <f t="shared" si="1"/>
        <v>1.1111111111111112</v>
      </c>
    </row>
    <row r="23" spans="1:8" ht="15">
      <c r="A23" s="147"/>
      <c r="B23" s="145" t="s">
        <v>106</v>
      </c>
      <c r="C23" s="151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15">
      <c r="A24" s="147"/>
      <c r="B24" s="145" t="s">
        <v>71</v>
      </c>
      <c r="C24" s="151"/>
      <c r="D24" s="32">
        <v>594.5</v>
      </c>
      <c r="E24" s="32">
        <v>793.4</v>
      </c>
      <c r="F24" s="32">
        <v>0</v>
      </c>
      <c r="G24" s="34">
        <f t="shared" si="0"/>
        <v>0</v>
      </c>
      <c r="H24" s="34">
        <f t="shared" si="1"/>
        <v>0</v>
      </c>
    </row>
    <row r="25" spans="1:8" ht="25.5">
      <c r="A25" s="147"/>
      <c r="B25" s="145" t="s">
        <v>31</v>
      </c>
      <c r="C25" s="151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7"/>
      <c r="B26" s="82" t="s">
        <v>161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7"/>
      <c r="B27" s="100" t="s">
        <v>32</v>
      </c>
      <c r="C27" s="101"/>
      <c r="D27" s="144">
        <f>D4+D21</f>
        <v>5225.299999999999</v>
      </c>
      <c r="E27" s="144">
        <f>E4+E21</f>
        <v>4242.2</v>
      </c>
      <c r="F27" s="144">
        <f>F4+F21</f>
        <v>5023.099999999999</v>
      </c>
      <c r="G27" s="34">
        <f t="shared" si="0"/>
        <v>0.9613036572062849</v>
      </c>
      <c r="H27" s="34">
        <f t="shared" si="1"/>
        <v>1.1840790156051104</v>
      </c>
    </row>
    <row r="28" spans="1:8" ht="15">
      <c r="A28" s="147"/>
      <c r="B28" s="145" t="s">
        <v>112</v>
      </c>
      <c r="C28" s="151"/>
      <c r="D28" s="32">
        <f>D4</f>
        <v>4384.4</v>
      </c>
      <c r="E28" s="32">
        <f>E4</f>
        <v>3225.5</v>
      </c>
      <c r="F28" s="32">
        <f>F4</f>
        <v>4792.099999999999</v>
      </c>
      <c r="G28" s="34">
        <f t="shared" si="0"/>
        <v>1.0929887783961316</v>
      </c>
      <c r="H28" s="34">
        <f t="shared" si="1"/>
        <v>1.4856921407533714</v>
      </c>
    </row>
    <row r="29" spans="1:8" ht="12.75">
      <c r="A29" s="163"/>
      <c r="B29" s="171"/>
      <c r="C29" s="171"/>
      <c r="D29" s="171"/>
      <c r="E29" s="171"/>
      <c r="F29" s="171"/>
      <c r="G29" s="171"/>
      <c r="H29" s="172"/>
    </row>
    <row r="30" spans="1:8" ht="15" customHeight="1">
      <c r="A30" s="183" t="s">
        <v>165</v>
      </c>
      <c r="B30" s="162" t="s">
        <v>33</v>
      </c>
      <c r="C30" s="153" t="s">
        <v>205</v>
      </c>
      <c r="D30" s="155" t="s">
        <v>7</v>
      </c>
      <c r="E30" s="156" t="s">
        <v>348</v>
      </c>
      <c r="F30" s="156" t="s">
        <v>8</v>
      </c>
      <c r="G30" s="155" t="s">
        <v>9</v>
      </c>
      <c r="H30" s="156" t="s">
        <v>349</v>
      </c>
    </row>
    <row r="31" spans="1:8" ht="15" customHeight="1">
      <c r="A31" s="183"/>
      <c r="B31" s="162"/>
      <c r="C31" s="154"/>
      <c r="D31" s="155"/>
      <c r="E31" s="157"/>
      <c r="F31" s="157"/>
      <c r="G31" s="155"/>
      <c r="H31" s="157"/>
    </row>
    <row r="32" spans="1:8" ht="20.25" customHeight="1">
      <c r="A32" s="50" t="s">
        <v>73</v>
      </c>
      <c r="B32" s="45" t="s">
        <v>34</v>
      </c>
      <c r="C32" s="50"/>
      <c r="D32" s="85">
        <f>D33+D34+D35</f>
        <v>2202.6</v>
      </c>
      <c r="E32" s="85">
        <f>E33+E34+E35</f>
        <v>1954</v>
      </c>
      <c r="F32" s="85">
        <f>F33+F34+F35</f>
        <v>1875.9</v>
      </c>
      <c r="G32" s="102">
        <f>F32/D32</f>
        <v>0.8516752928357396</v>
      </c>
      <c r="H32" s="102">
        <f>F32/E32</f>
        <v>0.9600307062436029</v>
      </c>
    </row>
    <row r="33" spans="1:8" ht="65.25" customHeight="1">
      <c r="A33" s="151" t="s">
        <v>76</v>
      </c>
      <c r="B33" s="145" t="s">
        <v>169</v>
      </c>
      <c r="C33" s="151" t="s">
        <v>76</v>
      </c>
      <c r="D33" s="32">
        <v>2188.2</v>
      </c>
      <c r="E33" s="32">
        <v>1939.6</v>
      </c>
      <c r="F33" s="32">
        <v>1875.9</v>
      </c>
      <c r="G33" s="102">
        <f aca="true" t="shared" si="2" ref="G33:G59">F33/D33</f>
        <v>0.8572799561283247</v>
      </c>
      <c r="H33" s="102">
        <f aca="true" t="shared" si="3" ref="H33:H59">F33/E33</f>
        <v>0.9671581769436999</v>
      </c>
    </row>
    <row r="34" spans="1:8" ht="12.75">
      <c r="A34" s="151" t="s">
        <v>78</v>
      </c>
      <c r="B34" s="145" t="s">
        <v>39</v>
      </c>
      <c r="C34" s="151" t="s">
        <v>78</v>
      </c>
      <c r="D34" s="32">
        <f>30-20</f>
        <v>10</v>
      </c>
      <c r="E34" s="32">
        <v>10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51" t="s">
        <v>135</v>
      </c>
      <c r="B35" s="145" t="s">
        <v>132</v>
      </c>
      <c r="C35" s="151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121</v>
      </c>
      <c r="C36" s="87" t="s">
        <v>225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115</v>
      </c>
      <c r="B37" s="45" t="s">
        <v>108</v>
      </c>
      <c r="C37" s="50"/>
      <c r="D37" s="85">
        <f>D38</f>
        <v>154</v>
      </c>
      <c r="E37" s="85">
        <f>E38</f>
        <v>154</v>
      </c>
      <c r="F37" s="85">
        <f>F38</f>
        <v>102.3</v>
      </c>
      <c r="G37" s="102">
        <f t="shared" si="2"/>
        <v>0.6642857142857143</v>
      </c>
      <c r="H37" s="102">
        <f t="shared" si="3"/>
        <v>0.6642857142857143</v>
      </c>
    </row>
    <row r="38" spans="1:8" ht="38.25">
      <c r="A38" s="151" t="s">
        <v>116</v>
      </c>
      <c r="B38" s="145" t="s">
        <v>175</v>
      </c>
      <c r="C38" s="151" t="s">
        <v>283</v>
      </c>
      <c r="D38" s="32">
        <f>154.5-0.5</f>
        <v>154</v>
      </c>
      <c r="E38" s="32">
        <v>154</v>
      </c>
      <c r="F38" s="32">
        <v>102.3</v>
      </c>
      <c r="G38" s="102">
        <f t="shared" si="2"/>
        <v>0.6642857142857143</v>
      </c>
      <c r="H38" s="102">
        <f t="shared" si="3"/>
        <v>0.6642857142857143</v>
      </c>
    </row>
    <row r="39" spans="1:9" ht="25.5">
      <c r="A39" s="50" t="s">
        <v>79</v>
      </c>
      <c r="B39" s="45" t="s">
        <v>42</v>
      </c>
      <c r="C39" s="50"/>
      <c r="D39" s="85">
        <f>D40</f>
        <v>100</v>
      </c>
      <c r="E39" s="85">
        <f>E40</f>
        <v>75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51" t="s">
        <v>117</v>
      </c>
      <c r="B40" s="145" t="s">
        <v>110</v>
      </c>
      <c r="C40" s="151"/>
      <c r="D40" s="32">
        <f>D41</f>
        <v>100</v>
      </c>
      <c r="E40" s="32">
        <f>E41</f>
        <v>75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285</v>
      </c>
      <c r="C41" s="87" t="s">
        <v>284</v>
      </c>
      <c r="D41" s="88">
        <v>100</v>
      </c>
      <c r="E41" s="88">
        <v>75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80</v>
      </c>
      <c r="B42" s="45" t="s">
        <v>44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48" t="s">
        <v>81</v>
      </c>
      <c r="B43" s="70" t="s">
        <v>130</v>
      </c>
      <c r="C43" s="151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130</v>
      </c>
      <c r="C44" s="87" t="s">
        <v>297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82</v>
      </c>
      <c r="B45" s="45" t="s">
        <v>45</v>
      </c>
      <c r="C45" s="50"/>
      <c r="D45" s="85">
        <f>D46</f>
        <v>575</v>
      </c>
      <c r="E45" s="85">
        <f>E46</f>
        <v>575</v>
      </c>
      <c r="F45" s="85">
        <f>F46</f>
        <v>428.4</v>
      </c>
      <c r="G45" s="102">
        <f t="shared" si="2"/>
        <v>0.7450434782608695</v>
      </c>
      <c r="H45" s="102">
        <f t="shared" si="3"/>
        <v>0.7450434782608695</v>
      </c>
    </row>
    <row r="46" spans="1:8" ht="12.75">
      <c r="A46" s="151" t="s">
        <v>48</v>
      </c>
      <c r="B46" s="145" t="s">
        <v>49</v>
      </c>
      <c r="C46" s="151"/>
      <c r="D46" s="32">
        <f>D47+D48+D49</f>
        <v>575</v>
      </c>
      <c r="E46" s="32">
        <f>E47+E48+E49</f>
        <v>575</v>
      </c>
      <c r="F46" s="32">
        <f>F47+F48+F49</f>
        <v>428.4</v>
      </c>
      <c r="G46" s="102">
        <f t="shared" si="2"/>
        <v>0.7450434782608695</v>
      </c>
      <c r="H46" s="102">
        <f t="shared" si="3"/>
        <v>0.7450434782608695</v>
      </c>
    </row>
    <row r="47" spans="1:8" s="16" customFormat="1" ht="12.75">
      <c r="A47" s="87"/>
      <c r="B47" s="60" t="s">
        <v>185</v>
      </c>
      <c r="C47" s="87" t="s">
        <v>272</v>
      </c>
      <c r="D47" s="88">
        <v>397</v>
      </c>
      <c r="E47" s="88">
        <v>397</v>
      </c>
      <c r="F47" s="88">
        <v>313.4</v>
      </c>
      <c r="G47" s="102">
        <f t="shared" si="2"/>
        <v>0.7894206549118388</v>
      </c>
      <c r="H47" s="102">
        <f t="shared" si="3"/>
        <v>0.7894206549118388</v>
      </c>
    </row>
    <row r="48" spans="1:8" s="16" customFormat="1" ht="18" customHeight="1">
      <c r="A48" s="87"/>
      <c r="B48" s="60" t="s">
        <v>277</v>
      </c>
      <c r="C48" s="87" t="s">
        <v>273</v>
      </c>
      <c r="D48" s="88">
        <v>8</v>
      </c>
      <c r="E48" s="88">
        <v>8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187</v>
      </c>
      <c r="C49" s="87" t="s">
        <v>278</v>
      </c>
      <c r="D49" s="88">
        <v>170</v>
      </c>
      <c r="E49" s="88">
        <v>170</v>
      </c>
      <c r="F49" s="88">
        <v>115</v>
      </c>
      <c r="G49" s="102">
        <f t="shared" si="2"/>
        <v>0.6764705882352942</v>
      </c>
      <c r="H49" s="102">
        <f t="shared" si="3"/>
        <v>0.6764705882352942</v>
      </c>
    </row>
    <row r="50" spans="1:8" ht="29.25" customHeight="1">
      <c r="A50" s="64" t="s">
        <v>133</v>
      </c>
      <c r="B50" s="149" t="s">
        <v>131</v>
      </c>
      <c r="C50" s="64"/>
      <c r="D50" s="51">
        <f>D52</f>
        <v>1</v>
      </c>
      <c r="E50" s="51">
        <f>E52</f>
        <v>1</v>
      </c>
      <c r="F50" s="51">
        <f>F52</f>
        <v>0.9</v>
      </c>
      <c r="G50" s="102">
        <f t="shared" si="2"/>
        <v>0.9</v>
      </c>
      <c r="H50" s="102">
        <f t="shared" si="3"/>
        <v>0.9</v>
      </c>
    </row>
    <row r="51" spans="1:8" ht="29.25" customHeight="1">
      <c r="A51" s="148" t="s">
        <v>127</v>
      </c>
      <c r="B51" s="70" t="s">
        <v>134</v>
      </c>
      <c r="C51" s="148"/>
      <c r="D51" s="32">
        <f>D52</f>
        <v>1</v>
      </c>
      <c r="E51" s="32">
        <f>E52</f>
        <v>1</v>
      </c>
      <c r="F51" s="32">
        <f>F52</f>
        <v>0.9</v>
      </c>
      <c r="G51" s="102">
        <f t="shared" si="2"/>
        <v>0.9</v>
      </c>
      <c r="H51" s="102">
        <f t="shared" si="3"/>
        <v>0.9</v>
      </c>
    </row>
    <row r="52" spans="1:8" s="16" customFormat="1" ht="31.5" customHeight="1">
      <c r="A52" s="87"/>
      <c r="B52" s="60" t="s">
        <v>286</v>
      </c>
      <c r="C52" s="87" t="s">
        <v>279</v>
      </c>
      <c r="D52" s="88">
        <v>1</v>
      </c>
      <c r="E52" s="88">
        <f>1</f>
        <v>1</v>
      </c>
      <c r="F52" s="88">
        <v>0.9</v>
      </c>
      <c r="G52" s="102">
        <f t="shared" si="2"/>
        <v>0.9</v>
      </c>
      <c r="H52" s="102">
        <f t="shared" si="3"/>
        <v>0.9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51" t="s">
        <v>55</v>
      </c>
      <c r="B54" s="145" t="s">
        <v>56</v>
      </c>
      <c r="C54" s="151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280</v>
      </c>
      <c r="C55" s="87" t="s">
        <v>281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104</v>
      </c>
      <c r="C56" s="50"/>
      <c r="D56" s="32">
        <f>D57</f>
        <v>2442.1</v>
      </c>
      <c r="E56" s="32">
        <f>E57</f>
        <v>2155.9</v>
      </c>
      <c r="F56" s="32">
        <f>F57</f>
        <v>2451.9</v>
      </c>
      <c r="G56" s="102">
        <f t="shared" si="2"/>
        <v>1.0040129396830597</v>
      </c>
      <c r="H56" s="102">
        <f t="shared" si="3"/>
        <v>1.1372976483139292</v>
      </c>
    </row>
    <row r="57" spans="1:8" s="16" customFormat="1" ht="25.5">
      <c r="A57" s="87"/>
      <c r="B57" s="60" t="s">
        <v>105</v>
      </c>
      <c r="C57" s="87" t="s">
        <v>210</v>
      </c>
      <c r="D57" s="88">
        <v>2442.1</v>
      </c>
      <c r="E57" s="88">
        <v>2155.9</v>
      </c>
      <c r="F57" s="88">
        <v>2451.9</v>
      </c>
      <c r="G57" s="102">
        <f t="shared" si="2"/>
        <v>1.0040129396830597</v>
      </c>
      <c r="H57" s="102">
        <f t="shared" si="3"/>
        <v>1.1372976483139292</v>
      </c>
    </row>
    <row r="58" spans="1:8" ht="24.75" customHeight="1">
      <c r="A58" s="151"/>
      <c r="B58" s="71" t="s">
        <v>72</v>
      </c>
      <c r="C58" s="89"/>
      <c r="D58" s="90">
        <f>D32+D37+D39+D42+D45+D50+D53+D56</f>
        <v>5477.7</v>
      </c>
      <c r="E58" s="90">
        <f>E32+E37+E39+E42+E45+E50+E53+E56</f>
        <v>4917.9</v>
      </c>
      <c r="F58" s="90">
        <f>F32+F37+F39+F42+F45+F50+F53+F56</f>
        <v>4859.4</v>
      </c>
      <c r="G58" s="102">
        <f t="shared" si="2"/>
        <v>0.8871241579495043</v>
      </c>
      <c r="H58" s="102">
        <f t="shared" si="3"/>
        <v>0.9881046788263284</v>
      </c>
    </row>
    <row r="59" spans="1:8" ht="15">
      <c r="A59" s="91"/>
      <c r="B59" s="145" t="s">
        <v>87</v>
      </c>
      <c r="C59" s="151"/>
      <c r="D59" s="92">
        <f>D56</f>
        <v>2442.1</v>
      </c>
      <c r="E59" s="92">
        <f>E56</f>
        <v>2155.9</v>
      </c>
      <c r="F59" s="92">
        <f>F56</f>
        <v>2451.9</v>
      </c>
      <c r="G59" s="102">
        <f t="shared" si="2"/>
        <v>1.0040129396830597</v>
      </c>
      <c r="H59" s="102">
        <f t="shared" si="3"/>
        <v>1.1372976483139292</v>
      </c>
    </row>
    <row r="60" ht="15">
      <c r="A60" s="39"/>
    </row>
    <row r="61" ht="12.75">
      <c r="A61" s="37"/>
    </row>
    <row r="62" spans="1:8" ht="15">
      <c r="A62" s="37"/>
      <c r="B62" s="38" t="s">
        <v>97</v>
      </c>
      <c r="C62" s="39"/>
      <c r="F62" s="36">
        <f>H62</f>
        <v>2396.2</v>
      </c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88</v>
      </c>
      <c r="C64" s="39"/>
      <c r="F64" s="43"/>
    </row>
    <row r="65" spans="1:3" ht="15">
      <c r="A65" s="37"/>
      <c r="B65" s="38" t="s">
        <v>89</v>
      </c>
      <c r="C65" s="39"/>
    </row>
    <row r="66" spans="2:3" ht="15">
      <c r="B66" s="38"/>
      <c r="C66" s="39"/>
    </row>
    <row r="67" spans="2:3" ht="15">
      <c r="B67" s="38" t="s">
        <v>90</v>
      </c>
      <c r="C67" s="39"/>
    </row>
    <row r="68" spans="2:3" ht="15">
      <c r="B68" s="38" t="s">
        <v>91</v>
      </c>
      <c r="C68" s="39"/>
    </row>
    <row r="69" spans="2:3" ht="15">
      <c r="B69" s="38"/>
      <c r="C69" s="39"/>
    </row>
    <row r="70" spans="2:3" ht="15">
      <c r="B70" s="38" t="s">
        <v>92</v>
      </c>
      <c r="C70" s="39"/>
    </row>
    <row r="71" spans="2:3" ht="15">
      <c r="B71" s="38" t="s">
        <v>93</v>
      </c>
      <c r="C71" s="39"/>
    </row>
    <row r="72" spans="2:3" ht="15">
      <c r="B72" s="38"/>
      <c r="C72" s="39"/>
    </row>
    <row r="73" spans="2:3" ht="15">
      <c r="B73" s="38" t="s">
        <v>94</v>
      </c>
      <c r="C73" s="39"/>
    </row>
    <row r="74" spans="2:3" ht="15">
      <c r="B74" s="38" t="s">
        <v>95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96</v>
      </c>
      <c r="C77" s="39"/>
      <c r="F77" s="43">
        <f>H77</f>
        <v>2559.8999999999996</v>
      </c>
      <c r="H77" s="43">
        <f>H62+F27-F58</f>
        <v>2559.8999999999996</v>
      </c>
    </row>
    <row r="80" spans="2:3" ht="15">
      <c r="B80" s="38" t="s">
        <v>98</v>
      </c>
      <c r="C80" s="39"/>
    </row>
    <row r="81" spans="2:3" ht="15">
      <c r="B81" s="38" t="s">
        <v>99</v>
      </c>
      <c r="C81" s="39"/>
    </row>
    <row r="82" spans="2:3" ht="15">
      <c r="B82" s="38" t="s">
        <v>100</v>
      </c>
      <c r="C82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6"/>
  <sheetViews>
    <sheetView zoomScalePageLayoutView="0" workbookViewId="0" topLeftCell="A56">
      <selection activeCell="B64" sqref="B64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hidden="1" customWidth="1"/>
    <col min="4" max="4" width="11.8515625" style="36" customWidth="1"/>
    <col min="5" max="5" width="11.8515625" style="36" hidden="1" customWidth="1"/>
    <col min="6" max="7" width="11.57421875" style="36" customWidth="1"/>
    <col min="8" max="8" width="12.140625" style="36" hidden="1" customWidth="1"/>
    <col min="9" max="16384" width="9.140625" style="1" customWidth="1"/>
  </cols>
  <sheetData>
    <row r="1" spans="1:8" s="5" customFormat="1" ht="58.5" customHeight="1">
      <c r="A1" s="158" t="s">
        <v>397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62" t="s">
        <v>6</v>
      </c>
      <c r="C2" s="41"/>
      <c r="D2" s="155" t="s">
        <v>7</v>
      </c>
      <c r="E2" s="156" t="s">
        <v>348</v>
      </c>
      <c r="F2" s="155" t="s">
        <v>8</v>
      </c>
      <c r="G2" s="184" t="s">
        <v>153</v>
      </c>
      <c r="H2" s="156" t="s">
        <v>349</v>
      </c>
    </row>
    <row r="3" spans="1:8" ht="24.75" customHeight="1">
      <c r="A3" s="147"/>
      <c r="B3" s="162"/>
      <c r="C3" s="41"/>
      <c r="D3" s="155"/>
      <c r="E3" s="157"/>
      <c r="F3" s="155"/>
      <c r="G3" s="185"/>
      <c r="H3" s="157"/>
    </row>
    <row r="4" spans="1:8" ht="30">
      <c r="A4" s="147"/>
      <c r="B4" s="143" t="s">
        <v>86</v>
      </c>
      <c r="C4" s="150"/>
      <c r="D4" s="144">
        <f>D5+D6+D7+D8+D9+D10+D11+D12+D13+D14+D15+D16+D17+D18+D19</f>
        <v>3995.8999999999996</v>
      </c>
      <c r="E4" s="144">
        <f>E5+E6+E7+E8+E9+E10+E11+E12+E13+E14+E15+E16+E17+E18+E19</f>
        <v>2118.1</v>
      </c>
      <c r="F4" s="144">
        <f>F5+F6+F7+F8+F9+F10+F11+F12+F13+F14+F15+F16+F17+F18+F19</f>
        <v>4147.5</v>
      </c>
      <c r="G4" s="35">
        <f>F4/D4</f>
        <v>1.0379388873595436</v>
      </c>
      <c r="H4" s="35">
        <f>F4/E4</f>
        <v>1.9581228459468392</v>
      </c>
    </row>
    <row r="5" spans="1:8" ht="15">
      <c r="A5" s="147"/>
      <c r="B5" s="145" t="s">
        <v>10</v>
      </c>
      <c r="C5" s="151"/>
      <c r="D5" s="32">
        <v>1000</v>
      </c>
      <c r="E5" s="32">
        <v>540</v>
      </c>
      <c r="F5" s="32">
        <v>897.2</v>
      </c>
      <c r="G5" s="35">
        <f aca="true" t="shared" si="0" ref="G5:G27">F5/D5</f>
        <v>0.8972</v>
      </c>
      <c r="H5" s="35">
        <f aca="true" t="shared" si="1" ref="H5:H27">F5/E5</f>
        <v>1.6614814814814816</v>
      </c>
    </row>
    <row r="6" spans="1:8" ht="15">
      <c r="A6" s="147"/>
      <c r="B6" s="145" t="s">
        <v>315</v>
      </c>
      <c r="C6" s="151"/>
      <c r="D6" s="32">
        <v>500.1</v>
      </c>
      <c r="E6" s="32">
        <v>400.1</v>
      </c>
      <c r="F6" s="32">
        <v>455.6</v>
      </c>
      <c r="G6" s="35">
        <f t="shared" si="0"/>
        <v>0.9110177964407119</v>
      </c>
      <c r="H6" s="35">
        <f t="shared" si="1"/>
        <v>1.1387153211697076</v>
      </c>
    </row>
    <row r="7" spans="1:8" ht="15">
      <c r="A7" s="147"/>
      <c r="B7" s="145" t="s">
        <v>12</v>
      </c>
      <c r="C7" s="151"/>
      <c r="D7" s="32">
        <v>100</v>
      </c>
      <c r="E7" s="32">
        <v>70</v>
      </c>
      <c r="F7" s="32">
        <v>22.8</v>
      </c>
      <c r="G7" s="35">
        <f t="shared" si="0"/>
        <v>0.228</v>
      </c>
      <c r="H7" s="35">
        <f t="shared" si="1"/>
        <v>0.32571428571428573</v>
      </c>
    </row>
    <row r="8" spans="1:8" ht="15">
      <c r="A8" s="147"/>
      <c r="B8" s="145" t="s">
        <v>13</v>
      </c>
      <c r="C8" s="151"/>
      <c r="D8" s="32">
        <v>120</v>
      </c>
      <c r="E8" s="32">
        <v>70</v>
      </c>
      <c r="F8" s="32">
        <v>124.1</v>
      </c>
      <c r="G8" s="35">
        <f t="shared" si="0"/>
        <v>1.0341666666666667</v>
      </c>
      <c r="H8" s="35">
        <f t="shared" si="1"/>
        <v>1.7728571428571427</v>
      </c>
    </row>
    <row r="9" spans="1:8" ht="15">
      <c r="A9" s="147"/>
      <c r="B9" s="145" t="s">
        <v>14</v>
      </c>
      <c r="C9" s="151"/>
      <c r="D9" s="32">
        <v>1485.8</v>
      </c>
      <c r="E9" s="32">
        <v>750</v>
      </c>
      <c r="F9" s="32">
        <v>1862.1</v>
      </c>
      <c r="G9" s="35">
        <f t="shared" si="0"/>
        <v>1.253264234755687</v>
      </c>
      <c r="H9" s="35">
        <f t="shared" si="1"/>
        <v>2.4827999999999997</v>
      </c>
    </row>
    <row r="10" spans="1:8" ht="15">
      <c r="A10" s="147"/>
      <c r="B10" s="145" t="s">
        <v>111</v>
      </c>
      <c r="C10" s="151"/>
      <c r="D10" s="32">
        <v>10</v>
      </c>
      <c r="E10" s="32">
        <v>7</v>
      </c>
      <c r="F10" s="32">
        <v>20.2</v>
      </c>
      <c r="G10" s="35">
        <f t="shared" si="0"/>
        <v>2.02</v>
      </c>
      <c r="H10" s="35">
        <f t="shared" si="1"/>
        <v>2.8857142857142857</v>
      </c>
    </row>
    <row r="11" spans="1:8" ht="25.5">
      <c r="A11" s="147"/>
      <c r="B11" s="145" t="s">
        <v>15</v>
      </c>
      <c r="C11" s="151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7"/>
      <c r="B12" s="145" t="s">
        <v>16</v>
      </c>
      <c r="C12" s="151"/>
      <c r="D12" s="32">
        <v>110</v>
      </c>
      <c r="E12" s="32">
        <v>81</v>
      </c>
      <c r="F12" s="32">
        <v>94.3</v>
      </c>
      <c r="G12" s="35">
        <f t="shared" si="0"/>
        <v>0.8572727272727273</v>
      </c>
      <c r="H12" s="35">
        <f t="shared" si="1"/>
        <v>1.1641975308641974</v>
      </c>
    </row>
    <row r="13" spans="1:8" ht="15">
      <c r="A13" s="147"/>
      <c r="B13" s="145" t="s">
        <v>17</v>
      </c>
      <c r="C13" s="151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7"/>
      <c r="B14" s="145" t="s">
        <v>19</v>
      </c>
      <c r="C14" s="151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7"/>
      <c r="B15" s="145" t="s">
        <v>20</v>
      </c>
      <c r="C15" s="151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7"/>
      <c r="B16" s="145" t="s">
        <v>21</v>
      </c>
      <c r="C16" s="151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7"/>
      <c r="B17" s="145" t="s">
        <v>381</v>
      </c>
      <c r="C17" s="151"/>
      <c r="D17" s="32">
        <v>670</v>
      </c>
      <c r="E17" s="32">
        <v>200</v>
      </c>
      <c r="F17" s="32">
        <v>671.2</v>
      </c>
      <c r="G17" s="35">
        <v>0</v>
      </c>
      <c r="H17" s="35">
        <v>0</v>
      </c>
    </row>
    <row r="18" spans="1:8" ht="15">
      <c r="A18" s="147"/>
      <c r="B18" s="145" t="s">
        <v>125</v>
      </c>
      <c r="C18" s="151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7"/>
      <c r="B19" s="145" t="s">
        <v>26</v>
      </c>
      <c r="C19" s="151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7"/>
      <c r="B20" s="45" t="s">
        <v>85</v>
      </c>
      <c r="C20" s="50"/>
      <c r="D20" s="32">
        <f>D21+D22+D23+D24+D25</f>
        <v>240.2</v>
      </c>
      <c r="E20" s="32">
        <f>E21+E22+E23+E24+E25</f>
        <v>1024.2</v>
      </c>
      <c r="F20" s="32">
        <f>F21+F22+F23+F24+F25</f>
        <v>226</v>
      </c>
      <c r="G20" s="35">
        <f t="shared" si="0"/>
        <v>0.9408825978351374</v>
      </c>
      <c r="H20" s="35">
        <f t="shared" si="1"/>
        <v>0.22066002733841045</v>
      </c>
    </row>
    <row r="21" spans="1:8" ht="15">
      <c r="A21" s="147"/>
      <c r="B21" s="145" t="s">
        <v>28</v>
      </c>
      <c r="C21" s="151"/>
      <c r="D21" s="32">
        <v>86.2</v>
      </c>
      <c r="E21" s="32">
        <v>64.6</v>
      </c>
      <c r="F21" s="151" t="s">
        <v>390</v>
      </c>
      <c r="G21" s="35">
        <f t="shared" si="0"/>
        <v>0.8352668213457076</v>
      </c>
      <c r="H21" s="35">
        <f t="shared" si="1"/>
        <v>1.1145510835913313</v>
      </c>
    </row>
    <row r="22" spans="1:8" ht="15">
      <c r="A22" s="147"/>
      <c r="B22" s="145" t="s">
        <v>106</v>
      </c>
      <c r="C22" s="151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47"/>
      <c r="B23" s="145" t="s">
        <v>71</v>
      </c>
      <c r="C23" s="151"/>
      <c r="D23" s="32">
        <v>0</v>
      </c>
      <c r="E23" s="32">
        <v>805.6</v>
      </c>
      <c r="F23" s="32">
        <v>0</v>
      </c>
      <c r="G23" s="35">
        <v>0</v>
      </c>
      <c r="H23" s="35">
        <f t="shared" si="1"/>
        <v>0</v>
      </c>
    </row>
    <row r="24" spans="1:8" ht="38.25">
      <c r="A24" s="147"/>
      <c r="B24" s="145" t="s">
        <v>31</v>
      </c>
      <c r="C24" s="151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7"/>
      <c r="B25" s="82" t="s">
        <v>161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7"/>
      <c r="B26" s="100" t="s">
        <v>32</v>
      </c>
      <c r="C26" s="101"/>
      <c r="D26" s="144">
        <f>D4+D20</f>
        <v>4236.099999999999</v>
      </c>
      <c r="E26" s="144">
        <f>E4+E20</f>
        <v>3142.3</v>
      </c>
      <c r="F26" s="144">
        <f>F4+F20</f>
        <v>4373.5</v>
      </c>
      <c r="G26" s="35">
        <f t="shared" si="0"/>
        <v>1.0324354949127736</v>
      </c>
      <c r="H26" s="35">
        <f t="shared" si="1"/>
        <v>1.391814912643605</v>
      </c>
    </row>
    <row r="27" spans="1:8" ht="40.5" customHeight="1">
      <c r="A27" s="147"/>
      <c r="B27" s="145" t="s">
        <v>112</v>
      </c>
      <c r="C27" s="151"/>
      <c r="D27" s="32">
        <f>D4</f>
        <v>3995.8999999999996</v>
      </c>
      <c r="E27" s="32">
        <f>E4</f>
        <v>2118.1</v>
      </c>
      <c r="F27" s="32">
        <f>F4</f>
        <v>4147.5</v>
      </c>
      <c r="G27" s="35">
        <f t="shared" si="0"/>
        <v>1.0379388873595436</v>
      </c>
      <c r="H27" s="35">
        <f t="shared" si="1"/>
        <v>1.9581228459468392</v>
      </c>
    </row>
    <row r="28" spans="1:8" ht="12.75">
      <c r="A28" s="163"/>
      <c r="B28" s="186"/>
      <c r="C28" s="186"/>
      <c r="D28" s="186"/>
      <c r="E28" s="186"/>
      <c r="F28" s="186"/>
      <c r="G28" s="186"/>
      <c r="H28" s="187"/>
    </row>
    <row r="29" spans="1:8" ht="15" customHeight="1">
      <c r="A29" s="183" t="s">
        <v>165</v>
      </c>
      <c r="B29" s="162" t="s">
        <v>33</v>
      </c>
      <c r="C29" s="153" t="s">
        <v>205</v>
      </c>
      <c r="D29" s="155" t="s">
        <v>7</v>
      </c>
      <c r="E29" s="156" t="s">
        <v>348</v>
      </c>
      <c r="F29" s="156" t="s">
        <v>8</v>
      </c>
      <c r="G29" s="184" t="s">
        <v>153</v>
      </c>
      <c r="H29" s="156" t="s">
        <v>349</v>
      </c>
    </row>
    <row r="30" spans="1:8" ht="15" customHeight="1">
      <c r="A30" s="183"/>
      <c r="B30" s="162"/>
      <c r="C30" s="154"/>
      <c r="D30" s="155"/>
      <c r="E30" s="157"/>
      <c r="F30" s="157"/>
      <c r="G30" s="185"/>
      <c r="H30" s="157"/>
    </row>
    <row r="31" spans="1:8" ht="25.5">
      <c r="A31" s="50" t="s">
        <v>73</v>
      </c>
      <c r="B31" s="45" t="s">
        <v>34</v>
      </c>
      <c r="C31" s="50"/>
      <c r="D31" s="85">
        <f>D32+D33+D34</f>
        <v>1704.4</v>
      </c>
      <c r="E31" s="85">
        <f>E32+E33+E34</f>
        <v>1340</v>
      </c>
      <c r="F31" s="85">
        <f>F32+F33+F34</f>
        <v>1415.3</v>
      </c>
      <c r="G31" s="86">
        <f>F31/D31</f>
        <v>0.8303801924430884</v>
      </c>
      <c r="H31" s="99">
        <f>F31/E31</f>
        <v>1.0561940298507462</v>
      </c>
    </row>
    <row r="32" spans="1:8" ht="77.25" customHeight="1">
      <c r="A32" s="151" t="s">
        <v>76</v>
      </c>
      <c r="B32" s="145" t="s">
        <v>169</v>
      </c>
      <c r="C32" s="151" t="s">
        <v>76</v>
      </c>
      <c r="D32" s="32">
        <v>1689.9</v>
      </c>
      <c r="E32" s="32">
        <v>1328</v>
      </c>
      <c r="F32" s="32">
        <v>1415.3</v>
      </c>
      <c r="G32" s="86">
        <f aca="true" t="shared" si="2" ref="G32:G61">F32/D32</f>
        <v>0.8375051778211727</v>
      </c>
      <c r="H32" s="99">
        <f aca="true" t="shared" si="3" ref="H32:H61">F32/E32</f>
        <v>1.065737951807229</v>
      </c>
    </row>
    <row r="33" spans="1:8" ht="12.75">
      <c r="A33" s="151" t="s">
        <v>78</v>
      </c>
      <c r="B33" s="145" t="s">
        <v>39</v>
      </c>
      <c r="C33" s="151" t="s">
        <v>78</v>
      </c>
      <c r="D33" s="32">
        <v>10</v>
      </c>
      <c r="E33" s="32">
        <v>7.5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51" t="s">
        <v>135</v>
      </c>
      <c r="B34" s="145" t="s">
        <v>132</v>
      </c>
      <c r="C34" s="151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121</v>
      </c>
      <c r="C35" s="87" t="s">
        <v>225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115</v>
      </c>
      <c r="B36" s="45" t="s">
        <v>108</v>
      </c>
      <c r="C36" s="50"/>
      <c r="D36" s="85">
        <f>D37</f>
        <v>154</v>
      </c>
      <c r="E36" s="85">
        <f>E37</f>
        <v>154</v>
      </c>
      <c r="F36" s="85">
        <f>F37</f>
        <v>113.5</v>
      </c>
      <c r="G36" s="86">
        <f t="shared" si="2"/>
        <v>0.737012987012987</v>
      </c>
      <c r="H36" s="99">
        <f t="shared" si="3"/>
        <v>0.737012987012987</v>
      </c>
    </row>
    <row r="37" spans="1:8" ht="38.25">
      <c r="A37" s="151" t="s">
        <v>116</v>
      </c>
      <c r="B37" s="145" t="s">
        <v>175</v>
      </c>
      <c r="C37" s="151" t="s">
        <v>283</v>
      </c>
      <c r="D37" s="32">
        <f>154.5-0.5</f>
        <v>154</v>
      </c>
      <c r="E37" s="32">
        <v>154</v>
      </c>
      <c r="F37" s="32">
        <v>113.5</v>
      </c>
      <c r="G37" s="86">
        <f t="shared" si="2"/>
        <v>0.737012987012987</v>
      </c>
      <c r="H37" s="99">
        <f t="shared" si="3"/>
        <v>0.737012987012987</v>
      </c>
    </row>
    <row r="38" spans="1:8" ht="25.5" hidden="1">
      <c r="A38" s="50" t="s">
        <v>79</v>
      </c>
      <c r="B38" s="45" t="s">
        <v>42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51" t="s">
        <v>117</v>
      </c>
      <c r="B39" s="145" t="s">
        <v>110</v>
      </c>
      <c r="C39" s="151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212</v>
      </c>
      <c r="C40" s="87" t="s">
        <v>211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>
      <c r="A41" s="50" t="s">
        <v>80</v>
      </c>
      <c r="B41" s="45" t="s">
        <v>44</v>
      </c>
      <c r="C41" s="50"/>
      <c r="D41" s="85">
        <f aca="true" t="shared" si="5" ref="D41:F42">D42</f>
        <v>8.5</v>
      </c>
      <c r="E41" s="85">
        <f t="shared" si="5"/>
        <v>8.5</v>
      </c>
      <c r="F41" s="85">
        <f t="shared" si="5"/>
        <v>8.5</v>
      </c>
      <c r="G41" s="86">
        <f t="shared" si="2"/>
        <v>1</v>
      </c>
      <c r="H41" s="99">
        <f t="shared" si="3"/>
        <v>1</v>
      </c>
    </row>
    <row r="42" spans="1:8" s="16" customFormat="1" ht="27" customHeight="1">
      <c r="A42" s="148" t="s">
        <v>81</v>
      </c>
      <c r="B42" s="70" t="s">
        <v>130</v>
      </c>
      <c r="C42" s="151"/>
      <c r="D42" s="32">
        <f t="shared" si="5"/>
        <v>8.5</v>
      </c>
      <c r="E42" s="32">
        <f t="shared" si="5"/>
        <v>8.5</v>
      </c>
      <c r="F42" s="32">
        <f t="shared" si="5"/>
        <v>8.5</v>
      </c>
      <c r="G42" s="86">
        <f t="shared" si="2"/>
        <v>1</v>
      </c>
      <c r="H42" s="99">
        <f t="shared" si="3"/>
        <v>1</v>
      </c>
    </row>
    <row r="43" spans="1:8" s="16" customFormat="1" ht="32.25" customHeight="1">
      <c r="A43" s="87"/>
      <c r="B43" s="63" t="s">
        <v>130</v>
      </c>
      <c r="C43" s="87" t="s">
        <v>297</v>
      </c>
      <c r="D43" s="88">
        <v>8.5</v>
      </c>
      <c r="E43" s="88">
        <v>8.5</v>
      </c>
      <c r="F43" s="88">
        <v>8.5</v>
      </c>
      <c r="G43" s="86">
        <f t="shared" si="2"/>
        <v>1</v>
      </c>
      <c r="H43" s="99">
        <f t="shared" si="3"/>
        <v>1</v>
      </c>
    </row>
    <row r="44" spans="1:8" ht="25.5">
      <c r="A44" s="50" t="s">
        <v>82</v>
      </c>
      <c r="B44" s="45" t="s">
        <v>45</v>
      </c>
      <c r="C44" s="50"/>
      <c r="D44" s="85">
        <f>D45</f>
        <v>227.5</v>
      </c>
      <c r="E44" s="85">
        <f>E45</f>
        <v>153.5</v>
      </c>
      <c r="F44" s="85">
        <f>F45</f>
        <v>132.2</v>
      </c>
      <c r="G44" s="86">
        <f t="shared" si="2"/>
        <v>0.581098901098901</v>
      </c>
      <c r="H44" s="99">
        <f t="shared" si="3"/>
        <v>0.8612377850162866</v>
      </c>
    </row>
    <row r="45" spans="1:8" ht="12.75">
      <c r="A45" s="151" t="s">
        <v>48</v>
      </c>
      <c r="B45" s="145" t="s">
        <v>49</v>
      </c>
      <c r="C45" s="151"/>
      <c r="D45" s="32">
        <f>D46+D47+D48</f>
        <v>227.5</v>
      </c>
      <c r="E45" s="32">
        <f>E46+E47+E48</f>
        <v>153.5</v>
      </c>
      <c r="F45" s="32">
        <f>F46+F47+F48</f>
        <v>132.2</v>
      </c>
      <c r="G45" s="86">
        <f t="shared" si="2"/>
        <v>0.581098901098901</v>
      </c>
      <c r="H45" s="99">
        <f t="shared" si="3"/>
        <v>0.8612377850162866</v>
      </c>
    </row>
    <row r="46" spans="1:8" s="16" customFormat="1" ht="12.75">
      <c r="A46" s="87"/>
      <c r="B46" s="60" t="s">
        <v>185</v>
      </c>
      <c r="C46" s="87" t="s">
        <v>272</v>
      </c>
      <c r="D46" s="88">
        <v>96</v>
      </c>
      <c r="E46" s="88">
        <v>72</v>
      </c>
      <c r="F46" s="88">
        <v>80</v>
      </c>
      <c r="G46" s="86">
        <f t="shared" si="2"/>
        <v>0.8333333333333334</v>
      </c>
      <c r="H46" s="99">
        <f t="shared" si="3"/>
        <v>1.1111111111111112</v>
      </c>
    </row>
    <row r="47" spans="1:8" s="16" customFormat="1" ht="20.25" customHeight="1">
      <c r="A47" s="87"/>
      <c r="B47" s="60" t="s">
        <v>277</v>
      </c>
      <c r="C47" s="87" t="s">
        <v>273</v>
      </c>
      <c r="D47" s="88">
        <v>11.5</v>
      </c>
      <c r="E47" s="88">
        <v>11.5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187</v>
      </c>
      <c r="C48" s="87" t="s">
        <v>278</v>
      </c>
      <c r="D48" s="88">
        <v>120</v>
      </c>
      <c r="E48" s="88">
        <v>70</v>
      </c>
      <c r="F48" s="88">
        <v>52.2</v>
      </c>
      <c r="G48" s="86">
        <f t="shared" si="2"/>
        <v>0.435</v>
      </c>
      <c r="H48" s="99">
        <f t="shared" si="3"/>
        <v>0.7457142857142858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133</v>
      </c>
      <c r="B50" s="45" t="s">
        <v>131</v>
      </c>
      <c r="C50" s="50"/>
      <c r="D50" s="85">
        <f>D52</f>
        <v>1</v>
      </c>
      <c r="E50" s="85">
        <f>E52</f>
        <v>1</v>
      </c>
      <c r="F50" s="85">
        <f>F52</f>
        <v>0.9</v>
      </c>
      <c r="G50" s="86">
        <f t="shared" si="2"/>
        <v>0.9</v>
      </c>
      <c r="H50" s="99">
        <f t="shared" si="3"/>
        <v>0.9</v>
      </c>
    </row>
    <row r="51" spans="1:8" ht="35.25" customHeight="1">
      <c r="A51" s="151" t="s">
        <v>127</v>
      </c>
      <c r="B51" s="145" t="s">
        <v>134</v>
      </c>
      <c r="C51" s="151"/>
      <c r="D51" s="32">
        <f>D52</f>
        <v>1</v>
      </c>
      <c r="E51" s="32">
        <f>E52</f>
        <v>1</v>
      </c>
      <c r="F51" s="32">
        <f>F52</f>
        <v>0.9</v>
      </c>
      <c r="G51" s="86">
        <f t="shared" si="2"/>
        <v>0.9</v>
      </c>
      <c r="H51" s="99">
        <f t="shared" si="3"/>
        <v>0.9</v>
      </c>
    </row>
    <row r="52" spans="1:8" s="16" customFormat="1" ht="31.5" customHeight="1">
      <c r="A52" s="53"/>
      <c r="B52" s="60" t="s">
        <v>286</v>
      </c>
      <c r="C52" s="87" t="s">
        <v>279</v>
      </c>
      <c r="D52" s="88">
        <v>1</v>
      </c>
      <c r="E52" s="88">
        <v>1</v>
      </c>
      <c r="F52" s="88">
        <v>0.9</v>
      </c>
      <c r="G52" s="86">
        <f t="shared" si="2"/>
        <v>0.9</v>
      </c>
      <c r="H52" s="99">
        <f t="shared" si="3"/>
        <v>0.9</v>
      </c>
    </row>
    <row r="53" spans="1:8" ht="12.75">
      <c r="A53" s="50" t="s">
        <v>50</v>
      </c>
      <c r="B53" s="45" t="s">
        <v>51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51" t="s">
        <v>55</v>
      </c>
      <c r="B54" s="145" t="s">
        <v>56</v>
      </c>
      <c r="C54" s="151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280</v>
      </c>
      <c r="C55" s="87" t="s">
        <v>281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65</v>
      </c>
      <c r="C56" s="50"/>
      <c r="D56" s="85">
        <f>D57</f>
        <v>60</v>
      </c>
      <c r="E56" s="85">
        <f>E57</f>
        <v>45</v>
      </c>
      <c r="F56" s="85">
        <f>F57</f>
        <v>50</v>
      </c>
      <c r="G56" s="86">
        <f t="shared" si="2"/>
        <v>0.8333333333333334</v>
      </c>
      <c r="H56" s="99">
        <f t="shared" si="3"/>
        <v>1.1111111111111112</v>
      </c>
    </row>
    <row r="57" spans="1:8" ht="12.75">
      <c r="A57" s="151" t="s">
        <v>66</v>
      </c>
      <c r="B57" s="145" t="s">
        <v>191</v>
      </c>
      <c r="C57" s="151" t="s">
        <v>66</v>
      </c>
      <c r="D57" s="32">
        <v>60</v>
      </c>
      <c r="E57" s="32">
        <v>45</v>
      </c>
      <c r="F57" s="32">
        <v>50</v>
      </c>
      <c r="G57" s="86">
        <f t="shared" si="2"/>
        <v>0.8333333333333334</v>
      </c>
      <c r="H57" s="99">
        <f t="shared" si="3"/>
        <v>1.1111111111111112</v>
      </c>
    </row>
    <row r="58" spans="1:8" ht="12.75">
      <c r="A58" s="50"/>
      <c r="B58" s="45" t="s">
        <v>104</v>
      </c>
      <c r="C58" s="50"/>
      <c r="D58" s="32">
        <f>D59</f>
        <v>3451.9</v>
      </c>
      <c r="E58" s="32">
        <f>E59</f>
        <v>3096.1</v>
      </c>
      <c r="F58" s="32">
        <f>F59</f>
        <v>3451.9</v>
      </c>
      <c r="G58" s="86">
        <f t="shared" si="2"/>
        <v>1</v>
      </c>
      <c r="H58" s="99">
        <f t="shared" si="3"/>
        <v>1.1149187687736184</v>
      </c>
    </row>
    <row r="59" spans="1:8" s="16" customFormat="1" ht="25.5">
      <c r="A59" s="87"/>
      <c r="B59" s="60" t="s">
        <v>105</v>
      </c>
      <c r="C59" s="87" t="s">
        <v>210</v>
      </c>
      <c r="D59" s="88">
        <v>3451.9</v>
      </c>
      <c r="E59" s="88">
        <v>3096.1</v>
      </c>
      <c r="F59" s="88">
        <v>3451.9</v>
      </c>
      <c r="G59" s="86">
        <f t="shared" si="2"/>
        <v>1</v>
      </c>
      <c r="H59" s="99">
        <f t="shared" si="3"/>
        <v>1.1149187687736184</v>
      </c>
    </row>
    <row r="60" spans="1:8" ht="18" customHeight="1">
      <c r="A60" s="151"/>
      <c r="B60" s="71" t="s">
        <v>72</v>
      </c>
      <c r="C60" s="89"/>
      <c r="D60" s="90">
        <f>D31+D36+D38+D44+D52+D53+D56+D58+D41</f>
        <v>5610.3</v>
      </c>
      <c r="E60" s="90">
        <f>E31+E36+E38+E44+E52+E53+E56+E58+E41</f>
        <v>4801.1</v>
      </c>
      <c r="F60" s="90">
        <f>F31+F36+F38+F44+F52+F53+F56+F58+F41</f>
        <v>5175.3</v>
      </c>
      <c r="G60" s="86">
        <f t="shared" si="2"/>
        <v>0.9224640393561842</v>
      </c>
      <c r="H60" s="99">
        <f t="shared" si="3"/>
        <v>1.0779404719751724</v>
      </c>
    </row>
    <row r="61" spans="1:8" ht="12.75">
      <c r="A61" s="152"/>
      <c r="B61" s="145" t="s">
        <v>87</v>
      </c>
      <c r="C61" s="151"/>
      <c r="D61" s="92">
        <f>D58</f>
        <v>3451.9</v>
      </c>
      <c r="E61" s="92">
        <f>E58</f>
        <v>3096.1</v>
      </c>
      <c r="F61" s="92">
        <f>F58</f>
        <v>3451.9</v>
      </c>
      <c r="G61" s="86">
        <f t="shared" si="2"/>
        <v>1</v>
      </c>
      <c r="H61" s="99">
        <f t="shared" si="3"/>
        <v>1.1149187687736184</v>
      </c>
    </row>
    <row r="62" ht="12.75">
      <c r="A62" s="37"/>
    </row>
    <row r="63" ht="12.75">
      <c r="A63" s="37"/>
    </row>
    <row r="64" spans="1:8" ht="15">
      <c r="A64" s="37"/>
      <c r="B64" s="38" t="s">
        <v>97</v>
      </c>
      <c r="C64" s="39"/>
      <c r="F64" s="36">
        <f>H64</f>
        <v>1592.8</v>
      </c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88</v>
      </c>
      <c r="C66" s="39"/>
    </row>
    <row r="67" spans="1:3" ht="15">
      <c r="A67" s="37"/>
      <c r="B67" s="38" t="s">
        <v>89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90</v>
      </c>
      <c r="C69" s="39"/>
    </row>
    <row r="70" spans="1:3" ht="15">
      <c r="A70" s="37"/>
      <c r="B70" s="38" t="s">
        <v>91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92</v>
      </c>
      <c r="C72" s="39"/>
    </row>
    <row r="73" spans="1:3" ht="15">
      <c r="A73" s="37"/>
      <c r="B73" s="38" t="s">
        <v>93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94</v>
      </c>
      <c r="C75" s="39"/>
    </row>
    <row r="76" spans="1:3" ht="15">
      <c r="A76" s="37"/>
      <c r="B76" s="38" t="s">
        <v>95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96</v>
      </c>
      <c r="C79" s="39"/>
      <c r="F79" s="43">
        <f>H79</f>
        <v>791</v>
      </c>
      <c r="H79" s="43">
        <f>H64+F26-F60</f>
        <v>791</v>
      </c>
    </row>
    <row r="80" ht="12.75">
      <c r="A80" s="37"/>
    </row>
    <row r="81" ht="12.75">
      <c r="A81" s="37"/>
    </row>
    <row r="82" spans="1:3" ht="15">
      <c r="A82" s="37"/>
      <c r="B82" s="38" t="s">
        <v>98</v>
      </c>
      <c r="C82" s="39"/>
    </row>
    <row r="83" spans="1:3" ht="15">
      <c r="A83" s="37"/>
      <c r="B83" s="38" t="s">
        <v>99</v>
      </c>
      <c r="C83" s="39"/>
    </row>
    <row r="84" spans="1:3" ht="15">
      <c r="A84" s="37"/>
      <c r="B84" s="38" t="s">
        <v>100</v>
      </c>
      <c r="C84" s="39"/>
    </row>
    <row r="85" ht="12.75">
      <c r="A85" s="37"/>
    </row>
    <row r="86" ht="12.75">
      <c r="A86" s="37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54">
      <selection activeCell="B71" sqref="B71"/>
    </sheetView>
  </sheetViews>
  <sheetFormatPr defaultColWidth="9.140625" defaultRowHeight="12.75"/>
  <cols>
    <col min="1" max="1" width="9.57421875" style="36" customWidth="1"/>
    <col min="2" max="2" width="35.421875" style="36" customWidth="1"/>
    <col min="3" max="3" width="9.57421875" style="37" hidden="1" customWidth="1"/>
    <col min="4" max="4" width="9.57421875" style="36" customWidth="1"/>
    <col min="5" max="5" width="9.57421875" style="36" hidden="1" customWidth="1"/>
    <col min="6" max="7" width="9.57421875" style="36" customWidth="1"/>
    <col min="8" max="8" width="9.57421875" style="36" hidden="1" customWidth="1"/>
    <col min="9" max="16384" width="9.140625" style="1" customWidth="1"/>
  </cols>
  <sheetData>
    <row r="1" spans="1:8" s="5" customFormat="1" ht="53.25" customHeight="1">
      <c r="A1" s="158" t="s">
        <v>398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90" t="s">
        <v>6</v>
      </c>
      <c r="C2" s="97"/>
      <c r="D2" s="184" t="s">
        <v>7</v>
      </c>
      <c r="E2" s="156" t="s">
        <v>348</v>
      </c>
      <c r="F2" s="184" t="s">
        <v>8</v>
      </c>
      <c r="G2" s="184" t="s">
        <v>153</v>
      </c>
      <c r="H2" s="156" t="s">
        <v>349</v>
      </c>
    </row>
    <row r="3" spans="1:8" ht="18.75" customHeight="1">
      <c r="A3" s="147"/>
      <c r="B3" s="191"/>
      <c r="C3" s="98"/>
      <c r="D3" s="185"/>
      <c r="E3" s="157"/>
      <c r="F3" s="185"/>
      <c r="G3" s="189"/>
      <c r="H3" s="157"/>
    </row>
    <row r="4" spans="1:8" ht="36" customHeight="1">
      <c r="A4" s="147"/>
      <c r="B4" s="143" t="s">
        <v>86</v>
      </c>
      <c r="C4" s="150"/>
      <c r="D4" s="144">
        <f>D5+D6+D7+D8+D9+D10+D11+D12+D13+D14+D15+D16+D17+D18+D19</f>
        <v>4953.6</v>
      </c>
      <c r="E4" s="144">
        <f>E5+E6+E7+E8+E9+E10+E11+E12+E13+E14+E15+E16+E17+E18+E19</f>
        <v>3581.9</v>
      </c>
      <c r="F4" s="144">
        <f>F5+F6+F7+F8+F9+F10+F11+F12+F13+F14+F15+F16+F17+F18+F19</f>
        <v>5666.599999999999</v>
      </c>
      <c r="G4" s="35">
        <f>F4/D4</f>
        <v>1.1439357235142118</v>
      </c>
      <c r="H4" s="35">
        <f>F4/E4</f>
        <v>1.5820095480052485</v>
      </c>
    </row>
    <row r="5" spans="1:8" ht="18.75" customHeight="1">
      <c r="A5" s="147"/>
      <c r="B5" s="145" t="s">
        <v>10</v>
      </c>
      <c r="C5" s="151"/>
      <c r="D5" s="32">
        <v>540</v>
      </c>
      <c r="E5" s="32">
        <v>400</v>
      </c>
      <c r="F5" s="32">
        <v>398.1</v>
      </c>
      <c r="G5" s="35">
        <f aca="true" t="shared" si="0" ref="G5:G27">F5/D5</f>
        <v>0.7372222222222222</v>
      </c>
      <c r="H5" s="35">
        <f aca="true" t="shared" si="1" ref="H5:H27">F5/E5</f>
        <v>0.9952500000000001</v>
      </c>
    </row>
    <row r="6" spans="1:8" ht="18.75" customHeight="1">
      <c r="A6" s="147"/>
      <c r="B6" s="145" t="s">
        <v>315</v>
      </c>
      <c r="C6" s="151"/>
      <c r="D6" s="32">
        <v>1303.6</v>
      </c>
      <c r="E6" s="32">
        <v>1042.9</v>
      </c>
      <c r="F6" s="32">
        <v>1187.5</v>
      </c>
      <c r="G6" s="35">
        <f t="shared" si="0"/>
        <v>0.9109389383246396</v>
      </c>
      <c r="H6" s="35">
        <f t="shared" si="1"/>
        <v>1.1386518362259084</v>
      </c>
    </row>
    <row r="7" spans="1:8" ht="16.5" customHeight="1">
      <c r="A7" s="147"/>
      <c r="B7" s="145" t="s">
        <v>12</v>
      </c>
      <c r="C7" s="151"/>
      <c r="D7" s="32">
        <v>300</v>
      </c>
      <c r="E7" s="32">
        <v>211</v>
      </c>
      <c r="F7" s="32">
        <v>277.8</v>
      </c>
      <c r="G7" s="35">
        <f t="shared" si="0"/>
        <v>0.926</v>
      </c>
      <c r="H7" s="35">
        <f t="shared" si="1"/>
        <v>1.3165876777251186</v>
      </c>
    </row>
    <row r="8" spans="1:8" ht="18" customHeight="1">
      <c r="A8" s="147"/>
      <c r="B8" s="145" t="s">
        <v>13</v>
      </c>
      <c r="C8" s="151"/>
      <c r="D8" s="32">
        <v>140</v>
      </c>
      <c r="E8" s="32">
        <v>80</v>
      </c>
      <c r="F8" s="32">
        <v>131.6</v>
      </c>
      <c r="G8" s="35">
        <f t="shared" si="0"/>
        <v>0.94</v>
      </c>
      <c r="H8" s="35">
        <f t="shared" si="1"/>
        <v>1.645</v>
      </c>
    </row>
    <row r="9" spans="1:8" ht="17.25" customHeight="1">
      <c r="A9" s="147"/>
      <c r="B9" s="145" t="s">
        <v>14</v>
      </c>
      <c r="C9" s="151"/>
      <c r="D9" s="32">
        <v>2274</v>
      </c>
      <c r="E9" s="32">
        <v>1494</v>
      </c>
      <c r="F9" s="32">
        <v>2421.2</v>
      </c>
      <c r="G9" s="35">
        <f t="shared" si="0"/>
        <v>1.0647317502198768</v>
      </c>
      <c r="H9" s="35">
        <f t="shared" si="1"/>
        <v>1.6206157965194108</v>
      </c>
    </row>
    <row r="10" spans="1:8" ht="14.25" customHeight="1">
      <c r="A10" s="147"/>
      <c r="B10" s="145" t="s">
        <v>111</v>
      </c>
      <c r="C10" s="151"/>
      <c r="D10" s="32">
        <v>10</v>
      </c>
      <c r="E10" s="32">
        <v>8</v>
      </c>
      <c r="F10" s="32">
        <v>42.9</v>
      </c>
      <c r="G10" s="35">
        <f t="shared" si="0"/>
        <v>4.29</v>
      </c>
      <c r="H10" s="35">
        <f t="shared" si="1"/>
        <v>5.3625</v>
      </c>
    </row>
    <row r="11" spans="1:8" ht="27.75" customHeight="1">
      <c r="A11" s="147"/>
      <c r="B11" s="145" t="s">
        <v>15</v>
      </c>
      <c r="C11" s="151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47"/>
      <c r="B12" s="145" t="s">
        <v>16</v>
      </c>
      <c r="C12" s="151"/>
      <c r="D12" s="32">
        <v>260</v>
      </c>
      <c r="E12" s="32">
        <v>220</v>
      </c>
      <c r="F12" s="32">
        <v>371.5</v>
      </c>
      <c r="G12" s="35">
        <f t="shared" si="0"/>
        <v>1.4288461538461539</v>
      </c>
      <c r="H12" s="35">
        <f t="shared" si="1"/>
        <v>1.6886363636363637</v>
      </c>
    </row>
    <row r="13" spans="1:8" ht="17.25" customHeight="1">
      <c r="A13" s="147"/>
      <c r="B13" s="145" t="s">
        <v>17</v>
      </c>
      <c r="C13" s="151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47"/>
      <c r="B14" s="145" t="s">
        <v>19</v>
      </c>
      <c r="C14" s="151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47"/>
      <c r="B15" s="145" t="s">
        <v>20</v>
      </c>
      <c r="C15" s="151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47"/>
      <c r="B16" s="145" t="s">
        <v>21</v>
      </c>
      <c r="C16" s="151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47"/>
      <c r="B17" s="145" t="s">
        <v>23</v>
      </c>
      <c r="C17" s="151"/>
      <c r="D17" s="32">
        <v>126</v>
      </c>
      <c r="E17" s="32">
        <v>126</v>
      </c>
      <c r="F17" s="32">
        <v>836</v>
      </c>
      <c r="G17" s="35">
        <v>0</v>
      </c>
      <c r="H17" s="35">
        <v>0</v>
      </c>
    </row>
    <row r="18" spans="1:8" ht="18.75" customHeight="1">
      <c r="A18" s="147"/>
      <c r="B18" s="145" t="s">
        <v>125</v>
      </c>
      <c r="C18" s="151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47"/>
      <c r="B19" s="145" t="s">
        <v>26</v>
      </c>
      <c r="C19" s="151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47"/>
      <c r="B20" s="45" t="s">
        <v>85</v>
      </c>
      <c r="C20" s="50"/>
      <c r="D20" s="32">
        <f>D21+D22+D23+D24+D25</f>
        <v>1184.4</v>
      </c>
      <c r="E20" s="32">
        <f>E21+E22+E23+E24+E25</f>
        <v>1122.3</v>
      </c>
      <c r="F20" s="32">
        <f>F21+F22+F23+F24+F25</f>
        <v>246.3</v>
      </c>
      <c r="G20" s="35">
        <f t="shared" si="0"/>
        <v>0.2079533941236069</v>
      </c>
      <c r="H20" s="35">
        <f t="shared" si="1"/>
        <v>0.2194600374231489</v>
      </c>
    </row>
    <row r="21" spans="1:8" ht="15">
      <c r="A21" s="147"/>
      <c r="B21" s="145" t="s">
        <v>28</v>
      </c>
      <c r="C21" s="151"/>
      <c r="D21" s="32">
        <v>110.8</v>
      </c>
      <c r="E21" s="32">
        <v>83.1</v>
      </c>
      <c r="F21" s="32">
        <v>92.3</v>
      </c>
      <c r="G21" s="35">
        <f t="shared" si="0"/>
        <v>0.8330324909747292</v>
      </c>
      <c r="H21" s="35">
        <f t="shared" si="1"/>
        <v>1.1107099879663056</v>
      </c>
    </row>
    <row r="22" spans="1:8" ht="18.75" customHeight="1">
      <c r="A22" s="147"/>
      <c r="B22" s="145" t="s">
        <v>106</v>
      </c>
      <c r="C22" s="151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29.25" customHeight="1">
      <c r="A23" s="147"/>
      <c r="B23" s="145" t="s">
        <v>71</v>
      </c>
      <c r="C23" s="151"/>
      <c r="D23" s="32">
        <v>919.6</v>
      </c>
      <c r="E23" s="32">
        <v>885.2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42.75" customHeight="1">
      <c r="A24" s="147"/>
      <c r="B24" s="145" t="s">
        <v>31</v>
      </c>
      <c r="C24" s="151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7"/>
      <c r="B25" s="82" t="s">
        <v>161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47"/>
      <c r="B26" s="47" t="s">
        <v>32</v>
      </c>
      <c r="C26" s="84"/>
      <c r="D26" s="144">
        <f>D4+D20</f>
        <v>6138</v>
      </c>
      <c r="E26" s="144">
        <f>E4+E20</f>
        <v>4704.2</v>
      </c>
      <c r="F26" s="144">
        <f>F4+F20</f>
        <v>5912.9</v>
      </c>
      <c r="G26" s="35">
        <f t="shared" si="0"/>
        <v>0.963326816552623</v>
      </c>
      <c r="H26" s="35">
        <f t="shared" si="1"/>
        <v>1.2569406062667403</v>
      </c>
    </row>
    <row r="27" spans="1:8" ht="15.75" customHeight="1">
      <c r="A27" s="147"/>
      <c r="B27" s="145" t="s">
        <v>112</v>
      </c>
      <c r="C27" s="151"/>
      <c r="D27" s="32">
        <f>D4</f>
        <v>4953.6</v>
      </c>
      <c r="E27" s="32">
        <f>E4</f>
        <v>3581.9</v>
      </c>
      <c r="F27" s="32">
        <f>F4</f>
        <v>5666.599999999999</v>
      </c>
      <c r="G27" s="35">
        <f t="shared" si="0"/>
        <v>1.1439357235142118</v>
      </c>
      <c r="H27" s="35">
        <f t="shared" si="1"/>
        <v>1.5820095480052485</v>
      </c>
    </row>
    <row r="28" spans="1:8" ht="12.75">
      <c r="A28" s="163"/>
      <c r="B28" s="186"/>
      <c r="C28" s="186"/>
      <c r="D28" s="186"/>
      <c r="E28" s="186"/>
      <c r="F28" s="186"/>
      <c r="G28" s="186"/>
      <c r="H28" s="187"/>
    </row>
    <row r="29" spans="1:8" ht="15" customHeight="1">
      <c r="A29" s="188" t="s">
        <v>165</v>
      </c>
      <c r="B29" s="162" t="s">
        <v>33</v>
      </c>
      <c r="C29" s="153" t="s">
        <v>205</v>
      </c>
      <c r="D29" s="155" t="s">
        <v>7</v>
      </c>
      <c r="E29" s="156" t="s">
        <v>348</v>
      </c>
      <c r="F29" s="156" t="s">
        <v>8</v>
      </c>
      <c r="G29" s="184" t="s">
        <v>153</v>
      </c>
      <c r="H29" s="156" t="s">
        <v>349</v>
      </c>
    </row>
    <row r="30" spans="1:8" ht="15" customHeight="1">
      <c r="A30" s="188"/>
      <c r="B30" s="162"/>
      <c r="C30" s="154"/>
      <c r="D30" s="155"/>
      <c r="E30" s="157"/>
      <c r="F30" s="157"/>
      <c r="G30" s="189"/>
      <c r="H30" s="157"/>
    </row>
    <row r="31" spans="1:8" ht="27.75" customHeight="1">
      <c r="A31" s="50" t="s">
        <v>73</v>
      </c>
      <c r="B31" s="45" t="s">
        <v>34</v>
      </c>
      <c r="C31" s="50"/>
      <c r="D31" s="85">
        <f>D32+D33+D34</f>
        <v>2477.5</v>
      </c>
      <c r="E31" s="85">
        <f>E32+E33+E34</f>
        <v>2028.7</v>
      </c>
      <c r="F31" s="85">
        <f>F32+F33+F34</f>
        <v>2170.9</v>
      </c>
      <c r="G31" s="86">
        <f>F31/D31</f>
        <v>0.8762462159434915</v>
      </c>
      <c r="H31" s="99">
        <f>F31/E31</f>
        <v>1.0700941489623896</v>
      </c>
    </row>
    <row r="32" spans="1:8" ht="71.25" customHeight="1">
      <c r="A32" s="151" t="s">
        <v>76</v>
      </c>
      <c r="B32" s="145" t="s">
        <v>169</v>
      </c>
      <c r="C32" s="151" t="s">
        <v>76</v>
      </c>
      <c r="D32" s="32">
        <v>2462.3</v>
      </c>
      <c r="E32" s="32">
        <v>2013.5</v>
      </c>
      <c r="F32" s="32">
        <v>2170.9</v>
      </c>
      <c r="G32" s="86">
        <f aca="true" t="shared" si="2" ref="G32:G60">F32/D32</f>
        <v>0.8816553628721114</v>
      </c>
      <c r="H32" s="99">
        <f aca="true" t="shared" si="3" ref="H32:H60">F32/E32</f>
        <v>1.0781723367270921</v>
      </c>
    </row>
    <row r="33" spans="1:8" ht="19.5" customHeight="1">
      <c r="A33" s="151" t="s">
        <v>78</v>
      </c>
      <c r="B33" s="145" t="s">
        <v>39</v>
      </c>
      <c r="C33" s="151" t="s">
        <v>78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3.25" customHeight="1">
      <c r="A34" s="151" t="s">
        <v>135</v>
      </c>
      <c r="B34" s="145" t="s">
        <v>132</v>
      </c>
      <c r="C34" s="151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1.5" customHeight="1">
      <c r="A35" s="87"/>
      <c r="B35" s="60" t="s">
        <v>121</v>
      </c>
      <c r="C35" s="87" t="s">
        <v>225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8.75" customHeight="1">
      <c r="A36" s="50" t="s">
        <v>115</v>
      </c>
      <c r="B36" s="45" t="s">
        <v>108</v>
      </c>
      <c r="C36" s="50"/>
      <c r="D36" s="85">
        <f>D37</f>
        <v>154</v>
      </c>
      <c r="E36" s="85">
        <f>E37</f>
        <v>154</v>
      </c>
      <c r="F36" s="85">
        <f>F37</f>
        <v>109.6</v>
      </c>
      <c r="G36" s="86">
        <f t="shared" si="2"/>
        <v>0.7116883116883117</v>
      </c>
      <c r="H36" s="99">
        <f t="shared" si="3"/>
        <v>0.7116883116883117</v>
      </c>
    </row>
    <row r="37" spans="1:8" ht="48" customHeight="1">
      <c r="A37" s="151" t="s">
        <v>116</v>
      </c>
      <c r="B37" s="145" t="s">
        <v>175</v>
      </c>
      <c r="C37" s="151" t="s">
        <v>283</v>
      </c>
      <c r="D37" s="32">
        <f>154.5-0.5</f>
        <v>154</v>
      </c>
      <c r="E37" s="32">
        <v>154</v>
      </c>
      <c r="F37" s="32">
        <v>109.6</v>
      </c>
      <c r="G37" s="86">
        <f t="shared" si="2"/>
        <v>0.7116883116883117</v>
      </c>
      <c r="H37" s="99">
        <f t="shared" si="3"/>
        <v>0.7116883116883117</v>
      </c>
    </row>
    <row r="38" spans="1:8" ht="30" customHeight="1">
      <c r="A38" s="50" t="s">
        <v>79</v>
      </c>
      <c r="B38" s="45" t="s">
        <v>42</v>
      </c>
      <c r="C38" s="50"/>
      <c r="D38" s="85">
        <f aca="true" t="shared" si="4" ref="D38:F39">D39</f>
        <v>30</v>
      </c>
      <c r="E38" s="85">
        <f t="shared" si="4"/>
        <v>30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18" customHeight="1">
      <c r="A39" s="151" t="s">
        <v>117</v>
      </c>
      <c r="B39" s="145" t="s">
        <v>110</v>
      </c>
      <c r="C39" s="151"/>
      <c r="D39" s="32">
        <f t="shared" si="4"/>
        <v>30</v>
      </c>
      <c r="E39" s="32">
        <f t="shared" si="4"/>
        <v>30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51"/>
      <c r="B40" s="145" t="s">
        <v>287</v>
      </c>
      <c r="C40" s="151" t="s">
        <v>288</v>
      </c>
      <c r="D40" s="32">
        <v>30</v>
      </c>
      <c r="E40" s="32">
        <v>30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80</v>
      </c>
      <c r="B41" s="45" t="s">
        <v>44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48" t="s">
        <v>81</v>
      </c>
      <c r="B42" s="70" t="s">
        <v>130</v>
      </c>
      <c r="C42" s="151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130</v>
      </c>
      <c r="C43" s="87" t="s">
        <v>297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31.5" customHeight="1">
      <c r="A44" s="50" t="s">
        <v>82</v>
      </c>
      <c r="B44" s="45" t="s">
        <v>45</v>
      </c>
      <c r="C44" s="50"/>
      <c r="D44" s="85">
        <f>D45</f>
        <v>340.8</v>
      </c>
      <c r="E44" s="85">
        <f>E45</f>
        <v>298.9</v>
      </c>
      <c r="F44" s="85">
        <f>F45</f>
        <v>232.70000000000002</v>
      </c>
      <c r="G44" s="86">
        <f t="shared" si="2"/>
        <v>0.6828051643192489</v>
      </c>
      <c r="H44" s="99">
        <f t="shared" si="3"/>
        <v>0.7785212445633992</v>
      </c>
    </row>
    <row r="45" spans="1:8" ht="19.5" customHeight="1">
      <c r="A45" s="151" t="s">
        <v>48</v>
      </c>
      <c r="B45" s="145" t="s">
        <v>49</v>
      </c>
      <c r="C45" s="151"/>
      <c r="D45" s="32">
        <f>D46+D47+D48</f>
        <v>340.8</v>
      </c>
      <c r="E45" s="32">
        <f>E46+E47+E48</f>
        <v>298.9</v>
      </c>
      <c r="F45" s="32">
        <f>F46+F47+F48</f>
        <v>232.70000000000002</v>
      </c>
      <c r="G45" s="86">
        <f t="shared" si="2"/>
        <v>0.6828051643192489</v>
      </c>
      <c r="H45" s="99">
        <f t="shared" si="3"/>
        <v>0.7785212445633992</v>
      </c>
    </row>
    <row r="46" spans="1:8" s="16" customFormat="1" ht="20.25" customHeight="1">
      <c r="A46" s="87"/>
      <c r="B46" s="60" t="s">
        <v>103</v>
      </c>
      <c r="C46" s="87" t="s">
        <v>272</v>
      </c>
      <c r="D46" s="88">
        <v>222.8</v>
      </c>
      <c r="E46" s="88">
        <v>218.9</v>
      </c>
      <c r="F46" s="88">
        <v>217.3</v>
      </c>
      <c r="G46" s="86">
        <f t="shared" si="2"/>
        <v>0.975314183123878</v>
      </c>
      <c r="H46" s="99">
        <f t="shared" si="3"/>
        <v>0.9926907263590681</v>
      </c>
    </row>
    <row r="47" spans="1:8" s="16" customFormat="1" ht="16.5" customHeight="1" hidden="1">
      <c r="A47" s="87"/>
      <c r="B47" s="60" t="s">
        <v>277</v>
      </c>
      <c r="C47" s="87" t="s">
        <v>273</v>
      </c>
      <c r="D47" s="88">
        <v>0</v>
      </c>
      <c r="E47" s="88">
        <v>0</v>
      </c>
      <c r="F47" s="88">
        <f>0</f>
        <v>0</v>
      </c>
      <c r="G47" s="86" t="e">
        <f t="shared" si="2"/>
        <v>#DIV/0!</v>
      </c>
      <c r="H47" s="99" t="e">
        <f t="shared" si="3"/>
        <v>#DIV/0!</v>
      </c>
    </row>
    <row r="48" spans="1:8" s="16" customFormat="1" ht="16.5" customHeight="1">
      <c r="A48" s="87"/>
      <c r="B48" s="60" t="s">
        <v>187</v>
      </c>
      <c r="C48" s="87" t="s">
        <v>278</v>
      </c>
      <c r="D48" s="88">
        <v>118</v>
      </c>
      <c r="E48" s="88">
        <v>80</v>
      </c>
      <c r="F48" s="88">
        <v>15.4</v>
      </c>
      <c r="G48" s="86">
        <f t="shared" si="2"/>
        <v>0.13050847457627118</v>
      </c>
      <c r="H48" s="99">
        <f t="shared" si="3"/>
        <v>0.1925</v>
      </c>
    </row>
    <row r="49" spans="1:8" ht="18" customHeight="1">
      <c r="A49" s="41" t="s">
        <v>133</v>
      </c>
      <c r="B49" s="45" t="s">
        <v>131</v>
      </c>
      <c r="C49" s="50"/>
      <c r="D49" s="32">
        <f>D51</f>
        <v>1</v>
      </c>
      <c r="E49" s="32">
        <f>E51</f>
        <v>1</v>
      </c>
      <c r="F49" s="32">
        <f>F51</f>
        <v>0.8</v>
      </c>
      <c r="G49" s="86">
        <f t="shared" si="2"/>
        <v>0.8</v>
      </c>
      <c r="H49" s="99">
        <f t="shared" si="3"/>
        <v>0.8</v>
      </c>
    </row>
    <row r="50" spans="1:8" ht="36" customHeight="1">
      <c r="A50" s="150" t="s">
        <v>127</v>
      </c>
      <c r="B50" s="145" t="s">
        <v>134</v>
      </c>
      <c r="C50" s="151"/>
      <c r="D50" s="32">
        <f>D51</f>
        <v>1</v>
      </c>
      <c r="E50" s="32">
        <f>E51</f>
        <v>1</v>
      </c>
      <c r="F50" s="32">
        <f>F51</f>
        <v>0.8</v>
      </c>
      <c r="G50" s="86">
        <f t="shared" si="2"/>
        <v>0.8</v>
      </c>
      <c r="H50" s="99">
        <f t="shared" si="3"/>
        <v>0.8</v>
      </c>
    </row>
    <row r="51" spans="1:8" s="16" customFormat="1" ht="26.25" customHeight="1">
      <c r="A51" s="87"/>
      <c r="B51" s="60" t="s">
        <v>286</v>
      </c>
      <c r="C51" s="87" t="s">
        <v>279</v>
      </c>
      <c r="D51" s="88">
        <v>1</v>
      </c>
      <c r="E51" s="88">
        <v>1</v>
      </c>
      <c r="F51" s="88">
        <v>0.8</v>
      </c>
      <c r="G51" s="86">
        <f t="shared" si="2"/>
        <v>0.8</v>
      </c>
      <c r="H51" s="99">
        <f t="shared" si="3"/>
        <v>0.8</v>
      </c>
    </row>
    <row r="52" spans="1:8" ht="18" customHeight="1">
      <c r="A52" s="50" t="s">
        <v>50</v>
      </c>
      <c r="B52" s="45" t="s">
        <v>51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6">
        <f t="shared" si="2"/>
        <v>1</v>
      </c>
      <c r="H52" s="99">
        <f t="shared" si="3"/>
        <v>1</v>
      </c>
    </row>
    <row r="53" spans="1:8" ht="23.25" customHeight="1">
      <c r="A53" s="151" t="s">
        <v>55</v>
      </c>
      <c r="B53" s="145" t="s">
        <v>124</v>
      </c>
      <c r="C53" s="151"/>
      <c r="D53" s="32">
        <f t="shared" si="6"/>
        <v>3</v>
      </c>
      <c r="E53" s="32">
        <f t="shared" si="6"/>
        <v>3</v>
      </c>
      <c r="F53" s="32">
        <f t="shared" si="6"/>
        <v>3</v>
      </c>
      <c r="G53" s="86">
        <f t="shared" si="2"/>
        <v>1</v>
      </c>
      <c r="H53" s="99">
        <f t="shared" si="3"/>
        <v>1</v>
      </c>
    </row>
    <row r="54" spans="1:8" s="16" customFormat="1" ht="31.5" customHeight="1">
      <c r="A54" s="87"/>
      <c r="B54" s="60" t="s">
        <v>280</v>
      </c>
      <c r="C54" s="87" t="s">
        <v>281</v>
      </c>
      <c r="D54" s="88">
        <v>3</v>
      </c>
      <c r="E54" s="88">
        <v>3</v>
      </c>
      <c r="F54" s="88">
        <v>3</v>
      </c>
      <c r="G54" s="86">
        <f t="shared" si="2"/>
        <v>1</v>
      </c>
      <c r="H54" s="99">
        <f t="shared" si="3"/>
        <v>1</v>
      </c>
    </row>
    <row r="55" spans="1:8" ht="18.75" customHeight="1">
      <c r="A55" s="50">
        <v>1000</v>
      </c>
      <c r="B55" s="45" t="s">
        <v>65</v>
      </c>
      <c r="C55" s="50"/>
      <c r="D55" s="32">
        <f>D56</f>
        <v>40</v>
      </c>
      <c r="E55" s="32">
        <f>E56</f>
        <v>34.1</v>
      </c>
      <c r="F55" s="32">
        <f>F56</f>
        <v>39.6</v>
      </c>
      <c r="G55" s="86">
        <f t="shared" si="2"/>
        <v>0.99</v>
      </c>
      <c r="H55" s="99">
        <f t="shared" si="3"/>
        <v>1.1612903225806452</v>
      </c>
    </row>
    <row r="56" spans="1:8" ht="18.75" customHeight="1">
      <c r="A56" s="151">
        <v>1001</v>
      </c>
      <c r="B56" s="145" t="s">
        <v>191</v>
      </c>
      <c r="C56" s="151" t="s">
        <v>66</v>
      </c>
      <c r="D56" s="32">
        <v>40</v>
      </c>
      <c r="E56" s="32">
        <v>34.1</v>
      </c>
      <c r="F56" s="32">
        <v>39.6</v>
      </c>
      <c r="G56" s="86">
        <f t="shared" si="2"/>
        <v>0.99</v>
      </c>
      <c r="H56" s="99">
        <f t="shared" si="3"/>
        <v>1.1612903225806452</v>
      </c>
    </row>
    <row r="57" spans="1:8" ht="18.75" customHeight="1">
      <c r="A57" s="50"/>
      <c r="B57" s="45" t="s">
        <v>104</v>
      </c>
      <c r="C57" s="50"/>
      <c r="D57" s="85">
        <f>D58</f>
        <v>3696.7</v>
      </c>
      <c r="E57" s="85">
        <f>E58</f>
        <v>2892.9</v>
      </c>
      <c r="F57" s="85">
        <f>F58</f>
        <v>3708.8</v>
      </c>
      <c r="G57" s="86">
        <f t="shared" si="2"/>
        <v>1.0032731896015366</v>
      </c>
      <c r="H57" s="99">
        <f t="shared" si="3"/>
        <v>1.2820353278716858</v>
      </c>
    </row>
    <row r="58" spans="1:8" s="16" customFormat="1" ht="29.25" customHeight="1">
      <c r="A58" s="87"/>
      <c r="B58" s="60" t="s">
        <v>105</v>
      </c>
      <c r="C58" s="87" t="s">
        <v>210</v>
      </c>
      <c r="D58" s="88">
        <v>3696.7</v>
      </c>
      <c r="E58" s="88">
        <v>2892.9</v>
      </c>
      <c r="F58" s="88">
        <v>3708.8</v>
      </c>
      <c r="G58" s="86">
        <f t="shared" si="2"/>
        <v>1.0032731896015366</v>
      </c>
      <c r="H58" s="99">
        <f t="shared" si="3"/>
        <v>1.2820353278716858</v>
      </c>
    </row>
    <row r="59" spans="1:8" ht="21.75" customHeight="1">
      <c r="A59" s="151"/>
      <c r="B59" s="71" t="s">
        <v>72</v>
      </c>
      <c r="C59" s="89"/>
      <c r="D59" s="90">
        <f>D31+D36+D38+D41+D44+D49+D52+D55+D57</f>
        <v>6743</v>
      </c>
      <c r="E59" s="90">
        <f>E31+E36+E38+E41+E44+E49+E52+E55+E57</f>
        <v>5442.6</v>
      </c>
      <c r="F59" s="90">
        <f>F31+F36+F38+F41+F44+F49+F52+F55+F57</f>
        <v>6265.4</v>
      </c>
      <c r="G59" s="86">
        <f t="shared" si="2"/>
        <v>0.929170992139997</v>
      </c>
      <c r="H59" s="99">
        <f t="shared" si="3"/>
        <v>1.1511777459302537</v>
      </c>
    </row>
    <row r="60" spans="1:8" ht="25.5" customHeight="1">
      <c r="A60" s="152"/>
      <c r="B60" s="70" t="s">
        <v>87</v>
      </c>
      <c r="C60" s="148"/>
      <c r="D60" s="93">
        <f>D57</f>
        <v>3696.7</v>
      </c>
      <c r="E60" s="93">
        <f>E57</f>
        <v>2892.9</v>
      </c>
      <c r="F60" s="93">
        <f>F57</f>
        <v>3708.8</v>
      </c>
      <c r="G60" s="86">
        <f t="shared" si="2"/>
        <v>1.0032731896015366</v>
      </c>
      <c r="H60" s="99">
        <f t="shared" si="3"/>
        <v>1.2820353278716858</v>
      </c>
    </row>
    <row r="61" ht="12.75">
      <c r="A61" s="37"/>
    </row>
    <row r="62" ht="12.75">
      <c r="A62" s="37"/>
    </row>
    <row r="63" spans="1:8" ht="15">
      <c r="A63" s="37"/>
      <c r="B63" s="38" t="s">
        <v>97</v>
      </c>
      <c r="C63" s="39"/>
      <c r="F63" s="36">
        <f>H63</f>
        <v>3192.8</v>
      </c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88</v>
      </c>
      <c r="C65" s="39"/>
    </row>
    <row r="66" spans="1:3" ht="15">
      <c r="A66" s="37"/>
      <c r="B66" s="38" t="s">
        <v>89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90</v>
      </c>
      <c r="C68" s="39"/>
    </row>
    <row r="69" spans="1:3" ht="15">
      <c r="A69" s="37"/>
      <c r="B69" s="38" t="s">
        <v>91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92</v>
      </c>
      <c r="C71" s="39"/>
    </row>
    <row r="72" spans="1:3" ht="15">
      <c r="A72" s="37"/>
      <c r="B72" s="38" t="s">
        <v>93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94</v>
      </c>
      <c r="C74" s="39"/>
    </row>
    <row r="75" spans="1:3" ht="15">
      <c r="A75" s="37"/>
      <c r="B75" s="38" t="s">
        <v>95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96</v>
      </c>
      <c r="C78" s="39"/>
      <c r="F78" s="43">
        <f>H78</f>
        <v>2840.300000000001</v>
      </c>
      <c r="H78" s="43">
        <f>H63+F26-F59</f>
        <v>2840.300000000001</v>
      </c>
    </row>
    <row r="79" ht="12.75">
      <c r="A79" s="37"/>
    </row>
    <row r="80" ht="12.75">
      <c r="A80" s="37"/>
    </row>
    <row r="81" spans="1:3" ht="15">
      <c r="A81" s="37"/>
      <c r="B81" s="38" t="s">
        <v>98</v>
      </c>
      <c r="C81" s="39"/>
    </row>
    <row r="82" spans="1:3" ht="15">
      <c r="A82" s="37"/>
      <c r="B82" s="38" t="s">
        <v>99</v>
      </c>
      <c r="C82" s="39"/>
    </row>
    <row r="83" spans="1:3" ht="15">
      <c r="A83" s="37"/>
      <c r="B83" s="38" t="s">
        <v>100</v>
      </c>
      <c r="C83" s="39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85"/>
  <sheetViews>
    <sheetView zoomScalePageLayoutView="0" workbookViewId="0" topLeftCell="A58">
      <selection activeCell="F80" sqref="F80"/>
    </sheetView>
  </sheetViews>
  <sheetFormatPr defaultColWidth="9.140625" defaultRowHeight="12.75"/>
  <cols>
    <col min="1" max="1" width="6.421875" style="96" customWidth="1"/>
    <col min="2" max="2" width="28.00390625" style="96" customWidth="1"/>
    <col min="3" max="3" width="10.28125" style="95" hidden="1" customWidth="1"/>
    <col min="4" max="4" width="12.421875" style="96" customWidth="1"/>
    <col min="5" max="5" width="12.421875" style="96" hidden="1" customWidth="1"/>
    <col min="6" max="6" width="11.7109375" style="96" customWidth="1"/>
    <col min="7" max="7" width="10.00390625" style="96" customWidth="1"/>
    <col min="8" max="8" width="11.00390625" style="96" hidden="1" customWidth="1"/>
    <col min="9" max="16384" width="9.140625" style="2" customWidth="1"/>
  </cols>
  <sheetData>
    <row r="1" spans="1:8" s="4" customFormat="1" ht="66" customHeight="1">
      <c r="A1" s="192" t="s">
        <v>399</v>
      </c>
      <c r="B1" s="192"/>
      <c r="C1" s="192"/>
      <c r="D1" s="192"/>
      <c r="E1" s="192"/>
      <c r="F1" s="192"/>
      <c r="G1" s="192"/>
      <c r="H1" s="192"/>
    </row>
    <row r="2" spans="1:8" s="1" customFormat="1" ht="12.75" customHeight="1">
      <c r="A2" s="40"/>
      <c r="B2" s="162" t="s">
        <v>6</v>
      </c>
      <c r="C2" s="41"/>
      <c r="D2" s="155" t="s">
        <v>7</v>
      </c>
      <c r="E2" s="156" t="s">
        <v>348</v>
      </c>
      <c r="F2" s="155" t="s">
        <v>8</v>
      </c>
      <c r="G2" s="184" t="s">
        <v>153</v>
      </c>
      <c r="H2" s="156" t="s">
        <v>349</v>
      </c>
    </row>
    <row r="3" spans="1:8" s="1" customFormat="1" ht="19.5" customHeight="1">
      <c r="A3" s="147"/>
      <c r="B3" s="162"/>
      <c r="C3" s="41"/>
      <c r="D3" s="155"/>
      <c r="E3" s="157"/>
      <c r="F3" s="155"/>
      <c r="G3" s="185"/>
      <c r="H3" s="157"/>
    </row>
    <row r="4" spans="1:8" s="1" customFormat="1" ht="30">
      <c r="A4" s="147"/>
      <c r="B4" s="143" t="s">
        <v>86</v>
      </c>
      <c r="C4" s="150"/>
      <c r="D4" s="42">
        <f>D5+D6+D7+D8+D9+D10+D11+D12+D13+D14+D15+D16+D17+D18+D19+D20</f>
        <v>3885.8</v>
      </c>
      <c r="E4" s="42">
        <f>E5+E6+E7+E8+E9+E10+E11+E12+E13+E14+E15+E16+E17+E18+E19+E20</f>
        <v>2710.6</v>
      </c>
      <c r="F4" s="42">
        <f>F5+F6+F7+F8+F9+F10+F11+F12+F13+F14+F15+F16+F17+F18+F19+F20</f>
        <v>4287.799999999999</v>
      </c>
      <c r="G4" s="35">
        <f>F4/D4</f>
        <v>1.1034536002882287</v>
      </c>
      <c r="H4" s="35">
        <f>F4/E4</f>
        <v>1.5818637939939495</v>
      </c>
    </row>
    <row r="5" spans="1:8" s="1" customFormat="1" ht="15">
      <c r="A5" s="147"/>
      <c r="B5" s="145" t="s">
        <v>10</v>
      </c>
      <c r="C5" s="151"/>
      <c r="D5" s="33">
        <v>670</v>
      </c>
      <c r="E5" s="33">
        <v>460</v>
      </c>
      <c r="F5" s="33">
        <v>627</v>
      </c>
      <c r="G5" s="35">
        <f aca="true" t="shared" si="0" ref="G5:G28">F5/D5</f>
        <v>0.935820895522388</v>
      </c>
      <c r="H5" s="35">
        <f aca="true" t="shared" si="1" ref="H5:H28">F5/E5</f>
        <v>1.3630434782608696</v>
      </c>
    </row>
    <row r="6" spans="1:8" s="1" customFormat="1" ht="15">
      <c r="A6" s="147"/>
      <c r="B6" s="145" t="s">
        <v>315</v>
      </c>
      <c r="C6" s="151"/>
      <c r="D6" s="33">
        <v>1225.8</v>
      </c>
      <c r="E6" s="33">
        <v>980.6</v>
      </c>
      <c r="F6" s="33">
        <v>1116.5</v>
      </c>
      <c r="G6" s="35">
        <f t="shared" si="0"/>
        <v>0.910833741230217</v>
      </c>
      <c r="H6" s="35">
        <f t="shared" si="1"/>
        <v>1.1385886192127268</v>
      </c>
    </row>
    <row r="7" spans="1:8" s="1" customFormat="1" ht="15">
      <c r="A7" s="147"/>
      <c r="B7" s="145" t="s">
        <v>12</v>
      </c>
      <c r="C7" s="151"/>
      <c r="D7" s="33">
        <v>350</v>
      </c>
      <c r="E7" s="33">
        <v>242</v>
      </c>
      <c r="F7" s="33">
        <v>375</v>
      </c>
      <c r="G7" s="35">
        <f t="shared" si="0"/>
        <v>1.0714285714285714</v>
      </c>
      <c r="H7" s="35">
        <f t="shared" si="1"/>
        <v>1.5495867768595042</v>
      </c>
    </row>
    <row r="8" spans="1:8" s="1" customFormat="1" ht="15">
      <c r="A8" s="147"/>
      <c r="B8" s="145" t="s">
        <v>13</v>
      </c>
      <c r="C8" s="151"/>
      <c r="D8" s="33">
        <v>150</v>
      </c>
      <c r="E8" s="33">
        <v>70</v>
      </c>
      <c r="F8" s="33">
        <v>167.1</v>
      </c>
      <c r="G8" s="35">
        <f t="shared" si="0"/>
        <v>1.1139999999999999</v>
      </c>
      <c r="H8" s="35">
        <f t="shared" si="1"/>
        <v>2.387142857142857</v>
      </c>
    </row>
    <row r="9" spans="1:8" s="1" customFormat="1" ht="15">
      <c r="A9" s="147"/>
      <c r="B9" s="145" t="s">
        <v>14</v>
      </c>
      <c r="C9" s="151"/>
      <c r="D9" s="33">
        <v>1400</v>
      </c>
      <c r="E9" s="33">
        <v>890</v>
      </c>
      <c r="F9" s="33">
        <v>1481.3</v>
      </c>
      <c r="G9" s="35">
        <f t="shared" si="0"/>
        <v>1.0580714285714286</v>
      </c>
      <c r="H9" s="35">
        <f t="shared" si="1"/>
        <v>1.6643820224719101</v>
      </c>
    </row>
    <row r="10" spans="1:8" s="1" customFormat="1" ht="15">
      <c r="A10" s="147"/>
      <c r="B10" s="145" t="s">
        <v>111</v>
      </c>
      <c r="C10" s="151"/>
      <c r="D10" s="33">
        <v>10</v>
      </c>
      <c r="E10" s="33">
        <v>8</v>
      </c>
      <c r="F10" s="33">
        <v>47.7</v>
      </c>
      <c r="G10" s="35">
        <f t="shared" si="0"/>
        <v>4.7700000000000005</v>
      </c>
      <c r="H10" s="35">
        <f t="shared" si="1"/>
        <v>5.9625</v>
      </c>
    </row>
    <row r="11" spans="1:8" s="1" customFormat="1" ht="25.5">
      <c r="A11" s="147"/>
      <c r="B11" s="145" t="s">
        <v>15</v>
      </c>
      <c r="C11" s="151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7"/>
      <c r="B12" s="145" t="s">
        <v>16</v>
      </c>
      <c r="C12" s="151"/>
      <c r="D12" s="33">
        <v>80</v>
      </c>
      <c r="E12" s="33">
        <v>60</v>
      </c>
      <c r="F12" s="33">
        <v>392.3</v>
      </c>
      <c r="G12" s="35">
        <f t="shared" si="0"/>
        <v>4.9037500000000005</v>
      </c>
      <c r="H12" s="35">
        <f t="shared" si="1"/>
        <v>6.538333333333333</v>
      </c>
    </row>
    <row r="13" spans="1:8" s="1" customFormat="1" ht="15">
      <c r="A13" s="147"/>
      <c r="B13" s="145" t="s">
        <v>17</v>
      </c>
      <c r="C13" s="151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7"/>
      <c r="B14" s="145" t="s">
        <v>19</v>
      </c>
      <c r="C14" s="151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7"/>
      <c r="B15" s="145" t="s">
        <v>20</v>
      </c>
      <c r="C15" s="151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7"/>
      <c r="B16" s="145" t="s">
        <v>118</v>
      </c>
      <c r="C16" s="151"/>
      <c r="D16" s="33">
        <v>0</v>
      </c>
      <c r="E16" s="33">
        <v>0</v>
      </c>
      <c r="F16" s="33"/>
      <c r="G16" s="35">
        <v>0</v>
      </c>
      <c r="H16" s="35">
        <v>0</v>
      </c>
    </row>
    <row r="17" spans="1:8" s="1" customFormat="1" ht="34.5" customHeight="1">
      <c r="A17" s="147"/>
      <c r="B17" s="145" t="s">
        <v>122</v>
      </c>
      <c r="C17" s="151"/>
      <c r="D17" s="33">
        <v>0</v>
      </c>
      <c r="E17" s="33">
        <v>0</v>
      </c>
      <c r="F17" s="33">
        <v>80</v>
      </c>
      <c r="G17" s="35">
        <v>0</v>
      </c>
      <c r="H17" s="35">
        <v>0</v>
      </c>
    </row>
    <row r="18" spans="1:8" s="1" customFormat="1" ht="25.5">
      <c r="A18" s="147"/>
      <c r="B18" s="145" t="s">
        <v>23</v>
      </c>
      <c r="C18" s="151"/>
      <c r="D18" s="33">
        <v>0</v>
      </c>
      <c r="E18" s="33">
        <v>0</v>
      </c>
      <c r="F18" s="33">
        <v>0.9</v>
      </c>
      <c r="G18" s="35">
        <v>0</v>
      </c>
      <c r="H18" s="35">
        <v>0</v>
      </c>
    </row>
    <row r="19" spans="1:8" s="1" customFormat="1" ht="15">
      <c r="A19" s="147"/>
      <c r="B19" s="145" t="s">
        <v>125</v>
      </c>
      <c r="C19" s="151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7"/>
      <c r="B20" s="145" t="s">
        <v>26</v>
      </c>
      <c r="C20" s="151"/>
      <c r="D20" s="33">
        <v>0</v>
      </c>
      <c r="E20" s="33">
        <v>0</v>
      </c>
      <c r="F20" s="33"/>
      <c r="G20" s="35">
        <v>0</v>
      </c>
      <c r="H20" s="35">
        <v>0</v>
      </c>
    </row>
    <row r="21" spans="1:8" s="1" customFormat="1" ht="30.75" customHeight="1">
      <c r="A21" s="147"/>
      <c r="B21" s="45" t="s">
        <v>85</v>
      </c>
      <c r="C21" s="50"/>
      <c r="D21" s="33">
        <f>D22+D23+D24+D25+D26</f>
        <v>814.5</v>
      </c>
      <c r="E21" s="33">
        <f>E22+E23+E24+E25+E26</f>
        <v>833.3</v>
      </c>
      <c r="F21" s="33">
        <f>F22+F23+F24+F25+F26</f>
        <v>243</v>
      </c>
      <c r="G21" s="35">
        <f t="shared" si="0"/>
        <v>0.2983425414364641</v>
      </c>
      <c r="H21" s="35">
        <f t="shared" si="1"/>
        <v>0.29161166446657866</v>
      </c>
    </row>
    <row r="22" spans="1:8" s="1" customFormat="1" ht="15">
      <c r="A22" s="147"/>
      <c r="B22" s="145" t="s">
        <v>28</v>
      </c>
      <c r="C22" s="151"/>
      <c r="D22" s="33">
        <v>660.5</v>
      </c>
      <c r="E22" s="33">
        <v>679.3</v>
      </c>
      <c r="F22" s="33">
        <v>89</v>
      </c>
      <c r="G22" s="35">
        <f t="shared" si="0"/>
        <v>0.13474640423921272</v>
      </c>
      <c r="H22" s="35">
        <f t="shared" si="1"/>
        <v>0.13101722361254234</v>
      </c>
    </row>
    <row r="23" spans="1:8" s="1" customFormat="1" ht="15">
      <c r="A23" s="147"/>
      <c r="B23" s="145" t="s">
        <v>106</v>
      </c>
      <c r="C23" s="151"/>
      <c r="D23" s="33">
        <f>154.5-0.5</f>
        <v>154</v>
      </c>
      <c r="E23" s="33">
        <v>154</v>
      </c>
      <c r="F23" s="33">
        <v>154</v>
      </c>
      <c r="G23" s="35">
        <f t="shared" si="0"/>
        <v>1</v>
      </c>
      <c r="H23" s="35">
        <f t="shared" si="1"/>
        <v>1</v>
      </c>
    </row>
    <row r="24" spans="1:8" s="1" customFormat="1" ht="25.5">
      <c r="A24" s="147"/>
      <c r="B24" s="145" t="s">
        <v>71</v>
      </c>
      <c r="C24" s="151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7"/>
      <c r="B25" s="82" t="s">
        <v>161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7"/>
      <c r="B26" s="145" t="s">
        <v>31</v>
      </c>
      <c r="C26" s="151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7"/>
      <c r="B27" s="47" t="s">
        <v>32</v>
      </c>
      <c r="C27" s="84"/>
      <c r="D27" s="42">
        <f>D4+D21</f>
        <v>4700.3</v>
      </c>
      <c r="E27" s="42">
        <f>E4+E21</f>
        <v>3543.8999999999996</v>
      </c>
      <c r="F27" s="42">
        <f>F4+F21</f>
        <v>4530.799999999999</v>
      </c>
      <c r="G27" s="35">
        <f t="shared" si="0"/>
        <v>0.9639384720124246</v>
      </c>
      <c r="H27" s="35">
        <f t="shared" si="1"/>
        <v>1.278478512373374</v>
      </c>
    </row>
    <row r="28" spans="1:8" s="1" customFormat="1" ht="21" customHeight="1">
      <c r="A28" s="147"/>
      <c r="B28" s="145" t="s">
        <v>112</v>
      </c>
      <c r="C28" s="151"/>
      <c r="D28" s="33">
        <f>D4</f>
        <v>3885.8</v>
      </c>
      <c r="E28" s="33">
        <f>E4</f>
        <v>2710.6</v>
      </c>
      <c r="F28" s="33">
        <f>F4</f>
        <v>4287.799999999999</v>
      </c>
      <c r="G28" s="35">
        <f t="shared" si="0"/>
        <v>1.1034536002882287</v>
      </c>
      <c r="H28" s="35">
        <f t="shared" si="1"/>
        <v>1.5818637939939495</v>
      </c>
    </row>
    <row r="29" spans="1:8" s="1" customFormat="1" ht="12.75">
      <c r="A29" s="163"/>
      <c r="B29" s="186"/>
      <c r="C29" s="186"/>
      <c r="D29" s="186"/>
      <c r="E29" s="186"/>
      <c r="F29" s="186"/>
      <c r="G29" s="186"/>
      <c r="H29" s="187"/>
    </row>
    <row r="30" spans="1:8" s="1" customFormat="1" ht="15" customHeight="1">
      <c r="A30" s="188" t="s">
        <v>165</v>
      </c>
      <c r="B30" s="162" t="s">
        <v>33</v>
      </c>
      <c r="C30" s="153" t="s">
        <v>205</v>
      </c>
      <c r="D30" s="155" t="s">
        <v>7</v>
      </c>
      <c r="E30" s="156" t="s">
        <v>348</v>
      </c>
      <c r="F30" s="156" t="s">
        <v>8</v>
      </c>
      <c r="G30" s="184" t="s">
        <v>153</v>
      </c>
      <c r="H30" s="156" t="s">
        <v>349</v>
      </c>
    </row>
    <row r="31" spans="1:8" s="1" customFormat="1" ht="15" customHeight="1">
      <c r="A31" s="188"/>
      <c r="B31" s="162"/>
      <c r="C31" s="154"/>
      <c r="D31" s="155"/>
      <c r="E31" s="157"/>
      <c r="F31" s="157"/>
      <c r="G31" s="185"/>
      <c r="H31" s="157"/>
    </row>
    <row r="32" spans="1:8" s="1" customFormat="1" ht="25.5">
      <c r="A32" s="50" t="s">
        <v>73</v>
      </c>
      <c r="B32" s="45" t="s">
        <v>34</v>
      </c>
      <c r="C32" s="50"/>
      <c r="D32" s="85">
        <f>D33+D34+D35</f>
        <v>1996.3000000000002</v>
      </c>
      <c r="E32" s="85">
        <f>E33+E34+E35</f>
        <v>1611.2</v>
      </c>
      <c r="F32" s="85">
        <f>F33+F34+F35</f>
        <v>1548</v>
      </c>
      <c r="G32" s="86">
        <f>F32/D32</f>
        <v>0.7754345539247607</v>
      </c>
      <c r="H32" s="86">
        <f>F32/E32</f>
        <v>0.9607745779543198</v>
      </c>
    </row>
    <row r="33" spans="1:8" s="1" customFormat="1" ht="80.25" customHeight="1">
      <c r="A33" s="151" t="s">
        <v>76</v>
      </c>
      <c r="B33" s="145" t="s">
        <v>169</v>
      </c>
      <c r="C33" s="151" t="s">
        <v>76</v>
      </c>
      <c r="D33" s="32">
        <v>1976.9</v>
      </c>
      <c r="E33" s="32">
        <v>1591.8</v>
      </c>
      <c r="F33" s="32">
        <v>1543</v>
      </c>
      <c r="G33" s="86">
        <f aca="true" t="shared" si="2" ref="G33:G62">F33/D33</f>
        <v>0.7805149476453033</v>
      </c>
      <c r="H33" s="86">
        <f aca="true" t="shared" si="3" ref="H33:H62">F33/E33</f>
        <v>0.9693428822716422</v>
      </c>
    </row>
    <row r="34" spans="1:8" s="1" customFormat="1" ht="18.75" customHeight="1">
      <c r="A34" s="151" t="s">
        <v>78</v>
      </c>
      <c r="B34" s="145" t="s">
        <v>39</v>
      </c>
      <c r="C34" s="151" t="s">
        <v>78</v>
      </c>
      <c r="D34" s="32">
        <v>10</v>
      </c>
      <c r="E34" s="32">
        <v>10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51" t="s">
        <v>135</v>
      </c>
      <c r="B35" s="145" t="s">
        <v>128</v>
      </c>
      <c r="C35" s="151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224</v>
      </c>
      <c r="C36" s="87" t="s">
        <v>225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290</v>
      </c>
      <c r="C37" s="87" t="s">
        <v>289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115</v>
      </c>
      <c r="B38" s="45" t="s">
        <v>108</v>
      </c>
      <c r="C38" s="50"/>
      <c r="D38" s="85">
        <f>D39</f>
        <v>154</v>
      </c>
      <c r="E38" s="85">
        <f>E39</f>
        <v>154</v>
      </c>
      <c r="F38" s="85">
        <f>F39</f>
        <v>63.7</v>
      </c>
      <c r="G38" s="86">
        <f t="shared" si="2"/>
        <v>0.41363636363636364</v>
      </c>
      <c r="H38" s="86">
        <f t="shared" si="3"/>
        <v>0.41363636363636364</v>
      </c>
    </row>
    <row r="39" spans="1:8" s="1" customFormat="1" ht="54" customHeight="1">
      <c r="A39" s="151" t="s">
        <v>116</v>
      </c>
      <c r="B39" s="145" t="s">
        <v>175</v>
      </c>
      <c r="C39" s="151" t="s">
        <v>206</v>
      </c>
      <c r="D39" s="32">
        <f>154.5-0.5</f>
        <v>154</v>
      </c>
      <c r="E39" s="32">
        <v>154</v>
      </c>
      <c r="F39" s="32">
        <v>63.7</v>
      </c>
      <c r="G39" s="86">
        <f t="shared" si="2"/>
        <v>0.41363636363636364</v>
      </c>
      <c r="H39" s="86">
        <f t="shared" si="3"/>
        <v>0.41363636363636364</v>
      </c>
    </row>
    <row r="40" spans="1:8" s="1" customFormat="1" ht="25.5" hidden="1">
      <c r="A40" s="50" t="s">
        <v>79</v>
      </c>
      <c r="B40" s="45" t="s">
        <v>42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51" t="s">
        <v>117</v>
      </c>
      <c r="B41" s="145" t="s">
        <v>110</v>
      </c>
      <c r="C41" s="151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214</v>
      </c>
      <c r="C42" s="87" t="s">
        <v>213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28.5" customHeight="1">
      <c r="A43" s="50" t="s">
        <v>80</v>
      </c>
      <c r="B43" s="45" t="s">
        <v>44</v>
      </c>
      <c r="C43" s="50"/>
      <c r="D43" s="85">
        <f aca="true" t="shared" si="5" ref="D43:F44">D44</f>
        <v>8.5</v>
      </c>
      <c r="E43" s="85">
        <f t="shared" si="5"/>
        <v>0</v>
      </c>
      <c r="F43" s="85">
        <f t="shared" si="5"/>
        <v>8.5</v>
      </c>
      <c r="G43" s="86">
        <f t="shared" si="2"/>
        <v>1</v>
      </c>
      <c r="H43" s="86" t="e">
        <f t="shared" si="3"/>
        <v>#DIV/0!</v>
      </c>
    </row>
    <row r="44" spans="1:8" s="16" customFormat="1" ht="37.5" customHeight="1">
      <c r="A44" s="148" t="s">
        <v>81</v>
      </c>
      <c r="B44" s="70" t="s">
        <v>130</v>
      </c>
      <c r="C44" s="151"/>
      <c r="D44" s="32">
        <f t="shared" si="5"/>
        <v>8.5</v>
      </c>
      <c r="E44" s="32">
        <f t="shared" si="5"/>
        <v>0</v>
      </c>
      <c r="F44" s="32">
        <f t="shared" si="5"/>
        <v>8.5</v>
      </c>
      <c r="G44" s="86">
        <f t="shared" si="2"/>
        <v>1</v>
      </c>
      <c r="H44" s="86" t="e">
        <f t="shared" si="3"/>
        <v>#DIV/0!</v>
      </c>
    </row>
    <row r="45" spans="1:8" s="16" customFormat="1" ht="42.75" customHeight="1">
      <c r="A45" s="87"/>
      <c r="B45" s="63" t="s">
        <v>130</v>
      </c>
      <c r="C45" s="87" t="s">
        <v>297</v>
      </c>
      <c r="D45" s="88">
        <v>8.5</v>
      </c>
      <c r="E45" s="88">
        <f>0</f>
        <v>0</v>
      </c>
      <c r="F45" s="88">
        <v>8.5</v>
      </c>
      <c r="G45" s="86">
        <f t="shared" si="2"/>
        <v>1</v>
      </c>
      <c r="H45" s="86" t="e">
        <f t="shared" si="3"/>
        <v>#DIV/0!</v>
      </c>
    </row>
    <row r="46" spans="1:8" s="1" customFormat="1" ht="38.25">
      <c r="A46" s="50" t="s">
        <v>82</v>
      </c>
      <c r="B46" s="45" t="s">
        <v>45</v>
      </c>
      <c r="C46" s="50"/>
      <c r="D46" s="85">
        <f>D47</f>
        <v>501.4</v>
      </c>
      <c r="E46" s="85">
        <f>E47</f>
        <v>483.4</v>
      </c>
      <c r="F46" s="85">
        <f>F47</f>
        <v>432</v>
      </c>
      <c r="G46" s="86">
        <f t="shared" si="2"/>
        <v>0.86158755484643</v>
      </c>
      <c r="H46" s="86">
        <f t="shared" si="3"/>
        <v>0.8936698386429458</v>
      </c>
    </row>
    <row r="47" spans="1:8" s="1" customFormat="1" ht="12.75">
      <c r="A47" s="151" t="s">
        <v>48</v>
      </c>
      <c r="B47" s="145" t="s">
        <v>49</v>
      </c>
      <c r="C47" s="151"/>
      <c r="D47" s="32">
        <f>D48+D49+D50</f>
        <v>501.4</v>
      </c>
      <c r="E47" s="32">
        <f>E48+E49+E50</f>
        <v>483.4</v>
      </c>
      <c r="F47" s="32">
        <f>F48+F49+F50</f>
        <v>432</v>
      </c>
      <c r="G47" s="86">
        <f t="shared" si="2"/>
        <v>0.86158755484643</v>
      </c>
      <c r="H47" s="86">
        <f t="shared" si="3"/>
        <v>0.8936698386429458</v>
      </c>
    </row>
    <row r="48" spans="1:8" s="16" customFormat="1" ht="12.75">
      <c r="A48" s="87"/>
      <c r="B48" s="60" t="s">
        <v>103</v>
      </c>
      <c r="C48" s="87" t="s">
        <v>272</v>
      </c>
      <c r="D48" s="88">
        <v>249.7</v>
      </c>
      <c r="E48" s="88">
        <v>231.7</v>
      </c>
      <c r="F48" s="88">
        <v>243.9</v>
      </c>
      <c r="G48" s="86">
        <f t="shared" si="2"/>
        <v>0.9767721265518623</v>
      </c>
      <c r="H48" s="86">
        <f t="shared" si="3"/>
        <v>1.0526542943461372</v>
      </c>
    </row>
    <row r="49" spans="1:8" s="16" customFormat="1" ht="12.75">
      <c r="A49" s="87"/>
      <c r="B49" s="60" t="s">
        <v>277</v>
      </c>
      <c r="C49" s="87" t="s">
        <v>273</v>
      </c>
      <c r="D49" s="88">
        <v>15.3</v>
      </c>
      <c r="E49" s="88">
        <v>15.3</v>
      </c>
      <c r="F49" s="88">
        <v>15.3</v>
      </c>
      <c r="G49" s="86">
        <f t="shared" si="2"/>
        <v>1</v>
      </c>
      <c r="H49" s="86">
        <f t="shared" si="3"/>
        <v>1</v>
      </c>
    </row>
    <row r="50" spans="1:8" s="16" customFormat="1" ht="31.5" customHeight="1">
      <c r="A50" s="87"/>
      <c r="B50" s="60" t="s">
        <v>187</v>
      </c>
      <c r="C50" s="87" t="s">
        <v>278</v>
      </c>
      <c r="D50" s="88">
        <v>236.4</v>
      </c>
      <c r="E50" s="88">
        <v>236.4</v>
      </c>
      <c r="F50" s="88">
        <v>172.8</v>
      </c>
      <c r="G50" s="86">
        <f t="shared" si="2"/>
        <v>0.7309644670050762</v>
      </c>
      <c r="H50" s="86">
        <f t="shared" si="3"/>
        <v>0.7309644670050762</v>
      </c>
    </row>
    <row r="51" spans="1:8" s="1" customFormat="1" ht="25.5">
      <c r="A51" s="64" t="s">
        <v>133</v>
      </c>
      <c r="B51" s="149" t="s">
        <v>131</v>
      </c>
      <c r="C51" s="64"/>
      <c r="D51" s="85">
        <f>D53</f>
        <v>1</v>
      </c>
      <c r="E51" s="85">
        <f>E53</f>
        <v>1</v>
      </c>
      <c r="F51" s="85">
        <f>F53</f>
        <v>0.5</v>
      </c>
      <c r="G51" s="86">
        <f t="shared" si="2"/>
        <v>0.5</v>
      </c>
      <c r="H51" s="86">
        <f t="shared" si="3"/>
        <v>0.5</v>
      </c>
    </row>
    <row r="52" spans="1:8" s="1" customFormat="1" ht="25.5">
      <c r="A52" s="148" t="s">
        <v>127</v>
      </c>
      <c r="B52" s="145" t="s">
        <v>134</v>
      </c>
      <c r="C52" s="151"/>
      <c r="D52" s="32">
        <f>D53</f>
        <v>1</v>
      </c>
      <c r="E52" s="32">
        <f>E53</f>
        <v>1</v>
      </c>
      <c r="F52" s="32">
        <f>F53</f>
        <v>0.5</v>
      </c>
      <c r="G52" s="86">
        <f t="shared" si="2"/>
        <v>0.5</v>
      </c>
      <c r="H52" s="86">
        <f t="shared" si="3"/>
        <v>0.5</v>
      </c>
    </row>
    <row r="53" spans="1:8" s="16" customFormat="1" ht="31.5" customHeight="1">
      <c r="A53" s="87"/>
      <c r="B53" s="60" t="s">
        <v>286</v>
      </c>
      <c r="C53" s="87" t="s">
        <v>279</v>
      </c>
      <c r="D53" s="88">
        <v>1</v>
      </c>
      <c r="E53" s="88">
        <v>1</v>
      </c>
      <c r="F53" s="88">
        <v>0.5</v>
      </c>
      <c r="G53" s="86">
        <f t="shared" si="2"/>
        <v>0.5</v>
      </c>
      <c r="H53" s="86">
        <f t="shared" si="3"/>
        <v>0.5</v>
      </c>
    </row>
    <row r="54" spans="1:8" s="1" customFormat="1" ht="12.75">
      <c r="A54" s="50" t="s">
        <v>50</v>
      </c>
      <c r="B54" s="45" t="s">
        <v>51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51" t="s">
        <v>55</v>
      </c>
      <c r="B55" s="145" t="s">
        <v>56</v>
      </c>
      <c r="C55" s="151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280</v>
      </c>
      <c r="C56" s="87" t="s">
        <v>281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65</v>
      </c>
      <c r="C57" s="50"/>
      <c r="D57" s="85">
        <f>D58</f>
        <v>18</v>
      </c>
      <c r="E57" s="85">
        <f>E58</f>
        <v>13.5</v>
      </c>
      <c r="F57" s="85">
        <f>F58</f>
        <v>15</v>
      </c>
      <c r="G57" s="86">
        <f t="shared" si="2"/>
        <v>0.8333333333333334</v>
      </c>
      <c r="H57" s="86">
        <f t="shared" si="3"/>
        <v>1.1111111111111112</v>
      </c>
    </row>
    <row r="58" spans="1:8" s="1" customFormat="1" ht="12.75">
      <c r="A58" s="151">
        <v>1001</v>
      </c>
      <c r="B58" s="145" t="s">
        <v>191</v>
      </c>
      <c r="C58" s="151" t="s">
        <v>66</v>
      </c>
      <c r="D58" s="32">
        <v>18</v>
      </c>
      <c r="E58" s="32">
        <v>13.5</v>
      </c>
      <c r="F58" s="32">
        <v>15</v>
      </c>
      <c r="G58" s="86">
        <f t="shared" si="2"/>
        <v>0.8333333333333334</v>
      </c>
      <c r="H58" s="86">
        <f t="shared" si="3"/>
        <v>1.1111111111111112</v>
      </c>
    </row>
    <row r="59" spans="1:8" s="1" customFormat="1" ht="25.5">
      <c r="A59" s="50"/>
      <c r="B59" s="45" t="s">
        <v>104</v>
      </c>
      <c r="C59" s="50"/>
      <c r="D59" s="32">
        <f>D60</f>
        <v>2229</v>
      </c>
      <c r="E59" s="32">
        <f>E60</f>
        <v>1893.7</v>
      </c>
      <c r="F59" s="32">
        <f>F60</f>
        <v>2229.3</v>
      </c>
      <c r="G59" s="86">
        <f t="shared" si="2"/>
        <v>1.0001345895020188</v>
      </c>
      <c r="H59" s="86">
        <f t="shared" si="3"/>
        <v>1.1772192005069442</v>
      </c>
    </row>
    <row r="60" spans="1:8" s="16" customFormat="1" ht="25.5" customHeight="1">
      <c r="A60" s="87"/>
      <c r="B60" s="60" t="s">
        <v>105</v>
      </c>
      <c r="C60" s="87"/>
      <c r="D60" s="88">
        <v>2229</v>
      </c>
      <c r="E60" s="88">
        <v>1893.7</v>
      </c>
      <c r="F60" s="88">
        <v>2229.3</v>
      </c>
      <c r="G60" s="86">
        <f t="shared" si="2"/>
        <v>1.0001345895020188</v>
      </c>
      <c r="H60" s="86">
        <f t="shared" si="3"/>
        <v>1.1772192005069442</v>
      </c>
    </row>
    <row r="61" spans="1:8" s="11" customFormat="1" ht="15.75">
      <c r="A61" s="50"/>
      <c r="B61" s="71" t="s">
        <v>72</v>
      </c>
      <c r="C61" s="89"/>
      <c r="D61" s="90">
        <f>D32+D38+D40+D46+D54+D51+D57+D59+D43</f>
        <v>4911.200000000001</v>
      </c>
      <c r="E61" s="90">
        <f>E32+E38+E40+E46+E54+E51+E57+E59+E43</f>
        <v>4159.8</v>
      </c>
      <c r="F61" s="90">
        <f>F32+F38+F40+F46+F54+F51+F57+F59+F43</f>
        <v>4297</v>
      </c>
      <c r="G61" s="86">
        <f t="shared" si="2"/>
        <v>0.8749389151327577</v>
      </c>
      <c r="H61" s="86">
        <f t="shared" si="3"/>
        <v>1.0329823549209096</v>
      </c>
    </row>
    <row r="62" spans="1:8" s="1" customFormat="1" ht="25.5">
      <c r="A62" s="152"/>
      <c r="B62" s="145" t="s">
        <v>87</v>
      </c>
      <c r="C62" s="151"/>
      <c r="D62" s="93">
        <f>D59</f>
        <v>2229</v>
      </c>
      <c r="E62" s="93">
        <f>E59</f>
        <v>1893.7</v>
      </c>
      <c r="F62" s="93">
        <f>F59</f>
        <v>2229.3</v>
      </c>
      <c r="G62" s="86">
        <f t="shared" si="2"/>
        <v>1.0001345895020188</v>
      </c>
      <c r="H62" s="86">
        <f t="shared" si="3"/>
        <v>1.1772192005069442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>
        <f>H64</f>
        <v>662.8</v>
      </c>
      <c r="G64" s="36"/>
      <c r="H64" s="36">
        <v>662.8</v>
      </c>
    </row>
    <row r="65" spans="1:8" s="1" customFormat="1" ht="15">
      <c r="A65" s="37"/>
      <c r="B65" s="38" t="s">
        <v>97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88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89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90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91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92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93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94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95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96</v>
      </c>
      <c r="C80" s="39"/>
      <c r="D80" s="36"/>
      <c r="E80" s="36"/>
      <c r="F80" s="94">
        <f>H80</f>
        <v>896.5999999999995</v>
      </c>
      <c r="G80" s="36"/>
      <c r="H80" s="94">
        <f>H64+F27-F61</f>
        <v>896.5999999999995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98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99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100</v>
      </c>
      <c r="C85" s="39"/>
      <c r="D85" s="36"/>
      <c r="E85" s="36"/>
      <c r="F85" s="36"/>
      <c r="G85" s="36"/>
      <c r="H85" s="3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60">
      <selection activeCell="F11" sqref="F11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hidden="1" customWidth="1"/>
    <col min="4" max="4" width="12.7109375" style="36" customWidth="1"/>
    <col min="5" max="5" width="12.7109375" style="36" hidden="1" customWidth="1"/>
    <col min="6" max="7" width="11.421875" style="36" customWidth="1"/>
    <col min="8" max="8" width="10.7109375" style="36" hidden="1" customWidth="1"/>
    <col min="9" max="16384" width="9.140625" style="1" customWidth="1"/>
  </cols>
  <sheetData>
    <row r="1" spans="1:8" s="5" customFormat="1" ht="60" customHeight="1">
      <c r="A1" s="158" t="s">
        <v>400</v>
      </c>
      <c r="B1" s="158"/>
      <c r="C1" s="158"/>
      <c r="D1" s="158"/>
      <c r="E1" s="158"/>
      <c r="F1" s="158"/>
      <c r="G1" s="158"/>
      <c r="H1" s="158"/>
    </row>
    <row r="2" spans="1:8" ht="12.75" customHeight="1">
      <c r="A2" s="40"/>
      <c r="B2" s="162" t="s">
        <v>6</v>
      </c>
      <c r="C2" s="41"/>
      <c r="D2" s="155" t="s">
        <v>7</v>
      </c>
      <c r="E2" s="156" t="s">
        <v>348</v>
      </c>
      <c r="F2" s="155" t="s">
        <v>8</v>
      </c>
      <c r="G2" s="184" t="s">
        <v>153</v>
      </c>
      <c r="H2" s="156" t="s">
        <v>349</v>
      </c>
    </row>
    <row r="3" spans="1:8" ht="28.5" customHeight="1">
      <c r="A3" s="147"/>
      <c r="B3" s="162"/>
      <c r="C3" s="41"/>
      <c r="D3" s="155"/>
      <c r="E3" s="157"/>
      <c r="F3" s="155"/>
      <c r="G3" s="185"/>
      <c r="H3" s="157"/>
    </row>
    <row r="4" spans="1:8" ht="15">
      <c r="A4" s="147"/>
      <c r="B4" s="143" t="s">
        <v>86</v>
      </c>
      <c r="C4" s="150"/>
      <c r="D4" s="144">
        <f>D5+D6+D7+D8+D9+D10+D11+D12+D13+D14+D15+D16+D17+D18+D19</f>
        <v>2979.1</v>
      </c>
      <c r="E4" s="144">
        <f>E5+E6+E7+E8+E9+E10+E11+E12+E13+E14+E15+E16+E17+E18+E19</f>
        <v>2042.3</v>
      </c>
      <c r="F4" s="144">
        <f>F5+F6+F7+F8+F9+F10+F11+F12+F13+F14+F15+F16+F17+F18+F19</f>
        <v>2987.9</v>
      </c>
      <c r="G4" s="35">
        <f>F4/D4</f>
        <v>1.0029539122553792</v>
      </c>
      <c r="H4" s="35">
        <f>F4/E4</f>
        <v>1.463007393624835</v>
      </c>
    </row>
    <row r="5" spans="1:8" ht="15">
      <c r="A5" s="147"/>
      <c r="B5" s="145" t="s">
        <v>10</v>
      </c>
      <c r="C5" s="151"/>
      <c r="D5" s="32">
        <v>300</v>
      </c>
      <c r="E5" s="32">
        <v>220</v>
      </c>
      <c r="F5" s="32">
        <v>212.1</v>
      </c>
      <c r="G5" s="35">
        <f aca="true" t="shared" si="0" ref="G5:G27">F5/D5</f>
        <v>0.707</v>
      </c>
      <c r="H5" s="35">
        <f aca="true" t="shared" si="1" ref="H5:H27">F5/E5</f>
        <v>0.9640909090909091</v>
      </c>
    </row>
    <row r="6" spans="1:8" ht="15">
      <c r="A6" s="147"/>
      <c r="B6" s="145" t="s">
        <v>315</v>
      </c>
      <c r="C6" s="151"/>
      <c r="D6" s="32">
        <v>739.1</v>
      </c>
      <c r="E6" s="32">
        <v>590.3</v>
      </c>
      <c r="F6" s="32">
        <v>672.1</v>
      </c>
      <c r="G6" s="35">
        <f t="shared" si="0"/>
        <v>0.9093492084968204</v>
      </c>
      <c r="H6" s="35">
        <f t="shared" si="1"/>
        <v>1.1385736066406913</v>
      </c>
    </row>
    <row r="7" spans="1:8" ht="15">
      <c r="A7" s="147"/>
      <c r="B7" s="145" t="s">
        <v>12</v>
      </c>
      <c r="C7" s="151"/>
      <c r="D7" s="32">
        <v>380</v>
      </c>
      <c r="E7" s="32">
        <v>295</v>
      </c>
      <c r="F7" s="32">
        <v>190.5</v>
      </c>
      <c r="G7" s="35">
        <f t="shared" si="0"/>
        <v>0.5013157894736842</v>
      </c>
      <c r="H7" s="35">
        <f t="shared" si="1"/>
        <v>0.6457627118644068</v>
      </c>
    </row>
    <row r="8" spans="1:8" ht="15">
      <c r="A8" s="147"/>
      <c r="B8" s="145" t="s">
        <v>13</v>
      </c>
      <c r="C8" s="151"/>
      <c r="D8" s="32">
        <v>160</v>
      </c>
      <c r="E8" s="32">
        <v>90</v>
      </c>
      <c r="F8" s="32">
        <v>131.9</v>
      </c>
      <c r="G8" s="35">
        <f t="shared" si="0"/>
        <v>0.8243750000000001</v>
      </c>
      <c r="H8" s="35">
        <f t="shared" si="1"/>
        <v>1.4655555555555557</v>
      </c>
    </row>
    <row r="9" spans="1:8" ht="15">
      <c r="A9" s="147"/>
      <c r="B9" s="145" t="s">
        <v>14</v>
      </c>
      <c r="C9" s="151"/>
      <c r="D9" s="32">
        <v>1300</v>
      </c>
      <c r="E9" s="32">
        <v>774</v>
      </c>
      <c r="F9" s="32">
        <v>1490.8</v>
      </c>
      <c r="G9" s="35">
        <f t="shared" si="0"/>
        <v>1.1467692307692308</v>
      </c>
      <c r="H9" s="35">
        <f t="shared" si="1"/>
        <v>1.9260981912144701</v>
      </c>
    </row>
    <row r="10" spans="1:8" ht="15">
      <c r="A10" s="147"/>
      <c r="B10" s="145" t="s">
        <v>111</v>
      </c>
      <c r="C10" s="151"/>
      <c r="D10" s="32">
        <v>10</v>
      </c>
      <c r="E10" s="32">
        <v>7</v>
      </c>
      <c r="F10" s="32">
        <v>23.2</v>
      </c>
      <c r="G10" s="35">
        <f t="shared" si="0"/>
        <v>2.32</v>
      </c>
      <c r="H10" s="35">
        <f t="shared" si="1"/>
        <v>3.314285714285714</v>
      </c>
    </row>
    <row r="11" spans="1:8" ht="15">
      <c r="A11" s="147"/>
      <c r="B11" s="145" t="s">
        <v>15</v>
      </c>
      <c r="C11" s="151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7"/>
      <c r="B12" s="145" t="s">
        <v>16</v>
      </c>
      <c r="C12" s="151"/>
      <c r="D12" s="32">
        <v>90</v>
      </c>
      <c r="E12" s="32">
        <v>66</v>
      </c>
      <c r="F12" s="32">
        <v>110.3</v>
      </c>
      <c r="G12" s="35">
        <f t="shared" si="0"/>
        <v>1.2255555555555555</v>
      </c>
      <c r="H12" s="35">
        <f t="shared" si="1"/>
        <v>1.6712121212121211</v>
      </c>
    </row>
    <row r="13" spans="1:8" ht="15">
      <c r="A13" s="147"/>
      <c r="B13" s="145" t="s">
        <v>17</v>
      </c>
      <c r="C13" s="151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7"/>
      <c r="B14" s="145" t="s">
        <v>19</v>
      </c>
      <c r="C14" s="151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7"/>
      <c r="B15" s="145" t="s">
        <v>20</v>
      </c>
      <c r="C15" s="151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7"/>
      <c r="B16" s="145" t="s">
        <v>21</v>
      </c>
      <c r="C16" s="151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7"/>
      <c r="B17" s="145" t="s">
        <v>380</v>
      </c>
      <c r="C17" s="151"/>
      <c r="D17" s="32">
        <v>0</v>
      </c>
      <c r="E17" s="32">
        <v>0</v>
      </c>
      <c r="F17" s="32">
        <v>157</v>
      </c>
      <c r="G17" s="35">
        <v>0</v>
      </c>
      <c r="H17" s="35">
        <v>0</v>
      </c>
    </row>
    <row r="18" spans="1:8" ht="15">
      <c r="A18" s="147"/>
      <c r="B18" s="145" t="s">
        <v>125</v>
      </c>
      <c r="C18" s="151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7"/>
      <c r="B19" s="145" t="s">
        <v>26</v>
      </c>
      <c r="C19" s="151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7"/>
      <c r="B20" s="45" t="s">
        <v>85</v>
      </c>
      <c r="C20" s="50"/>
      <c r="D20" s="32">
        <f>D21+D22+D23+D25+D24</f>
        <v>1797.5</v>
      </c>
      <c r="E20" s="32">
        <f>E21+E22+E23+E25+E24</f>
        <v>1536.6</v>
      </c>
      <c r="F20" s="32">
        <f>F21+F22+F23+F25+F24</f>
        <v>238</v>
      </c>
      <c r="G20" s="35">
        <f t="shared" si="0"/>
        <v>0.13240611961057025</v>
      </c>
      <c r="H20" s="35">
        <f t="shared" si="1"/>
        <v>0.1548874137706625</v>
      </c>
    </row>
    <row r="21" spans="1:8" ht="15">
      <c r="A21" s="147"/>
      <c r="B21" s="145" t="s">
        <v>28</v>
      </c>
      <c r="C21" s="151"/>
      <c r="D21" s="32">
        <v>885.2</v>
      </c>
      <c r="E21" s="32">
        <v>663.9</v>
      </c>
      <c r="F21" s="32">
        <v>84</v>
      </c>
      <c r="G21" s="35">
        <f t="shared" si="0"/>
        <v>0.09489380930863081</v>
      </c>
      <c r="H21" s="35">
        <f t="shared" si="1"/>
        <v>0.12652507907817442</v>
      </c>
    </row>
    <row r="22" spans="1:8" ht="15">
      <c r="A22" s="147"/>
      <c r="B22" s="145" t="s">
        <v>106</v>
      </c>
      <c r="C22" s="151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47"/>
      <c r="B23" s="145" t="s">
        <v>71</v>
      </c>
      <c r="C23" s="151"/>
      <c r="D23" s="32">
        <v>758.3</v>
      </c>
      <c r="E23" s="32">
        <v>718.7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47"/>
      <c r="B24" s="82" t="s">
        <v>161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7"/>
      <c r="B25" s="145" t="s">
        <v>31</v>
      </c>
      <c r="C25" s="15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7"/>
      <c r="B26" s="47" t="s">
        <v>32</v>
      </c>
      <c r="C26" s="84"/>
      <c r="D26" s="144">
        <f>D4+D20</f>
        <v>4776.6</v>
      </c>
      <c r="E26" s="144">
        <f>E4+E20</f>
        <v>3578.8999999999996</v>
      </c>
      <c r="F26" s="144">
        <f>F4+F20</f>
        <v>3225.9</v>
      </c>
      <c r="G26" s="35">
        <f t="shared" si="0"/>
        <v>0.6753548549177238</v>
      </c>
      <c r="H26" s="35">
        <f t="shared" si="1"/>
        <v>0.901366341613345</v>
      </c>
    </row>
    <row r="27" spans="1:8" ht="15">
      <c r="A27" s="147"/>
      <c r="B27" s="145" t="s">
        <v>112</v>
      </c>
      <c r="C27" s="151"/>
      <c r="D27" s="32">
        <f>D4</f>
        <v>2979.1</v>
      </c>
      <c r="E27" s="32">
        <f>E4</f>
        <v>2042.3</v>
      </c>
      <c r="F27" s="32">
        <f>F4</f>
        <v>2987.9</v>
      </c>
      <c r="G27" s="35">
        <f t="shared" si="0"/>
        <v>1.0029539122553792</v>
      </c>
      <c r="H27" s="35">
        <f t="shared" si="1"/>
        <v>1.463007393624835</v>
      </c>
    </row>
    <row r="28" spans="1:8" ht="12.75">
      <c r="A28" s="163"/>
      <c r="B28" s="171"/>
      <c r="C28" s="171"/>
      <c r="D28" s="171"/>
      <c r="E28" s="171"/>
      <c r="F28" s="171"/>
      <c r="G28" s="171"/>
      <c r="H28" s="172"/>
    </row>
    <row r="29" spans="1:8" ht="17.25" customHeight="1">
      <c r="A29" s="159" t="s">
        <v>165</v>
      </c>
      <c r="B29" s="162" t="s">
        <v>33</v>
      </c>
      <c r="C29" s="153" t="s">
        <v>205</v>
      </c>
      <c r="D29" s="160" t="s">
        <v>7</v>
      </c>
      <c r="E29" s="156" t="s">
        <v>348</v>
      </c>
      <c r="F29" s="193" t="s">
        <v>8</v>
      </c>
      <c r="G29" s="184" t="s">
        <v>153</v>
      </c>
      <c r="H29" s="156" t="s">
        <v>349</v>
      </c>
    </row>
    <row r="30" spans="1:8" ht="15" customHeight="1">
      <c r="A30" s="159"/>
      <c r="B30" s="162"/>
      <c r="C30" s="154"/>
      <c r="D30" s="160"/>
      <c r="E30" s="157"/>
      <c r="F30" s="194"/>
      <c r="G30" s="185"/>
      <c r="H30" s="157"/>
    </row>
    <row r="31" spans="1:8" ht="25.5">
      <c r="A31" s="50" t="s">
        <v>73</v>
      </c>
      <c r="B31" s="45" t="s">
        <v>34</v>
      </c>
      <c r="C31" s="50"/>
      <c r="D31" s="85">
        <f>D32+D33+D34</f>
        <v>2410.5</v>
      </c>
      <c r="E31" s="85">
        <f>E32+E33+E34</f>
        <v>1878.3000000000002</v>
      </c>
      <c r="F31" s="85">
        <f>F32+F33+F34</f>
        <v>1529.6</v>
      </c>
      <c r="G31" s="86">
        <f>F31/D31</f>
        <v>0.6345571458203692</v>
      </c>
      <c r="H31" s="86">
        <f>F31/E31</f>
        <v>0.8143534046744395</v>
      </c>
    </row>
    <row r="32" spans="1:8" ht="63.75" customHeight="1">
      <c r="A32" s="151" t="s">
        <v>76</v>
      </c>
      <c r="B32" s="145" t="s">
        <v>169</v>
      </c>
      <c r="C32" s="151" t="s">
        <v>76</v>
      </c>
      <c r="D32" s="32">
        <v>2396.1</v>
      </c>
      <c r="E32" s="32">
        <v>1863.9</v>
      </c>
      <c r="F32" s="32">
        <v>1529.6</v>
      </c>
      <c r="G32" s="86">
        <f aca="true" t="shared" si="2" ref="G32:G60">F32/D32</f>
        <v>0.6383706856975919</v>
      </c>
      <c r="H32" s="86">
        <f aca="true" t="shared" si="3" ref="H32:H60">F32/E32</f>
        <v>0.8206448843822093</v>
      </c>
    </row>
    <row r="33" spans="1:8" ht="12.75">
      <c r="A33" s="151" t="s">
        <v>78</v>
      </c>
      <c r="B33" s="145" t="s">
        <v>39</v>
      </c>
      <c r="C33" s="151" t="s">
        <v>78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51" t="s">
        <v>135</v>
      </c>
      <c r="B34" s="145" t="s">
        <v>132</v>
      </c>
      <c r="C34" s="151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121</v>
      </c>
      <c r="C35" s="87" t="s">
        <v>225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215</v>
      </c>
      <c r="C36" s="87" t="s">
        <v>200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115</v>
      </c>
      <c r="B37" s="45" t="s">
        <v>108</v>
      </c>
      <c r="C37" s="50"/>
      <c r="D37" s="85">
        <f>D38</f>
        <v>154</v>
      </c>
      <c r="E37" s="85">
        <f>E38</f>
        <v>154</v>
      </c>
      <c r="F37" s="85">
        <f>F38</f>
        <v>107.8</v>
      </c>
      <c r="G37" s="86">
        <f t="shared" si="2"/>
        <v>0.7</v>
      </c>
      <c r="H37" s="86">
        <f t="shared" si="3"/>
        <v>0.7</v>
      </c>
    </row>
    <row r="38" spans="1:8" ht="38.25">
      <c r="A38" s="151" t="s">
        <v>116</v>
      </c>
      <c r="B38" s="145" t="s">
        <v>175</v>
      </c>
      <c r="C38" s="151" t="s">
        <v>283</v>
      </c>
      <c r="D38" s="32">
        <f>154.5-0.5</f>
        <v>154</v>
      </c>
      <c r="E38" s="32">
        <v>154</v>
      </c>
      <c r="F38" s="32">
        <v>107.8</v>
      </c>
      <c r="G38" s="86">
        <f t="shared" si="2"/>
        <v>0.7</v>
      </c>
      <c r="H38" s="86">
        <f t="shared" si="3"/>
        <v>0.7</v>
      </c>
    </row>
    <row r="39" spans="1:8" ht="25.5" hidden="1">
      <c r="A39" s="50" t="s">
        <v>79</v>
      </c>
      <c r="B39" s="45" t="s">
        <v>42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1" t="s">
        <v>117</v>
      </c>
      <c r="B40" s="145" t="s">
        <v>110</v>
      </c>
      <c r="C40" s="151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119</v>
      </c>
      <c r="C41" s="87" t="s">
        <v>216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80</v>
      </c>
      <c r="B42" s="45" t="s">
        <v>44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48" t="s">
        <v>81</v>
      </c>
      <c r="B43" s="70" t="s">
        <v>130</v>
      </c>
      <c r="C43" s="151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130</v>
      </c>
      <c r="C44" s="87" t="s">
        <v>297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82</v>
      </c>
      <c r="B45" s="45" t="s">
        <v>45</v>
      </c>
      <c r="C45" s="50"/>
      <c r="D45" s="85">
        <f>D46</f>
        <v>455</v>
      </c>
      <c r="E45" s="85">
        <f>E46</f>
        <v>331.2</v>
      </c>
      <c r="F45" s="85">
        <f>F46</f>
        <v>329.3</v>
      </c>
      <c r="G45" s="86">
        <f t="shared" si="2"/>
        <v>0.7237362637362638</v>
      </c>
      <c r="H45" s="86">
        <f t="shared" si="3"/>
        <v>0.9942632850241546</v>
      </c>
    </row>
    <row r="46" spans="1:8" ht="12.75">
      <c r="A46" s="151" t="s">
        <v>48</v>
      </c>
      <c r="B46" s="145" t="s">
        <v>49</v>
      </c>
      <c r="C46" s="151"/>
      <c r="D46" s="32">
        <f>D47+D48+D49</f>
        <v>455</v>
      </c>
      <c r="E46" s="32">
        <f>E47+E48+E49</f>
        <v>331.2</v>
      </c>
      <c r="F46" s="32">
        <f>F47+F48+F49</f>
        <v>329.3</v>
      </c>
      <c r="G46" s="86">
        <f t="shared" si="2"/>
        <v>0.7237362637362638</v>
      </c>
      <c r="H46" s="86">
        <f t="shared" si="3"/>
        <v>0.9942632850241546</v>
      </c>
    </row>
    <row r="47" spans="1:8" s="16" customFormat="1" ht="12.75">
      <c r="A47" s="87"/>
      <c r="B47" s="60" t="s">
        <v>103</v>
      </c>
      <c r="C47" s="87" t="s">
        <v>272</v>
      </c>
      <c r="D47" s="88">
        <v>310</v>
      </c>
      <c r="E47" s="88">
        <v>246.2</v>
      </c>
      <c r="F47" s="88">
        <v>275</v>
      </c>
      <c r="G47" s="86">
        <f t="shared" si="2"/>
        <v>0.8870967741935484</v>
      </c>
      <c r="H47" s="86">
        <f t="shared" si="3"/>
        <v>1.1169780666125102</v>
      </c>
    </row>
    <row r="48" spans="1:8" s="16" customFormat="1" ht="22.5" customHeight="1">
      <c r="A48" s="87"/>
      <c r="B48" s="60" t="s">
        <v>277</v>
      </c>
      <c r="C48" s="87" t="s">
        <v>273</v>
      </c>
      <c r="D48" s="88">
        <v>25</v>
      </c>
      <c r="E48" s="88">
        <v>25</v>
      </c>
      <c r="F48" s="88">
        <v>15.3</v>
      </c>
      <c r="G48" s="86">
        <f t="shared" si="2"/>
        <v>0.612</v>
      </c>
      <c r="H48" s="86">
        <f t="shared" si="3"/>
        <v>0.612</v>
      </c>
    </row>
    <row r="49" spans="1:8" s="16" customFormat="1" ht="29.25" customHeight="1">
      <c r="A49" s="87"/>
      <c r="B49" s="60" t="s">
        <v>187</v>
      </c>
      <c r="C49" s="87" t="s">
        <v>278</v>
      </c>
      <c r="D49" s="88">
        <v>120</v>
      </c>
      <c r="E49" s="88">
        <v>60</v>
      </c>
      <c r="F49" s="88">
        <f>39</f>
        <v>39</v>
      </c>
      <c r="G49" s="86">
        <f t="shared" si="2"/>
        <v>0.325</v>
      </c>
      <c r="H49" s="86">
        <f t="shared" si="3"/>
        <v>0.65</v>
      </c>
    </row>
    <row r="50" spans="1:8" ht="27" customHeight="1">
      <c r="A50" s="64" t="s">
        <v>133</v>
      </c>
      <c r="B50" s="149" t="s">
        <v>131</v>
      </c>
      <c r="C50" s="64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6">
        <f t="shared" si="2"/>
        <v>0.3</v>
      </c>
      <c r="H50" s="86">
        <f t="shared" si="3"/>
        <v>0.3</v>
      </c>
    </row>
    <row r="51" spans="1:8" ht="29.25" customHeight="1">
      <c r="A51" s="148" t="s">
        <v>127</v>
      </c>
      <c r="B51" s="70" t="s">
        <v>134</v>
      </c>
      <c r="C51" s="148"/>
      <c r="D51" s="32">
        <f t="shared" si="6"/>
        <v>1</v>
      </c>
      <c r="E51" s="32">
        <f t="shared" si="6"/>
        <v>1</v>
      </c>
      <c r="F51" s="32">
        <f t="shared" si="6"/>
        <v>0.3</v>
      </c>
      <c r="G51" s="86">
        <f t="shared" si="2"/>
        <v>0.3</v>
      </c>
      <c r="H51" s="86">
        <f t="shared" si="3"/>
        <v>0.3</v>
      </c>
    </row>
    <row r="52" spans="1:8" s="16" customFormat="1" ht="30.75" customHeight="1">
      <c r="A52" s="87"/>
      <c r="B52" s="60" t="s">
        <v>286</v>
      </c>
      <c r="C52" s="87" t="s">
        <v>279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86">
        <f t="shared" si="3"/>
        <v>0.3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51" t="s">
        <v>55</v>
      </c>
      <c r="B54" s="145" t="s">
        <v>56</v>
      </c>
      <c r="C54" s="151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280</v>
      </c>
      <c r="C55" s="87" t="s">
        <v>281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191</v>
      </c>
      <c r="C56" s="151" t="s">
        <v>5</v>
      </c>
      <c r="D56" s="32">
        <v>30</v>
      </c>
      <c r="E56" s="32">
        <v>22.5</v>
      </c>
      <c r="F56" s="32">
        <v>25</v>
      </c>
      <c r="G56" s="86">
        <f t="shared" si="2"/>
        <v>0.8333333333333334</v>
      </c>
      <c r="H56" s="86">
        <f t="shared" si="3"/>
        <v>1.1111111111111112</v>
      </c>
    </row>
    <row r="57" spans="1:8" ht="12.75">
      <c r="A57" s="50"/>
      <c r="B57" s="45" t="s">
        <v>104</v>
      </c>
      <c r="C57" s="50"/>
      <c r="D57" s="85">
        <f>D58</f>
        <v>1749.9</v>
      </c>
      <c r="E57" s="85">
        <f>E58</f>
        <v>1324.4</v>
      </c>
      <c r="F57" s="85">
        <f>F58</f>
        <v>977.6</v>
      </c>
      <c r="G57" s="86">
        <f t="shared" si="2"/>
        <v>0.558660494885422</v>
      </c>
      <c r="H57" s="86">
        <f t="shared" si="3"/>
        <v>0.7381455753548777</v>
      </c>
    </row>
    <row r="58" spans="1:8" s="16" customFormat="1" ht="25.5">
      <c r="A58" s="87"/>
      <c r="B58" s="60" t="s">
        <v>105</v>
      </c>
      <c r="C58" s="87" t="s">
        <v>210</v>
      </c>
      <c r="D58" s="88">
        <v>1749.9</v>
      </c>
      <c r="E58" s="88">
        <v>1324.4</v>
      </c>
      <c r="F58" s="88">
        <v>977.6</v>
      </c>
      <c r="G58" s="86">
        <f t="shared" si="2"/>
        <v>0.558660494885422</v>
      </c>
      <c r="H58" s="86">
        <f t="shared" si="3"/>
        <v>0.7381455753548777</v>
      </c>
    </row>
    <row r="59" spans="1:8" ht="22.5" customHeight="1">
      <c r="A59" s="151"/>
      <c r="B59" s="71" t="s">
        <v>72</v>
      </c>
      <c r="C59" s="89"/>
      <c r="D59" s="90">
        <f>D31+D37+D39+D45+D50+D53+D57+D56</f>
        <v>4803.4</v>
      </c>
      <c r="E59" s="90">
        <f>E31+E37+E39+E45+E50+E53+E57+E56</f>
        <v>3714.4</v>
      </c>
      <c r="F59" s="90">
        <f>F31+F37+F39+F45+F50+F53+F57+F56</f>
        <v>2969.6</v>
      </c>
      <c r="G59" s="86">
        <f t="shared" si="2"/>
        <v>0.6182287546321356</v>
      </c>
      <c r="H59" s="86">
        <f t="shared" si="3"/>
        <v>0.799483092827913</v>
      </c>
    </row>
    <row r="60" spans="1:8" ht="15">
      <c r="A60" s="91"/>
      <c r="B60" s="145" t="s">
        <v>87</v>
      </c>
      <c r="C60" s="151"/>
      <c r="D60" s="92">
        <f>D57</f>
        <v>1749.9</v>
      </c>
      <c r="E60" s="92">
        <f>E57</f>
        <v>1324.4</v>
      </c>
      <c r="F60" s="92">
        <f>F57</f>
        <v>977.6</v>
      </c>
      <c r="G60" s="86">
        <f t="shared" si="2"/>
        <v>0.558660494885422</v>
      </c>
      <c r="H60" s="86">
        <f t="shared" si="3"/>
        <v>0.7381455753548777</v>
      </c>
    </row>
    <row r="63" spans="2:8" ht="15">
      <c r="B63" s="38" t="s">
        <v>97</v>
      </c>
      <c r="C63" s="39"/>
      <c r="F63" s="36">
        <f>H63</f>
        <v>998.2</v>
      </c>
      <c r="H63" s="36">
        <v>998.2</v>
      </c>
    </row>
    <row r="64" spans="2:3" ht="15">
      <c r="B64" s="38"/>
      <c r="C64" s="39"/>
    </row>
    <row r="65" spans="2:3" ht="15">
      <c r="B65" s="38" t="s">
        <v>88</v>
      </c>
      <c r="C65" s="39"/>
    </row>
    <row r="66" spans="2:3" ht="15">
      <c r="B66" s="38" t="s">
        <v>89</v>
      </c>
      <c r="C66" s="39"/>
    </row>
    <row r="67" spans="2:3" ht="15">
      <c r="B67" s="38"/>
      <c r="C67" s="39"/>
    </row>
    <row r="68" spans="2:3" ht="15">
      <c r="B68" s="38" t="s">
        <v>90</v>
      </c>
      <c r="C68" s="39"/>
    </row>
    <row r="69" spans="2:3" ht="15">
      <c r="B69" s="38" t="s">
        <v>91</v>
      </c>
      <c r="C69" s="39"/>
    </row>
    <row r="70" spans="2:3" ht="15">
      <c r="B70" s="38"/>
      <c r="C70" s="39"/>
    </row>
    <row r="71" spans="2:3" ht="15">
      <c r="B71" s="38" t="s">
        <v>92</v>
      </c>
      <c r="C71" s="39"/>
    </row>
    <row r="72" spans="2:3" ht="15">
      <c r="B72" s="38" t="s">
        <v>93</v>
      </c>
      <c r="C72" s="39"/>
    </row>
    <row r="73" spans="2:3" ht="15">
      <c r="B73" s="38"/>
      <c r="C73" s="39"/>
    </row>
    <row r="74" spans="2:3" ht="15">
      <c r="B74" s="38" t="s">
        <v>94</v>
      </c>
      <c r="C74" s="39"/>
    </row>
    <row r="75" spans="2:3" ht="15">
      <c r="B75" s="38" t="s">
        <v>95</v>
      </c>
      <c r="C75" s="39"/>
    </row>
    <row r="78" spans="2:8" ht="15">
      <c r="B78" s="38" t="s">
        <v>96</v>
      </c>
      <c r="C78" s="39"/>
      <c r="F78" s="43">
        <f>H78</f>
        <v>1254.5000000000005</v>
      </c>
      <c r="H78" s="43">
        <f>F26+H63-F59</f>
        <v>1254.5000000000005</v>
      </c>
    </row>
    <row r="81" spans="2:3" ht="15">
      <c r="B81" s="38" t="s">
        <v>98</v>
      </c>
      <c r="C81" s="39"/>
    </row>
    <row r="82" spans="2:3" ht="15">
      <c r="B82" s="38" t="s">
        <v>99</v>
      </c>
      <c r="C82" s="39"/>
    </row>
    <row r="83" spans="2:3" ht="15">
      <c r="B83" s="38" t="s">
        <v>100</v>
      </c>
      <c r="C83" s="39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6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hidden="1" customWidth="1"/>
    <col min="5" max="5" width="14.140625" style="36" customWidth="1"/>
    <col min="6" max="6" width="11.28125" style="74" customWidth="1"/>
    <col min="7" max="7" width="11.421875" style="74" hidden="1" customWidth="1"/>
    <col min="8" max="16384" width="9.140625" style="36" customWidth="1"/>
  </cols>
  <sheetData>
    <row r="1" spans="1:7" s="136" customFormat="1" ht="57.75" customHeight="1">
      <c r="A1" s="158" t="s">
        <v>367</v>
      </c>
      <c r="B1" s="158"/>
      <c r="C1" s="158"/>
      <c r="D1" s="158"/>
      <c r="E1" s="158"/>
      <c r="F1" s="158"/>
      <c r="G1" s="158"/>
    </row>
    <row r="2" spans="1:7" ht="15" customHeight="1">
      <c r="A2" s="196"/>
      <c r="B2" s="162" t="s">
        <v>6</v>
      </c>
      <c r="C2" s="155" t="s">
        <v>7</v>
      </c>
      <c r="D2" s="156" t="s">
        <v>348</v>
      </c>
      <c r="E2" s="155" t="s">
        <v>8</v>
      </c>
      <c r="F2" s="156" t="s">
        <v>153</v>
      </c>
      <c r="G2" s="156" t="s">
        <v>349</v>
      </c>
    </row>
    <row r="3" spans="1:7" ht="15" customHeight="1">
      <c r="A3" s="197"/>
      <c r="B3" s="162"/>
      <c r="C3" s="155"/>
      <c r="D3" s="157"/>
      <c r="E3" s="155"/>
      <c r="F3" s="157"/>
      <c r="G3" s="157"/>
    </row>
    <row r="4" spans="1:7" ht="15">
      <c r="A4" s="142"/>
      <c r="B4" s="143" t="s">
        <v>86</v>
      </c>
      <c r="C4" s="144">
        <f>C5+C6+C7+C8+C9+C10+C11+C12+C13+C14+C15+C16+C17+C18+C19+C20+C21+C23</f>
        <v>233210.4</v>
      </c>
      <c r="D4" s="144">
        <f>D5+D6+D7+D8+D9+D10+D11+D12+D13+D14+D15+D16+D17+D18+D19+D20+D21+D23</f>
        <v>166852.5</v>
      </c>
      <c r="E4" s="144">
        <f>E5+E6+E7+E8+E9+E10+E11+E12+E13+E14+E15+E16+E17+E18+E19+E20+E21+E23</f>
        <v>200242.70000000004</v>
      </c>
      <c r="F4" s="44">
        <f>E4/C4</f>
        <v>0.8586353781821053</v>
      </c>
      <c r="G4" s="44">
        <f>E4/D4</f>
        <v>1.2001180683537858</v>
      </c>
    </row>
    <row r="5" spans="1:7" ht="15">
      <c r="A5" s="142"/>
      <c r="B5" s="145" t="s">
        <v>10</v>
      </c>
      <c r="C5" s="32">
        <v>138597.5</v>
      </c>
      <c r="D5" s="32">
        <v>97235</v>
      </c>
      <c r="E5" s="32">
        <v>108613.5</v>
      </c>
      <c r="F5" s="44">
        <f aca="true" t="shared" si="0" ref="F5:F36">E5/C5</f>
        <v>0.7836613214524072</v>
      </c>
      <c r="G5" s="44">
        <f aca="true" t="shared" si="1" ref="G5:G36">E5/D5</f>
        <v>1.1170206201470665</v>
      </c>
    </row>
    <row r="6" spans="1:7" ht="15">
      <c r="A6" s="142"/>
      <c r="B6" s="145" t="s">
        <v>11</v>
      </c>
      <c r="C6" s="32">
        <v>20000</v>
      </c>
      <c r="D6" s="32">
        <v>14800</v>
      </c>
      <c r="E6" s="32">
        <v>19603.6</v>
      </c>
      <c r="F6" s="44">
        <f t="shared" si="0"/>
        <v>0.9801799999999999</v>
      </c>
      <c r="G6" s="44">
        <f t="shared" si="1"/>
        <v>1.3245675675675674</v>
      </c>
    </row>
    <row r="7" spans="1:7" ht="15">
      <c r="A7" s="142"/>
      <c r="B7" s="145" t="s">
        <v>12</v>
      </c>
      <c r="C7" s="32">
        <v>4800</v>
      </c>
      <c r="D7" s="32">
        <v>3836</v>
      </c>
      <c r="E7" s="32">
        <v>4456.9</v>
      </c>
      <c r="F7" s="44">
        <f t="shared" si="0"/>
        <v>0.9285208333333332</v>
      </c>
      <c r="G7" s="44">
        <f t="shared" si="1"/>
        <v>1.1618613138686131</v>
      </c>
    </row>
    <row r="8" spans="1:7" ht="15">
      <c r="A8" s="142"/>
      <c r="B8" s="145" t="s">
        <v>315</v>
      </c>
      <c r="C8" s="32">
        <v>14271.1</v>
      </c>
      <c r="D8" s="32">
        <v>11415.9</v>
      </c>
      <c r="E8" s="32">
        <v>12998.5</v>
      </c>
      <c r="F8" s="44">
        <f t="shared" si="0"/>
        <v>0.9108267757916348</v>
      </c>
      <c r="G8" s="44">
        <f t="shared" si="1"/>
        <v>1.1386312073511506</v>
      </c>
    </row>
    <row r="9" spans="1:7" ht="15">
      <c r="A9" s="142"/>
      <c r="B9" s="145" t="s">
        <v>13</v>
      </c>
      <c r="C9" s="32">
        <v>6000</v>
      </c>
      <c r="D9" s="32">
        <v>3580</v>
      </c>
      <c r="E9" s="32">
        <v>5908.8</v>
      </c>
      <c r="F9" s="44">
        <f t="shared" si="0"/>
        <v>0.9848</v>
      </c>
      <c r="G9" s="44">
        <f t="shared" si="1"/>
        <v>1.6505027932960894</v>
      </c>
    </row>
    <row r="10" spans="1:7" ht="15">
      <c r="A10" s="142"/>
      <c r="B10" s="145" t="s">
        <v>14</v>
      </c>
      <c r="C10" s="32">
        <v>21972</v>
      </c>
      <c r="D10" s="32">
        <v>15194</v>
      </c>
      <c r="E10" s="32">
        <v>22080</v>
      </c>
      <c r="F10" s="44">
        <f t="shared" si="0"/>
        <v>1.0049153468050245</v>
      </c>
      <c r="G10" s="44">
        <f t="shared" si="1"/>
        <v>1.4532052125839148</v>
      </c>
    </row>
    <row r="11" spans="1:7" ht="15">
      <c r="A11" s="142"/>
      <c r="B11" s="145" t="s">
        <v>111</v>
      </c>
      <c r="C11" s="32">
        <v>3274</v>
      </c>
      <c r="D11" s="32">
        <v>2440</v>
      </c>
      <c r="E11" s="32">
        <v>2973.2</v>
      </c>
      <c r="F11" s="44">
        <f t="shared" si="0"/>
        <v>0.9081246182040317</v>
      </c>
      <c r="G11" s="44">
        <f t="shared" si="1"/>
        <v>1.2185245901639343</v>
      </c>
    </row>
    <row r="12" spans="1:7" ht="15">
      <c r="A12" s="142"/>
      <c r="B12" s="145" t="s">
        <v>15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42"/>
      <c r="B13" s="145" t="s">
        <v>16</v>
      </c>
      <c r="C13" s="32">
        <v>6615</v>
      </c>
      <c r="D13" s="32">
        <v>4849</v>
      </c>
      <c r="E13" s="32">
        <v>6275.1</v>
      </c>
      <c r="F13" s="44">
        <f t="shared" si="0"/>
        <v>0.9486167800453515</v>
      </c>
      <c r="G13" s="44">
        <f t="shared" si="1"/>
        <v>1.2941018766756034</v>
      </c>
    </row>
    <row r="14" spans="1:7" ht="15">
      <c r="A14" s="142"/>
      <c r="B14" s="145" t="s">
        <v>17</v>
      </c>
      <c r="C14" s="32">
        <v>2330.9</v>
      </c>
      <c r="D14" s="32">
        <v>1812.4</v>
      </c>
      <c r="E14" s="32">
        <v>2053.6</v>
      </c>
      <c r="F14" s="44">
        <f t="shared" si="0"/>
        <v>0.8810330773520957</v>
      </c>
      <c r="G14" s="44">
        <f t="shared" si="1"/>
        <v>1.133083204590598</v>
      </c>
    </row>
    <row r="15" spans="1:7" ht="15">
      <c r="A15" s="142"/>
      <c r="B15" s="145" t="s">
        <v>18</v>
      </c>
      <c r="C15" s="32">
        <v>50</v>
      </c>
      <c r="D15" s="32">
        <v>50</v>
      </c>
      <c r="E15" s="32">
        <v>51.4</v>
      </c>
      <c r="F15" s="44">
        <v>0</v>
      </c>
      <c r="G15" s="44">
        <v>0</v>
      </c>
    </row>
    <row r="16" spans="1:7" ht="15">
      <c r="A16" s="142"/>
      <c r="B16" s="145" t="s">
        <v>19</v>
      </c>
      <c r="C16" s="32">
        <v>400</v>
      </c>
      <c r="D16" s="32">
        <v>300</v>
      </c>
      <c r="E16" s="32">
        <v>362.2</v>
      </c>
      <c r="F16" s="44">
        <f t="shared" si="0"/>
        <v>0.9055</v>
      </c>
      <c r="G16" s="44">
        <f t="shared" si="1"/>
        <v>1.2073333333333334</v>
      </c>
    </row>
    <row r="17" spans="1:7" ht="15">
      <c r="A17" s="142"/>
      <c r="B17" s="145" t="s">
        <v>20</v>
      </c>
      <c r="C17" s="32">
        <v>810</v>
      </c>
      <c r="D17" s="32">
        <v>595</v>
      </c>
      <c r="E17" s="32">
        <v>797.4</v>
      </c>
      <c r="F17" s="44">
        <f t="shared" si="0"/>
        <v>0.9844444444444445</v>
      </c>
      <c r="G17" s="44">
        <f t="shared" si="1"/>
        <v>1.3401680672268907</v>
      </c>
    </row>
    <row r="18" spans="1:7" ht="15">
      <c r="A18" s="142"/>
      <c r="B18" s="145" t="s">
        <v>21</v>
      </c>
      <c r="C18" s="32"/>
      <c r="D18" s="32"/>
      <c r="E18" s="32"/>
      <c r="F18" s="44">
        <v>0</v>
      </c>
      <c r="G18" s="44">
        <v>0</v>
      </c>
    </row>
    <row r="19" spans="1:7" ht="15">
      <c r="A19" s="142"/>
      <c r="B19" s="145" t="s">
        <v>22</v>
      </c>
      <c r="C19" s="32">
        <v>1872.5</v>
      </c>
      <c r="D19" s="32">
        <v>1472.5</v>
      </c>
      <c r="E19" s="32">
        <v>2111.6</v>
      </c>
      <c r="F19" s="44">
        <v>0</v>
      </c>
      <c r="G19" s="44">
        <v>0</v>
      </c>
    </row>
    <row r="20" spans="1:7" ht="15">
      <c r="A20" s="142"/>
      <c r="B20" s="145" t="s">
        <v>379</v>
      </c>
      <c r="C20" s="32">
        <v>9425</v>
      </c>
      <c r="D20" s="32">
        <v>7047</v>
      </c>
      <c r="E20" s="32">
        <v>9474.7</v>
      </c>
      <c r="F20" s="44">
        <f t="shared" si="0"/>
        <v>1.0052732095490717</v>
      </c>
      <c r="G20" s="44">
        <f t="shared" si="1"/>
        <v>1.34450120618703</v>
      </c>
    </row>
    <row r="21" spans="1:7" ht="15">
      <c r="A21" s="142"/>
      <c r="B21" s="145" t="s">
        <v>24</v>
      </c>
      <c r="C21" s="32">
        <v>2792.4</v>
      </c>
      <c r="D21" s="32">
        <v>2225.7</v>
      </c>
      <c r="E21" s="32">
        <v>2482.2</v>
      </c>
      <c r="F21" s="44">
        <f t="shared" si="0"/>
        <v>0.8889127632144391</v>
      </c>
      <c r="G21" s="44">
        <f t="shared" si="1"/>
        <v>1.1152446421350586</v>
      </c>
    </row>
    <row r="22" spans="1:7" ht="15">
      <c r="A22" s="142"/>
      <c r="B22" s="145" t="s">
        <v>25</v>
      </c>
      <c r="C22" s="32">
        <v>852.8</v>
      </c>
      <c r="D22" s="32">
        <v>634</v>
      </c>
      <c r="E22" s="32">
        <v>583.9</v>
      </c>
      <c r="F22" s="44">
        <f t="shared" si="0"/>
        <v>0.6846857410881801</v>
      </c>
      <c r="G22" s="44">
        <f t="shared" si="1"/>
        <v>0.9209779179810725</v>
      </c>
    </row>
    <row r="23" spans="1:7" ht="15">
      <c r="A23" s="142"/>
      <c r="B23" s="145" t="s">
        <v>26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0</v>
      </c>
      <c r="F23" s="44">
        <v>0</v>
      </c>
      <c r="G23" s="44">
        <v>0</v>
      </c>
    </row>
    <row r="24" spans="1:7" ht="15">
      <c r="A24" s="142"/>
      <c r="B24" s="45" t="s">
        <v>85</v>
      </c>
      <c r="C24" s="32">
        <f>C25+C26+C28+C29+C31+C30+C32</f>
        <v>512293.10000000003</v>
      </c>
      <c r="D24" s="32">
        <f>D25+D26+D28+D29+D31+D30+D32</f>
        <v>393238.89999999997</v>
      </c>
      <c r="E24" s="32">
        <f>E25+E26+E28+E29+E31+E30+E32</f>
        <v>414420</v>
      </c>
      <c r="F24" s="44">
        <f t="shared" si="0"/>
        <v>0.8089509696695114</v>
      </c>
      <c r="G24" s="44">
        <f t="shared" si="1"/>
        <v>1.053863185966597</v>
      </c>
    </row>
    <row r="25" spans="1:7" ht="21" customHeight="1">
      <c r="A25" s="142"/>
      <c r="B25" s="145" t="s">
        <v>28</v>
      </c>
      <c r="C25" s="32">
        <f>МР!D25+'МО г.Ртищево'!D21+'Кр-звезда'!D21+Макарово!D22+Октябрьский!D21+Салтыковка!D21+Урусово!D22+'Ш-Голицыно'!D21</f>
        <v>115753.69999999998</v>
      </c>
      <c r="D25" s="32">
        <f>МР!E25+'МО г.Ртищево'!E21+'Кр-звезда'!E21+Макарово!E22+Октябрьский!E21+Салтыковка!E21+Урусово!E22+'Ш-Голицыно'!E21</f>
        <v>84539.00000000001</v>
      </c>
      <c r="E25" s="32">
        <f>МР!F25+'МО г.Ртищево'!F21+'Кр-звезда'!F21+Макарово!F22+Октябрьский!F21+Салтыковка!F21+Урусово!F22+'Ш-Голицыно'!F21</f>
        <v>103711.8</v>
      </c>
      <c r="F25" s="44">
        <f t="shared" si="0"/>
        <v>0.8959696320722363</v>
      </c>
      <c r="G25" s="44">
        <f t="shared" si="1"/>
        <v>1.2267923680194939</v>
      </c>
    </row>
    <row r="26" spans="1:7" ht="23.25" customHeight="1">
      <c r="A26" s="142"/>
      <c r="B26" s="145" t="s">
        <v>29</v>
      </c>
      <c r="C26" s="32">
        <f>МР!D26+924</f>
        <v>348217.7</v>
      </c>
      <c r="D26" s="32">
        <f>МР!E26+'Кр-звезда'!E23+Макарово!E23+Октябрьский!E22+Салтыковка!E22+Урусово!E23+'Ш-Голицыно'!E22</f>
        <v>266911.6</v>
      </c>
      <c r="E26" s="32">
        <f>МР!F26+'Кр-звезда'!F23+Макарово!F23+Октябрьский!F22+Салтыковка!F22+Урусово!F23+'Ш-Голицыно'!F22</f>
        <v>282346.5</v>
      </c>
      <c r="F26" s="44">
        <f t="shared" si="0"/>
        <v>0.810833280444963</v>
      </c>
      <c r="G26" s="44">
        <f t="shared" si="1"/>
        <v>1.0578277602022543</v>
      </c>
    </row>
    <row r="27" spans="1:7" ht="23.25" customHeight="1">
      <c r="A27" s="142"/>
      <c r="B27" s="145" t="s">
        <v>166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924</v>
      </c>
      <c r="E27" s="32">
        <f>'Кр-звезда'!F23+Макарово!F23+Октябрьский!F22+Салтыковка!F22+Урусово!F23+'Ш-Голицыно'!F22</f>
        <v>924</v>
      </c>
      <c r="F27" s="44">
        <f t="shared" si="0"/>
        <v>1</v>
      </c>
      <c r="G27" s="44">
        <f t="shared" si="1"/>
        <v>1</v>
      </c>
    </row>
    <row r="28" spans="1:7" ht="22.5" customHeight="1">
      <c r="A28" s="142"/>
      <c r="B28" s="145" t="s">
        <v>30</v>
      </c>
      <c r="C28" s="32">
        <f>МР!D27+'МО г.Ртищево'!D22+'МО г.Ртищево'!D23</f>
        <v>24063.899999999998</v>
      </c>
      <c r="D28" s="32">
        <f>МР!E27+'МО г.Ртищево'!E22+'МО г.Ртищево'!E23</f>
        <v>22213.899999999998</v>
      </c>
      <c r="E28" s="32">
        <f>МР!F27+'МО г.Ртищево'!F22+'МО г.Ртищево'!F23</f>
        <v>9712</v>
      </c>
      <c r="F28" s="44">
        <f t="shared" si="0"/>
        <v>0.4035921026932459</v>
      </c>
      <c r="G28" s="44">
        <f t="shared" si="1"/>
        <v>0.43720373279793284</v>
      </c>
    </row>
    <row r="29" spans="1:7" ht="65.25" customHeight="1">
      <c r="A29" s="142"/>
      <c r="B29" s="145" t="s">
        <v>392</v>
      </c>
      <c r="C29" s="32">
        <f>МР!D28+МР!D30+МР!D31+МР!D32+МР!D33</f>
        <v>1852.6999999999998</v>
      </c>
      <c r="D29" s="32">
        <f>МР!E28+МР!E30+МР!E31+МР!E32+МР!E33</f>
        <v>1759.6</v>
      </c>
      <c r="E29" s="32">
        <f>МР!F28+МР!F30+МР!F31+МР!F32+МР!F33</f>
        <v>292.9</v>
      </c>
      <c r="F29" s="44">
        <f t="shared" si="0"/>
        <v>0.15809359313434448</v>
      </c>
      <c r="G29" s="44">
        <f t="shared" si="1"/>
        <v>0.16645828597408502</v>
      </c>
    </row>
    <row r="30" spans="1:7" ht="15.75" customHeight="1">
      <c r="A30" s="142"/>
      <c r="B30" s="145" t="s">
        <v>71</v>
      </c>
      <c r="C30" s="32">
        <f>МР!D29+'МО г.Ртищево'!D24+'Кр-звезда'!D22+Макарово!D24+Октябрьский!D23+Салтыковка!D23+Урусово!D24+'Ш-Голицыно'!D23</f>
        <v>22371.499999999996</v>
      </c>
      <c r="D30" s="32">
        <f>МР!E29+'МО г.Ртищево'!E24+'Кр-звезда'!E22+Макарово!E24+Октябрьский!E23+Салтыковка!E23+Урусово!E24+'Ш-Голицыно'!E23</f>
        <v>17781.2</v>
      </c>
      <c r="E30" s="32">
        <f>МР!F29+'МО г.Ртищево'!F24+'Кр-звезда'!F22+Макарово!F24+Октябрьский!F23+Салтыковка!F23+Урусово!F24+'Ш-Голицыно'!F23</f>
        <v>18320.3</v>
      </c>
      <c r="F30" s="44">
        <f t="shared" si="0"/>
        <v>0.8189124555796439</v>
      </c>
      <c r="G30" s="44">
        <f t="shared" si="1"/>
        <v>1.0303185386813039</v>
      </c>
    </row>
    <row r="31" spans="1:7" ht="28.5" customHeight="1">
      <c r="A31" s="142"/>
      <c r="B31" s="145" t="s">
        <v>31</v>
      </c>
      <c r="C31" s="32">
        <f>МР!D34</f>
        <v>250</v>
      </c>
      <c r="D31" s="32">
        <f>МР!E34</f>
        <v>250</v>
      </c>
      <c r="E31" s="32">
        <f>МР!F34</f>
        <v>252.9</v>
      </c>
      <c r="F31" s="44">
        <v>0</v>
      </c>
      <c r="G31" s="44">
        <v>0</v>
      </c>
    </row>
    <row r="32" spans="1:7" ht="33" customHeight="1" thickBot="1">
      <c r="A32" s="142"/>
      <c r="B32" s="46" t="s">
        <v>161</v>
      </c>
      <c r="C32" s="32">
        <f>МР!D35+'Кр-звезда'!D25+Макарово!D26+Октябрьский!D25+Салтыковка!D25+Урусово!D25+'Ш-Голицыно'!D24</f>
        <v>-216.4</v>
      </c>
      <c r="D32" s="32">
        <f>МР!E35+'Кр-звезда'!E25+Макарово!E26+Октябрьский!E25+Салтыковка!E25+Урусово!E25+'Ш-Голицыно'!E24</f>
        <v>-216.4</v>
      </c>
      <c r="E32" s="32">
        <f>МР!F35+'Кр-звезда'!F25+Макарово!F26+Октябрьский!F25+Салтыковка!F25+Урусово!F25+'Ш-Голицыно'!F24</f>
        <v>-216.4</v>
      </c>
      <c r="F32" s="44">
        <f t="shared" si="0"/>
        <v>1</v>
      </c>
      <c r="G32" s="44">
        <f t="shared" si="1"/>
        <v>1</v>
      </c>
    </row>
    <row r="33" spans="1:7" ht="18.75">
      <c r="A33" s="142"/>
      <c r="B33" s="47" t="s">
        <v>32</v>
      </c>
      <c r="C33" s="144">
        <f>C4+C24</f>
        <v>745503.5</v>
      </c>
      <c r="D33" s="32">
        <f>МР!E36</f>
        <v>476471.7999999999</v>
      </c>
      <c r="E33" s="144">
        <f>E4+E24</f>
        <v>614662.7000000001</v>
      </c>
      <c r="F33" s="44">
        <f t="shared" si="0"/>
        <v>0.824493379306737</v>
      </c>
      <c r="G33" s="44">
        <f t="shared" si="1"/>
        <v>1.290029546344611</v>
      </c>
    </row>
    <row r="34" spans="1:7" ht="15.75">
      <c r="A34" s="142"/>
      <c r="B34" s="48" t="s">
        <v>295</v>
      </c>
      <c r="C34" s="144">
        <v>27392.8</v>
      </c>
      <c r="D34" s="32">
        <v>25200.8</v>
      </c>
      <c r="E34" s="144">
        <v>20955</v>
      </c>
      <c r="F34" s="44">
        <f t="shared" si="0"/>
        <v>0.7649820390759616</v>
      </c>
      <c r="G34" s="44">
        <f t="shared" si="1"/>
        <v>0.8315212215485223</v>
      </c>
    </row>
    <row r="35" spans="1:7" ht="18.75">
      <c r="A35" s="142"/>
      <c r="B35" s="49" t="s">
        <v>296</v>
      </c>
      <c r="C35" s="144">
        <f>C33-C34</f>
        <v>718110.7</v>
      </c>
      <c r="D35" s="144">
        <f>D33-D34</f>
        <v>451270.9999999999</v>
      </c>
      <c r="E35" s="144">
        <f>E33-E34</f>
        <v>593707.7000000001</v>
      </c>
      <c r="F35" s="44">
        <f t="shared" si="0"/>
        <v>0.8267634781099907</v>
      </c>
      <c r="G35" s="44">
        <f t="shared" si="1"/>
        <v>1.3156345078677785</v>
      </c>
    </row>
    <row r="36" spans="1:7" ht="15">
      <c r="A36" s="142"/>
      <c r="B36" s="145" t="s">
        <v>112</v>
      </c>
      <c r="C36" s="32">
        <f>C4</f>
        <v>233210.4</v>
      </c>
      <c r="D36" s="32">
        <f>D4</f>
        <v>166852.5</v>
      </c>
      <c r="E36" s="32">
        <f>E4</f>
        <v>200242.70000000004</v>
      </c>
      <c r="F36" s="44">
        <f t="shared" si="0"/>
        <v>0.8586353781821053</v>
      </c>
      <c r="G36" s="44">
        <f t="shared" si="1"/>
        <v>1.2001180683537858</v>
      </c>
    </row>
    <row r="37" spans="1:7" ht="12.75">
      <c r="A37" s="195"/>
      <c r="B37" s="171"/>
      <c r="C37" s="171"/>
      <c r="D37" s="171"/>
      <c r="E37" s="171"/>
      <c r="F37" s="171"/>
      <c r="G37" s="172"/>
    </row>
    <row r="38" spans="1:7" ht="15" customHeight="1">
      <c r="A38" s="188" t="s">
        <v>165</v>
      </c>
      <c r="B38" s="162" t="s">
        <v>33</v>
      </c>
      <c r="C38" s="160" t="s">
        <v>7</v>
      </c>
      <c r="D38" s="156" t="s">
        <v>348</v>
      </c>
      <c r="E38" s="160" t="s">
        <v>8</v>
      </c>
      <c r="F38" s="156" t="s">
        <v>153</v>
      </c>
      <c r="G38" s="156" t="s">
        <v>349</v>
      </c>
    </row>
    <row r="39" spans="1:7" ht="13.5" customHeight="1">
      <c r="A39" s="188"/>
      <c r="B39" s="162"/>
      <c r="C39" s="160"/>
      <c r="D39" s="157"/>
      <c r="E39" s="160"/>
      <c r="F39" s="157"/>
      <c r="G39" s="157"/>
    </row>
    <row r="40" spans="1:7" ht="21" customHeight="1">
      <c r="A40" s="50" t="s">
        <v>73</v>
      </c>
      <c r="B40" s="45" t="s">
        <v>34</v>
      </c>
      <c r="C40" s="51">
        <f>C41+C42+C44+C46+C47+C45+C43</f>
        <v>66505.59999999999</v>
      </c>
      <c r="D40" s="51">
        <f>D41+D42+D44+D46+D47+D45+D43</f>
        <v>55301.1</v>
      </c>
      <c r="E40" s="51">
        <f>E41+E42+E44+E46+E47+E45+E43</f>
        <v>54889</v>
      </c>
      <c r="F40" s="52">
        <f>E40/C40</f>
        <v>0.8253289948515615</v>
      </c>
      <c r="G40" s="52">
        <f>E40/D40</f>
        <v>0.9925480686640953</v>
      </c>
    </row>
    <row r="41" spans="1:7" s="137" customFormat="1" ht="13.5">
      <c r="A41" s="53" t="s">
        <v>75</v>
      </c>
      <c r="B41" s="54" t="s">
        <v>35</v>
      </c>
      <c r="C41" s="55">
        <f>МР!D42+'МО г.Ртищево'!D33</f>
        <v>1630.6</v>
      </c>
      <c r="D41" s="55">
        <f>МР!E42+'МО г.Ртищево'!E33</f>
        <v>1349.8000000000002</v>
      </c>
      <c r="E41" s="55">
        <f>МР!F42+'МО г.Ртищево'!F33</f>
        <v>1440.2</v>
      </c>
      <c r="F41" s="52">
        <f aca="true" t="shared" si="2" ref="F41:F116">E41/C41</f>
        <v>0.8832331657058752</v>
      </c>
      <c r="G41" s="52">
        <f aca="true" t="shared" si="3" ref="G41:G116">E41/D41</f>
        <v>1.0669728848718327</v>
      </c>
    </row>
    <row r="42" spans="1:7" s="137" customFormat="1" ht="13.5">
      <c r="A42" s="53" t="s">
        <v>76</v>
      </c>
      <c r="B42" s="54" t="s">
        <v>36</v>
      </c>
      <c r="C42" s="55">
        <f>МР!D43+'Кр-звезда'!D33+Макарово!D33+Октябрьский!D32+Салтыковка!D32+Урусово!D33+'Ш-Голицыно'!D32+'МО г.Ртищево'!D34</f>
        <v>34460.6</v>
      </c>
      <c r="D42" s="55">
        <f>МР!E43+'Кр-звезда'!E33+Макарово!E33+Октябрьский!E32+Салтыковка!E32+Урусово!E33+'Ш-Голицыно'!E32+'МО г.Ртищево'!E34</f>
        <v>29079.6</v>
      </c>
      <c r="E42" s="55">
        <f>МР!F43+'Кр-звезда'!F33+Макарово!F33+Октябрьский!F32+Салтыковка!F32+Урусово!F33+'Ш-Голицыно'!F32+'МО г.Ртищево'!F34</f>
        <v>31070.9</v>
      </c>
      <c r="F42" s="52">
        <f t="shared" si="2"/>
        <v>0.9016354909664952</v>
      </c>
      <c r="G42" s="52">
        <f t="shared" si="3"/>
        <v>1.0684775581507313</v>
      </c>
    </row>
    <row r="43" spans="1:7" s="137" customFormat="1" ht="13.5">
      <c r="A43" s="53" t="s">
        <v>352</v>
      </c>
      <c r="B43" s="54" t="s">
        <v>358</v>
      </c>
      <c r="C43" s="55">
        <f>МР!D45</f>
        <v>8.7</v>
      </c>
      <c r="D43" s="55">
        <f>МР!E45</f>
        <v>8.7</v>
      </c>
      <c r="E43" s="55">
        <f>МР!F45</f>
        <v>8.7</v>
      </c>
      <c r="F43" s="52">
        <f t="shared" si="2"/>
        <v>1</v>
      </c>
      <c r="G43" s="52">
        <f t="shared" si="3"/>
        <v>1</v>
      </c>
    </row>
    <row r="44" spans="1:7" s="137" customFormat="1" ht="13.5">
      <c r="A44" s="53" t="s">
        <v>77</v>
      </c>
      <c r="B44" s="54" t="s">
        <v>38</v>
      </c>
      <c r="C44" s="55">
        <f>МР!D46</f>
        <v>8598.9</v>
      </c>
      <c r="D44" s="55">
        <f>МР!E46</f>
        <v>6498.1</v>
      </c>
      <c r="E44" s="55">
        <f>МР!F46</f>
        <v>5841.1</v>
      </c>
      <c r="F44" s="52">
        <f t="shared" si="2"/>
        <v>0.679284559652979</v>
      </c>
      <c r="G44" s="52">
        <f t="shared" si="3"/>
        <v>0.8988935227220265</v>
      </c>
    </row>
    <row r="45" spans="1:7" ht="25.5" hidden="1">
      <c r="A45" s="141" t="s">
        <v>217</v>
      </c>
      <c r="B45" s="145" t="s">
        <v>218</v>
      </c>
      <c r="C45" s="56">
        <f>МР!D47</f>
        <v>170</v>
      </c>
      <c r="D45" s="56">
        <f>МР!E47</f>
        <v>170</v>
      </c>
      <c r="E45" s="56">
        <f>МР!F47</f>
        <v>168.8</v>
      </c>
      <c r="F45" s="52">
        <f t="shared" si="2"/>
        <v>0.9929411764705883</v>
      </c>
      <c r="G45" s="52">
        <f t="shared" si="3"/>
        <v>0.9929411764705883</v>
      </c>
    </row>
    <row r="46" spans="1:7" s="137" customFormat="1" ht="13.5">
      <c r="A46" s="53" t="s">
        <v>78</v>
      </c>
      <c r="B46" s="54" t="s">
        <v>39</v>
      </c>
      <c r="C46" s="55">
        <f>МР!D48+'МО г.Ртищево'!D35+'Кр-звезда'!D34+Макарово!D34+Октябрьский!D33+Салтыковка!D33+Урусово!D34+'Ш-Голицыно'!D33</f>
        <v>110</v>
      </c>
      <c r="D46" s="55">
        <f>МР!E48+'МО г.Ртищево'!E35+'Кр-звезда'!E34+Макарово!E34+Октябрьский!E33+Салтыковка!E33+Урусово!E34+'Ш-Голицыно'!E33</f>
        <v>107.5</v>
      </c>
      <c r="E46" s="55">
        <f>МР!F48+'МО г.Ртищево'!F35+'Кр-звезда'!F34+Макарово!F34+Октябрьский!F33+Салтыковка!F33+Урусово!F34+'Ш-Голицыно'!F33</f>
        <v>0</v>
      </c>
      <c r="F46" s="52">
        <f t="shared" si="2"/>
        <v>0</v>
      </c>
      <c r="G46" s="52">
        <f t="shared" si="3"/>
        <v>0</v>
      </c>
    </row>
    <row r="47" spans="1:7" s="137" customFormat="1" ht="13.5">
      <c r="A47" s="53" t="s">
        <v>135</v>
      </c>
      <c r="B47" s="54" t="s">
        <v>40</v>
      </c>
      <c r="C47" s="55">
        <f>C48+C49++C50+C51+C54+C52+C56+C57+C53</f>
        <v>21526.8</v>
      </c>
      <c r="D47" s="55">
        <f>D48+D49++D50+D51+D54+D52+D56+D57+D53</f>
        <v>18087.4</v>
      </c>
      <c r="E47" s="55">
        <f>E48+E49++E50+E51+E54+E52+E56+E57+E53</f>
        <v>16359.3</v>
      </c>
      <c r="F47" s="52">
        <f t="shared" si="2"/>
        <v>0.7599503874240482</v>
      </c>
      <c r="G47" s="52">
        <f t="shared" si="3"/>
        <v>0.9044583522230945</v>
      </c>
    </row>
    <row r="48" spans="1:7" ht="12.75">
      <c r="A48" s="141"/>
      <c r="B48" s="145" t="s">
        <v>158</v>
      </c>
      <c r="C48" s="56">
        <f>МР!D50+'МО г.Ртищево'!D37</f>
        <v>9414.800000000001</v>
      </c>
      <c r="D48" s="56">
        <f>МР!E50+'МО г.Ртищево'!E37</f>
        <v>7100.700000000001</v>
      </c>
      <c r="E48" s="56">
        <f>МР!F50+'МО г.Ртищево'!F37</f>
        <v>7199.1</v>
      </c>
      <c r="F48" s="52">
        <f t="shared" si="2"/>
        <v>0.76465777286825</v>
      </c>
      <c r="G48" s="52">
        <f t="shared" si="3"/>
        <v>1.0138577886687228</v>
      </c>
    </row>
    <row r="49" spans="1:7" ht="12.75" hidden="1">
      <c r="A49" s="141"/>
      <c r="B49" s="145" t="s">
        <v>221</v>
      </c>
      <c r="C49" s="56">
        <f>'МО г.Ртищево'!D39+'Ш-Голицыно'!D36</f>
        <v>0</v>
      </c>
      <c r="D49" s="56">
        <f>'МО г.Ртищево'!E39+'Ш-Голицыно'!E36</f>
        <v>0</v>
      </c>
      <c r="E49" s="56">
        <f>'МО г.Ртищево'!F39+'Ш-Голицыно'!F36</f>
        <v>0</v>
      </c>
      <c r="F49" s="52" t="e">
        <f t="shared" si="2"/>
        <v>#DIV/0!</v>
      </c>
      <c r="G49" s="52" t="e">
        <f t="shared" si="3"/>
        <v>#DIV/0!</v>
      </c>
    </row>
    <row r="50" spans="1:7" ht="12.75">
      <c r="A50" s="141"/>
      <c r="B50" s="145" t="s">
        <v>41</v>
      </c>
      <c r="C50" s="56">
        <f>'Кр-звезда'!D36+Макарово!D36+Октябрьский!D35+Салтыковка!D35+Урусово!D36+'Ш-Голицыно'!D35+МР!D52</f>
        <v>57.3</v>
      </c>
      <c r="D50" s="56">
        <f>'Кр-звезда'!E36+Макарово!E36+Октябрьский!E35+Салтыковка!E35+Урусово!E36+'Ш-Голицыно'!E35+МР!E52</f>
        <v>49.8</v>
      </c>
      <c r="E50" s="56">
        <f>'Кр-звезда'!F36+Макарово!F36+Октябрьский!F35+Салтыковка!F35+Урусово!F36+'Ш-Голицыно'!F35+МР!F52</f>
        <v>0</v>
      </c>
      <c r="F50" s="52">
        <f t="shared" si="2"/>
        <v>0</v>
      </c>
      <c r="G50" s="52">
        <f t="shared" si="3"/>
        <v>0</v>
      </c>
    </row>
    <row r="51" spans="1:7" ht="12.75">
      <c r="A51" s="141"/>
      <c r="B51" s="145" t="s">
        <v>113</v>
      </c>
      <c r="C51" s="56">
        <f>МР!D53</f>
        <v>260</v>
      </c>
      <c r="D51" s="56">
        <f>МР!E53</f>
        <v>260</v>
      </c>
      <c r="E51" s="56">
        <f>МР!F53</f>
        <v>136</v>
      </c>
      <c r="F51" s="52">
        <f t="shared" si="2"/>
        <v>0.5230769230769231</v>
      </c>
      <c r="G51" s="52">
        <f t="shared" si="3"/>
        <v>0.5230769230769231</v>
      </c>
    </row>
    <row r="52" spans="1:7" ht="18" customHeight="1">
      <c r="A52" s="141"/>
      <c r="B52" s="145" t="s">
        <v>290</v>
      </c>
      <c r="C52" s="56">
        <f>Урусово!D37</f>
        <v>5</v>
      </c>
      <c r="D52" s="56">
        <f>Урусово!E37</f>
        <v>5</v>
      </c>
      <c r="E52" s="56">
        <f>Урусово!F37</f>
        <v>5</v>
      </c>
      <c r="F52" s="52">
        <f t="shared" si="2"/>
        <v>1</v>
      </c>
      <c r="G52" s="52">
        <f t="shared" si="3"/>
        <v>1</v>
      </c>
    </row>
    <row r="53" spans="1:7" ht="31.5" customHeight="1">
      <c r="A53" s="141"/>
      <c r="B53" s="145" t="s">
        <v>316</v>
      </c>
      <c r="C53" s="56">
        <f>'МО г.Ртищево'!D41</f>
        <v>1569.7</v>
      </c>
      <c r="D53" s="56">
        <f>'МО г.Ртищево'!E41</f>
        <v>1569.7</v>
      </c>
      <c r="E53" s="56">
        <f>'МО г.Ртищево'!F41</f>
        <v>1569.6</v>
      </c>
      <c r="F53" s="52">
        <f t="shared" si="2"/>
        <v>0.9999362935592787</v>
      </c>
      <c r="G53" s="52">
        <f t="shared" si="3"/>
        <v>0.9999362935592787</v>
      </c>
    </row>
    <row r="54" spans="1:7" ht="25.5">
      <c r="A54" s="141"/>
      <c r="B54" s="145" t="s">
        <v>304</v>
      </c>
      <c r="C54" s="56">
        <f>МР!D54+'МО г.Ртищево'!D42</f>
        <v>5925.400000000001</v>
      </c>
      <c r="D54" s="56">
        <f>МР!E54+'МО г.Ртищево'!E42</f>
        <v>5202.6</v>
      </c>
      <c r="E54" s="56">
        <f>МР!F54+'МО г.Ртищево'!F42</f>
        <v>3188.2999999999997</v>
      </c>
      <c r="F54" s="52">
        <f t="shared" si="2"/>
        <v>0.5380733790123873</v>
      </c>
      <c r="G54" s="52">
        <f t="shared" si="3"/>
        <v>0.6128282012839733</v>
      </c>
    </row>
    <row r="55" spans="1:7" ht="83.25" customHeight="1">
      <c r="A55" s="141"/>
      <c r="B55" s="145" t="s">
        <v>370</v>
      </c>
      <c r="C55" s="140">
        <f>МР!D55</f>
        <v>1632</v>
      </c>
      <c r="D55" s="140">
        <f>МР!E55</f>
        <v>1632</v>
      </c>
      <c r="E55" s="140">
        <f>МР!F55</f>
        <v>0</v>
      </c>
      <c r="F55" s="52">
        <f t="shared" si="2"/>
        <v>0</v>
      </c>
      <c r="G55" s="52">
        <f t="shared" si="3"/>
        <v>0</v>
      </c>
    </row>
    <row r="56" spans="1:7" ht="20.25" customHeight="1">
      <c r="A56" s="141"/>
      <c r="B56" s="145" t="s">
        <v>302</v>
      </c>
      <c r="C56" s="57">
        <f>'МО г.Ртищево'!D43</f>
        <v>180</v>
      </c>
      <c r="D56" s="57">
        <f>'МО г.Ртищево'!E43</f>
        <v>135</v>
      </c>
      <c r="E56" s="57">
        <f>'МО г.Ртищево'!F43</f>
        <v>149.8</v>
      </c>
      <c r="F56" s="52">
        <f t="shared" si="2"/>
        <v>0.8322222222222223</v>
      </c>
      <c r="G56" s="52">
        <f t="shared" si="3"/>
        <v>1.1096296296296297</v>
      </c>
    </row>
    <row r="57" spans="1:7" ht="26.25" customHeight="1">
      <c r="A57" s="141"/>
      <c r="B57" s="58" t="s">
        <v>305</v>
      </c>
      <c r="C57" s="57">
        <f>МР!D56</f>
        <v>4114.6</v>
      </c>
      <c r="D57" s="57">
        <f>МР!E56</f>
        <v>3764.6</v>
      </c>
      <c r="E57" s="57">
        <f>МР!F56</f>
        <v>4111.5</v>
      </c>
      <c r="F57" s="52">
        <f t="shared" si="2"/>
        <v>0.9992465853302872</v>
      </c>
      <c r="G57" s="52">
        <f t="shared" si="3"/>
        <v>1.0921479041598046</v>
      </c>
    </row>
    <row r="58" spans="1:7" ht="21" customHeight="1">
      <c r="A58" s="50" t="s">
        <v>115</v>
      </c>
      <c r="B58" s="45" t="s">
        <v>108</v>
      </c>
      <c r="C58" s="59">
        <f>C59</f>
        <v>924</v>
      </c>
      <c r="D58" s="59">
        <f>D59</f>
        <v>924</v>
      </c>
      <c r="E58" s="59">
        <f>E59</f>
        <v>601.9</v>
      </c>
      <c r="F58" s="52">
        <f t="shared" si="2"/>
        <v>0.6514069264069264</v>
      </c>
      <c r="G58" s="52">
        <f t="shared" si="3"/>
        <v>0.6514069264069264</v>
      </c>
    </row>
    <row r="59" spans="1:7" s="137" customFormat="1" ht="27">
      <c r="A59" s="53" t="s">
        <v>116</v>
      </c>
      <c r="B59" s="54" t="s">
        <v>109</v>
      </c>
      <c r="C59" s="55">
        <f>'Кр-звезда'!D38+Макарово!D38+Октябрьский!D37+Салтыковка!D37+Урусово!D39+'Ш-Голицыно'!D38</f>
        <v>924</v>
      </c>
      <c r="D59" s="55">
        <f>'Кр-звезда'!E38+Макарово!E38+Октябрьский!E37+Салтыковка!E37+Урусово!E39+'Ш-Голицыно'!E38</f>
        <v>924</v>
      </c>
      <c r="E59" s="55">
        <f>'Кр-звезда'!F38+Макарово!F38+Октябрьский!F37+Салтыковка!F37+Урусово!F39+'Ш-Голицыно'!F38</f>
        <v>601.9</v>
      </c>
      <c r="F59" s="52">
        <f t="shared" si="2"/>
        <v>0.6514069264069264</v>
      </c>
      <c r="G59" s="52">
        <f t="shared" si="3"/>
        <v>0.6514069264069264</v>
      </c>
    </row>
    <row r="60" spans="1:7" ht="21" customHeight="1">
      <c r="A60" s="50" t="s">
        <v>79</v>
      </c>
      <c r="B60" s="45" t="s">
        <v>42</v>
      </c>
      <c r="C60" s="59">
        <f>C61+C63</f>
        <v>974.4</v>
      </c>
      <c r="D60" s="59">
        <f>D61+D63</f>
        <v>882.8</v>
      </c>
      <c r="E60" s="59">
        <f>E61+E63</f>
        <v>627.3</v>
      </c>
      <c r="F60" s="52">
        <f t="shared" si="2"/>
        <v>0.6437807881773399</v>
      </c>
      <c r="G60" s="52">
        <f t="shared" si="3"/>
        <v>0.7105799728137744</v>
      </c>
    </row>
    <row r="61" spans="1:7" s="137" customFormat="1" ht="18.75" customHeight="1">
      <c r="A61" s="53" t="s">
        <v>117</v>
      </c>
      <c r="B61" s="54" t="s">
        <v>110</v>
      </c>
      <c r="C61" s="55">
        <f>C62</f>
        <v>130</v>
      </c>
      <c r="D61" s="55">
        <f>D62</f>
        <v>105</v>
      </c>
      <c r="E61" s="55">
        <f>E62</f>
        <v>0</v>
      </c>
      <c r="F61" s="52">
        <f t="shared" si="2"/>
        <v>0</v>
      </c>
      <c r="G61" s="52">
        <f t="shared" si="3"/>
        <v>0</v>
      </c>
    </row>
    <row r="62" spans="1:7" ht="38.25" customHeight="1">
      <c r="A62" s="141"/>
      <c r="B62" s="60" t="s">
        <v>291</v>
      </c>
      <c r="C62" s="56">
        <f>Макарово!D41+Салтыковка!D40</f>
        <v>130</v>
      </c>
      <c r="D62" s="56">
        <f>Макарово!E41+Салтыковка!E40</f>
        <v>105</v>
      </c>
      <c r="E62" s="56">
        <f>Макарово!F41+Салтыковка!F40</f>
        <v>0</v>
      </c>
      <c r="F62" s="52">
        <f t="shared" si="2"/>
        <v>0</v>
      </c>
      <c r="G62" s="52">
        <f t="shared" si="3"/>
        <v>0</v>
      </c>
    </row>
    <row r="63" spans="1:7" s="137" customFormat="1" ht="30" customHeight="1">
      <c r="A63" s="53" t="s">
        <v>164</v>
      </c>
      <c r="B63" s="54" t="s">
        <v>201</v>
      </c>
      <c r="C63" s="55">
        <f>C64+C67+C68+C65+C66</f>
        <v>844.4</v>
      </c>
      <c r="D63" s="55">
        <f>D64+D67+D68+D65+D66</f>
        <v>777.8</v>
      </c>
      <c r="E63" s="55">
        <f>E64+E67+E68+E65+E66</f>
        <v>627.3</v>
      </c>
      <c r="F63" s="52">
        <f t="shared" si="2"/>
        <v>0.7428943628612031</v>
      </c>
      <c r="G63" s="52">
        <f t="shared" si="3"/>
        <v>0.8065055284134739</v>
      </c>
    </row>
    <row r="64" spans="1:7" ht="53.25" customHeight="1">
      <c r="A64" s="141"/>
      <c r="B64" s="60" t="s">
        <v>259</v>
      </c>
      <c r="C64" s="56">
        <f>'МО г.Ртищево'!D48</f>
        <v>20</v>
      </c>
      <c r="D64" s="56">
        <f>'МО г.Ртищево'!E48</f>
        <v>15</v>
      </c>
      <c r="E64" s="56">
        <f>'МО г.Ртищево'!F48</f>
        <v>0</v>
      </c>
      <c r="F64" s="52">
        <f t="shared" si="2"/>
        <v>0</v>
      </c>
      <c r="G64" s="52">
        <f t="shared" si="3"/>
        <v>0</v>
      </c>
    </row>
    <row r="65" spans="1:7" ht="42.75" customHeight="1">
      <c r="A65" s="141"/>
      <c r="B65" s="60" t="s">
        <v>322</v>
      </c>
      <c r="C65" s="56">
        <f>МР!D61</f>
        <v>100</v>
      </c>
      <c r="D65" s="56">
        <f>МР!E61</f>
        <v>100</v>
      </c>
      <c r="E65" s="56">
        <f>МР!F61</f>
        <v>99.9</v>
      </c>
      <c r="F65" s="52">
        <f t="shared" si="2"/>
        <v>0.9990000000000001</v>
      </c>
      <c r="G65" s="52">
        <f t="shared" si="3"/>
        <v>0.9990000000000001</v>
      </c>
    </row>
    <row r="66" spans="1:7" ht="42.75" customHeight="1">
      <c r="A66" s="141"/>
      <c r="B66" s="60" t="s">
        <v>362</v>
      </c>
      <c r="C66" s="56">
        <f>МР!D62</f>
        <v>100</v>
      </c>
      <c r="D66" s="56">
        <f>МР!E62</f>
        <v>100</v>
      </c>
      <c r="E66" s="56">
        <f>МР!F62</f>
        <v>99.8</v>
      </c>
      <c r="F66" s="52">
        <f t="shared" si="2"/>
        <v>0.998</v>
      </c>
      <c r="G66" s="52">
        <f t="shared" si="3"/>
        <v>0.998</v>
      </c>
    </row>
    <row r="67" spans="1:7" ht="38.25" customHeight="1">
      <c r="A67" s="141"/>
      <c r="B67" s="60" t="s">
        <v>254</v>
      </c>
      <c r="C67" s="56">
        <f>'МО г.Ртищево'!D46</f>
        <v>100</v>
      </c>
      <c r="D67" s="56">
        <f>'МО г.Ртищево'!E46</f>
        <v>150</v>
      </c>
      <c r="E67" s="56">
        <f>'МО г.Ртищево'!F46</f>
        <v>0</v>
      </c>
      <c r="F67" s="52">
        <f t="shared" si="2"/>
        <v>0</v>
      </c>
      <c r="G67" s="52">
        <f t="shared" si="3"/>
        <v>0</v>
      </c>
    </row>
    <row r="68" spans="1:7" ht="41.25" customHeight="1">
      <c r="A68" s="141"/>
      <c r="B68" s="60" t="s">
        <v>257</v>
      </c>
      <c r="C68" s="56">
        <f>'МО г.Ртищево'!D47</f>
        <v>524.4</v>
      </c>
      <c r="D68" s="56">
        <f>'МО г.Ртищево'!E47</f>
        <v>412.8</v>
      </c>
      <c r="E68" s="56">
        <f>'МО г.Ртищево'!F47</f>
        <v>427.6</v>
      </c>
      <c r="F68" s="52">
        <f t="shared" si="2"/>
        <v>0.8154080854309688</v>
      </c>
      <c r="G68" s="52">
        <f t="shared" si="3"/>
        <v>1.0358527131782946</v>
      </c>
    </row>
    <row r="69" spans="1:7" ht="22.5" customHeight="1">
      <c r="A69" s="50" t="s">
        <v>80</v>
      </c>
      <c r="B69" s="45" t="s">
        <v>44</v>
      </c>
      <c r="C69" s="59">
        <f>C70+C74+C81+C73</f>
        <v>35324.100000000006</v>
      </c>
      <c r="D69" s="59">
        <f>D70+D74+D81+D73</f>
        <v>31877.6</v>
      </c>
      <c r="E69" s="59">
        <f>E70+E74+E81+E73</f>
        <v>22454.2</v>
      </c>
      <c r="F69" s="52">
        <f t="shared" si="2"/>
        <v>0.6356623381770519</v>
      </c>
      <c r="G69" s="52">
        <f t="shared" si="3"/>
        <v>0.7043880342309333</v>
      </c>
    </row>
    <row r="70" spans="1:7" s="137" customFormat="1" ht="22.5" customHeight="1">
      <c r="A70" s="53" t="s">
        <v>245</v>
      </c>
      <c r="B70" s="54" t="s">
        <v>308</v>
      </c>
      <c r="C70" s="55">
        <f>C71+C72</f>
        <v>1991.5</v>
      </c>
      <c r="D70" s="55">
        <f>D71+D72</f>
        <v>1944.1</v>
      </c>
      <c r="E70" s="55">
        <f>E71+E72</f>
        <v>1991.5</v>
      </c>
      <c r="F70" s="52">
        <f t="shared" si="2"/>
        <v>1</v>
      </c>
      <c r="G70" s="52">
        <f t="shared" si="3"/>
        <v>1.024381461858958</v>
      </c>
    </row>
    <row r="71" spans="1:7" ht="36.75" customHeight="1">
      <c r="A71" s="50"/>
      <c r="B71" s="145" t="s">
        <v>246</v>
      </c>
      <c r="C71" s="56">
        <f>МР!D65</f>
        <v>1672.5</v>
      </c>
      <c r="D71" s="56">
        <f>МР!E65</f>
        <v>1672.5</v>
      </c>
      <c r="E71" s="56">
        <f>МР!F65</f>
        <v>1672.5</v>
      </c>
      <c r="F71" s="52">
        <f t="shared" si="2"/>
        <v>1</v>
      </c>
      <c r="G71" s="52">
        <f t="shared" si="3"/>
        <v>1</v>
      </c>
    </row>
    <row r="72" spans="1:7" ht="30" customHeight="1">
      <c r="A72" s="50"/>
      <c r="B72" s="145" t="s">
        <v>325</v>
      </c>
      <c r="C72" s="56">
        <f>МР!D66</f>
        <v>319</v>
      </c>
      <c r="D72" s="56">
        <f>МР!E66</f>
        <v>271.6</v>
      </c>
      <c r="E72" s="56">
        <f>МР!F66</f>
        <v>319</v>
      </c>
      <c r="F72" s="52">
        <f t="shared" si="2"/>
        <v>1</v>
      </c>
      <c r="G72" s="52">
        <f t="shared" si="3"/>
        <v>1.174521354933726</v>
      </c>
    </row>
    <row r="73" spans="1:7" ht="53.25" customHeight="1">
      <c r="A73" s="50" t="s">
        <v>355</v>
      </c>
      <c r="B73" s="145" t="s">
        <v>356</v>
      </c>
      <c r="C73" s="56">
        <f>МР!D67</f>
        <v>8</v>
      </c>
      <c r="D73" s="56">
        <f>МР!E67</f>
        <v>8</v>
      </c>
      <c r="E73" s="56">
        <f>МР!F67</f>
        <v>8</v>
      </c>
      <c r="F73" s="52">
        <f t="shared" si="2"/>
        <v>1</v>
      </c>
      <c r="G73" s="52">
        <f t="shared" si="3"/>
        <v>1</v>
      </c>
    </row>
    <row r="74" spans="1:7" s="137" customFormat="1" ht="26.25" customHeight="1">
      <c r="A74" s="53" t="s">
        <v>126</v>
      </c>
      <c r="B74" s="54" t="s">
        <v>307</v>
      </c>
      <c r="C74" s="55">
        <f>C75+C78+C79+C76+C77</f>
        <v>31335.3</v>
      </c>
      <c r="D74" s="55">
        <f>D75+D78+D79+D76+D77</f>
        <v>29803.2</v>
      </c>
      <c r="E74" s="55">
        <f>E75+E78+E79+E76+E77</f>
        <v>20408.7</v>
      </c>
      <c r="F74" s="52">
        <f t="shared" si="2"/>
        <v>0.6513006098553389</v>
      </c>
      <c r="G74" s="52">
        <f t="shared" si="3"/>
        <v>0.6847821710420358</v>
      </c>
    </row>
    <row r="75" spans="1:7" ht="89.25" customHeight="1">
      <c r="A75" s="141"/>
      <c r="B75" s="61" t="s">
        <v>231</v>
      </c>
      <c r="C75" s="56">
        <f>МР!D68</f>
        <v>7538</v>
      </c>
      <c r="D75" s="56">
        <f>МР!E68</f>
        <v>7538</v>
      </c>
      <c r="E75" s="56">
        <f>МР!F68</f>
        <v>0</v>
      </c>
      <c r="F75" s="52">
        <f t="shared" si="2"/>
        <v>0</v>
      </c>
      <c r="G75" s="52">
        <f t="shared" si="3"/>
        <v>0</v>
      </c>
    </row>
    <row r="76" spans="1:7" ht="60.75" customHeight="1">
      <c r="A76" s="141"/>
      <c r="B76" s="61" t="s">
        <v>317</v>
      </c>
      <c r="C76" s="56">
        <f>'МО г.Ртищево'!D51</f>
        <v>140.5</v>
      </c>
      <c r="D76" s="56">
        <f>'МО г.Ртищево'!E51</f>
        <v>140.5</v>
      </c>
      <c r="E76" s="56">
        <f>'МО г.Ртищево'!F51</f>
        <v>140.5</v>
      </c>
      <c r="F76" s="52">
        <f t="shared" si="2"/>
        <v>1</v>
      </c>
      <c r="G76" s="52">
        <f t="shared" si="3"/>
        <v>1</v>
      </c>
    </row>
    <row r="77" spans="1:7" ht="69" customHeight="1">
      <c r="A77" s="141"/>
      <c r="B77" s="61" t="s">
        <v>320</v>
      </c>
      <c r="C77" s="56">
        <f>'МО г.Ртищево'!D52</f>
        <v>59.5</v>
      </c>
      <c r="D77" s="56">
        <f>'МО г.Ртищево'!E52</f>
        <v>59.5</v>
      </c>
      <c r="E77" s="56">
        <f>'МО г.Ртищево'!F52</f>
        <v>59.5</v>
      </c>
      <c r="F77" s="52">
        <f t="shared" si="2"/>
        <v>1</v>
      </c>
      <c r="G77" s="52">
        <f t="shared" si="3"/>
        <v>1</v>
      </c>
    </row>
    <row r="78" spans="1:7" ht="42" customHeight="1">
      <c r="A78" s="50"/>
      <c r="B78" s="61" t="s">
        <v>261</v>
      </c>
      <c r="C78" s="56">
        <f>'МО г.Ртищево'!D53</f>
        <v>11868.8</v>
      </c>
      <c r="D78" s="56">
        <f>'МО г.Ртищево'!E53</f>
        <v>12619.9</v>
      </c>
      <c r="E78" s="56">
        <f>'МО г.Ртищево'!F53</f>
        <v>11718.5</v>
      </c>
      <c r="F78" s="52">
        <f t="shared" si="2"/>
        <v>0.9873365462388785</v>
      </c>
      <c r="G78" s="52">
        <f t="shared" si="3"/>
        <v>0.9285731265699412</v>
      </c>
    </row>
    <row r="79" spans="1:7" ht="42" customHeight="1">
      <c r="A79" s="50"/>
      <c r="B79" s="61" t="s">
        <v>233</v>
      </c>
      <c r="C79" s="56">
        <f>МР!D69</f>
        <v>11728.5</v>
      </c>
      <c r="D79" s="56">
        <f>МР!E69</f>
        <v>9445.3</v>
      </c>
      <c r="E79" s="56">
        <f>МР!F69</f>
        <v>8490.2</v>
      </c>
      <c r="F79" s="52">
        <f t="shared" si="2"/>
        <v>0.7238947862045445</v>
      </c>
      <c r="G79" s="52">
        <f t="shared" si="3"/>
        <v>0.8988809249044499</v>
      </c>
    </row>
    <row r="80" spans="1:7" ht="48.75" customHeight="1">
      <c r="A80" s="50"/>
      <c r="B80" s="60" t="s">
        <v>377</v>
      </c>
      <c r="C80" s="56">
        <f>МР!D70</f>
        <v>10043</v>
      </c>
      <c r="D80" s="56">
        <f>МР!E70</f>
        <v>8409.8</v>
      </c>
      <c r="E80" s="56">
        <f>МР!F70</f>
        <v>6804.8</v>
      </c>
      <c r="F80" s="52">
        <f t="shared" si="2"/>
        <v>0.6775664642039232</v>
      </c>
      <c r="G80" s="52">
        <f t="shared" si="3"/>
        <v>0.8091512283288546</v>
      </c>
    </row>
    <row r="81" spans="1:7" s="137" customFormat="1" ht="28.5" customHeight="1">
      <c r="A81" s="53" t="s">
        <v>81</v>
      </c>
      <c r="B81" s="62" t="s">
        <v>219</v>
      </c>
      <c r="C81" s="55">
        <f>C82+C83+C84+C85</f>
        <v>1989.3</v>
      </c>
      <c r="D81" s="55">
        <f>D82+D83+D84+D85</f>
        <v>122.3</v>
      </c>
      <c r="E81" s="55">
        <f>E82+E83+E84+E85</f>
        <v>46</v>
      </c>
      <c r="F81" s="52">
        <f t="shared" si="2"/>
        <v>0.02312371185844267</v>
      </c>
      <c r="G81" s="52">
        <f t="shared" si="3"/>
        <v>0.3761242845461979</v>
      </c>
    </row>
    <row r="82" spans="1:7" ht="22.5" customHeight="1">
      <c r="A82" s="50"/>
      <c r="B82" s="63" t="s">
        <v>130</v>
      </c>
      <c r="C82" s="56">
        <f>МР!D73+'Кр-звезда'!D44+Макарово!D44+Октябрьский!D43+Салтыковка!D43+Урусово!D45+'Ш-Голицыно'!D44</f>
        <v>130</v>
      </c>
      <c r="D82" s="56">
        <f>МР!E73+'Кр-звезда'!E44+Макарово!E44+Октябрьский!E43+Салтыковка!E43+Урусово!E45+'Ш-Голицыно'!E44</f>
        <v>113</v>
      </c>
      <c r="E82" s="56">
        <f>МР!F73+'Кр-звезда'!F44+Макарово!F44+Октябрьский!F43+Салтыковка!F43+Урусово!F45+'Ш-Голицыно'!F44</f>
        <v>46</v>
      </c>
      <c r="F82" s="52">
        <f t="shared" si="2"/>
        <v>0.35384615384615387</v>
      </c>
      <c r="G82" s="52">
        <f t="shared" si="3"/>
        <v>0.40707964601769914</v>
      </c>
    </row>
    <row r="83" spans="1:7" ht="46.5" customHeight="1">
      <c r="A83" s="50"/>
      <c r="B83" s="63" t="s">
        <v>364</v>
      </c>
      <c r="C83" s="56">
        <f>МР!D76</f>
        <v>9.3</v>
      </c>
      <c r="D83" s="56">
        <f>МР!E76</f>
        <v>9.3</v>
      </c>
      <c r="E83" s="56">
        <f>МР!F76</f>
        <v>0</v>
      </c>
      <c r="F83" s="52">
        <f t="shared" si="2"/>
        <v>0</v>
      </c>
      <c r="G83" s="52">
        <f t="shared" si="3"/>
        <v>0</v>
      </c>
    </row>
    <row r="84" spans="1:7" ht="46.5" customHeight="1">
      <c r="A84" s="50"/>
      <c r="B84" s="63" t="s">
        <v>386</v>
      </c>
      <c r="C84" s="56">
        <f>МР!D74</f>
        <v>1480</v>
      </c>
      <c r="D84" s="56">
        <f>МР!E74</f>
        <v>0</v>
      </c>
      <c r="E84" s="56">
        <f>МР!F74</f>
        <v>0</v>
      </c>
      <c r="F84" s="52">
        <f t="shared" si="2"/>
        <v>0</v>
      </c>
      <c r="G84" s="52"/>
    </row>
    <row r="85" spans="1:7" ht="66.75" customHeight="1">
      <c r="A85" s="50"/>
      <c r="B85" s="63" t="s">
        <v>385</v>
      </c>
      <c r="C85" s="56">
        <f>МР!D75</f>
        <v>370</v>
      </c>
      <c r="D85" s="56">
        <f>МР!E75</f>
        <v>0</v>
      </c>
      <c r="E85" s="56">
        <f>МР!F75</f>
        <v>0</v>
      </c>
      <c r="F85" s="52">
        <f t="shared" si="2"/>
        <v>0</v>
      </c>
      <c r="G85" s="52"/>
    </row>
    <row r="86" spans="1:7" ht="27" customHeight="1">
      <c r="A86" s="64" t="s">
        <v>82</v>
      </c>
      <c r="B86" s="149" t="s">
        <v>45</v>
      </c>
      <c r="C86" s="59">
        <f>C87+C97+C103</f>
        <v>44530.3</v>
      </c>
      <c r="D86" s="59">
        <f>D87+D97+D103</f>
        <v>36692.2</v>
      </c>
      <c r="E86" s="59">
        <f>E87+E97+E103</f>
        <v>40137.899999999994</v>
      </c>
      <c r="F86" s="52">
        <f t="shared" si="2"/>
        <v>0.9013615448357634</v>
      </c>
      <c r="G86" s="52">
        <f t="shared" si="3"/>
        <v>1.0939082420786979</v>
      </c>
    </row>
    <row r="87" spans="1:7" s="137" customFormat="1" ht="13.5">
      <c r="A87" s="53" t="s">
        <v>83</v>
      </c>
      <c r="B87" s="54" t="s">
        <v>46</v>
      </c>
      <c r="C87" s="55">
        <f>C88+C89+C90+C91+C92+C93+C94+C95+C96</f>
        <v>14426.8</v>
      </c>
      <c r="D87" s="55">
        <f>D88+D89+D90+D91+D92+D93+D94+D95+D96</f>
        <v>14381.8</v>
      </c>
      <c r="E87" s="55">
        <f>E88+E89+E90+E91+E92+E93+E94+E95+E96</f>
        <v>11135.9</v>
      </c>
      <c r="F87" s="52">
        <f t="shared" si="2"/>
        <v>0.7718898161754513</v>
      </c>
      <c r="G87" s="52">
        <f t="shared" si="3"/>
        <v>0.7743050244058463</v>
      </c>
    </row>
    <row r="88" spans="1:7" ht="23.25" customHeight="1">
      <c r="A88" s="141"/>
      <c r="B88" s="145" t="s">
        <v>183</v>
      </c>
      <c r="C88" s="56">
        <f>МР!D80+'МО г.Ртищево'!D63</f>
        <v>282.8</v>
      </c>
      <c r="D88" s="56">
        <f>МР!E80+'МО г.Ртищево'!E63</f>
        <v>237.8</v>
      </c>
      <c r="E88" s="56">
        <f>МР!F80+'МО г.Ртищево'!F63</f>
        <v>0</v>
      </c>
      <c r="F88" s="52">
        <f t="shared" si="2"/>
        <v>0</v>
      </c>
      <c r="G88" s="52">
        <f t="shared" si="3"/>
        <v>0</v>
      </c>
    </row>
    <row r="89" spans="1:7" ht="41.25" customHeight="1">
      <c r="A89" s="141"/>
      <c r="B89" s="145" t="s">
        <v>332</v>
      </c>
      <c r="C89" s="56">
        <f>'МО г.Ртищево'!D59</f>
        <v>353.4</v>
      </c>
      <c r="D89" s="56">
        <f>'МО г.Ртищево'!E59</f>
        <v>353.4</v>
      </c>
      <c r="E89" s="56">
        <f>'МО г.Ртищево'!F59</f>
        <v>353.4</v>
      </c>
      <c r="F89" s="52">
        <f t="shared" si="2"/>
        <v>1</v>
      </c>
      <c r="G89" s="52">
        <f t="shared" si="3"/>
        <v>1</v>
      </c>
    </row>
    <row r="90" spans="1:7" ht="41.25" customHeight="1">
      <c r="A90" s="141"/>
      <c r="B90" s="145" t="s">
        <v>336</v>
      </c>
      <c r="C90" s="56">
        <f>'МО г.Ртищево'!D60</f>
        <v>8962.9</v>
      </c>
      <c r="D90" s="56">
        <f>'МО г.Ртищево'!E60</f>
        <v>8962.9</v>
      </c>
      <c r="E90" s="56">
        <f>'МО г.Ртищево'!F60</f>
        <v>8582.3</v>
      </c>
      <c r="F90" s="52">
        <f t="shared" si="2"/>
        <v>0.9575360653359961</v>
      </c>
      <c r="G90" s="52">
        <f t="shared" si="3"/>
        <v>0.9575360653359961</v>
      </c>
    </row>
    <row r="91" spans="1:7" ht="39.75" customHeight="1">
      <c r="A91" s="141"/>
      <c r="B91" s="145" t="s">
        <v>335</v>
      </c>
      <c r="C91" s="56">
        <f>'МО г.Ртищево'!D61</f>
        <v>13.4</v>
      </c>
      <c r="D91" s="56">
        <f>'МО г.Ртищево'!E61</f>
        <v>13.4</v>
      </c>
      <c r="E91" s="56">
        <f>'МО г.Ртищево'!F61</f>
        <v>12.9</v>
      </c>
      <c r="F91" s="52">
        <f t="shared" si="2"/>
        <v>0.9626865671641791</v>
      </c>
      <c r="G91" s="52">
        <f t="shared" si="3"/>
        <v>0.9626865671641791</v>
      </c>
    </row>
    <row r="92" spans="1:7" ht="44.25" customHeight="1">
      <c r="A92" s="141"/>
      <c r="B92" s="145" t="s">
        <v>338</v>
      </c>
      <c r="C92" s="56">
        <f>'МО г.Ртищево'!D62</f>
        <v>4.3</v>
      </c>
      <c r="D92" s="56">
        <f>'МО г.Ртищево'!E62</f>
        <v>4.3</v>
      </c>
      <c r="E92" s="56">
        <f>'МО г.Ртищево'!F62</f>
        <v>4</v>
      </c>
      <c r="F92" s="52">
        <f t="shared" si="2"/>
        <v>0.9302325581395349</v>
      </c>
      <c r="G92" s="52">
        <f t="shared" si="3"/>
        <v>0.9302325581395349</v>
      </c>
    </row>
    <row r="93" spans="1:7" ht="30.75" customHeight="1">
      <c r="A93" s="141"/>
      <c r="B93" s="60" t="s">
        <v>249</v>
      </c>
      <c r="C93" s="56">
        <f>'МО г.Ртищево'!D64</f>
        <v>1392.3</v>
      </c>
      <c r="D93" s="56">
        <f>'МО г.Ртищево'!E64</f>
        <v>1392.3</v>
      </c>
      <c r="E93" s="56">
        <f>'МО г.Ртищево'!F64</f>
        <v>1392.2</v>
      </c>
      <c r="F93" s="52">
        <f t="shared" si="2"/>
        <v>0.9999281763987647</v>
      </c>
      <c r="G93" s="52">
        <f t="shared" si="3"/>
        <v>0.9999281763987647</v>
      </c>
    </row>
    <row r="94" spans="1:7" ht="42.75" customHeight="1">
      <c r="A94" s="141"/>
      <c r="B94" s="145" t="s">
        <v>346</v>
      </c>
      <c r="C94" s="56">
        <f>'МО г.Ртищево'!D56</f>
        <v>1856.5</v>
      </c>
      <c r="D94" s="56">
        <f>'МО г.Ртищево'!E56</f>
        <v>1856.5</v>
      </c>
      <c r="E94" s="56">
        <f>'МО г.Ртищево'!F56</f>
        <v>556.9</v>
      </c>
      <c r="F94" s="52">
        <f t="shared" si="2"/>
        <v>0.29997306760032316</v>
      </c>
      <c r="G94" s="52">
        <f t="shared" si="3"/>
        <v>0.29997306760032316</v>
      </c>
    </row>
    <row r="95" spans="1:7" ht="42.75" customHeight="1">
      <c r="A95" s="141"/>
      <c r="B95" s="145" t="s">
        <v>338</v>
      </c>
      <c r="C95" s="56">
        <f>'МО г.Ртищево'!D57</f>
        <v>780.6</v>
      </c>
      <c r="D95" s="56">
        <f>'МО г.Ртищево'!E57</f>
        <v>780.6</v>
      </c>
      <c r="E95" s="56">
        <f>'МО г.Ртищево'!F57</f>
        <v>0</v>
      </c>
      <c r="F95" s="52">
        <f t="shared" si="2"/>
        <v>0</v>
      </c>
      <c r="G95" s="52">
        <f t="shared" si="3"/>
        <v>0</v>
      </c>
    </row>
    <row r="96" spans="1:7" ht="42.75" customHeight="1">
      <c r="A96" s="141"/>
      <c r="B96" s="145" t="s">
        <v>335</v>
      </c>
      <c r="C96" s="56">
        <f>'МО г.Ртищево'!D58</f>
        <v>780.6</v>
      </c>
      <c r="D96" s="56">
        <f>'МО г.Ртищево'!E58</f>
        <v>780.6</v>
      </c>
      <c r="E96" s="56">
        <f>'МО г.Ртищево'!F58</f>
        <v>234.2</v>
      </c>
      <c r="F96" s="52">
        <f t="shared" si="2"/>
        <v>0.30002562131693566</v>
      </c>
      <c r="G96" s="52">
        <f t="shared" si="3"/>
        <v>0.30002562131693566</v>
      </c>
    </row>
    <row r="97" spans="1:7" s="137" customFormat="1" ht="21" customHeight="1">
      <c r="A97" s="53" t="s">
        <v>84</v>
      </c>
      <c r="B97" s="54" t="s">
        <v>309</v>
      </c>
      <c r="C97" s="55">
        <f>C100+C101+C102+C98</f>
        <v>6674</v>
      </c>
      <c r="D97" s="55">
        <f>D100+D101+D102+D98</f>
        <v>1118.2</v>
      </c>
      <c r="E97" s="55">
        <f>E100+E101+E102+E98</f>
        <v>6573.8</v>
      </c>
      <c r="F97" s="52">
        <f t="shared" si="2"/>
        <v>0.9849865148336829</v>
      </c>
      <c r="G97" s="52">
        <f t="shared" si="3"/>
        <v>5.878912538007512</v>
      </c>
    </row>
    <row r="98" spans="1:7" s="137" customFormat="1" ht="29.25" customHeight="1">
      <c r="A98" s="53"/>
      <c r="B98" s="145" t="s">
        <v>292</v>
      </c>
      <c r="C98" s="56">
        <f>МР!D82</f>
        <v>6104</v>
      </c>
      <c r="D98" s="56">
        <f>МР!E82</f>
        <v>548.2</v>
      </c>
      <c r="E98" s="56">
        <f>МР!F82</f>
        <v>6024</v>
      </c>
      <c r="F98" s="52">
        <f t="shared" si="2"/>
        <v>0.9868938401048493</v>
      </c>
      <c r="G98" s="52">
        <f t="shared" si="3"/>
        <v>10.98869025902955</v>
      </c>
    </row>
    <row r="99" spans="1:7" ht="44.25" customHeight="1">
      <c r="A99" s="141"/>
      <c r="B99" s="66" t="s">
        <v>389</v>
      </c>
      <c r="C99" s="56">
        <f>МР!D83</f>
        <v>5555.8</v>
      </c>
      <c r="D99" s="56" t="e">
        <f>МР!E83</f>
        <v>#REF!</v>
      </c>
      <c r="E99" s="56">
        <f>МР!F83</f>
        <v>5525.8</v>
      </c>
      <c r="F99" s="52">
        <f t="shared" si="2"/>
        <v>0.9946002375895461</v>
      </c>
      <c r="G99" s="52" t="e">
        <f t="shared" si="3"/>
        <v>#REF!</v>
      </c>
    </row>
    <row r="100" spans="1:7" ht="32.25" customHeight="1">
      <c r="A100" s="141"/>
      <c r="B100" s="145" t="s">
        <v>327</v>
      </c>
      <c r="C100" s="56">
        <f>МР!D84</f>
        <v>60</v>
      </c>
      <c r="D100" s="56">
        <f>МР!E84</f>
        <v>60</v>
      </c>
      <c r="E100" s="56">
        <f>МР!F84</f>
        <v>49.8</v>
      </c>
      <c r="F100" s="52">
        <f t="shared" si="2"/>
        <v>0.83</v>
      </c>
      <c r="G100" s="52">
        <f t="shared" si="3"/>
        <v>0.83</v>
      </c>
    </row>
    <row r="101" spans="1:7" ht="21" customHeight="1">
      <c r="A101" s="141"/>
      <c r="B101" s="145" t="s">
        <v>329</v>
      </c>
      <c r="C101" s="56">
        <f>МР!D85</f>
        <v>500</v>
      </c>
      <c r="D101" s="56">
        <f>МР!E85</f>
        <v>500</v>
      </c>
      <c r="E101" s="56">
        <f>МР!F85</f>
        <v>500</v>
      </c>
      <c r="F101" s="52">
        <f t="shared" si="2"/>
        <v>1</v>
      </c>
      <c r="G101" s="52">
        <f t="shared" si="3"/>
        <v>1</v>
      </c>
    </row>
    <row r="102" spans="1:7" ht="21" customHeight="1">
      <c r="A102" s="141"/>
      <c r="B102" s="145" t="s">
        <v>373</v>
      </c>
      <c r="C102" s="56">
        <f>МР!D86</f>
        <v>10</v>
      </c>
      <c r="D102" s="56">
        <f>МР!E86</f>
        <v>10</v>
      </c>
      <c r="E102" s="56">
        <f>МР!F86</f>
        <v>0</v>
      </c>
      <c r="F102" s="52"/>
      <c r="G102" s="52"/>
    </row>
    <row r="103" spans="1:7" s="137" customFormat="1" ht="21" customHeight="1">
      <c r="A103" s="53" t="s">
        <v>48</v>
      </c>
      <c r="B103" s="67" t="s">
        <v>294</v>
      </c>
      <c r="C103" s="55">
        <f>C104+C110+C111+C112</f>
        <v>23429.5</v>
      </c>
      <c r="D103" s="55">
        <f>D104+D110+D111+D112</f>
        <v>21192.199999999997</v>
      </c>
      <c r="E103" s="55">
        <f>E104+E110+E111+E112</f>
        <v>22428.199999999997</v>
      </c>
      <c r="F103" s="52">
        <f t="shared" si="2"/>
        <v>0.9572632791992999</v>
      </c>
      <c r="G103" s="52">
        <f t="shared" si="3"/>
        <v>1.0583233453817915</v>
      </c>
    </row>
    <row r="104" spans="1:7" ht="30.75" customHeight="1">
      <c r="A104" s="141"/>
      <c r="B104" s="65" t="s">
        <v>293</v>
      </c>
      <c r="C104" s="56">
        <f>C105+C106+C107+C108+C109</f>
        <v>800</v>
      </c>
      <c r="D104" s="56">
        <f>D105+D106+D107+D108+D109</f>
        <v>800</v>
      </c>
      <c r="E104" s="56">
        <f>E105+E106+E107+E108+E109</f>
        <v>455.8</v>
      </c>
      <c r="F104" s="52">
        <f t="shared" si="2"/>
        <v>0.56975</v>
      </c>
      <c r="G104" s="52">
        <f t="shared" si="3"/>
        <v>0.56975</v>
      </c>
    </row>
    <row r="105" spans="1:7" ht="23.25" customHeight="1">
      <c r="A105" s="141"/>
      <c r="B105" s="66" t="s">
        <v>310</v>
      </c>
      <c r="C105" s="56">
        <f>'МО г.Ртищево'!D66</f>
        <v>400</v>
      </c>
      <c r="D105" s="56">
        <f>'МО г.Ртищево'!E66</f>
        <v>400</v>
      </c>
      <c r="E105" s="56">
        <f>'МО г.Ртищево'!F66</f>
        <v>355.8</v>
      </c>
      <c r="F105" s="52">
        <f t="shared" si="2"/>
        <v>0.8895000000000001</v>
      </c>
      <c r="G105" s="52">
        <f t="shared" si="3"/>
        <v>0.8895000000000001</v>
      </c>
    </row>
    <row r="106" spans="1:7" ht="23.25" customHeight="1">
      <c r="A106" s="141"/>
      <c r="B106" s="66" t="s">
        <v>311</v>
      </c>
      <c r="C106" s="56">
        <f>'МО г.Ртищево'!D67</f>
        <v>50</v>
      </c>
      <c r="D106" s="56">
        <f>'МО г.Ртищево'!E67</f>
        <v>50</v>
      </c>
      <c r="E106" s="56">
        <f>'МО г.Ртищево'!F67</f>
        <v>0</v>
      </c>
      <c r="F106" s="52">
        <f t="shared" si="2"/>
        <v>0</v>
      </c>
      <c r="G106" s="52">
        <f t="shared" si="3"/>
        <v>0</v>
      </c>
    </row>
    <row r="107" spans="1:7" ht="30.75" customHeight="1">
      <c r="A107" s="141"/>
      <c r="B107" s="66" t="s">
        <v>312</v>
      </c>
      <c r="C107" s="56">
        <f>'МО г.Ртищево'!D68</f>
        <v>50</v>
      </c>
      <c r="D107" s="56">
        <f>'МО г.Ртищево'!E68</f>
        <v>50</v>
      </c>
      <c r="E107" s="56">
        <f>'МО г.Ртищево'!F68</f>
        <v>50</v>
      </c>
      <c r="F107" s="52">
        <f t="shared" si="2"/>
        <v>1</v>
      </c>
      <c r="G107" s="52">
        <f t="shared" si="3"/>
        <v>1</v>
      </c>
    </row>
    <row r="108" spans="1:7" ht="20.25" customHeight="1">
      <c r="A108" s="141"/>
      <c r="B108" s="66" t="s">
        <v>313</v>
      </c>
      <c r="C108" s="56">
        <f>'МО г.Ртищево'!D69</f>
        <v>250</v>
      </c>
      <c r="D108" s="56">
        <f>'МО г.Ртищево'!E69</f>
        <v>250</v>
      </c>
      <c r="E108" s="56">
        <f>'МО г.Ртищево'!F69</f>
        <v>0</v>
      </c>
      <c r="F108" s="52">
        <f t="shared" si="2"/>
        <v>0</v>
      </c>
      <c r="G108" s="52">
        <f t="shared" si="3"/>
        <v>0</v>
      </c>
    </row>
    <row r="109" spans="1:7" ht="19.5" customHeight="1">
      <c r="A109" s="141"/>
      <c r="B109" s="66" t="s">
        <v>314</v>
      </c>
      <c r="C109" s="56">
        <f>'МО г.Ртищево'!D70</f>
        <v>50</v>
      </c>
      <c r="D109" s="56">
        <f>'МО г.Ртищево'!E70</f>
        <v>50</v>
      </c>
      <c r="E109" s="56">
        <f>'МО г.Ртищево'!F70</f>
        <v>50</v>
      </c>
      <c r="F109" s="52">
        <f t="shared" si="2"/>
        <v>1</v>
      </c>
      <c r="G109" s="52">
        <f t="shared" si="3"/>
        <v>1</v>
      </c>
    </row>
    <row r="110" spans="1:7" ht="21" customHeight="1">
      <c r="A110" s="141"/>
      <c r="B110" s="65" t="s">
        <v>185</v>
      </c>
      <c r="C110" s="56">
        <f>'МО г.Ртищево'!D71+'Кр-звезда'!D47+Макарово!D47+Октябрьский!D46+Салтыковка!D46+Урусово!D48+'Ш-Голицыно'!D47</f>
        <v>10364.4</v>
      </c>
      <c r="D110" s="56">
        <f>'МО г.Ртищево'!E71+'Кр-звезда'!E47+Макарово!E47+Октябрьский!E46+Салтыковка!E46+Урусово!E48+'Ш-Голицыно'!E47</f>
        <v>9247.2</v>
      </c>
      <c r="E110" s="56">
        <f>'МО г.Ртищево'!F71+'Кр-звезда'!F47+Макарово!F47+Октябрьский!F46+Салтыковка!F46+Урусово!F48+'Ш-Голицыно'!F47</f>
        <v>10175.399999999998</v>
      </c>
      <c r="F110" s="52">
        <f t="shared" si="2"/>
        <v>0.9817645015630425</v>
      </c>
      <c r="G110" s="52">
        <f t="shared" si="3"/>
        <v>1.1003763301323641</v>
      </c>
    </row>
    <row r="111" spans="1:7" ht="21" customHeight="1">
      <c r="A111" s="141"/>
      <c r="B111" s="65" t="s">
        <v>277</v>
      </c>
      <c r="C111" s="56">
        <f>'Кр-звезда'!D48+Макарово!D48+Октябрьский!D47+Салтыковка!D47+Урусово!D49+'Ш-Голицыно'!D48</f>
        <v>59.8</v>
      </c>
      <c r="D111" s="56">
        <f>'Кр-звезда'!E48+Макарово!E48+Октябрьский!E47+Салтыковка!E47+Урусово!E49+'Ш-Голицыно'!E48</f>
        <v>84.8</v>
      </c>
      <c r="E111" s="56">
        <f>'Кр-звезда'!F48+Макарово!F48+Октябрьский!F47+Салтыковка!F47+Урусово!F49+'Ш-Голицыно'!F48</f>
        <v>30.6</v>
      </c>
      <c r="F111" s="52">
        <f t="shared" si="2"/>
        <v>0.5117056856187292</v>
      </c>
      <c r="G111" s="52">
        <f t="shared" si="3"/>
        <v>0.3608490566037736</v>
      </c>
    </row>
    <row r="112" spans="1:7" ht="21" customHeight="1">
      <c r="A112" s="141"/>
      <c r="B112" s="65" t="s">
        <v>187</v>
      </c>
      <c r="C112" s="56">
        <f>'МО г.Ртищево'!D72+'Кр-звезда'!D49+Макарово!D49+Октябрьский!D48+Салтыковка!D48+Урусово!D50+'Ш-Голицыно'!D49</f>
        <v>12205.3</v>
      </c>
      <c r="D112" s="56">
        <f>'МО г.Ртищево'!E72+'Кр-звезда'!E49+Макарово!E49+Октябрьский!E48+Салтыковка!E48+Урусово!E50+'Ш-Голицыно'!E49</f>
        <v>11060.199999999999</v>
      </c>
      <c r="E112" s="56">
        <f>'МО г.Ртищево'!F72+'Кр-звезда'!F49+Макарово!F49+Октябрьский!F48+Салтыковка!F48+Урусово!F50+'Ш-Голицыно'!F49</f>
        <v>11766.4</v>
      </c>
      <c r="F112" s="52">
        <f t="shared" si="2"/>
        <v>0.9640402120390322</v>
      </c>
      <c r="G112" s="52">
        <f t="shared" si="3"/>
        <v>1.0638505632809534</v>
      </c>
    </row>
    <row r="113" spans="1:7" ht="21.75" customHeight="1">
      <c r="A113" s="64" t="s">
        <v>133</v>
      </c>
      <c r="B113" s="149" t="s">
        <v>131</v>
      </c>
      <c r="C113" s="59">
        <f>C114</f>
        <v>7.2</v>
      </c>
      <c r="D113" s="59">
        <f>D114</f>
        <v>7.2</v>
      </c>
      <c r="E113" s="59">
        <f>E114</f>
        <v>4.3999999999999995</v>
      </c>
      <c r="F113" s="52">
        <f t="shared" si="2"/>
        <v>0.611111111111111</v>
      </c>
      <c r="G113" s="52">
        <f t="shared" si="3"/>
        <v>0.611111111111111</v>
      </c>
    </row>
    <row r="114" spans="1:7" ht="18" customHeight="1">
      <c r="A114" s="68" t="s">
        <v>127</v>
      </c>
      <c r="B114" s="69" t="s">
        <v>286</v>
      </c>
      <c r="C114" s="56">
        <f>'Кр-звезда'!D51+Макарово!D51+Октябрьский!D51+Салтыковка!D50+Урусово!D52+'Ш-Голицыно'!D51</f>
        <v>7.2</v>
      </c>
      <c r="D114" s="56">
        <f>'Кр-звезда'!E51+Макарово!E51+Октябрьский!E51+Салтыковка!E50+Урусово!E52+'Ш-Голицыно'!E51</f>
        <v>7.2</v>
      </c>
      <c r="E114" s="56">
        <f>'Кр-звезда'!F51+Макарово!F51+Октябрьский!F51+Салтыковка!F50+Урусово!F52+'Ш-Голицыно'!F51</f>
        <v>4.3999999999999995</v>
      </c>
      <c r="F114" s="52">
        <f t="shared" si="2"/>
        <v>0.611111111111111</v>
      </c>
      <c r="G114" s="52">
        <f t="shared" si="3"/>
        <v>0.611111111111111</v>
      </c>
    </row>
    <row r="115" spans="1:7" ht="18" customHeight="1">
      <c r="A115" s="50" t="s">
        <v>50</v>
      </c>
      <c r="B115" s="45" t="s">
        <v>51</v>
      </c>
      <c r="C115" s="59">
        <f>C116+C118+C119+C120</f>
        <v>461484.6</v>
      </c>
      <c r="D115" s="59">
        <f>D116+D118+D119+D120</f>
        <v>361940.3</v>
      </c>
      <c r="E115" s="59">
        <f>E116+E118+E119+E120</f>
        <v>354903.3999999999</v>
      </c>
      <c r="F115" s="52">
        <f t="shared" si="2"/>
        <v>0.7690471144649246</v>
      </c>
      <c r="G115" s="52">
        <f t="shared" si="3"/>
        <v>0.9805578433791426</v>
      </c>
    </row>
    <row r="116" spans="1:7" ht="12.75">
      <c r="A116" s="141" t="s">
        <v>52</v>
      </c>
      <c r="B116" s="145" t="s">
        <v>53</v>
      </c>
      <c r="C116" s="56">
        <f>МР!D92</f>
        <v>139253.6</v>
      </c>
      <c r="D116" s="56">
        <f>МР!E92</f>
        <v>110645.9</v>
      </c>
      <c r="E116" s="56">
        <f>МР!F92</f>
        <v>108400.4</v>
      </c>
      <c r="F116" s="52">
        <f t="shared" si="2"/>
        <v>0.7784387620858634</v>
      </c>
      <c r="G116" s="52">
        <f t="shared" si="3"/>
        <v>0.9797055290797038</v>
      </c>
    </row>
    <row r="117" spans="1:7" ht="25.5">
      <c r="A117" s="141"/>
      <c r="B117" s="60" t="s">
        <v>237</v>
      </c>
      <c r="C117" s="56">
        <f>МР!D93</f>
        <v>6373.8</v>
      </c>
      <c r="D117" s="56">
        <f>МР!E93</f>
        <v>6373.8</v>
      </c>
      <c r="E117" s="56">
        <f>МР!F93</f>
        <v>6215.5</v>
      </c>
      <c r="F117" s="52">
        <f aca="true" t="shared" si="4" ref="F117:F142">E117/C117</f>
        <v>0.9751639524302613</v>
      </c>
      <c r="G117" s="52">
        <f aca="true" t="shared" si="5" ref="G117:G142">E117/D117</f>
        <v>0.9751639524302613</v>
      </c>
    </row>
    <row r="118" spans="1:7" ht="12.75">
      <c r="A118" s="141" t="s">
        <v>54</v>
      </c>
      <c r="B118" s="145" t="s">
        <v>157</v>
      </c>
      <c r="C118" s="56">
        <f>МР!D94+'МО г.Ртищево'!D74</f>
        <v>295950.19999999995</v>
      </c>
      <c r="D118" s="56">
        <f>МР!E94+'МО г.Ртищево'!E74</f>
        <v>227829.7</v>
      </c>
      <c r="E118" s="56">
        <f>МР!F94+'МО г.Ртищево'!F74</f>
        <v>223433.8</v>
      </c>
      <c r="F118" s="52">
        <f t="shared" si="4"/>
        <v>0.7549709376780284</v>
      </c>
      <c r="G118" s="52">
        <f t="shared" si="5"/>
        <v>0.9807053250739477</v>
      </c>
    </row>
    <row r="119" spans="1:7" ht="12.75">
      <c r="A119" s="141" t="s">
        <v>55</v>
      </c>
      <c r="B119" s="145" t="s">
        <v>56</v>
      </c>
      <c r="C119" s="56">
        <f>МР!D95+'Кр-звезда'!D55+Макарово!D55+Октябрьский!D55+Салтыковка!D54+Урусово!D56+'Ш-Голицыно'!D55</f>
        <v>5933.9</v>
      </c>
      <c r="D119" s="56">
        <f>МР!E95+'Кр-звезда'!E55+Макарово!E55+Октябрьский!E55+Салтыковка!E54+Урусово!E56+'Ш-Голицыно'!E55</f>
        <v>5446.8</v>
      </c>
      <c r="E119" s="56">
        <f>МР!F95+'Кр-звезда'!F55+Макарово!F55+Октябрьский!F55+Салтыковка!F54+Урусово!F56+'Ш-Голицыно'!F55</f>
        <v>4291.6</v>
      </c>
      <c r="F119" s="52">
        <f t="shared" si="4"/>
        <v>0.7232342978479585</v>
      </c>
      <c r="G119" s="52">
        <f t="shared" si="5"/>
        <v>0.7879121686127635</v>
      </c>
    </row>
    <row r="120" spans="1:7" ht="12.75">
      <c r="A120" s="141" t="s">
        <v>57</v>
      </c>
      <c r="B120" s="145" t="s">
        <v>58</v>
      </c>
      <c r="C120" s="56">
        <f>МР!D97</f>
        <v>20346.9</v>
      </c>
      <c r="D120" s="56">
        <f>МР!E97</f>
        <v>18017.9</v>
      </c>
      <c r="E120" s="56">
        <f>МР!F97</f>
        <v>18777.6</v>
      </c>
      <c r="F120" s="52">
        <f t="shared" si="4"/>
        <v>0.922872771773587</v>
      </c>
      <c r="G120" s="52">
        <f t="shared" si="5"/>
        <v>1.0421636261717513</v>
      </c>
    </row>
    <row r="121" spans="1:7" ht="12.75">
      <c r="A121" s="141"/>
      <c r="B121" s="145" t="s">
        <v>59</v>
      </c>
      <c r="C121" s="56">
        <f>МР!D98</f>
        <v>500</v>
      </c>
      <c r="D121" s="56">
        <f>МР!E98</f>
        <v>390</v>
      </c>
      <c r="E121" s="56">
        <f>МР!F98</f>
        <v>282.5</v>
      </c>
      <c r="F121" s="52">
        <f t="shared" si="4"/>
        <v>0.565</v>
      </c>
      <c r="G121" s="52">
        <f t="shared" si="5"/>
        <v>0.7243589743589743</v>
      </c>
    </row>
    <row r="122" spans="1:7" ht="12.75">
      <c r="A122" s="50" t="s">
        <v>60</v>
      </c>
      <c r="B122" s="45" t="s">
        <v>162</v>
      </c>
      <c r="C122" s="59">
        <f>C123+C124</f>
        <v>75293.40000000001</v>
      </c>
      <c r="D122" s="59">
        <f>D123+D124</f>
        <v>55537.2</v>
      </c>
      <c r="E122" s="59">
        <f>E123+E124</f>
        <v>58823.9</v>
      </c>
      <c r="F122" s="52">
        <f t="shared" si="4"/>
        <v>0.7812623682819476</v>
      </c>
      <c r="G122" s="52">
        <f t="shared" si="5"/>
        <v>1.0591801531225917</v>
      </c>
    </row>
    <row r="123" spans="1:7" ht="12.75">
      <c r="A123" s="141" t="s">
        <v>61</v>
      </c>
      <c r="B123" s="145" t="s">
        <v>62</v>
      </c>
      <c r="C123" s="56">
        <f>МР!D100</f>
        <v>71460.3</v>
      </c>
      <c r="D123" s="56">
        <f>МР!E100</f>
        <v>52584.5</v>
      </c>
      <c r="E123" s="56">
        <f>МР!F100</f>
        <v>55612.8</v>
      </c>
      <c r="F123" s="52">
        <f t="shared" si="4"/>
        <v>0.7782335086754464</v>
      </c>
      <c r="G123" s="52">
        <f t="shared" si="5"/>
        <v>1.057589213551522</v>
      </c>
    </row>
    <row r="124" spans="1:7" ht="12.75">
      <c r="A124" s="141" t="s">
        <v>63</v>
      </c>
      <c r="B124" s="145" t="s">
        <v>114</v>
      </c>
      <c r="C124" s="56">
        <f>МР!D101</f>
        <v>3833.1</v>
      </c>
      <c r="D124" s="56">
        <f>МР!E101</f>
        <v>2952.7</v>
      </c>
      <c r="E124" s="56">
        <f>МР!F101</f>
        <v>3211.1</v>
      </c>
      <c r="F124" s="52">
        <f t="shared" si="4"/>
        <v>0.8377292530849704</v>
      </c>
      <c r="G124" s="52">
        <f t="shared" si="5"/>
        <v>1.0875131235818065</v>
      </c>
    </row>
    <row r="125" spans="1:7" ht="16.5" customHeight="1">
      <c r="A125" s="50" t="s">
        <v>64</v>
      </c>
      <c r="B125" s="45" t="s">
        <v>65</v>
      </c>
      <c r="C125" s="59">
        <f>C126+C127+C128+C130+C134+C131+C132+C133+C129</f>
        <v>15654.500000000002</v>
      </c>
      <c r="D125" s="59">
        <f>D126+D127+D128+D130+D134+D131+D132+D133+D129</f>
        <v>14287</v>
      </c>
      <c r="E125" s="59">
        <f>E126+E127+E128+E130+E134+E131+E132+E133+E129</f>
        <v>11888.5</v>
      </c>
      <c r="F125" s="52">
        <f t="shared" si="4"/>
        <v>0.7594301957903478</v>
      </c>
      <c r="G125" s="52">
        <f t="shared" si="5"/>
        <v>0.8321201091901729</v>
      </c>
    </row>
    <row r="126" spans="1:7" ht="12.75">
      <c r="A126" s="141" t="s">
        <v>66</v>
      </c>
      <c r="B126" s="70" t="s">
        <v>238</v>
      </c>
      <c r="C126" s="56">
        <f>МР!D104+'МО г.Ртищево'!D76+'Кр-звезда'!D57+Октябрьский!D57+Салтыковка!D56+Урусово!D58+'Ш-Голицыно'!D56</f>
        <v>1488.5</v>
      </c>
      <c r="D126" s="56">
        <f>МР!E104+'МО г.Ртищево'!E76+'Кр-звезда'!E57+Октябрьский!E57+Салтыковка!E56+Урусово!E58+'Ш-Голицыно'!E56</f>
        <v>1253.6999999999998</v>
      </c>
      <c r="E126" s="56">
        <f>МР!F104+'МО г.Ртищево'!F76+'Кр-звезда'!F57+Октябрьский!F57+Салтыковка!F56+Урусово!F58+'Ш-Голицыно'!F56</f>
        <v>1423.3999999999999</v>
      </c>
      <c r="F126" s="52">
        <f t="shared" si="4"/>
        <v>0.9562646960026872</v>
      </c>
      <c r="G126" s="52">
        <f t="shared" si="5"/>
        <v>1.1353593363643615</v>
      </c>
    </row>
    <row r="127" spans="1:7" ht="38.25">
      <c r="A127" s="141" t="s">
        <v>67</v>
      </c>
      <c r="B127" s="70" t="s">
        <v>192</v>
      </c>
      <c r="C127" s="56">
        <f>МР!D106</f>
        <v>10110</v>
      </c>
      <c r="D127" s="56">
        <f>МР!E106</f>
        <v>8724.3</v>
      </c>
      <c r="E127" s="56">
        <f>МР!F106</f>
        <v>7936.7</v>
      </c>
      <c r="F127" s="52">
        <f t="shared" si="4"/>
        <v>0.7850346191889218</v>
      </c>
      <c r="G127" s="52">
        <f t="shared" si="5"/>
        <v>0.9097234162053116</v>
      </c>
    </row>
    <row r="128" spans="1:7" ht="51">
      <c r="A128" s="141"/>
      <c r="B128" s="145" t="s">
        <v>193</v>
      </c>
      <c r="C128" s="56">
        <f>МР!D105</f>
        <v>93.7</v>
      </c>
      <c r="D128" s="56">
        <f>МР!E105</f>
        <v>93.7</v>
      </c>
      <c r="E128" s="56">
        <f>МР!F105</f>
        <v>84.5</v>
      </c>
      <c r="F128" s="52">
        <f t="shared" si="4"/>
        <v>0.9018143009605123</v>
      </c>
      <c r="G128" s="52">
        <f t="shared" si="5"/>
        <v>0.9018143009605123</v>
      </c>
    </row>
    <row r="129" spans="1:7" ht="26.25" customHeight="1">
      <c r="A129" s="141"/>
      <c r="B129" s="145" t="s">
        <v>341</v>
      </c>
      <c r="C129" s="56">
        <f>МР!D107</f>
        <v>211.7</v>
      </c>
      <c r="D129" s="56">
        <f>МР!E107</f>
        <v>132.3</v>
      </c>
      <c r="E129" s="56">
        <f>МР!F107</f>
        <v>79.4</v>
      </c>
      <c r="F129" s="52">
        <f t="shared" si="4"/>
        <v>0.375059045819556</v>
      </c>
      <c r="G129" s="52">
        <f t="shared" si="5"/>
        <v>0.600151171579743</v>
      </c>
    </row>
    <row r="130" spans="1:7" ht="42.75" customHeight="1">
      <c r="A130" s="141"/>
      <c r="B130" s="145" t="s">
        <v>366</v>
      </c>
      <c r="C130" s="56">
        <f>МР!D108</f>
        <v>273.9</v>
      </c>
      <c r="D130" s="56">
        <f>МР!E108</f>
        <v>273.9</v>
      </c>
      <c r="E130" s="56">
        <f>МР!F108</f>
        <v>0</v>
      </c>
      <c r="F130" s="52">
        <f t="shared" si="4"/>
        <v>0</v>
      </c>
      <c r="G130" s="52">
        <f t="shared" si="5"/>
        <v>0</v>
      </c>
    </row>
    <row r="131" spans="1:7" ht="15.75" customHeight="1" hidden="1">
      <c r="A131" s="141"/>
      <c r="B131" s="145" t="s">
        <v>0</v>
      </c>
      <c r="C131" s="56">
        <f>МР!D111</f>
        <v>0</v>
      </c>
      <c r="D131" s="56">
        <f>МР!E111</f>
        <v>79.4</v>
      </c>
      <c r="E131" s="56">
        <f>МР!F111</f>
        <v>0</v>
      </c>
      <c r="F131" s="52" t="e">
        <f t="shared" si="4"/>
        <v>#DIV/0!</v>
      </c>
      <c r="G131" s="52">
        <f t="shared" si="5"/>
        <v>0</v>
      </c>
    </row>
    <row r="132" spans="1:7" ht="20.25" customHeight="1">
      <c r="A132" s="141"/>
      <c r="B132" s="145" t="s">
        <v>1</v>
      </c>
      <c r="C132" s="56">
        <f>МР!D112</f>
        <v>144.4</v>
      </c>
      <c r="D132" s="56">
        <f>МР!E112</f>
        <v>144.4</v>
      </c>
      <c r="E132" s="56">
        <f>МР!F112</f>
        <v>144.4</v>
      </c>
      <c r="F132" s="52">
        <f t="shared" si="4"/>
        <v>1</v>
      </c>
      <c r="G132" s="52">
        <f t="shared" si="5"/>
        <v>1</v>
      </c>
    </row>
    <row r="133" spans="1:7" ht="30.75" customHeight="1">
      <c r="A133" s="141"/>
      <c r="B133" s="145" t="s">
        <v>330</v>
      </c>
      <c r="C133" s="56">
        <f>МР!D109</f>
        <v>100</v>
      </c>
      <c r="D133" s="56">
        <f>МР!E109</f>
        <v>100</v>
      </c>
      <c r="E133" s="56">
        <f>МР!F109</f>
        <v>50</v>
      </c>
      <c r="F133" s="52">
        <f t="shared" si="4"/>
        <v>0.5</v>
      </c>
      <c r="G133" s="52">
        <f t="shared" si="5"/>
        <v>0.5</v>
      </c>
    </row>
    <row r="134" spans="1:7" ht="38.25">
      <c r="A134" s="141" t="s">
        <v>68</v>
      </c>
      <c r="B134" s="145" t="s">
        <v>120</v>
      </c>
      <c r="C134" s="56">
        <f>МР!D113</f>
        <v>3232.3</v>
      </c>
      <c r="D134" s="56">
        <f>МР!E113</f>
        <v>3485.3</v>
      </c>
      <c r="E134" s="56">
        <f>МР!F113</f>
        <v>2170.1</v>
      </c>
      <c r="F134" s="52">
        <f t="shared" si="4"/>
        <v>0.6713795130402499</v>
      </c>
      <c r="G134" s="52">
        <f t="shared" si="5"/>
        <v>0.622643674862996</v>
      </c>
    </row>
    <row r="135" spans="1:7" ht="21" customHeight="1">
      <c r="A135" s="64" t="s">
        <v>69</v>
      </c>
      <c r="B135" s="149" t="s">
        <v>136</v>
      </c>
      <c r="C135" s="59">
        <f>C136+C137</f>
        <v>26929.4</v>
      </c>
      <c r="D135" s="59">
        <f>D136+D137</f>
        <v>21938.8</v>
      </c>
      <c r="E135" s="59">
        <f>E136+E137</f>
        <v>18304.5</v>
      </c>
      <c r="F135" s="52">
        <f t="shared" si="4"/>
        <v>0.6797217910536439</v>
      </c>
      <c r="G135" s="52">
        <f t="shared" si="5"/>
        <v>0.8343437198023593</v>
      </c>
    </row>
    <row r="136" spans="1:7" ht="15.75" customHeight="1">
      <c r="A136" s="141" t="s">
        <v>70</v>
      </c>
      <c r="B136" s="145" t="s">
        <v>137</v>
      </c>
      <c r="C136" s="56">
        <f>'МО г.Ртищево'!D78</f>
        <v>26283</v>
      </c>
      <c r="D136" s="56">
        <f>'МО г.Ртищево'!E78</f>
        <v>21305.8</v>
      </c>
      <c r="E136" s="56">
        <f>'МО г.Ртищево'!F78</f>
        <v>17660.7</v>
      </c>
      <c r="F136" s="52">
        <f t="shared" si="4"/>
        <v>0.6719438420271658</v>
      </c>
      <c r="G136" s="52">
        <f t="shared" si="5"/>
        <v>0.8289151310910645</v>
      </c>
    </row>
    <row r="137" spans="1:7" ht="18.75" customHeight="1">
      <c r="A137" s="141" t="s">
        <v>138</v>
      </c>
      <c r="B137" s="145" t="s">
        <v>139</v>
      </c>
      <c r="C137" s="56">
        <f>МР!D116</f>
        <v>646.4</v>
      </c>
      <c r="D137" s="56">
        <f>МР!E116</f>
        <v>633</v>
      </c>
      <c r="E137" s="56">
        <f>МР!F116</f>
        <v>643.8</v>
      </c>
      <c r="F137" s="52">
        <f t="shared" si="4"/>
        <v>0.9959777227722771</v>
      </c>
      <c r="G137" s="52">
        <f t="shared" si="5"/>
        <v>1.0170616113744075</v>
      </c>
    </row>
    <row r="138" spans="1:7" ht="21.75" customHeight="1">
      <c r="A138" s="64" t="s">
        <v>140</v>
      </c>
      <c r="B138" s="149" t="s">
        <v>141</v>
      </c>
      <c r="C138" s="59">
        <f>C139</f>
        <v>308.2</v>
      </c>
      <c r="D138" s="59">
        <f>D139</f>
        <v>278.7</v>
      </c>
      <c r="E138" s="59">
        <f>E139</f>
        <v>238.3</v>
      </c>
      <c r="F138" s="52">
        <f t="shared" si="4"/>
        <v>0.7731992212848801</v>
      </c>
      <c r="G138" s="52">
        <f t="shared" si="5"/>
        <v>0.8550412630068175</v>
      </c>
    </row>
    <row r="139" spans="1:7" ht="12.75">
      <c r="A139" s="141" t="s">
        <v>142</v>
      </c>
      <c r="B139" s="145" t="s">
        <v>143</v>
      </c>
      <c r="C139" s="56">
        <f>МР!D119+'МО г.Ртищево'!D80</f>
        <v>308.2</v>
      </c>
      <c r="D139" s="56">
        <f>МР!E119+'МО г.Ртищево'!E80</f>
        <v>278.7</v>
      </c>
      <c r="E139" s="56">
        <f>МР!F119+'МО г.Ртищево'!F80</f>
        <v>238.3</v>
      </c>
      <c r="F139" s="52">
        <f t="shared" si="4"/>
        <v>0.7731992212848801</v>
      </c>
      <c r="G139" s="52">
        <f t="shared" si="5"/>
        <v>0.8550412630068175</v>
      </c>
    </row>
    <row r="140" spans="1:7" ht="32.25" customHeight="1">
      <c r="A140" s="64" t="s">
        <v>144</v>
      </c>
      <c r="B140" s="149" t="s">
        <v>145</v>
      </c>
      <c r="C140" s="59">
        <f>C141</f>
        <v>800</v>
      </c>
      <c r="D140" s="59">
        <f>D141</f>
        <v>600</v>
      </c>
      <c r="E140" s="59">
        <f>E141</f>
        <v>563.4</v>
      </c>
      <c r="F140" s="52">
        <f t="shared" si="4"/>
        <v>0.7042499999999999</v>
      </c>
      <c r="G140" s="52">
        <f t="shared" si="5"/>
        <v>0.939</v>
      </c>
    </row>
    <row r="141" spans="1:7" ht="15" customHeight="1">
      <c r="A141" s="141" t="s">
        <v>147</v>
      </c>
      <c r="B141" s="145" t="s">
        <v>146</v>
      </c>
      <c r="C141" s="56">
        <f>МР!D121</f>
        <v>800</v>
      </c>
      <c r="D141" s="56">
        <f>МР!E121</f>
        <v>600</v>
      </c>
      <c r="E141" s="56">
        <f>МР!F121</f>
        <v>563.4</v>
      </c>
      <c r="F141" s="52">
        <f t="shared" si="4"/>
        <v>0.7042499999999999</v>
      </c>
      <c r="G141" s="52">
        <f t="shared" si="5"/>
        <v>0.939</v>
      </c>
    </row>
    <row r="142" spans="1:7" ht="22.5" customHeight="1">
      <c r="A142" s="141"/>
      <c r="B142" s="71" t="s">
        <v>72</v>
      </c>
      <c r="C142" s="72">
        <f>C40+C113+C58+C60+C69+C86+C115+C122+C125+C135+C138+C140</f>
        <v>728735.7</v>
      </c>
      <c r="D142" s="72">
        <f>D40+D113+D58+D60+D69+D86+D115+D122+D125+D135+D138+D140</f>
        <v>580266.8999999999</v>
      </c>
      <c r="E142" s="72">
        <f>E40+E113+E58+E60+E69+E86+E115+E122+E125+E135+E138+E140</f>
        <v>563436.7</v>
      </c>
      <c r="F142" s="52">
        <f t="shared" si="4"/>
        <v>0.7731701630646063</v>
      </c>
      <c r="G142" s="52">
        <f t="shared" si="5"/>
        <v>0.9709957607438923</v>
      </c>
    </row>
    <row r="143" spans="3:6" ht="12.75" hidden="1">
      <c r="C143" s="43"/>
      <c r="D143" s="43"/>
      <c r="E143" s="43"/>
      <c r="F143" s="73"/>
    </row>
    <row r="144" spans="3:6" ht="12.75" hidden="1">
      <c r="C144" s="43"/>
      <c r="D144" s="43"/>
      <c r="E144" s="43"/>
      <c r="F144" s="75"/>
    </row>
    <row r="145" spans="2:7" ht="15">
      <c r="B145" s="38" t="s">
        <v>97</v>
      </c>
      <c r="C145" s="43"/>
      <c r="D145" s="43"/>
      <c r="E145" s="43">
        <v>22493.9</v>
      </c>
      <c r="F145" s="76"/>
      <c r="G145" s="74">
        <v>22493.9</v>
      </c>
    </row>
    <row r="146" spans="2:6" ht="15">
      <c r="B146" s="38"/>
      <c r="C146" s="43"/>
      <c r="D146" s="43"/>
      <c r="E146" s="43"/>
      <c r="F146" s="76"/>
    </row>
    <row r="147" spans="2:6" ht="15">
      <c r="B147" s="38" t="s">
        <v>88</v>
      </c>
      <c r="C147" s="43"/>
      <c r="D147" s="43"/>
      <c r="E147" s="43"/>
      <c r="F147" s="76"/>
    </row>
    <row r="148" spans="2:7" ht="15">
      <c r="B148" s="38" t="s">
        <v>89</v>
      </c>
      <c r="C148" s="43"/>
      <c r="D148" s="43"/>
      <c r="E148" s="43"/>
      <c r="F148" s="76"/>
      <c r="G148" s="77" t="s">
        <v>152</v>
      </c>
    </row>
    <row r="149" spans="2:6" ht="15">
      <c r="B149" s="38"/>
      <c r="C149" s="43"/>
      <c r="D149" s="43"/>
      <c r="E149" s="43"/>
      <c r="F149" s="76"/>
    </row>
    <row r="150" spans="2:6" ht="15">
      <c r="B150" s="38" t="s">
        <v>90</v>
      </c>
      <c r="C150" s="43"/>
      <c r="D150" s="43"/>
      <c r="E150" s="43"/>
      <c r="F150" s="76"/>
    </row>
    <row r="151" spans="2:7" ht="15">
      <c r="B151" s="38" t="s">
        <v>91</v>
      </c>
      <c r="C151" s="43"/>
      <c r="D151" s="43"/>
      <c r="E151" s="43"/>
      <c r="F151" s="76"/>
      <c r="G151" s="78" t="str">
        <f>МР!H136</f>
        <v>0</v>
      </c>
    </row>
    <row r="152" spans="2:6" ht="15">
      <c r="B152" s="38"/>
      <c r="C152" s="43"/>
      <c r="D152" s="43"/>
      <c r="E152" s="43"/>
      <c r="F152" s="76"/>
    </row>
    <row r="153" spans="2:6" ht="15">
      <c r="B153" s="38" t="s">
        <v>92</v>
      </c>
      <c r="C153" s="43"/>
      <c r="D153" s="43"/>
      <c r="E153" s="43"/>
      <c r="F153" s="76"/>
    </row>
    <row r="154" spans="2:7" ht="15">
      <c r="B154" s="38" t="s">
        <v>93</v>
      </c>
      <c r="C154" s="43"/>
      <c r="D154" s="43"/>
      <c r="E154" s="43"/>
      <c r="F154" s="76"/>
      <c r="G154" s="79"/>
    </row>
    <row r="155" spans="2:6" ht="15">
      <c r="B155" s="38"/>
      <c r="C155" s="43"/>
      <c r="D155" s="43"/>
      <c r="E155" s="43"/>
      <c r="F155" s="76"/>
    </row>
    <row r="156" spans="2:6" ht="15">
      <c r="B156" s="38" t="s">
        <v>94</v>
      </c>
      <c r="C156" s="43"/>
      <c r="D156" s="43"/>
      <c r="E156" s="43"/>
      <c r="F156" s="76"/>
    </row>
    <row r="157" spans="1:7" ht="15">
      <c r="A157" s="36"/>
      <c r="B157" s="38" t="s">
        <v>95</v>
      </c>
      <c r="C157" s="43"/>
      <c r="D157" s="43"/>
      <c r="E157" s="43">
        <v>10000</v>
      </c>
      <c r="F157" s="76"/>
      <c r="G157" s="80">
        <v>8000</v>
      </c>
    </row>
    <row r="158" spans="1:6" ht="12" customHeight="1" hidden="1">
      <c r="A158" s="36"/>
      <c r="B158" s="38"/>
      <c r="C158" s="43"/>
      <c r="D158" s="43"/>
      <c r="E158" s="43"/>
      <c r="F158" s="76"/>
    </row>
    <row r="159" spans="1:6" ht="5.25" customHeight="1" hidden="1">
      <c r="A159" s="36"/>
      <c r="B159" s="38"/>
      <c r="C159" s="43"/>
      <c r="D159" s="43"/>
      <c r="E159" s="43"/>
      <c r="F159" s="76"/>
    </row>
    <row r="160" spans="1:7" ht="45" customHeight="1">
      <c r="A160" s="36"/>
      <c r="B160" s="38" t="s">
        <v>96</v>
      </c>
      <c r="C160" s="43"/>
      <c r="D160" s="43"/>
      <c r="E160" s="43">
        <f>E33+E145+E148-E142-E154-E157</f>
        <v>63719.90000000014</v>
      </c>
      <c r="F160" s="76"/>
      <c r="G160" s="81">
        <f>E33+G145+G148-E142-G154-G157</f>
        <v>65719.90000000014</v>
      </c>
    </row>
    <row r="161" spans="1:6" ht="12.75">
      <c r="A161" s="36"/>
      <c r="C161" s="43"/>
      <c r="D161" s="43"/>
      <c r="E161" s="43"/>
      <c r="F161" s="76"/>
    </row>
    <row r="162" spans="1:6" ht="12.75" hidden="1">
      <c r="A162" s="36"/>
      <c r="C162" s="43"/>
      <c r="D162" s="43"/>
      <c r="E162" s="43"/>
      <c r="F162" s="76"/>
    </row>
    <row r="163" spans="1:6" ht="15">
      <c r="A163" s="36"/>
      <c r="B163" s="38" t="s">
        <v>98</v>
      </c>
      <c r="C163" s="43"/>
      <c r="D163" s="43"/>
      <c r="E163" s="43"/>
      <c r="F163" s="76"/>
    </row>
    <row r="164" spans="1:6" ht="15">
      <c r="A164" s="36"/>
      <c r="B164" s="38" t="s">
        <v>99</v>
      </c>
      <c r="C164" s="43"/>
      <c r="D164" s="43"/>
      <c r="E164" s="43"/>
      <c r="F164" s="76"/>
    </row>
    <row r="165" spans="1:6" ht="15">
      <c r="A165" s="36"/>
      <c r="B165" s="38" t="s">
        <v>100</v>
      </c>
      <c r="C165" s="43"/>
      <c r="D165" s="43"/>
      <c r="E165" s="43"/>
      <c r="F165" s="76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2014-11-11T13:25:30Z</cp:lastPrinted>
  <dcterms:created xsi:type="dcterms:W3CDTF">1996-10-08T23:32:33Z</dcterms:created>
  <dcterms:modified xsi:type="dcterms:W3CDTF">2014-11-11T13:26:14Z</dcterms:modified>
  <cp:category/>
  <cp:version/>
  <cp:contentType/>
  <cp:contentStatus/>
</cp:coreProperties>
</file>