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1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<sst xmlns="http://schemas.openxmlformats.org/spreadsheetml/2006/main" count="1631" uniqueCount="512">
  <si>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</si>
  <si>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</si>
  <si>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</si>
  <si>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</si>
  <si>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</si>
  <si>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</si>
  <si>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</si>
  <si>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</si>
  <si>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</si>
  <si>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</si>
  <si>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</si>
  <si>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</si>
  <si>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</si>
  <si>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</si>
  <si>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</si>
  <si>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</si>
  <si>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</si>
  <si>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</si>
  <si>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</si>
  <si>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</si>
  <si>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</si>
  <si>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</si>
  <si>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</si>
  <si>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</si>
  <si>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</si>
  <si>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</si>
  <si>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</si>
  <si>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</si>
  <si>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</si>
  <si>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</si>
  <si>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</si>
  <si>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</si>
  <si>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</si>
  <si>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</si>
  <si>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</si>
  <si>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</si>
  <si>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</si>
  <si>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</si>
  <si>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</si>
  <si>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</si>
  <si>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</si>
  <si>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</si>
  <si>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</si>
  <si>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</si>
  <si>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</si>
  <si>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</si>
  <si>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</si>
  <si>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</si>
  <si>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</si>
  <si>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</si>
  <si>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</si>
  <si>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</si>
  <si>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</si>
  <si>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</si>
  <si>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</si>
  <si>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</si>
  <si>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</si>
  <si>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</si>
  <si>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</si>
  <si>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</si>
  <si>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</si>
  <si>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</si>
  <si>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</si>
  <si>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</si>
  <si>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</si>
  <si>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</si>
  <si>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</si>
  <si>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</si>
  <si>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</si>
  <si>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</si>
  <si>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</si>
  <si>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</si>
  <si>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</si>
  <si>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</si>
  <si>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</si>
  <si>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</si>
  <si>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</si>
  <si>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</si>
  <si>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</si>
  <si>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</si>
  <si>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</si>
  <si>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</si>
  <si>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</si>
  <si>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</si>
  <si>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</si>
  <si>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</si>
  <si>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</si>
  <si>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</si>
  <si>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</si>
  <si>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</si>
  <si>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</si>
  <si>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</si>
  <si>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</si>
  <si>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</si>
  <si>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</si>
  <si>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</si>
  <si>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</si>
  <si>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</si>
  <si>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</si>
  <si>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</si>
  <si>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</si>
  <si>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</si>
  <si>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</si>
  <si>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</si>
  <si>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</si>
  <si>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</si>
  <si>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</si>
  <si>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</si>
  <si>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</si>
  <si>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</si>
  <si>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</si>
  <si>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</si>
  <si>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</si>
  <si>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</si>
  <si>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</si>
  <si>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</si>
  <si>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</si>
  <si>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</si>
  <si>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</si>
  <si>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</si>
  <si>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</si>
  <si>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</si>
  <si>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</si>
  <si>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</si>
  <si>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</si>
  <si>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</si>
  <si>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</si>
  <si>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</si>
  <si>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</si>
  <si>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</si>
  <si>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</si>
  <si>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</si>
  <si>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</si>
  <si>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</si>
  <si>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</si>
  <si>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</si>
  <si>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</si>
  <si>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</si>
  <si>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</si>
  <si>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</si>
  <si>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</si>
  <si>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</si>
  <si>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</si>
  <si>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</si>
  <si>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</si>
  <si>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</si>
  <si>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</si>
  <si>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</si>
  <si>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</si>
  <si>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</si>
  <si>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</si>
  <si>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</si>
  <si>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</si>
  <si>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</si>
  <si>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</si>
  <si>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</si>
  <si>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</si>
  <si>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</si>
  <si>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</si>
  <si>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</si>
  <si>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</si>
  <si>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</si>
  <si>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</si>
  <si>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</si>
  <si>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</si>
  <si>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</si>
  <si>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</si>
  <si>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</si>
  <si>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</si>
  <si>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</si>
  <si>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</si>
  <si>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</si>
  <si>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</si>
  <si>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</si>
  <si>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</si>
  <si>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</si>
  <si>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</si>
  <si>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</si>
  <si>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</si>
  <si>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</si>
  <si>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</si>
  <si>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</si>
  <si>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</si>
  <si>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</si>
  <si>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</si>
  <si>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</si>
  <si>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</si>
  <si>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</si>
  <si>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</si>
  <si>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</si>
  <si>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</si>
  <si>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</si>
  <si>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</si>
  <si>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</si>
  <si>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</si>
  <si>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</si>
  <si>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</si>
  <si>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</si>
  <si>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</si>
  <si>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</si>
  <si>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</si>
  <si>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</si>
  <si>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</si>
  <si>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</si>
  <si>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</si>
  <si>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</si>
  <si>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</si>
  <si>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</si>
  <si>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</si>
  <si>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</si>
  <si>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</si>
  <si>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</si>
  <si>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</si>
  <si>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</si>
  <si>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</si>
  <si>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</si>
  <si>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</si>
  <si>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</si>
  <si>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</si>
  <si>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9530005350</t>
  </si>
  <si>
    <t>9930006400</t>
  </si>
  <si>
    <t>9610007100</t>
  </si>
  <si>
    <t>9930008100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</si>
  <si>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</si>
  <si>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</si>
  <si>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</si>
  <si>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</si>
  <si>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</si>
  <si>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</si>
  <si>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</si>
  <si>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</si>
  <si>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</si>
  <si>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</si>
  <si>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</si>
  <si>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</si>
  <si>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</si>
  <si>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</si>
  <si>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</si>
  <si>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</si>
  <si>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</si>
  <si>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</si>
  <si>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</si>
  <si>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</si>
  <si>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</si>
  <si>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</si>
  <si>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</si>
  <si>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</si>
  <si>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</si>
  <si>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</si>
  <si>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</si>
  <si>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</si>
  <si>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</si>
  <si>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</si>
  <si>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</si>
  <si>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</si>
  <si>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</si>
  <si>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</si>
  <si>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</si>
  <si>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</si>
  <si>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</si>
  <si>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</si>
  <si>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</si>
  <si>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</si>
  <si>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</si>
  <si>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</si>
  <si>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</si>
  <si>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</si>
  <si>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</si>
  <si>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</si>
  <si>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</si>
  <si>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</si>
  <si>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</si>
  <si>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</si>
  <si>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</si>
  <si>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</si>
  <si>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</si>
  <si>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</si>
  <si>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</si>
  <si>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</si>
  <si>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</si>
  <si>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</si>
  <si>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</si>
  <si>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</si>
  <si>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</si>
  <si>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</si>
  <si>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</si>
  <si>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</si>
  <si>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</si>
  <si>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</si>
  <si>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</si>
  <si>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</si>
  <si>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</si>
  <si>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</si>
  <si>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</si>
  <si>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</si>
  <si>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</si>
  <si>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</si>
  <si>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</si>
  <si>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</si>
  <si>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</si>
  <si>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</si>
  <si>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</si>
  <si>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</si>
  <si>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</si>
  <si>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</si>
  <si>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</si>
  <si>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</si>
  <si>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</si>
  <si>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</si>
  <si>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</si>
  <si>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</si>
  <si>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</si>
  <si>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</si>
  <si>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</si>
  <si>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</si>
  <si>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</si>
  <si>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</si>
  <si>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</si>
  <si>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</si>
  <si>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</si>
  <si>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</si>
  <si>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</si>
  <si>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</si>
  <si>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</si>
  <si>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</si>
  <si>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</si>
  <si>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Модернизация канализационных очистных сооружений г. Ртищево Саратовской области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</si>
  <si>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</si>
  <si>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</si>
  <si>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</si>
  <si>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</si>
  <si>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</si>
  <si>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</si>
  <si>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</si>
  <si>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</si>
  <si>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</si>
  <si>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</si>
  <si>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</si>
  <si>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</si>
  <si>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</si>
  <si>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</si>
  <si>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</si>
  <si>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</si>
  <si>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</si>
  <si>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</si>
  <si>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</si>
  <si>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</si>
  <si>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</si>
  <si>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</si>
  <si>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</si>
  <si>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</si>
  <si>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</si>
  <si>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</si>
  <si>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</si>
  <si>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</si>
  <si>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</si>
  <si>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</si>
  <si>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</si>
  <si>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</si>
  <si>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</si>
  <si>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</si>
  <si>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</si>
  <si>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</si>
  <si>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</si>
  <si>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</si>
  <si>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</si>
  <si>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</si>
  <si>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</si>
  <si>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</si>
  <si>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</si>
  <si>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</si>
  <si>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</si>
  <si>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</si>
  <si>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</si>
  <si>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</si>
  <si>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</si>
  <si>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</si>
  <si>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</si>
  <si>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</si>
  <si>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</si>
  <si>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</si>
  <si>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</si>
  <si>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</si>
  <si>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</si>
  <si>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</si>
  <si>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</si>
  <si>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</si>
  <si>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</si>
  <si>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</si>
  <si>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</si>
  <si>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</si>
  <si>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</si>
  <si>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</si>
  <si>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</si>
  <si>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</si>
  <si>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</si>
  <si>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</si>
  <si>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</si>
  <si>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</si>
  <si>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</si>
  <si>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</si>
  <si>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</si>
  <si>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</si>
  <si>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</si>
  <si>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</si>
  <si>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</si>
  <si>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</si>
  <si>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</si>
  <si>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</si>
  <si>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</si>
  <si>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</si>
  <si>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</si>
  <si>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</si>
  <si>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</si>
  <si>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</si>
  <si>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</si>
  <si>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</si>
  <si>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</si>
  <si>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75306G0800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</si>
  <si>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</si>
  <si>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</si>
  <si>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</si>
  <si>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</si>
  <si>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</si>
  <si>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</si>
  <si>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</si>
  <si>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</si>
  <si>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</si>
  <si>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</si>
  <si>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</si>
  <si>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</si>
  <si>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</si>
  <si>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</si>
  <si>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</si>
  <si>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95500S2110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</si>
  <si>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</si>
  <si>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95500S2120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</si>
  <si>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</si>
  <si>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95600S2110</t>
  </si>
  <si>
    <t>95600S2120</t>
  </si>
  <si>
    <t>953005350</t>
  </si>
  <si>
    <t xml:space="preserve">ПРОЧИЕ БЕЗВОЗМЕЗДНЫЕ ПОСТУПЛЕНИЯ 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</si>
  <si>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</si>
  <si>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</si>
  <si>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83018V0000</t>
  </si>
  <si>
    <t>Основное мероприятие "Приобретение детских качелей для установки на территории города Ртищево"</t>
  </si>
  <si>
    <t>95400S2110</t>
  </si>
  <si>
    <t>95400S2120</t>
  </si>
  <si>
    <t>95700S2110</t>
  </si>
  <si>
    <t>95700S2120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</si>
  <si>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</si>
  <si>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</si>
  <si>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</si>
  <si>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</si>
  <si>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</si>
  <si>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</si>
  <si>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</si>
  <si>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</si>
  <si>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</si>
  <si>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7240100Т10</t>
  </si>
  <si>
    <t>7240100Т20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</si>
  <si>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</si>
  <si>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</si>
  <si>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84001L5550</t>
  </si>
  <si>
    <t>95400S2130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</si>
  <si>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</si>
  <si>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 xml:space="preserve"> Приобретение погружного электронасосного агрегата для Урусовского МО (п. Центральная усадьба совхоза "Выдвиженец")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</si>
  <si>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</si>
  <si>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от негосударственных организаций в бюджеты сельских поселений</t>
  </si>
  <si>
    <t>план на 9 месяцев</t>
  </si>
  <si>
    <t>% к плану 9 месяцев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</si>
  <si>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</si>
  <si>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</si>
  <si>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</si>
  <si>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</si>
  <si>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9540072100</t>
  </si>
  <si>
    <t>Реализация проектов развития муниципальных образований области, основанных на местных инициативах (областные средства)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</si>
  <si>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</si>
  <si>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0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</si>
  <si>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</si>
  <si>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</si>
  <si>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</si>
  <si>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</si>
  <si>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</si>
  <si>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</si>
  <si>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</si>
  <si>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</si>
  <si>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</si>
  <si>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</si>
  <si>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</si>
  <si>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</si>
  <si>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</si>
  <si>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</si>
  <si>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</si>
  <si>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</si>
  <si>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75307S7900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</si>
  <si>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</si>
  <si>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</si>
  <si>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</si>
  <si>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Меры социальной поддержки почетных граждан</t>
  </si>
  <si>
    <t>72100</t>
  </si>
  <si>
    <t xml:space="preserve">СПРАВКА
об исполнении бюджета Ртищевского района
на 01.10.2018 г.
</t>
  </si>
  <si>
    <t xml:space="preserve">СПРАВКА
об исполнении бюджета МО г. Ртищево
на 01.10.2018г.
</t>
  </si>
  <si>
    <t>СПРАВКА
об исполнении бюджета Краснозвездинского МО
на 01.10.2018г.</t>
  </si>
  <si>
    <t xml:space="preserve">СПРАВКА
об исполнении бюджета Макаровского МО
на 01.10.2018г.                                                                                      </t>
  </si>
  <si>
    <t>СПРАВКА
об исполнении бюджета Октябрьского МО
на 01.10.2018г.</t>
  </si>
  <si>
    <t>СПРАВКА
об исполнении бюджета Салтыковского МО
на 01.10.2018г.</t>
  </si>
  <si>
    <t xml:space="preserve">СПРАВКА
об исполнении бюджета Урусовского МО
на 01.10.2018г.
</t>
  </si>
  <si>
    <t xml:space="preserve">СПРАВКА
об исполнении бюджета Шило-Голицинского МО
на 01.10.2018г.
</t>
  </si>
  <si>
    <t xml:space="preserve">СПРАВКА
об исполнении бюджета Ртищевского района (консолидация)
на 01.10.2018г.                                                                                                                      </t>
  </si>
  <si>
    <t>72,5</t>
  </si>
  <si>
    <t>Расходы на обеспечение деятельности муниципальных казенных учреждений  (Отдел по упр-ю имуществом, МУ "АХГР")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</si>
</sst>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0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4" xfId="56" applyNumberFormat="1" applyFont="1" applyFill="1" applyBorder="1" applyAlignment="1" applyProtection="1">
      <alignment horizontal="left" wrapText="1"/>
      <protection hidden="1"/>
    </xf>
    <xf numFmtId="49" fontId="17" fillId="34" borderId="14" xfId="56" applyNumberFormat="1" applyFont="1" applyFill="1" applyBorder="1" applyAlignment="1" applyProtection="1">
      <alignment horizontal="left" wrapText="1"/>
      <protection hidden="1"/>
    </xf>
    <xf numFmtId="0" fontId="18" fillId="34" borderId="13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3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10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0" fontId="17" fillId="34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17" fillId="34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3" fillId="34" borderId="19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18" fillId="34" borderId="11" xfId="0" applyNumberFormat="1" applyFont="1" applyFill="1" applyBorder="1" applyAlignment="1">
      <alignment horizontal="left"/>
    </xf>
    <xf numFmtId="49" fontId="0" fillId="34" borderId="14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90;&#1077;&#1087;&#1072;&#1085;&#1082;&#1080;&#1085;&#1072;\Desktop\&#1044;&#1054;&#1061;&#1054;&#1044;&#1067;\&#1054;&#1058;&#1063;&#1045;&#1058;&#1067;\&#1054;&#1058;&#1063;&#1045;&#1058;&#1067;%20(&#1077;&#1078;&#1077;&#1084;&#1077;&#1089;)\&#1057;&#1087;&#1088;&#1072;&#1074;&#1082;&#1072;%20&#1086;&#1073;%20&#1080;&#1089;&#1087;&#1086;&#1083;&#1085;&#1077;&#1085;&#1080;&#1080;%20&#1073;&#1102;&#1076;&#1078;&#1077;&#1090;&#1072;%20(&#1076;&#1086;%2015%20&#1095;&#1080;&#1089;&#1083;&#1072;%20&#1089;&#1083;&#1077;&#1076;.%20&#1079;&#1072;%20&#1086;&#1090;&#1095;&#1077;&#1090;.%20&#1084;&#1077;&#1089;&#1103;&#1094;&#1077;&#1084;)\2018\&#1057;&#1087;&#1088;&#1072;&#1074;&#1082;&#1072;%20&#1085;&#1072;%2001%20&#1086;&#1082;&#1090;&#1103;&#1073;&#1088;&#1103;%202018&#1075;&#1086;&#107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"/>
      <sheetName val="МО г.Ртищево"/>
      <sheetName val="Кр-звезда"/>
      <sheetName val="Макарово"/>
      <sheetName val="Октябрьский"/>
      <sheetName val="Салтыковка"/>
      <sheetName val="Урусово"/>
      <sheetName val="Ш-Голицыно"/>
      <sheetName val="Консолидация"/>
      <sheetName val="МАКОГОН"/>
    </sheetNames>
    <sheetDataSet>
      <sheetData sheetId="0">
        <row r="5">
          <cell r="D5">
            <v>113067</v>
          </cell>
          <cell r="E5">
            <v>81600</v>
          </cell>
        </row>
        <row r="24">
          <cell r="E24">
            <v>0</v>
          </cell>
        </row>
      </sheetData>
      <sheetData sheetId="1">
        <row r="5">
          <cell r="D5">
            <v>41560</v>
          </cell>
          <cell r="E5">
            <v>28500</v>
          </cell>
        </row>
        <row r="21">
          <cell r="E21">
            <v>0</v>
          </cell>
        </row>
      </sheetData>
      <sheetData sheetId="2">
        <row r="5">
          <cell r="D5">
            <v>228</v>
          </cell>
          <cell r="E5">
            <v>165</v>
          </cell>
        </row>
        <row r="19">
          <cell r="E19">
            <v>0</v>
          </cell>
        </row>
      </sheetData>
      <sheetData sheetId="3">
        <row r="5">
          <cell r="D5">
            <v>129</v>
          </cell>
          <cell r="E5">
            <v>90</v>
          </cell>
        </row>
        <row r="21">
          <cell r="E21">
            <v>0</v>
          </cell>
        </row>
      </sheetData>
      <sheetData sheetId="4">
        <row r="5">
          <cell r="D5">
            <v>353</v>
          </cell>
          <cell r="E5">
            <v>250</v>
          </cell>
        </row>
        <row r="19">
          <cell r="E19">
            <v>0</v>
          </cell>
        </row>
      </sheetData>
      <sheetData sheetId="5">
        <row r="5">
          <cell r="D5">
            <v>337</v>
          </cell>
          <cell r="E5">
            <v>240</v>
          </cell>
        </row>
        <row r="19">
          <cell r="E19">
            <v>0</v>
          </cell>
        </row>
      </sheetData>
      <sheetData sheetId="6">
        <row r="5">
          <cell r="D5">
            <v>238</v>
          </cell>
          <cell r="E5">
            <v>170</v>
          </cell>
        </row>
        <row r="19">
          <cell r="E19">
            <v>0</v>
          </cell>
        </row>
      </sheetData>
      <sheetData sheetId="7">
        <row r="5">
          <cell r="D5">
            <v>88</v>
          </cell>
          <cell r="E5">
            <v>60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0"/>
  <sheetViews>
    <sheetView zoomScale="85" zoomScaleNormal="85" workbookViewId="0" topLeftCell="A28">
      <selection activeCell="H28" sqref="A1:H16384"/>
    </sheetView>
  </sheetViews>
  <sheetFormatPr defaultColWidth="9.140625" defaultRowHeight="12.75"/>
  <cols>
    <col min="1" max="1" width="6.57421875" style="65" customWidth="1"/>
    <col min="2" max="2" width="46.57421875" style="65" customWidth="1"/>
    <col min="3" max="3" width="15.7109375" style="66" hidden="1" customWidth="1"/>
    <col min="4" max="4" width="18.28125" style="68" customWidth="1"/>
    <col min="5" max="5" width="17.57421875" style="68" customWidth="1"/>
    <col min="6" max="6" width="15.28125" style="68" customWidth="1"/>
    <col min="7" max="7" width="13.8515625" style="68" customWidth="1"/>
    <col min="8" max="8" width="12.57421875" style="6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87" t="s">
        <v>501</v>
      </c>
      <c r="B1" s="187"/>
      <c r="C1" s="187"/>
      <c r="D1" s="187"/>
      <c r="E1" s="187"/>
      <c r="F1" s="187"/>
      <c r="G1" s="187"/>
      <c r="H1" s="187"/>
      <c r="I1" s="12"/>
    </row>
    <row r="2" spans="1:9" ht="12.75" customHeight="1">
      <c r="A2" s="188"/>
      <c r="B2" s="171" t="s">
        <v>2</v>
      </c>
      <c r="C2" s="173" t="s">
        <v>141</v>
      </c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  <c r="I2" s="13"/>
    </row>
    <row r="3" spans="1:9" ht="47.25" customHeight="1">
      <c r="A3" s="188"/>
      <c r="B3" s="172"/>
      <c r="C3" s="174"/>
      <c r="D3" s="177"/>
      <c r="E3" s="172"/>
      <c r="F3" s="177"/>
      <c r="G3" s="172"/>
      <c r="H3" s="172"/>
      <c r="I3" s="13"/>
    </row>
    <row r="4" spans="1:9" ht="24" customHeight="1">
      <c r="A4" s="159"/>
      <c r="B4" s="164" t="s">
        <v>73</v>
      </c>
      <c r="C4" s="163"/>
      <c r="D4" s="38">
        <f>D5+D7+D8+D9+D10+D11+D12+D13+D14+D15+D16+D17+D18+D19+D20+D21+D22+D24+D6</f>
        <v>173110.4</v>
      </c>
      <c r="E4" s="38">
        <f>E5+E7+E8+E9+E10+E11+E12+E13+E14+E15+E16+E17+E18+E19+E20+E21+E22+E24+E6</f>
        <v>124417</v>
      </c>
      <c r="F4" s="38">
        <f>F5+F7+F8+F9+F10+F11+F12+F13+F14+F15+F16+F17+F18+F19+F20+F21+F22+F24+F6</f>
        <v>136726.8</v>
      </c>
      <c r="G4" s="39">
        <f>F4/D4</f>
        <v>0.7898242970959573</v>
      </c>
      <c r="H4" s="39">
        <f>F4/E4</f>
        <v>1.0989398554859866</v>
      </c>
      <c r="I4" s="14"/>
    </row>
    <row r="5" spans="1:9" ht="18.75">
      <c r="A5" s="159"/>
      <c r="B5" s="160" t="s">
        <v>480</v>
      </c>
      <c r="C5" s="163"/>
      <c r="D5" s="40">
        <v>113067</v>
      </c>
      <c r="E5" s="40">
        <v>81600</v>
      </c>
      <c r="F5" s="40">
        <v>85285.1</v>
      </c>
      <c r="G5" s="39">
        <f aca="true" t="shared" si="0" ref="G5:G34">F5/D5</f>
        <v>0.7542881654240406</v>
      </c>
      <c r="H5" s="39">
        <f aca="true" t="shared" si="1" ref="H5:H34">F5/E5</f>
        <v>1.0451605392156864</v>
      </c>
      <c r="I5" s="14"/>
    </row>
    <row r="6" spans="1:9" ht="31.5">
      <c r="A6" s="159"/>
      <c r="B6" s="160" t="s">
        <v>481</v>
      </c>
      <c r="C6" s="163"/>
      <c r="D6" s="40">
        <v>40</v>
      </c>
      <c r="E6" s="40">
        <v>40</v>
      </c>
      <c r="F6" s="40">
        <v>37.9</v>
      </c>
      <c r="G6" s="39">
        <f t="shared" si="0"/>
        <v>0.9475</v>
      </c>
      <c r="H6" s="39">
        <f t="shared" si="1"/>
        <v>0.9475</v>
      </c>
      <c r="I6" s="14"/>
    </row>
    <row r="7" spans="1:9" ht="31.5">
      <c r="A7" s="159"/>
      <c r="B7" s="160" t="s">
        <v>482</v>
      </c>
      <c r="C7" s="163"/>
      <c r="D7" s="40">
        <v>13000</v>
      </c>
      <c r="E7" s="40">
        <v>8100</v>
      </c>
      <c r="F7" s="40">
        <v>9498.4</v>
      </c>
      <c r="G7" s="39">
        <f t="shared" si="0"/>
        <v>0.7306461538461538</v>
      </c>
      <c r="H7" s="39">
        <f t="shared" si="1"/>
        <v>1.172641975308642</v>
      </c>
      <c r="I7" s="14"/>
    </row>
    <row r="8" spans="1:9" ht="18.75">
      <c r="A8" s="159"/>
      <c r="B8" s="160" t="s">
        <v>6</v>
      </c>
      <c r="C8" s="163"/>
      <c r="D8" s="40">
        <v>8865</v>
      </c>
      <c r="E8" s="40">
        <v>5800</v>
      </c>
      <c r="F8" s="40">
        <v>7000.1</v>
      </c>
      <c r="G8" s="39">
        <f t="shared" si="0"/>
        <v>0.7896333897349126</v>
      </c>
      <c r="H8" s="39">
        <f t="shared" si="1"/>
        <v>1.2069137931034484</v>
      </c>
      <c r="I8" s="14"/>
    </row>
    <row r="9" spans="1:9" ht="18.75" hidden="1">
      <c r="A9" s="159"/>
      <c r="B9" s="160" t="s">
        <v>7</v>
      </c>
      <c r="C9" s="163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59"/>
      <c r="B10" s="160" t="s">
        <v>198</v>
      </c>
      <c r="C10" s="163"/>
      <c r="D10" s="40">
        <v>18984.4</v>
      </c>
      <c r="E10" s="40">
        <v>12900</v>
      </c>
      <c r="F10" s="40">
        <v>16548.3</v>
      </c>
      <c r="G10" s="39">
        <f t="shared" si="0"/>
        <v>0.8716788521101535</v>
      </c>
      <c r="H10" s="39">
        <f t="shared" si="1"/>
        <v>1.282813953488372</v>
      </c>
      <c r="I10" s="14"/>
    </row>
    <row r="11" spans="1:9" ht="18.75" hidden="1">
      <c r="A11" s="159"/>
      <c r="B11" s="160" t="s">
        <v>8</v>
      </c>
      <c r="C11" s="163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8.75">
      <c r="A12" s="159"/>
      <c r="B12" s="160" t="s">
        <v>483</v>
      </c>
      <c r="C12" s="163"/>
      <c r="D12" s="40">
        <v>3500</v>
      </c>
      <c r="E12" s="40">
        <v>2600</v>
      </c>
      <c r="F12" s="40">
        <v>3606.7</v>
      </c>
      <c r="G12" s="39">
        <f t="shared" si="0"/>
        <v>1.0304857142857142</v>
      </c>
      <c r="H12" s="39">
        <f t="shared" si="1"/>
        <v>1.3871923076923076</v>
      </c>
      <c r="I12" s="14"/>
    </row>
    <row r="13" spans="1:9" ht="18.75" hidden="1">
      <c r="A13" s="159"/>
      <c r="B13" s="160" t="s">
        <v>287</v>
      </c>
      <c r="C13" s="163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31.5">
      <c r="A14" s="159"/>
      <c r="B14" s="160" t="s">
        <v>484</v>
      </c>
      <c r="C14" s="163"/>
      <c r="D14" s="40">
        <v>4100</v>
      </c>
      <c r="E14" s="40">
        <v>2850</v>
      </c>
      <c r="F14" s="40">
        <v>3896.9</v>
      </c>
      <c r="G14" s="39">
        <f t="shared" si="0"/>
        <v>0.9504634146341464</v>
      </c>
      <c r="H14" s="39">
        <f t="shared" si="1"/>
        <v>1.3673333333333333</v>
      </c>
      <c r="I14" s="14"/>
    </row>
    <row r="15" spans="1:9" ht="31.5">
      <c r="A15" s="159"/>
      <c r="B15" s="160" t="s">
        <v>490</v>
      </c>
      <c r="C15" s="163"/>
      <c r="D15" s="40">
        <v>400</v>
      </c>
      <c r="E15" s="40">
        <v>300</v>
      </c>
      <c r="F15" s="40">
        <v>346.3</v>
      </c>
      <c r="G15" s="39">
        <f t="shared" si="0"/>
        <v>0.86575</v>
      </c>
      <c r="H15" s="39">
        <f t="shared" si="1"/>
        <v>1.1543333333333334</v>
      </c>
      <c r="I15" s="14"/>
    </row>
    <row r="16" spans="1:9" ht="18.75" hidden="1">
      <c r="A16" s="159"/>
      <c r="B16" s="160" t="s">
        <v>12</v>
      </c>
      <c r="C16" s="163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47.25">
      <c r="A17" s="159"/>
      <c r="B17" s="160" t="s">
        <v>485</v>
      </c>
      <c r="C17" s="163"/>
      <c r="D17" s="40">
        <v>0</v>
      </c>
      <c r="E17" s="40">
        <v>0</v>
      </c>
      <c r="F17" s="40">
        <v>144.9</v>
      </c>
      <c r="G17" s="39">
        <v>0</v>
      </c>
      <c r="H17" s="39">
        <v>0</v>
      </c>
      <c r="I17" s="14"/>
    </row>
    <row r="18" spans="1:9" ht="33" customHeight="1">
      <c r="A18" s="159"/>
      <c r="B18" s="160" t="s">
        <v>486</v>
      </c>
      <c r="C18" s="163"/>
      <c r="D18" s="40">
        <v>872</v>
      </c>
      <c r="E18" s="40">
        <v>700</v>
      </c>
      <c r="F18" s="40">
        <v>469.6</v>
      </c>
      <c r="G18" s="39">
        <f t="shared" si="0"/>
        <v>0.5385321100917432</v>
      </c>
      <c r="H18" s="39">
        <f t="shared" si="1"/>
        <v>0.6708571428571429</v>
      </c>
      <c r="I18" s="14"/>
    </row>
    <row r="19" spans="1:9" ht="18" customHeight="1" hidden="1">
      <c r="A19" s="159"/>
      <c r="B19" s="160" t="s">
        <v>332</v>
      </c>
      <c r="C19" s="163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31.5">
      <c r="A20" s="159"/>
      <c r="B20" s="160" t="s">
        <v>487</v>
      </c>
      <c r="C20" s="163"/>
      <c r="D20" s="40">
        <v>160</v>
      </c>
      <c r="E20" s="40">
        <v>160</v>
      </c>
      <c r="F20" s="40">
        <v>200.3</v>
      </c>
      <c r="G20" s="39">
        <f t="shared" si="0"/>
        <v>1.251875</v>
      </c>
      <c r="H20" s="39">
        <f t="shared" si="1"/>
        <v>1.251875</v>
      </c>
      <c r="I20" s="14"/>
    </row>
    <row r="21" spans="1:9" ht="47.25">
      <c r="A21" s="159"/>
      <c r="B21" s="160" t="s">
        <v>488</v>
      </c>
      <c r="C21" s="163"/>
      <c r="D21" s="40">
        <v>7700</v>
      </c>
      <c r="E21" s="40">
        <v>7500</v>
      </c>
      <c r="F21" s="40">
        <v>8012.9</v>
      </c>
      <c r="G21" s="39">
        <f t="shared" si="0"/>
        <v>1.0406363636363636</v>
      </c>
      <c r="H21" s="39">
        <f t="shared" si="1"/>
        <v>1.0683866666666666</v>
      </c>
      <c r="I21" s="14"/>
    </row>
    <row r="22" spans="1:9" ht="31.5">
      <c r="A22" s="159"/>
      <c r="B22" s="160" t="s">
        <v>489</v>
      </c>
      <c r="C22" s="163"/>
      <c r="D22" s="40">
        <v>2422</v>
      </c>
      <c r="E22" s="40">
        <v>1867</v>
      </c>
      <c r="F22" s="40">
        <v>1703.5</v>
      </c>
      <c r="G22" s="39">
        <f t="shared" si="0"/>
        <v>0.7033443435177539</v>
      </c>
      <c r="H22" s="39">
        <f t="shared" si="1"/>
        <v>0.9124263524370648</v>
      </c>
      <c r="I22" s="14"/>
    </row>
    <row r="23" spans="1:9" ht="18.75">
      <c r="A23" s="159"/>
      <c r="B23" s="160" t="s">
        <v>17</v>
      </c>
      <c r="C23" s="163"/>
      <c r="D23" s="40">
        <v>1461</v>
      </c>
      <c r="E23" s="40">
        <v>1074</v>
      </c>
      <c r="F23" s="40">
        <v>1004.1</v>
      </c>
      <c r="G23" s="39">
        <f t="shared" si="0"/>
        <v>0.6872689938398358</v>
      </c>
      <c r="H23" s="39">
        <f t="shared" si="1"/>
        <v>0.9349162011173184</v>
      </c>
      <c r="I23" s="14"/>
    </row>
    <row r="24" spans="1:9" ht="18.75">
      <c r="A24" s="159"/>
      <c r="B24" s="160" t="s">
        <v>18</v>
      </c>
      <c r="C24" s="163"/>
      <c r="D24" s="40">
        <v>0</v>
      </c>
      <c r="E24" s="40">
        <v>0</v>
      </c>
      <c r="F24" s="40">
        <v>-24.1</v>
      </c>
      <c r="G24" s="39">
        <v>0</v>
      </c>
      <c r="H24" s="39">
        <v>0</v>
      </c>
      <c r="I24" s="14"/>
    </row>
    <row r="25" spans="1:9" ht="31.5">
      <c r="A25" s="159"/>
      <c r="B25" s="164" t="s">
        <v>72</v>
      </c>
      <c r="C25" s="41"/>
      <c r="D25" s="40">
        <f>D26+D27+D28+D29+D30+D33+D31</f>
        <v>567547.2000000001</v>
      </c>
      <c r="E25" s="40">
        <f>E26+E27+E28+E29+E30+E33+E31</f>
        <v>426137.39999999997</v>
      </c>
      <c r="F25" s="40">
        <f>F26+F27+F28+F29+F30+F33+F31+15.5</f>
        <v>393522.2</v>
      </c>
      <c r="G25" s="39">
        <f t="shared" si="0"/>
        <v>0.6933735202992808</v>
      </c>
      <c r="H25" s="39">
        <f t="shared" si="1"/>
        <v>0.9234631834708712</v>
      </c>
      <c r="I25" s="14"/>
    </row>
    <row r="26" spans="1:9" ht="18.75">
      <c r="A26" s="159"/>
      <c r="B26" s="160" t="s">
        <v>20</v>
      </c>
      <c r="C26" s="163"/>
      <c r="D26" s="40">
        <v>138965</v>
      </c>
      <c r="E26" s="40">
        <v>104223.8</v>
      </c>
      <c r="F26" s="40">
        <v>104220</v>
      </c>
      <c r="G26" s="39">
        <f t="shared" si="0"/>
        <v>0.7499730147878962</v>
      </c>
      <c r="H26" s="39">
        <f t="shared" si="1"/>
        <v>0.9999635399975821</v>
      </c>
      <c r="I26" s="14"/>
    </row>
    <row r="27" spans="1:9" ht="18.75">
      <c r="A27" s="159"/>
      <c r="B27" s="160" t="s">
        <v>21</v>
      </c>
      <c r="C27" s="163"/>
      <c r="D27" s="40">
        <v>366946.7</v>
      </c>
      <c r="E27" s="40">
        <v>274815.6</v>
      </c>
      <c r="F27" s="40">
        <v>268240.4</v>
      </c>
      <c r="G27" s="39">
        <f t="shared" si="0"/>
        <v>0.7310064377197015</v>
      </c>
      <c r="H27" s="39">
        <f t="shared" si="1"/>
        <v>0.9760741384404672</v>
      </c>
      <c r="I27" s="14"/>
    </row>
    <row r="28" spans="1:9" ht="18.75">
      <c r="A28" s="159"/>
      <c r="B28" s="160" t="s">
        <v>22</v>
      </c>
      <c r="C28" s="163"/>
      <c r="D28" s="40">
        <v>54475.2</v>
      </c>
      <c r="E28" s="40">
        <v>41660.4</v>
      </c>
      <c r="F28" s="40">
        <v>20777</v>
      </c>
      <c r="G28" s="39">
        <f t="shared" si="0"/>
        <v>0.3814029136194085</v>
      </c>
      <c r="H28" s="39">
        <f t="shared" si="1"/>
        <v>0.4987230079403942</v>
      </c>
      <c r="I28" s="14"/>
    </row>
    <row r="29" spans="1:9" ht="29.25" customHeight="1" hidden="1">
      <c r="A29" s="159"/>
      <c r="B29" s="160" t="s">
        <v>170</v>
      </c>
      <c r="C29" s="163"/>
      <c r="D29" s="40">
        <v>0</v>
      </c>
      <c r="E29" s="40">
        <v>0</v>
      </c>
      <c r="F29" s="40">
        <v>0</v>
      </c>
      <c r="G29" s="39" t="e">
        <f t="shared" si="0"/>
        <v>#DIV/0!</v>
      </c>
      <c r="H29" s="39" t="e">
        <f t="shared" si="1"/>
        <v>#DIV/0!</v>
      </c>
      <c r="I29" s="14"/>
    </row>
    <row r="30" spans="1:9" ht="53.25" customHeight="1">
      <c r="A30" s="159"/>
      <c r="B30" s="160" t="s">
        <v>130</v>
      </c>
      <c r="C30" s="41"/>
      <c r="D30" s="40">
        <v>6891</v>
      </c>
      <c r="E30" s="40">
        <v>5168.3</v>
      </c>
      <c r="F30" s="40">
        <v>0</v>
      </c>
      <c r="G30" s="39">
        <f t="shared" si="0"/>
        <v>0</v>
      </c>
      <c r="H30" s="39">
        <f t="shared" si="1"/>
        <v>0</v>
      </c>
      <c r="I30" s="14"/>
    </row>
    <row r="31" spans="1:9" ht="79.5" customHeight="1">
      <c r="A31" s="159"/>
      <c r="B31" s="42" t="s">
        <v>423</v>
      </c>
      <c r="C31" s="43"/>
      <c r="D31" s="40">
        <v>269.3</v>
      </c>
      <c r="E31" s="40">
        <v>269.3</v>
      </c>
      <c r="F31" s="40">
        <v>269.3</v>
      </c>
      <c r="G31" s="39">
        <f t="shared" si="0"/>
        <v>1</v>
      </c>
      <c r="H31" s="39">
        <f t="shared" si="1"/>
        <v>1</v>
      </c>
      <c r="I31" s="14"/>
    </row>
    <row r="32" spans="1:9" ht="68.25" customHeight="1">
      <c r="A32" s="159"/>
      <c r="B32" s="42" t="s">
        <v>450</v>
      </c>
      <c r="C32" s="43"/>
      <c r="D32" s="40">
        <v>0</v>
      </c>
      <c r="E32" s="40">
        <v>0</v>
      </c>
      <c r="F32" s="40">
        <v>15.5</v>
      </c>
      <c r="G32" s="39">
        <v>0</v>
      </c>
      <c r="H32" s="39">
        <v>0</v>
      </c>
      <c r="I32" s="14"/>
    </row>
    <row r="33" spans="1:9" ht="39" customHeight="1" hidden="1" thickBot="1">
      <c r="A33" s="159"/>
      <c r="B33" s="44" t="s">
        <v>137</v>
      </c>
      <c r="C33" s="45"/>
      <c r="D33" s="40">
        <v>0</v>
      </c>
      <c r="E33" s="40">
        <v>0</v>
      </c>
      <c r="F33" s="40">
        <v>0</v>
      </c>
      <c r="G33" s="39">
        <v>0</v>
      </c>
      <c r="H33" s="39">
        <v>0</v>
      </c>
      <c r="I33" s="14"/>
    </row>
    <row r="34" spans="1:9" ht="18.75">
      <c r="A34" s="159"/>
      <c r="B34" s="160" t="s">
        <v>24</v>
      </c>
      <c r="C34" s="163"/>
      <c r="D34" s="40">
        <f>D4+D25</f>
        <v>740657.6000000001</v>
      </c>
      <c r="E34" s="40">
        <f>E4+E25</f>
        <v>550554.3999999999</v>
      </c>
      <c r="F34" s="40">
        <f>F4+F25</f>
        <v>530249</v>
      </c>
      <c r="G34" s="39">
        <f t="shared" si="0"/>
        <v>0.7159165044684614</v>
      </c>
      <c r="H34" s="39">
        <f t="shared" si="1"/>
        <v>0.9631182676952542</v>
      </c>
      <c r="I34" s="14"/>
    </row>
    <row r="35" spans="1:9" ht="18.75" hidden="1">
      <c r="A35" s="159"/>
      <c r="B35" s="160" t="s">
        <v>96</v>
      </c>
      <c r="C35" s="163"/>
      <c r="D35" s="40">
        <f>D4</f>
        <v>173110.4</v>
      </c>
      <c r="E35" s="40">
        <f>E4</f>
        <v>124417</v>
      </c>
      <c r="F35" s="40">
        <f>F4</f>
        <v>136726.8</v>
      </c>
      <c r="G35" s="39">
        <f>F35/D35</f>
        <v>0.7898242970959573</v>
      </c>
      <c r="H35" s="39">
        <f>F35/E35</f>
        <v>1.0989398554859866</v>
      </c>
      <c r="I35" s="14"/>
    </row>
    <row r="36" spans="1:9" ht="12.75">
      <c r="A36" s="184"/>
      <c r="B36" s="185"/>
      <c r="C36" s="185"/>
      <c r="D36" s="185"/>
      <c r="E36" s="185"/>
      <c r="F36" s="185"/>
      <c r="G36" s="185"/>
      <c r="H36" s="186"/>
      <c r="I36" s="10"/>
    </row>
    <row r="37" spans="1:9" ht="15" customHeight="1">
      <c r="A37" s="189" t="s">
        <v>139</v>
      </c>
      <c r="B37" s="189" t="s">
        <v>25</v>
      </c>
      <c r="C37" s="178" t="s">
        <v>141</v>
      </c>
      <c r="D37" s="181" t="s">
        <v>3</v>
      </c>
      <c r="E37" s="175" t="s">
        <v>469</v>
      </c>
      <c r="F37" s="181" t="s">
        <v>4</v>
      </c>
      <c r="G37" s="175" t="s">
        <v>303</v>
      </c>
      <c r="H37" s="175" t="s">
        <v>470</v>
      </c>
      <c r="I37" s="13"/>
    </row>
    <row r="38" spans="1:9" ht="21.75" customHeight="1">
      <c r="A38" s="189"/>
      <c r="B38" s="189"/>
      <c r="C38" s="179"/>
      <c r="D38" s="181"/>
      <c r="E38" s="176"/>
      <c r="F38" s="181"/>
      <c r="G38" s="176"/>
      <c r="H38" s="176"/>
      <c r="I38" s="13"/>
    </row>
    <row r="39" spans="1:9" ht="19.5" customHeight="1">
      <c r="A39" s="41" t="s">
        <v>60</v>
      </c>
      <c r="B39" s="164" t="s">
        <v>26</v>
      </c>
      <c r="C39" s="41"/>
      <c r="D39" s="38">
        <f>D41+D46+D47+D44+D45+D43+D40</f>
        <v>50990.200000000004</v>
      </c>
      <c r="E39" s="38">
        <f>E41+E46+E47+E44+E45+E43+E40</f>
        <v>39786.2</v>
      </c>
      <c r="F39" s="38">
        <f>F41+F46+F47+F44+F45+F43+F40</f>
        <v>35613.5</v>
      </c>
      <c r="G39" s="144">
        <f aca="true" t="shared" si="2" ref="G39:G129">F39/D39</f>
        <v>0.6984381312487496</v>
      </c>
      <c r="H39" s="144">
        <f>F39/E39</f>
        <v>0.895121926698202</v>
      </c>
      <c r="I39" s="17"/>
    </row>
    <row r="40" spans="1:9" ht="51.75" customHeight="1">
      <c r="A40" s="163" t="s">
        <v>61</v>
      </c>
      <c r="B40" s="160" t="s">
        <v>247</v>
      </c>
      <c r="C40" s="163" t="s">
        <v>61</v>
      </c>
      <c r="D40" s="40">
        <v>1560</v>
      </c>
      <c r="E40" s="40">
        <v>1378.6</v>
      </c>
      <c r="F40" s="40">
        <v>1378.1</v>
      </c>
      <c r="G40" s="144">
        <f t="shared" si="2"/>
        <v>0.8833974358974358</v>
      </c>
      <c r="H40" s="144">
        <f aca="true" t="shared" si="3" ref="H40:H103">F40/E40</f>
        <v>0.9996373132163064</v>
      </c>
      <c r="I40" s="17"/>
    </row>
    <row r="41" spans="1:14" ht="84" customHeight="1">
      <c r="A41" s="163" t="s">
        <v>63</v>
      </c>
      <c r="B41" s="160" t="s">
        <v>142</v>
      </c>
      <c r="C41" s="163" t="s">
        <v>63</v>
      </c>
      <c r="D41" s="40">
        <f>D42</f>
        <v>24156.9</v>
      </c>
      <c r="E41" s="40">
        <f>E42</f>
        <v>19151.9</v>
      </c>
      <c r="F41" s="40">
        <f>F42</f>
        <v>16683.2</v>
      </c>
      <c r="G41" s="144">
        <f t="shared" si="2"/>
        <v>0.6906184154423788</v>
      </c>
      <c r="H41" s="144">
        <f t="shared" si="3"/>
        <v>0.8710989510179147</v>
      </c>
      <c r="I41" s="18"/>
      <c r="J41" s="182"/>
      <c r="K41" s="182"/>
      <c r="L41" s="180"/>
      <c r="M41" s="180"/>
      <c r="N41" s="180"/>
    </row>
    <row r="42" spans="1:14" s="16" customFormat="1" ht="18.75">
      <c r="A42" s="46"/>
      <c r="B42" s="47" t="s">
        <v>28</v>
      </c>
      <c r="C42" s="46" t="s">
        <v>63</v>
      </c>
      <c r="D42" s="48">
        <v>24156.9</v>
      </c>
      <c r="E42" s="48">
        <v>19151.9</v>
      </c>
      <c r="F42" s="48">
        <v>16683.2</v>
      </c>
      <c r="G42" s="144">
        <f t="shared" si="2"/>
        <v>0.6906184154423788</v>
      </c>
      <c r="H42" s="144">
        <f t="shared" si="3"/>
        <v>0.8710989510179147</v>
      </c>
      <c r="I42" s="19"/>
      <c r="J42" s="183"/>
      <c r="K42" s="183"/>
      <c r="L42" s="180"/>
      <c r="M42" s="180"/>
      <c r="N42" s="180"/>
    </row>
    <row r="43" spans="1:14" s="16" customFormat="1" ht="67.5" customHeight="1">
      <c r="A43" s="46" t="s">
        <v>210</v>
      </c>
      <c r="B43" s="160" t="s">
        <v>308</v>
      </c>
      <c r="C43" s="46" t="s">
        <v>309</v>
      </c>
      <c r="D43" s="48">
        <v>66.9</v>
      </c>
      <c r="E43" s="48">
        <v>66.9</v>
      </c>
      <c r="F43" s="48">
        <v>66.9</v>
      </c>
      <c r="G43" s="144">
        <f t="shared" si="2"/>
        <v>1</v>
      </c>
      <c r="H43" s="144">
        <f t="shared" si="3"/>
        <v>1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163" t="s">
        <v>64</v>
      </c>
      <c r="B44" s="160" t="s">
        <v>143</v>
      </c>
      <c r="C44" s="163" t="s">
        <v>64</v>
      </c>
      <c r="D44" s="40">
        <v>7485.2</v>
      </c>
      <c r="E44" s="40">
        <v>5811.2</v>
      </c>
      <c r="F44" s="40">
        <v>5633</v>
      </c>
      <c r="G44" s="144">
        <f t="shared" si="2"/>
        <v>0.75255170202533</v>
      </c>
      <c r="H44" s="144">
        <f t="shared" si="3"/>
        <v>0.969335077092511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63" t="s">
        <v>167</v>
      </c>
      <c r="B45" s="160" t="s">
        <v>168</v>
      </c>
      <c r="C45" s="163" t="s">
        <v>167</v>
      </c>
      <c r="D45" s="40">
        <v>0</v>
      </c>
      <c r="E45" s="40">
        <v>0</v>
      </c>
      <c r="F45" s="40">
        <v>0</v>
      </c>
      <c r="G45" s="144" t="e">
        <f t="shared" si="2"/>
        <v>#DIV/0!</v>
      </c>
      <c r="H45" s="144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63" t="s">
        <v>65</v>
      </c>
      <c r="B46" s="160" t="s">
        <v>144</v>
      </c>
      <c r="C46" s="163" t="s">
        <v>65</v>
      </c>
      <c r="D46" s="40">
        <v>500</v>
      </c>
      <c r="E46" s="40">
        <v>0</v>
      </c>
      <c r="F46" s="40">
        <v>0</v>
      </c>
      <c r="G46" s="144">
        <f t="shared" si="2"/>
        <v>0</v>
      </c>
      <c r="H46" s="144">
        <v>0</v>
      </c>
      <c r="I46" s="15"/>
    </row>
    <row r="47" spans="1:9" ht="39" customHeight="1">
      <c r="A47" s="49" t="s">
        <v>114</v>
      </c>
      <c r="B47" s="50" t="s">
        <v>30</v>
      </c>
      <c r="C47" s="49"/>
      <c r="D47" s="40">
        <f>D48+D49+D50+D51+D52+D53</f>
        <v>17221.2</v>
      </c>
      <c r="E47" s="40">
        <f>E48+E49+E50+E51+E52+E53</f>
        <v>13377.6</v>
      </c>
      <c r="F47" s="40">
        <f>F48+F49+F50+F51+F52+F53</f>
        <v>11852.300000000001</v>
      </c>
      <c r="G47" s="144">
        <f t="shared" si="2"/>
        <v>0.6882389148259123</v>
      </c>
      <c r="H47" s="144">
        <f t="shared" si="3"/>
        <v>0.8859810429374477</v>
      </c>
      <c r="I47" s="15"/>
    </row>
    <row r="48" spans="1:9" s="16" customFormat="1" ht="51" customHeight="1">
      <c r="A48" s="51"/>
      <c r="B48" s="52" t="s">
        <v>175</v>
      </c>
      <c r="C48" s="51" t="s">
        <v>334</v>
      </c>
      <c r="D48" s="48">
        <v>10591</v>
      </c>
      <c r="E48" s="48">
        <v>8901.2</v>
      </c>
      <c r="F48" s="48">
        <v>8021.8</v>
      </c>
      <c r="G48" s="144">
        <f t="shared" si="2"/>
        <v>0.7574166745349825</v>
      </c>
      <c r="H48" s="144">
        <f t="shared" si="3"/>
        <v>0.9012043320001797</v>
      </c>
      <c r="I48" s="20"/>
    </row>
    <row r="49" spans="1:9" s="16" customFormat="1" ht="31.5">
      <c r="A49" s="51"/>
      <c r="B49" s="52" t="s">
        <v>172</v>
      </c>
      <c r="C49" s="51" t="s">
        <v>173</v>
      </c>
      <c r="D49" s="48">
        <v>140.3</v>
      </c>
      <c r="E49" s="48">
        <v>140.3</v>
      </c>
      <c r="F49" s="48">
        <v>140.3</v>
      </c>
      <c r="G49" s="144">
        <f t="shared" si="2"/>
        <v>1</v>
      </c>
      <c r="H49" s="144">
        <f t="shared" si="3"/>
        <v>1</v>
      </c>
      <c r="I49" s="20"/>
    </row>
    <row r="50" spans="1:9" s="16" customFormat="1" ht="47.25">
      <c r="A50" s="51"/>
      <c r="B50" s="52" t="s">
        <v>171</v>
      </c>
      <c r="C50" s="51" t="s">
        <v>232</v>
      </c>
      <c r="D50" s="48">
        <v>278.1</v>
      </c>
      <c r="E50" s="48">
        <v>183.1</v>
      </c>
      <c r="F50" s="48">
        <v>141.6</v>
      </c>
      <c r="G50" s="144">
        <f t="shared" si="2"/>
        <v>0.5091693635382956</v>
      </c>
      <c r="H50" s="144">
        <f t="shared" si="3"/>
        <v>0.7733478973238668</v>
      </c>
      <c r="I50" s="20"/>
    </row>
    <row r="51" spans="1:9" s="16" customFormat="1" ht="18.75">
      <c r="A51" s="51"/>
      <c r="B51" s="52" t="s">
        <v>145</v>
      </c>
      <c r="C51" s="51" t="s">
        <v>174</v>
      </c>
      <c r="D51" s="48">
        <v>3842.5</v>
      </c>
      <c r="E51" s="48">
        <v>3059.6</v>
      </c>
      <c r="F51" s="48">
        <v>2774.2</v>
      </c>
      <c r="G51" s="144">
        <f t="shared" si="2"/>
        <v>0.7219778789850357</v>
      </c>
      <c r="H51" s="144">
        <f t="shared" si="3"/>
        <v>0.9067198326578637</v>
      </c>
      <c r="I51" s="20"/>
    </row>
    <row r="52" spans="1:9" s="16" customFormat="1" ht="39" customHeight="1">
      <c r="A52" s="51"/>
      <c r="B52" s="52" t="s">
        <v>248</v>
      </c>
      <c r="C52" s="51" t="s">
        <v>231</v>
      </c>
      <c r="D52" s="48">
        <v>2049</v>
      </c>
      <c r="E52" s="48">
        <v>824</v>
      </c>
      <c r="F52" s="48">
        <v>626.6</v>
      </c>
      <c r="G52" s="144">
        <f t="shared" si="2"/>
        <v>0.3058077110785749</v>
      </c>
      <c r="H52" s="144">
        <f t="shared" si="3"/>
        <v>0.7604368932038835</v>
      </c>
      <c r="I52" s="20"/>
    </row>
    <row r="53" spans="1:9" s="16" customFormat="1" ht="42.75" customHeight="1">
      <c r="A53" s="51"/>
      <c r="B53" s="52" t="s">
        <v>230</v>
      </c>
      <c r="C53" s="51" t="s">
        <v>191</v>
      </c>
      <c r="D53" s="48">
        <v>320.3</v>
      </c>
      <c r="E53" s="48">
        <v>269.4</v>
      </c>
      <c r="F53" s="48">
        <v>147.8</v>
      </c>
      <c r="G53" s="144">
        <f t="shared" si="2"/>
        <v>0.46144239775210744</v>
      </c>
      <c r="H53" s="144">
        <f t="shared" si="3"/>
        <v>0.548626577579807</v>
      </c>
      <c r="I53" s="20"/>
    </row>
    <row r="54" spans="1:9" s="16" customFormat="1" ht="24.75" customHeight="1" hidden="1">
      <c r="A54" s="51"/>
      <c r="B54" s="52" t="s">
        <v>223</v>
      </c>
      <c r="C54" s="51"/>
      <c r="D54" s="48"/>
      <c r="E54" s="48"/>
      <c r="F54" s="48"/>
      <c r="G54" s="144" t="e">
        <f t="shared" si="2"/>
        <v>#DIV/0!</v>
      </c>
      <c r="H54" s="144" t="e">
        <f t="shared" si="3"/>
        <v>#DIV/0!</v>
      </c>
      <c r="I54" s="20"/>
    </row>
    <row r="55" spans="1:9" ht="39" customHeight="1" hidden="1">
      <c r="A55" s="41" t="s">
        <v>66</v>
      </c>
      <c r="B55" s="164" t="s">
        <v>147</v>
      </c>
      <c r="C55" s="41"/>
      <c r="D55" s="38">
        <f aca="true" t="shared" si="4" ref="D55:F56">D56</f>
        <v>0</v>
      </c>
      <c r="E55" s="38">
        <f t="shared" si="4"/>
        <v>0</v>
      </c>
      <c r="F55" s="38">
        <f t="shared" si="4"/>
        <v>0</v>
      </c>
      <c r="G55" s="144" t="e">
        <f t="shared" si="2"/>
        <v>#DIV/0!</v>
      </c>
      <c r="H55" s="144" t="e">
        <f t="shared" si="3"/>
        <v>#DIV/0!</v>
      </c>
      <c r="I55" s="15"/>
    </row>
    <row r="56" spans="1:9" ht="34.5" customHeight="1" hidden="1">
      <c r="A56" s="163" t="s">
        <v>138</v>
      </c>
      <c r="B56" s="160" t="s">
        <v>148</v>
      </c>
      <c r="C56" s="163"/>
      <c r="D56" s="40">
        <f t="shared" si="4"/>
        <v>0</v>
      </c>
      <c r="E56" s="40">
        <f t="shared" si="4"/>
        <v>0</v>
      </c>
      <c r="F56" s="40">
        <f t="shared" si="4"/>
        <v>0</v>
      </c>
      <c r="G56" s="144" t="e">
        <f t="shared" si="2"/>
        <v>#DIV/0!</v>
      </c>
      <c r="H56" s="144" t="e">
        <f t="shared" si="3"/>
        <v>#DIV/0!</v>
      </c>
      <c r="I56" s="15"/>
    </row>
    <row r="57" spans="1:9" s="16" customFormat="1" ht="84" customHeight="1" hidden="1">
      <c r="A57" s="46"/>
      <c r="B57" s="47" t="s">
        <v>268</v>
      </c>
      <c r="C57" s="46" t="s">
        <v>233</v>
      </c>
      <c r="D57" s="48">
        <f>D58+D59+D60</f>
        <v>0</v>
      </c>
      <c r="E57" s="48">
        <f>E58+E59+E60</f>
        <v>0</v>
      </c>
      <c r="F57" s="48">
        <f>F58+F59+F60</f>
        <v>0</v>
      </c>
      <c r="G57" s="144" t="e">
        <f t="shared" si="2"/>
        <v>#DIV/0!</v>
      </c>
      <c r="H57" s="144" t="e">
        <f t="shared" si="3"/>
        <v>#DIV/0!</v>
      </c>
      <c r="I57" s="20"/>
    </row>
    <row r="58" spans="1:9" s="16" customFormat="1" ht="119.25" customHeight="1" hidden="1">
      <c r="A58" s="46"/>
      <c r="B58" s="47" t="s">
        <v>250</v>
      </c>
      <c r="C58" s="46" t="s">
        <v>249</v>
      </c>
      <c r="D58" s="48">
        <v>0</v>
      </c>
      <c r="E58" s="48">
        <v>0</v>
      </c>
      <c r="F58" s="48">
        <v>0</v>
      </c>
      <c r="G58" s="144" t="e">
        <f t="shared" si="2"/>
        <v>#DIV/0!</v>
      </c>
      <c r="H58" s="144" t="e">
        <f t="shared" si="3"/>
        <v>#DIV/0!</v>
      </c>
      <c r="I58" s="20"/>
    </row>
    <row r="59" spans="1:9" s="16" customFormat="1" ht="38.25" customHeight="1" hidden="1">
      <c r="A59" s="46"/>
      <c r="B59" s="47" t="s">
        <v>252</v>
      </c>
      <c r="C59" s="46" t="s">
        <v>251</v>
      </c>
      <c r="D59" s="48">
        <v>0</v>
      </c>
      <c r="E59" s="48">
        <v>0</v>
      </c>
      <c r="F59" s="48">
        <v>0</v>
      </c>
      <c r="G59" s="144" t="e">
        <f t="shared" si="2"/>
        <v>#DIV/0!</v>
      </c>
      <c r="H59" s="144" t="e">
        <f t="shared" si="3"/>
        <v>#DIV/0!</v>
      </c>
      <c r="I59" s="20"/>
    </row>
    <row r="60" spans="1:9" s="16" customFormat="1" ht="57" customHeight="1" hidden="1">
      <c r="A60" s="46"/>
      <c r="B60" s="47" t="s">
        <v>305</v>
      </c>
      <c r="C60" s="46" t="s">
        <v>304</v>
      </c>
      <c r="D60" s="48">
        <v>0</v>
      </c>
      <c r="E60" s="48">
        <v>0</v>
      </c>
      <c r="F60" s="48">
        <v>0</v>
      </c>
      <c r="G60" s="144" t="e">
        <f t="shared" si="2"/>
        <v>#DIV/0!</v>
      </c>
      <c r="H60" s="144" t="e">
        <f t="shared" si="3"/>
        <v>#DIV/0!</v>
      </c>
      <c r="I60" s="20"/>
    </row>
    <row r="61" spans="1:9" ht="19.5" customHeight="1">
      <c r="A61" s="41" t="s">
        <v>67</v>
      </c>
      <c r="B61" s="164" t="s">
        <v>34</v>
      </c>
      <c r="C61" s="41"/>
      <c r="D61" s="38">
        <f>D64+D66+D71+D86</f>
        <v>41352.200000000004</v>
      </c>
      <c r="E61" s="38">
        <f>E64+E66+E71+E86</f>
        <v>32488.9</v>
      </c>
      <c r="F61" s="38">
        <f>F64+F66+F71+F86</f>
        <v>19186.300000000003</v>
      </c>
      <c r="G61" s="144">
        <f t="shared" si="2"/>
        <v>0.4639728962425216</v>
      </c>
      <c r="H61" s="144">
        <f t="shared" si="3"/>
        <v>0.5905493876370084</v>
      </c>
      <c r="I61" s="15"/>
    </row>
    <row r="62" spans="1:9" ht="33" customHeight="1" hidden="1">
      <c r="A62" s="163" t="s">
        <v>178</v>
      </c>
      <c r="B62" s="160" t="s">
        <v>179</v>
      </c>
      <c r="C62" s="163" t="s">
        <v>180</v>
      </c>
      <c r="D62" s="40">
        <v>0</v>
      </c>
      <c r="E62" s="40">
        <v>0</v>
      </c>
      <c r="F62" s="40">
        <v>0</v>
      </c>
      <c r="G62" s="144" t="e">
        <f t="shared" si="2"/>
        <v>#DIV/0!</v>
      </c>
      <c r="H62" s="144" t="e">
        <f t="shared" si="3"/>
        <v>#DIV/0!</v>
      </c>
      <c r="I62" s="15"/>
    </row>
    <row r="63" spans="1:9" ht="33" customHeight="1" hidden="1">
      <c r="A63" s="163" t="s">
        <v>178</v>
      </c>
      <c r="B63" s="160" t="s">
        <v>202</v>
      </c>
      <c r="C63" s="163" t="s">
        <v>201</v>
      </c>
      <c r="D63" s="40">
        <v>0</v>
      </c>
      <c r="E63" s="40">
        <v>0</v>
      </c>
      <c r="F63" s="40">
        <v>0</v>
      </c>
      <c r="G63" s="144" t="e">
        <f t="shared" si="2"/>
        <v>#DIV/0!</v>
      </c>
      <c r="H63" s="144" t="e">
        <f t="shared" si="3"/>
        <v>#DIV/0!</v>
      </c>
      <c r="I63" s="15"/>
    </row>
    <row r="64" spans="1:9" ht="21.75" customHeight="1">
      <c r="A64" s="163" t="s">
        <v>211</v>
      </c>
      <c r="B64" s="160" t="s">
        <v>285</v>
      </c>
      <c r="C64" s="163"/>
      <c r="D64" s="40">
        <f>D65</f>
        <v>133.9</v>
      </c>
      <c r="E64" s="40">
        <f>E65</f>
        <v>99</v>
      </c>
      <c r="F64" s="40">
        <f>F65</f>
        <v>0</v>
      </c>
      <c r="G64" s="144">
        <f t="shared" si="2"/>
        <v>0</v>
      </c>
      <c r="H64" s="144">
        <f t="shared" si="3"/>
        <v>0</v>
      </c>
      <c r="I64" s="15"/>
    </row>
    <row r="65" spans="1:9" ht="39" customHeight="1">
      <c r="A65" s="163"/>
      <c r="B65" s="47" t="s">
        <v>235</v>
      </c>
      <c r="C65" s="46" t="s">
        <v>234</v>
      </c>
      <c r="D65" s="48">
        <v>133.9</v>
      </c>
      <c r="E65" s="48">
        <v>99</v>
      </c>
      <c r="F65" s="48">
        <v>0</v>
      </c>
      <c r="G65" s="144">
        <f t="shared" si="2"/>
        <v>0</v>
      </c>
      <c r="H65" s="144">
        <f t="shared" si="3"/>
        <v>0</v>
      </c>
      <c r="I65" s="15"/>
    </row>
    <row r="66" spans="1:9" ht="27.75" customHeight="1">
      <c r="A66" s="163" t="s">
        <v>253</v>
      </c>
      <c r="B66" s="160" t="s">
        <v>286</v>
      </c>
      <c r="C66" s="163"/>
      <c r="D66" s="40">
        <f>D67+D68+D69</f>
        <v>200</v>
      </c>
      <c r="E66" s="40">
        <f>E67+E68+E69</f>
        <v>200</v>
      </c>
      <c r="F66" s="40">
        <f>F67+F68+F69</f>
        <v>59.7</v>
      </c>
      <c r="G66" s="144">
        <f t="shared" si="2"/>
        <v>0.2985</v>
      </c>
      <c r="H66" s="144">
        <f t="shared" si="3"/>
        <v>0.2985</v>
      </c>
      <c r="I66" s="15"/>
    </row>
    <row r="67" spans="1:9" ht="39" customHeight="1" hidden="1">
      <c r="A67" s="163"/>
      <c r="B67" s="47" t="s">
        <v>254</v>
      </c>
      <c r="C67" s="46" t="s">
        <v>329</v>
      </c>
      <c r="D67" s="48">
        <v>0</v>
      </c>
      <c r="E67" s="48">
        <v>0</v>
      </c>
      <c r="F67" s="48">
        <v>0</v>
      </c>
      <c r="G67" s="144" t="e">
        <f t="shared" si="2"/>
        <v>#DIV/0!</v>
      </c>
      <c r="H67" s="144" t="e">
        <f t="shared" si="3"/>
        <v>#DIV/0!</v>
      </c>
      <c r="I67" s="15"/>
    </row>
    <row r="68" spans="1:9" ht="52.5" customHeight="1" hidden="1">
      <c r="A68" s="163"/>
      <c r="B68" s="47" t="s">
        <v>255</v>
      </c>
      <c r="C68" s="46" t="s">
        <v>256</v>
      </c>
      <c r="D68" s="48">
        <v>0</v>
      </c>
      <c r="E68" s="48">
        <v>0</v>
      </c>
      <c r="F68" s="48">
        <v>0</v>
      </c>
      <c r="G68" s="144" t="e">
        <f t="shared" si="2"/>
        <v>#DIV/0!</v>
      </c>
      <c r="H68" s="144" t="e">
        <f t="shared" si="3"/>
        <v>#DIV/0!</v>
      </c>
      <c r="I68" s="15"/>
    </row>
    <row r="69" spans="1:9" ht="52.5" customHeight="1">
      <c r="A69" s="163"/>
      <c r="B69" s="53" t="s">
        <v>335</v>
      </c>
      <c r="C69" s="54" t="s">
        <v>336</v>
      </c>
      <c r="D69" s="48">
        <f>D70</f>
        <v>200</v>
      </c>
      <c r="E69" s="48">
        <f>E70</f>
        <v>200</v>
      </c>
      <c r="F69" s="48">
        <f>F70</f>
        <v>59.7</v>
      </c>
      <c r="G69" s="144">
        <f t="shared" si="2"/>
        <v>0.2985</v>
      </c>
      <c r="H69" s="144">
        <f t="shared" si="3"/>
        <v>0.2985</v>
      </c>
      <c r="I69" s="15"/>
    </row>
    <row r="70" spans="1:9" ht="91.5" customHeight="1">
      <c r="A70" s="163"/>
      <c r="B70" s="53" t="s">
        <v>337</v>
      </c>
      <c r="C70" s="54" t="s">
        <v>338</v>
      </c>
      <c r="D70" s="48">
        <v>200</v>
      </c>
      <c r="E70" s="48">
        <v>200</v>
      </c>
      <c r="F70" s="48">
        <v>59.7</v>
      </c>
      <c r="G70" s="144">
        <f t="shared" si="2"/>
        <v>0.2985</v>
      </c>
      <c r="H70" s="144">
        <f t="shared" si="3"/>
        <v>0.2985</v>
      </c>
      <c r="I70" s="15"/>
    </row>
    <row r="71" spans="1:9" ht="40.5" customHeight="1">
      <c r="A71" s="163" t="s">
        <v>105</v>
      </c>
      <c r="B71" s="160" t="s">
        <v>160</v>
      </c>
      <c r="C71" s="163"/>
      <c r="D71" s="40">
        <f>D72+D73+D80+D75+D76+D77+D74+D78+D79+D81+D82+D83</f>
        <v>38933.3</v>
      </c>
      <c r="E71" s="40">
        <f>E72+E73+E80+E75+E76+E77+E74+E78+E79+E81+E82+E83</f>
        <v>31168.300000000003</v>
      </c>
      <c r="F71" s="40">
        <f>F72+F73+F80+F75+F76+F77+F74+F78+F79+F81+F82+F83</f>
        <v>18700.4</v>
      </c>
      <c r="G71" s="144">
        <f t="shared" si="2"/>
        <v>0.4803189043826236</v>
      </c>
      <c r="H71" s="144">
        <f t="shared" si="3"/>
        <v>0.5999813913495442</v>
      </c>
      <c r="I71" s="15"/>
    </row>
    <row r="72" spans="1:9" ht="84.75" customHeight="1">
      <c r="A72" s="161"/>
      <c r="B72" s="47" t="s">
        <v>404</v>
      </c>
      <c r="C72" s="46" t="s">
        <v>401</v>
      </c>
      <c r="D72" s="48">
        <v>15426.5</v>
      </c>
      <c r="E72" s="48">
        <v>14626.5</v>
      </c>
      <c r="F72" s="48">
        <v>14417.5</v>
      </c>
      <c r="G72" s="144">
        <f t="shared" si="2"/>
        <v>0.9345930703659288</v>
      </c>
      <c r="H72" s="144">
        <f t="shared" si="3"/>
        <v>0.9857108672614775</v>
      </c>
      <c r="I72" s="15"/>
    </row>
    <row r="73" spans="1:9" s="22" customFormat="1" ht="57" customHeight="1">
      <c r="A73" s="161"/>
      <c r="B73" s="53" t="s">
        <v>405</v>
      </c>
      <c r="C73" s="54" t="s">
        <v>236</v>
      </c>
      <c r="D73" s="48">
        <v>1875.9</v>
      </c>
      <c r="E73" s="48">
        <v>1875.9</v>
      </c>
      <c r="F73" s="48">
        <v>323.1</v>
      </c>
      <c r="G73" s="144">
        <f t="shared" si="2"/>
        <v>0.17223732608347994</v>
      </c>
      <c r="H73" s="144">
        <f t="shared" si="3"/>
        <v>0.17223732608347994</v>
      </c>
      <c r="I73" s="21"/>
    </row>
    <row r="74" spans="1:9" s="22" customFormat="1" ht="57" customHeight="1" hidden="1">
      <c r="A74" s="161"/>
      <c r="B74" s="53" t="s">
        <v>325</v>
      </c>
      <c r="C74" s="54" t="s">
        <v>324</v>
      </c>
      <c r="D74" s="48">
        <v>0</v>
      </c>
      <c r="E74" s="48">
        <v>0</v>
      </c>
      <c r="F74" s="48">
        <v>0</v>
      </c>
      <c r="G74" s="144" t="e">
        <f t="shared" si="2"/>
        <v>#DIV/0!</v>
      </c>
      <c r="H74" s="144" t="e">
        <f t="shared" si="3"/>
        <v>#DIV/0!</v>
      </c>
      <c r="I74" s="21"/>
    </row>
    <row r="75" spans="1:9" s="22" customFormat="1" ht="68.25" customHeight="1">
      <c r="A75" s="161"/>
      <c r="B75" s="53" t="s">
        <v>290</v>
      </c>
      <c r="C75" s="54" t="s">
        <v>289</v>
      </c>
      <c r="D75" s="48">
        <v>9262.2</v>
      </c>
      <c r="E75" s="48">
        <v>9262.2</v>
      </c>
      <c r="F75" s="48">
        <v>2145.5</v>
      </c>
      <c r="G75" s="144">
        <f t="shared" si="2"/>
        <v>0.23164043099911466</v>
      </c>
      <c r="H75" s="144">
        <f t="shared" si="3"/>
        <v>0.23164043099911466</v>
      </c>
      <c r="I75" s="21"/>
    </row>
    <row r="76" spans="1:9" s="22" customFormat="1" ht="87.75" customHeight="1">
      <c r="A76" s="161"/>
      <c r="B76" s="53" t="s">
        <v>292</v>
      </c>
      <c r="C76" s="54" t="s">
        <v>291</v>
      </c>
      <c r="D76" s="48">
        <v>92.6</v>
      </c>
      <c r="E76" s="48">
        <v>92.6</v>
      </c>
      <c r="F76" s="48">
        <v>21.5</v>
      </c>
      <c r="G76" s="144">
        <f t="shared" si="2"/>
        <v>0.23218142548596113</v>
      </c>
      <c r="H76" s="144">
        <f t="shared" si="3"/>
        <v>0.23218142548596113</v>
      </c>
      <c r="I76" s="21"/>
    </row>
    <row r="77" spans="1:9" s="22" customFormat="1" ht="56.25" customHeight="1">
      <c r="A77" s="161"/>
      <c r="B77" s="53" t="s">
        <v>358</v>
      </c>
      <c r="C77" s="54" t="s">
        <v>293</v>
      </c>
      <c r="D77" s="48">
        <v>489.4</v>
      </c>
      <c r="E77" s="48">
        <v>489.4</v>
      </c>
      <c r="F77" s="48">
        <v>489.4</v>
      </c>
      <c r="G77" s="144">
        <f t="shared" si="2"/>
        <v>1</v>
      </c>
      <c r="H77" s="144">
        <f t="shared" si="3"/>
        <v>1</v>
      </c>
      <c r="I77" s="21"/>
    </row>
    <row r="78" spans="1:9" s="22" customFormat="1" ht="67.5" customHeight="1">
      <c r="A78" s="161"/>
      <c r="B78" s="53" t="s">
        <v>403</v>
      </c>
      <c r="C78" s="54" t="s">
        <v>402</v>
      </c>
      <c r="D78" s="48">
        <v>1600</v>
      </c>
      <c r="E78" s="48">
        <v>1600</v>
      </c>
      <c r="F78" s="48">
        <v>1103.4</v>
      </c>
      <c r="G78" s="144">
        <f t="shared" si="2"/>
        <v>0.689625</v>
      </c>
      <c r="H78" s="144">
        <f t="shared" si="3"/>
        <v>0.689625</v>
      </c>
      <c r="I78" s="21"/>
    </row>
    <row r="79" spans="1:9" s="22" customFormat="1" ht="48.75" customHeight="1">
      <c r="A79" s="161"/>
      <c r="B79" s="53" t="s">
        <v>406</v>
      </c>
      <c r="C79" s="54" t="s">
        <v>407</v>
      </c>
      <c r="D79" s="48">
        <v>500</v>
      </c>
      <c r="E79" s="48">
        <v>500</v>
      </c>
      <c r="F79" s="48">
        <v>0</v>
      </c>
      <c r="G79" s="144">
        <f t="shared" si="2"/>
        <v>0</v>
      </c>
      <c r="H79" s="144">
        <f t="shared" si="3"/>
        <v>0</v>
      </c>
      <c r="I79" s="21"/>
    </row>
    <row r="80" spans="1:9" s="24" customFormat="1" ht="33" customHeight="1">
      <c r="A80" s="55"/>
      <c r="B80" s="56" t="s">
        <v>223</v>
      </c>
      <c r="C80" s="57" t="s">
        <v>224</v>
      </c>
      <c r="D80" s="48">
        <v>7786.7</v>
      </c>
      <c r="E80" s="48">
        <v>2011.7</v>
      </c>
      <c r="F80" s="48">
        <v>0</v>
      </c>
      <c r="G80" s="144">
        <f t="shared" si="2"/>
        <v>0</v>
      </c>
      <c r="H80" s="144">
        <f t="shared" si="3"/>
        <v>0</v>
      </c>
      <c r="I80" s="23"/>
    </row>
    <row r="81" spans="1:9" s="24" customFormat="1" ht="129" customHeight="1">
      <c r="A81" s="55"/>
      <c r="B81" s="56" t="s">
        <v>496</v>
      </c>
      <c r="C81" s="57" t="s">
        <v>495</v>
      </c>
      <c r="D81" s="48">
        <v>200</v>
      </c>
      <c r="E81" s="48">
        <v>60</v>
      </c>
      <c r="F81" s="48">
        <v>0</v>
      </c>
      <c r="G81" s="144">
        <f t="shared" si="2"/>
        <v>0</v>
      </c>
      <c r="H81" s="144">
        <f t="shared" si="3"/>
        <v>0</v>
      </c>
      <c r="I81" s="23"/>
    </row>
    <row r="82" spans="1:9" s="24" customFormat="1" ht="117" customHeight="1">
      <c r="A82" s="55"/>
      <c r="B82" s="56" t="s">
        <v>498</v>
      </c>
      <c r="C82" s="57" t="s">
        <v>497</v>
      </c>
      <c r="D82" s="48">
        <v>1500</v>
      </c>
      <c r="E82" s="48">
        <v>450</v>
      </c>
      <c r="F82" s="48">
        <v>0</v>
      </c>
      <c r="G82" s="144">
        <f t="shared" si="2"/>
        <v>0</v>
      </c>
      <c r="H82" s="144">
        <f t="shared" si="3"/>
        <v>0</v>
      </c>
      <c r="I82" s="23"/>
    </row>
    <row r="83" spans="1:9" s="24" customFormat="1" ht="80.25" customHeight="1">
      <c r="A83" s="55"/>
      <c r="B83" s="47" t="s">
        <v>268</v>
      </c>
      <c r="C83" s="46" t="s">
        <v>233</v>
      </c>
      <c r="D83" s="48">
        <f>D84+D85</f>
        <v>200</v>
      </c>
      <c r="E83" s="48">
        <f>E84+E85</f>
        <v>200</v>
      </c>
      <c r="F83" s="48">
        <f>F84+F85</f>
        <v>200</v>
      </c>
      <c r="G83" s="144">
        <f t="shared" si="2"/>
        <v>1</v>
      </c>
      <c r="H83" s="144">
        <f t="shared" si="3"/>
        <v>1</v>
      </c>
      <c r="I83" s="23"/>
    </row>
    <row r="84" spans="1:9" s="24" customFormat="1" ht="117" customHeight="1">
      <c r="A84" s="55"/>
      <c r="B84" s="47" t="s">
        <v>250</v>
      </c>
      <c r="C84" s="46" t="s">
        <v>249</v>
      </c>
      <c r="D84" s="48">
        <v>100</v>
      </c>
      <c r="E84" s="48">
        <v>100</v>
      </c>
      <c r="F84" s="48">
        <v>100</v>
      </c>
      <c r="G84" s="144">
        <f t="shared" si="2"/>
        <v>1</v>
      </c>
      <c r="H84" s="144">
        <f t="shared" si="3"/>
        <v>1</v>
      </c>
      <c r="I84" s="23"/>
    </row>
    <row r="85" spans="1:9" s="24" customFormat="1" ht="33.75" customHeight="1">
      <c r="A85" s="55"/>
      <c r="B85" s="47" t="s">
        <v>252</v>
      </c>
      <c r="C85" s="46" t="s">
        <v>251</v>
      </c>
      <c r="D85" s="48">
        <v>100</v>
      </c>
      <c r="E85" s="48">
        <v>100</v>
      </c>
      <c r="F85" s="48">
        <v>100</v>
      </c>
      <c r="G85" s="144">
        <f t="shared" si="2"/>
        <v>1</v>
      </c>
      <c r="H85" s="144">
        <f t="shared" si="3"/>
        <v>1</v>
      </c>
      <c r="I85" s="23"/>
    </row>
    <row r="86" spans="1:9" s="22" customFormat="1" ht="30.75" customHeight="1">
      <c r="A86" s="161" t="s">
        <v>68</v>
      </c>
      <c r="B86" s="58" t="s">
        <v>169</v>
      </c>
      <c r="C86" s="59"/>
      <c r="D86" s="40">
        <f>D87+D88+D91</f>
        <v>2085</v>
      </c>
      <c r="E86" s="40">
        <f>E87+E88+E91</f>
        <v>1021.6</v>
      </c>
      <c r="F86" s="40">
        <f>F87+F88+F91</f>
        <v>426.20000000000005</v>
      </c>
      <c r="G86" s="144">
        <f t="shared" si="2"/>
        <v>0.20441247002398083</v>
      </c>
      <c r="H86" s="144">
        <f t="shared" si="3"/>
        <v>0.4171887235708693</v>
      </c>
      <c r="I86" s="25"/>
    </row>
    <row r="87" spans="1:9" s="24" customFormat="1" ht="37.5" customHeight="1">
      <c r="A87" s="55"/>
      <c r="B87" s="60" t="s">
        <v>109</v>
      </c>
      <c r="C87" s="55" t="s">
        <v>238</v>
      </c>
      <c r="D87" s="48">
        <v>70</v>
      </c>
      <c r="E87" s="48">
        <v>70</v>
      </c>
      <c r="F87" s="48">
        <v>55.1</v>
      </c>
      <c r="G87" s="144">
        <f t="shared" si="2"/>
        <v>0.7871428571428571</v>
      </c>
      <c r="H87" s="144">
        <f t="shared" si="3"/>
        <v>0.7871428571428571</v>
      </c>
      <c r="I87" s="23"/>
    </row>
    <row r="88" spans="1:9" s="24" customFormat="1" ht="68.25" customHeight="1">
      <c r="A88" s="55"/>
      <c r="B88" s="60" t="s">
        <v>257</v>
      </c>
      <c r="C88" s="55" t="s">
        <v>341</v>
      </c>
      <c r="D88" s="48">
        <f>D89+D90</f>
        <v>2000</v>
      </c>
      <c r="E88" s="48">
        <f>E89+E90</f>
        <v>944.1</v>
      </c>
      <c r="F88" s="48">
        <f>F89+F90</f>
        <v>371.1</v>
      </c>
      <c r="G88" s="144">
        <f t="shared" si="2"/>
        <v>0.18555000000000002</v>
      </c>
      <c r="H88" s="144">
        <f t="shared" si="3"/>
        <v>0.39307276771528443</v>
      </c>
      <c r="I88" s="23"/>
    </row>
    <row r="89" spans="1:9" s="24" customFormat="1" ht="70.5" customHeight="1">
      <c r="A89" s="55"/>
      <c r="B89" s="60" t="s">
        <v>339</v>
      </c>
      <c r="C89" s="55" t="s">
        <v>340</v>
      </c>
      <c r="D89" s="48">
        <v>444.1</v>
      </c>
      <c r="E89" s="48">
        <v>444.1</v>
      </c>
      <c r="F89" s="48">
        <v>157.1</v>
      </c>
      <c r="G89" s="144">
        <f t="shared" si="2"/>
        <v>0.35374915559558656</v>
      </c>
      <c r="H89" s="144">
        <f t="shared" si="3"/>
        <v>0.35374915559558656</v>
      </c>
      <c r="I89" s="23"/>
    </row>
    <row r="90" spans="1:9" s="24" customFormat="1" ht="60" customHeight="1">
      <c r="A90" s="55"/>
      <c r="B90" s="60" t="s">
        <v>472</v>
      </c>
      <c r="C90" s="55" t="s">
        <v>471</v>
      </c>
      <c r="D90" s="48">
        <v>1555.9</v>
      </c>
      <c r="E90" s="48">
        <v>500</v>
      </c>
      <c r="F90" s="48">
        <v>214</v>
      </c>
      <c r="G90" s="144">
        <f t="shared" si="2"/>
        <v>0.13754097307024873</v>
      </c>
      <c r="H90" s="144">
        <f t="shared" si="3"/>
        <v>0.428</v>
      </c>
      <c r="I90" s="23"/>
    </row>
    <row r="91" spans="1:9" s="24" customFormat="1" ht="67.5" customHeight="1">
      <c r="A91" s="55"/>
      <c r="B91" s="60" t="s">
        <v>258</v>
      </c>
      <c r="C91" s="55" t="s">
        <v>259</v>
      </c>
      <c r="D91" s="48">
        <v>15</v>
      </c>
      <c r="E91" s="48">
        <v>7.5</v>
      </c>
      <c r="F91" s="48">
        <v>0</v>
      </c>
      <c r="G91" s="144">
        <f t="shared" si="2"/>
        <v>0</v>
      </c>
      <c r="H91" s="144">
        <f t="shared" si="3"/>
        <v>0</v>
      </c>
      <c r="I91" s="23"/>
    </row>
    <row r="92" spans="1:9" ht="30.75" customHeight="1">
      <c r="A92" s="41" t="s">
        <v>69</v>
      </c>
      <c r="B92" s="164" t="s">
        <v>35</v>
      </c>
      <c r="C92" s="41"/>
      <c r="D92" s="38">
        <f>D93+D104</f>
        <v>8370.6</v>
      </c>
      <c r="E92" s="38">
        <f>E93+E104</f>
        <v>4321.400000000001</v>
      </c>
      <c r="F92" s="38">
        <f>F93+F104</f>
        <v>1511.0000000000002</v>
      </c>
      <c r="G92" s="144">
        <f t="shared" si="2"/>
        <v>0.18051274699543643</v>
      </c>
      <c r="H92" s="144">
        <f t="shared" si="3"/>
        <v>0.3496552043319295</v>
      </c>
      <c r="I92" s="15"/>
    </row>
    <row r="93" spans="1:9" ht="18.75" customHeight="1">
      <c r="A93" s="163" t="s">
        <v>70</v>
      </c>
      <c r="B93" s="160" t="s">
        <v>36</v>
      </c>
      <c r="C93" s="41"/>
      <c r="D93" s="40">
        <f>D95+D94+D96</f>
        <v>1580.3</v>
      </c>
      <c r="E93" s="40">
        <f>E95+E94+E96</f>
        <v>980.3</v>
      </c>
      <c r="F93" s="40">
        <f>F95+F94+F96</f>
        <v>280</v>
      </c>
      <c r="G93" s="144">
        <f t="shared" si="2"/>
        <v>0.17718154780737835</v>
      </c>
      <c r="H93" s="144">
        <f t="shared" si="3"/>
        <v>0.28562684892379886</v>
      </c>
      <c r="I93" s="15"/>
    </row>
    <row r="94" spans="1:9" ht="34.5" customHeight="1" hidden="1">
      <c r="A94" s="163"/>
      <c r="B94" s="47" t="s">
        <v>295</v>
      </c>
      <c r="C94" s="46" t="s">
        <v>294</v>
      </c>
      <c r="D94" s="48">
        <v>0</v>
      </c>
      <c r="E94" s="48">
        <v>0</v>
      </c>
      <c r="F94" s="48">
        <v>0</v>
      </c>
      <c r="G94" s="144" t="e">
        <f t="shared" si="2"/>
        <v>#DIV/0!</v>
      </c>
      <c r="H94" s="144" t="e">
        <f t="shared" si="3"/>
        <v>#DIV/0!</v>
      </c>
      <c r="I94" s="15"/>
    </row>
    <row r="95" spans="1:9" ht="30.75" customHeight="1">
      <c r="A95" s="163"/>
      <c r="B95" s="47" t="s">
        <v>151</v>
      </c>
      <c r="C95" s="46" t="s">
        <v>260</v>
      </c>
      <c r="D95" s="48">
        <v>1180.3</v>
      </c>
      <c r="E95" s="48">
        <v>700.3</v>
      </c>
      <c r="F95" s="48">
        <v>0</v>
      </c>
      <c r="G95" s="144">
        <f t="shared" si="2"/>
        <v>0</v>
      </c>
      <c r="H95" s="144">
        <f t="shared" si="3"/>
        <v>0</v>
      </c>
      <c r="I95" s="15"/>
    </row>
    <row r="96" spans="1:9" ht="62.25" customHeight="1">
      <c r="A96" s="163"/>
      <c r="B96" s="47" t="s">
        <v>257</v>
      </c>
      <c r="C96" s="46" t="s">
        <v>341</v>
      </c>
      <c r="D96" s="48">
        <f>D97+D98+D99+D100+D101+D102+D103</f>
        <v>400</v>
      </c>
      <c r="E96" s="48">
        <f>E97+E98+E99+E100+E101+E102+E103</f>
        <v>280</v>
      </c>
      <c r="F96" s="48">
        <f>F97+F98+F99+F100+F101+F102+F103</f>
        <v>280</v>
      </c>
      <c r="G96" s="144">
        <f t="shared" si="2"/>
        <v>0.7</v>
      </c>
      <c r="H96" s="144">
        <f t="shared" si="3"/>
        <v>1</v>
      </c>
      <c r="I96" s="15"/>
    </row>
    <row r="97" spans="1:9" ht="54" customHeight="1">
      <c r="A97" s="163"/>
      <c r="B97" s="47" t="s">
        <v>342</v>
      </c>
      <c r="C97" s="46" t="s">
        <v>343</v>
      </c>
      <c r="D97" s="48">
        <v>100</v>
      </c>
      <c r="E97" s="48">
        <v>70</v>
      </c>
      <c r="F97" s="48">
        <v>70</v>
      </c>
      <c r="G97" s="144">
        <f t="shared" si="2"/>
        <v>0.7</v>
      </c>
      <c r="H97" s="144">
        <f t="shared" si="3"/>
        <v>1</v>
      </c>
      <c r="I97" s="15"/>
    </row>
    <row r="98" spans="1:9" ht="70.5" customHeight="1">
      <c r="A98" s="163"/>
      <c r="B98" s="47" t="s">
        <v>344</v>
      </c>
      <c r="C98" s="46" t="s">
        <v>345</v>
      </c>
      <c r="D98" s="48">
        <v>50</v>
      </c>
      <c r="E98" s="48">
        <v>35</v>
      </c>
      <c r="F98" s="48">
        <v>35</v>
      </c>
      <c r="G98" s="144">
        <f t="shared" si="2"/>
        <v>0.7</v>
      </c>
      <c r="H98" s="144">
        <f t="shared" si="3"/>
        <v>1</v>
      </c>
      <c r="I98" s="15"/>
    </row>
    <row r="99" spans="1:9" ht="67.5" customHeight="1">
      <c r="A99" s="163"/>
      <c r="B99" s="47" t="s">
        <v>346</v>
      </c>
      <c r="C99" s="46" t="s">
        <v>351</v>
      </c>
      <c r="D99" s="48">
        <v>50</v>
      </c>
      <c r="E99" s="48">
        <v>35</v>
      </c>
      <c r="F99" s="48">
        <v>35</v>
      </c>
      <c r="G99" s="144">
        <f t="shared" si="2"/>
        <v>0.7</v>
      </c>
      <c r="H99" s="144">
        <f t="shared" si="3"/>
        <v>1</v>
      </c>
      <c r="I99" s="15"/>
    </row>
    <row r="100" spans="1:9" ht="49.5" customHeight="1">
      <c r="A100" s="163"/>
      <c r="B100" s="47" t="s">
        <v>347</v>
      </c>
      <c r="C100" s="46" t="s">
        <v>352</v>
      </c>
      <c r="D100" s="48">
        <v>50</v>
      </c>
      <c r="E100" s="48">
        <v>35</v>
      </c>
      <c r="F100" s="48">
        <v>35</v>
      </c>
      <c r="G100" s="144">
        <f t="shared" si="2"/>
        <v>0.7</v>
      </c>
      <c r="H100" s="144">
        <f t="shared" si="3"/>
        <v>1</v>
      </c>
      <c r="I100" s="15"/>
    </row>
    <row r="101" spans="1:9" ht="65.25" customHeight="1">
      <c r="A101" s="163"/>
      <c r="B101" s="47" t="s">
        <v>348</v>
      </c>
      <c r="C101" s="46" t="s">
        <v>353</v>
      </c>
      <c r="D101" s="48">
        <v>50</v>
      </c>
      <c r="E101" s="48">
        <v>35</v>
      </c>
      <c r="F101" s="48">
        <v>35</v>
      </c>
      <c r="G101" s="144">
        <f t="shared" si="2"/>
        <v>0.7</v>
      </c>
      <c r="H101" s="144">
        <f t="shared" si="3"/>
        <v>1</v>
      </c>
      <c r="I101" s="15"/>
    </row>
    <row r="102" spans="1:9" ht="65.25" customHeight="1">
      <c r="A102" s="163"/>
      <c r="B102" s="47" t="s">
        <v>349</v>
      </c>
      <c r="C102" s="46" t="s">
        <v>354</v>
      </c>
      <c r="D102" s="48">
        <v>50</v>
      </c>
      <c r="E102" s="48">
        <v>35</v>
      </c>
      <c r="F102" s="48">
        <v>35</v>
      </c>
      <c r="G102" s="144">
        <f t="shared" si="2"/>
        <v>0.7</v>
      </c>
      <c r="H102" s="144">
        <f t="shared" si="3"/>
        <v>1</v>
      </c>
      <c r="I102" s="15"/>
    </row>
    <row r="103" spans="1:9" ht="64.5" customHeight="1">
      <c r="A103" s="163"/>
      <c r="B103" s="47" t="s">
        <v>350</v>
      </c>
      <c r="C103" s="46" t="s">
        <v>355</v>
      </c>
      <c r="D103" s="48">
        <v>50</v>
      </c>
      <c r="E103" s="48">
        <v>35</v>
      </c>
      <c r="F103" s="48">
        <v>35</v>
      </c>
      <c r="G103" s="144">
        <f t="shared" si="2"/>
        <v>0.7</v>
      </c>
      <c r="H103" s="144">
        <f t="shared" si="3"/>
        <v>1</v>
      </c>
      <c r="I103" s="15"/>
    </row>
    <row r="104" spans="1:9" ht="18.75">
      <c r="A104" s="163" t="s">
        <v>71</v>
      </c>
      <c r="B104" s="160" t="s">
        <v>37</v>
      </c>
      <c r="C104" s="41"/>
      <c r="D104" s="40">
        <f>D105</f>
        <v>6790.3</v>
      </c>
      <c r="E104" s="40">
        <f>E105</f>
        <v>3341.1000000000004</v>
      </c>
      <c r="F104" s="40">
        <f>F105</f>
        <v>1231.0000000000002</v>
      </c>
      <c r="G104" s="144">
        <f t="shared" si="2"/>
        <v>0.1812880137843689</v>
      </c>
      <c r="H104" s="144">
        <f aca="true" t="shared" si="5" ref="H104:H147">F104/E104</f>
        <v>0.36844153123222895</v>
      </c>
      <c r="I104" s="15"/>
    </row>
    <row r="105" spans="1:9" ht="83.25" customHeight="1">
      <c r="A105" s="41"/>
      <c r="B105" s="47" t="s">
        <v>310</v>
      </c>
      <c r="C105" s="46"/>
      <c r="D105" s="48">
        <f>D106+D108+D109+D110+D111+D112+D107+D113</f>
        <v>6790.3</v>
      </c>
      <c r="E105" s="48">
        <f>E106+E108+E109+E110+E111+E112+E107+E113</f>
        <v>3341.1000000000004</v>
      </c>
      <c r="F105" s="48">
        <f>F106+F108+F109+F110+F111+F112+F107+F113</f>
        <v>1231.0000000000002</v>
      </c>
      <c r="G105" s="144">
        <f t="shared" si="2"/>
        <v>0.1812880137843689</v>
      </c>
      <c r="H105" s="144">
        <f t="shared" si="5"/>
        <v>0.36844153123222895</v>
      </c>
      <c r="I105" s="15"/>
    </row>
    <row r="106" spans="1:9" s="16" customFormat="1" ht="27" customHeight="1">
      <c r="A106" s="46"/>
      <c r="B106" s="47" t="s">
        <v>262</v>
      </c>
      <c r="C106" s="61" t="s">
        <v>263</v>
      </c>
      <c r="D106" s="48">
        <v>4830.2</v>
      </c>
      <c r="E106" s="48">
        <v>1804.2</v>
      </c>
      <c r="F106" s="48">
        <v>0</v>
      </c>
      <c r="G106" s="144">
        <f t="shared" si="2"/>
        <v>0</v>
      </c>
      <c r="H106" s="144">
        <f t="shared" si="5"/>
        <v>0</v>
      </c>
      <c r="I106" s="20"/>
    </row>
    <row r="107" spans="1:9" s="16" customFormat="1" ht="40.5" customHeight="1">
      <c r="A107" s="46"/>
      <c r="B107" s="47" t="s">
        <v>297</v>
      </c>
      <c r="C107" s="61" t="s">
        <v>296</v>
      </c>
      <c r="D107" s="48">
        <v>90.3</v>
      </c>
      <c r="E107" s="48">
        <v>90.3</v>
      </c>
      <c r="F107" s="48">
        <v>40.2</v>
      </c>
      <c r="G107" s="144">
        <f t="shared" si="2"/>
        <v>0.4451827242524917</v>
      </c>
      <c r="H107" s="144">
        <f t="shared" si="5"/>
        <v>0.4451827242524917</v>
      </c>
      <c r="I107" s="20"/>
    </row>
    <row r="108" spans="1:9" s="16" customFormat="1" ht="51" customHeight="1">
      <c r="A108" s="46"/>
      <c r="B108" s="47" t="s">
        <v>409</v>
      </c>
      <c r="C108" s="61" t="s">
        <v>408</v>
      </c>
      <c r="D108" s="48">
        <v>291.5</v>
      </c>
      <c r="E108" s="48">
        <v>291.5</v>
      </c>
      <c r="F108" s="48">
        <v>227</v>
      </c>
      <c r="G108" s="144">
        <f t="shared" si="2"/>
        <v>0.7787307032590052</v>
      </c>
      <c r="H108" s="144">
        <f t="shared" si="5"/>
        <v>0.7787307032590052</v>
      </c>
      <c r="I108" s="20"/>
    </row>
    <row r="109" spans="1:9" s="16" customFormat="1" ht="50.25" customHeight="1">
      <c r="A109" s="46"/>
      <c r="B109" s="47" t="s">
        <v>455</v>
      </c>
      <c r="C109" s="61" t="s">
        <v>451</v>
      </c>
      <c r="D109" s="48">
        <v>56.5</v>
      </c>
      <c r="E109" s="48">
        <v>56.5</v>
      </c>
      <c r="F109" s="48">
        <v>44.6</v>
      </c>
      <c r="G109" s="144">
        <f t="shared" si="2"/>
        <v>0.7893805309734514</v>
      </c>
      <c r="H109" s="144">
        <f t="shared" si="5"/>
        <v>0.7893805309734514</v>
      </c>
      <c r="I109" s="20"/>
    </row>
    <row r="110" spans="1:9" s="16" customFormat="1" ht="50.25" customHeight="1">
      <c r="A110" s="46"/>
      <c r="B110" s="47" t="s">
        <v>456</v>
      </c>
      <c r="C110" s="61" t="s">
        <v>452</v>
      </c>
      <c r="D110" s="48">
        <v>63.8</v>
      </c>
      <c r="E110" s="48">
        <v>63.8</v>
      </c>
      <c r="F110" s="48">
        <v>50.4</v>
      </c>
      <c r="G110" s="144">
        <f t="shared" si="2"/>
        <v>0.7899686520376176</v>
      </c>
      <c r="H110" s="144">
        <f t="shared" si="5"/>
        <v>0.7899686520376176</v>
      </c>
      <c r="I110" s="20"/>
    </row>
    <row r="111" spans="1:9" s="16" customFormat="1" ht="51" customHeight="1">
      <c r="A111" s="46"/>
      <c r="B111" s="47" t="s">
        <v>457</v>
      </c>
      <c r="C111" s="61" t="s">
        <v>453</v>
      </c>
      <c r="D111" s="48">
        <v>105.1</v>
      </c>
      <c r="E111" s="48">
        <v>105.1</v>
      </c>
      <c r="F111" s="48">
        <v>83</v>
      </c>
      <c r="G111" s="144">
        <f t="shared" si="2"/>
        <v>0.7897240723120837</v>
      </c>
      <c r="H111" s="144">
        <f t="shared" si="5"/>
        <v>0.7897240723120837</v>
      </c>
      <c r="I111" s="20"/>
    </row>
    <row r="112" spans="1:9" s="16" customFormat="1" ht="96" customHeight="1">
      <c r="A112" s="46"/>
      <c r="B112" s="47" t="s">
        <v>458</v>
      </c>
      <c r="C112" s="61" t="s">
        <v>454</v>
      </c>
      <c r="D112" s="48">
        <v>1196.4</v>
      </c>
      <c r="E112" s="48">
        <v>773.2</v>
      </c>
      <c r="F112" s="48">
        <v>629.4</v>
      </c>
      <c r="G112" s="144">
        <f t="shared" si="2"/>
        <v>0.5260782347041123</v>
      </c>
      <c r="H112" s="144">
        <f t="shared" si="5"/>
        <v>0.8140196585618209</v>
      </c>
      <c r="I112" s="20"/>
    </row>
    <row r="113" spans="1:9" s="16" customFormat="1" ht="85.5" customHeight="1">
      <c r="A113" s="46"/>
      <c r="B113" s="47" t="s">
        <v>474</v>
      </c>
      <c r="C113" s="61" t="s">
        <v>473</v>
      </c>
      <c r="D113" s="48">
        <v>156.5</v>
      </c>
      <c r="E113" s="48">
        <v>156.5</v>
      </c>
      <c r="F113" s="48">
        <v>156.4</v>
      </c>
      <c r="G113" s="144">
        <f t="shared" si="2"/>
        <v>0.9993610223642173</v>
      </c>
      <c r="H113" s="144">
        <f t="shared" si="5"/>
        <v>0.9993610223642173</v>
      </c>
      <c r="I113" s="20"/>
    </row>
    <row r="114" spans="1:9" ht="22.5" customHeight="1">
      <c r="A114" s="41" t="s">
        <v>40</v>
      </c>
      <c r="B114" s="164" t="s">
        <v>41</v>
      </c>
      <c r="C114" s="41"/>
      <c r="D114" s="38">
        <f>D115+D116+D118+D119+D117</f>
        <v>502282.49999999994</v>
      </c>
      <c r="E114" s="38">
        <f>E115+E116+E118+E119+E117</f>
        <v>405736.8</v>
      </c>
      <c r="F114" s="38">
        <f>F115+F116+F118+F119+F117</f>
        <v>379120.00000000006</v>
      </c>
      <c r="G114" s="144">
        <f t="shared" si="2"/>
        <v>0.7547943637295746</v>
      </c>
      <c r="H114" s="144">
        <f t="shared" si="5"/>
        <v>0.9343988516693582</v>
      </c>
      <c r="I114" s="15"/>
    </row>
    <row r="115" spans="1:9" ht="20.25" customHeight="1">
      <c r="A115" s="163" t="s">
        <v>42</v>
      </c>
      <c r="B115" s="47" t="s">
        <v>131</v>
      </c>
      <c r="C115" s="46" t="s">
        <v>42</v>
      </c>
      <c r="D115" s="48">
        <v>155722.6</v>
      </c>
      <c r="E115" s="48">
        <v>123563.4</v>
      </c>
      <c r="F115" s="48">
        <v>119984.7</v>
      </c>
      <c r="G115" s="144">
        <f t="shared" si="2"/>
        <v>0.7705028043456762</v>
      </c>
      <c r="H115" s="144">
        <f t="shared" si="5"/>
        <v>0.971037540242499</v>
      </c>
      <c r="I115" s="15"/>
    </row>
    <row r="116" spans="1:9" ht="20.25" customHeight="1">
      <c r="A116" s="163" t="s">
        <v>43</v>
      </c>
      <c r="B116" s="47" t="s">
        <v>132</v>
      </c>
      <c r="C116" s="46" t="s">
        <v>43</v>
      </c>
      <c r="D116" s="48">
        <v>289001.1</v>
      </c>
      <c r="E116" s="48">
        <v>233825.1</v>
      </c>
      <c r="F116" s="48">
        <v>214275.5</v>
      </c>
      <c r="G116" s="144">
        <f t="shared" si="2"/>
        <v>0.7414348941924443</v>
      </c>
      <c r="H116" s="144">
        <f t="shared" si="5"/>
        <v>0.9163922093906941</v>
      </c>
      <c r="I116" s="15"/>
    </row>
    <row r="117" spans="1:9" ht="20.25" customHeight="1">
      <c r="A117" s="163" t="s">
        <v>264</v>
      </c>
      <c r="B117" s="47" t="s">
        <v>265</v>
      </c>
      <c r="C117" s="46" t="s">
        <v>264</v>
      </c>
      <c r="D117" s="48">
        <v>29061</v>
      </c>
      <c r="E117" s="48">
        <v>23065</v>
      </c>
      <c r="F117" s="48">
        <v>21959.7</v>
      </c>
      <c r="G117" s="144">
        <f t="shared" si="2"/>
        <v>0.7556415815009807</v>
      </c>
      <c r="H117" s="144">
        <f t="shared" si="5"/>
        <v>0.9520789074355084</v>
      </c>
      <c r="I117" s="15"/>
    </row>
    <row r="118" spans="1:9" ht="20.25" customHeight="1">
      <c r="A118" s="163" t="s">
        <v>44</v>
      </c>
      <c r="B118" s="47" t="s">
        <v>217</v>
      </c>
      <c r="C118" s="46" t="s">
        <v>44</v>
      </c>
      <c r="D118" s="48">
        <v>4330</v>
      </c>
      <c r="E118" s="48">
        <v>4179.1</v>
      </c>
      <c r="F118" s="48">
        <v>3861.9</v>
      </c>
      <c r="G118" s="144">
        <f t="shared" si="2"/>
        <v>0.8918937644341801</v>
      </c>
      <c r="H118" s="144">
        <f t="shared" si="5"/>
        <v>0.924098490105525</v>
      </c>
      <c r="I118" s="15"/>
    </row>
    <row r="119" spans="1:9" ht="20.25" customHeight="1">
      <c r="A119" s="163" t="s">
        <v>46</v>
      </c>
      <c r="B119" s="47" t="s">
        <v>267</v>
      </c>
      <c r="C119" s="46" t="s">
        <v>46</v>
      </c>
      <c r="D119" s="48">
        <v>24167.8</v>
      </c>
      <c r="E119" s="48">
        <v>21104.2</v>
      </c>
      <c r="F119" s="48">
        <v>19038.2</v>
      </c>
      <c r="G119" s="144">
        <f t="shared" si="2"/>
        <v>0.7877506434181019</v>
      </c>
      <c r="H119" s="144">
        <f t="shared" si="5"/>
        <v>0.9021047943063466</v>
      </c>
      <c r="I119" s="15"/>
    </row>
    <row r="120" spans="1:9" ht="20.25" customHeight="1">
      <c r="A120" s="41" t="s">
        <v>47</v>
      </c>
      <c r="B120" s="164" t="s">
        <v>134</v>
      </c>
      <c r="C120" s="41"/>
      <c r="D120" s="38">
        <f>D121++D122</f>
        <v>102970.3</v>
      </c>
      <c r="E120" s="38">
        <f>E121++E122</f>
        <v>78813</v>
      </c>
      <c r="F120" s="38">
        <f>F121++F122</f>
        <v>67845.1</v>
      </c>
      <c r="G120" s="144">
        <f t="shared" si="2"/>
        <v>0.6588802790707612</v>
      </c>
      <c r="H120" s="144">
        <f t="shared" si="5"/>
        <v>0.86083641023689</v>
      </c>
      <c r="I120" s="15"/>
    </row>
    <row r="121" spans="1:9" ht="20.25" customHeight="1">
      <c r="A121" s="163" t="s">
        <v>48</v>
      </c>
      <c r="B121" s="47" t="s">
        <v>49</v>
      </c>
      <c r="C121" s="46" t="s">
        <v>48</v>
      </c>
      <c r="D121" s="48">
        <v>81560.5</v>
      </c>
      <c r="E121" s="48">
        <v>62125.2</v>
      </c>
      <c r="F121" s="48">
        <v>52773</v>
      </c>
      <c r="G121" s="144">
        <f t="shared" si="2"/>
        <v>0.6470411534995494</v>
      </c>
      <c r="H121" s="144">
        <f t="shared" si="5"/>
        <v>0.8494620540457013</v>
      </c>
      <c r="I121" s="15"/>
    </row>
    <row r="122" spans="1:9" ht="20.25" customHeight="1">
      <c r="A122" s="163" t="s">
        <v>50</v>
      </c>
      <c r="B122" s="47" t="s">
        <v>311</v>
      </c>
      <c r="C122" s="46" t="s">
        <v>50</v>
      </c>
      <c r="D122" s="48">
        <v>21409.8</v>
      </c>
      <c r="E122" s="48">
        <v>16687.8</v>
      </c>
      <c r="F122" s="48">
        <v>15072.1</v>
      </c>
      <c r="G122" s="144">
        <f t="shared" si="2"/>
        <v>0.7039813543330625</v>
      </c>
      <c r="H122" s="144">
        <f t="shared" si="5"/>
        <v>0.9031807667877132</v>
      </c>
      <c r="I122" s="15"/>
    </row>
    <row r="123" spans="1:9" ht="20.25" customHeight="1">
      <c r="A123" s="62" t="s">
        <v>51</v>
      </c>
      <c r="B123" s="162" t="s">
        <v>52</v>
      </c>
      <c r="C123" s="62"/>
      <c r="D123" s="38">
        <f>D124+D126+D129+D130+D133+D131+D132+D125+D127+D128</f>
        <v>22458.4</v>
      </c>
      <c r="E123" s="38">
        <f>E124+E126+E129+E130+E133+E131+E132+E125+E127+E128</f>
        <v>19012.8</v>
      </c>
      <c r="F123" s="38">
        <f>F124+F126+F129+F130+F133+F131+F132+F125+F127+F128</f>
        <v>14878.1</v>
      </c>
      <c r="G123" s="144">
        <f t="shared" si="2"/>
        <v>0.6624737292059987</v>
      </c>
      <c r="H123" s="144">
        <f t="shared" si="5"/>
        <v>0.7825307161491206</v>
      </c>
      <c r="I123" s="15"/>
    </row>
    <row r="124" spans="1:9" ht="34.5" customHeight="1">
      <c r="A124" s="161" t="s">
        <v>53</v>
      </c>
      <c r="B124" s="63" t="s">
        <v>176</v>
      </c>
      <c r="C124" s="161" t="s">
        <v>53</v>
      </c>
      <c r="D124" s="40">
        <v>1365.4</v>
      </c>
      <c r="E124" s="40">
        <v>1365.4</v>
      </c>
      <c r="F124" s="40">
        <v>1261.8</v>
      </c>
      <c r="G124" s="144">
        <f t="shared" si="2"/>
        <v>0.9241247985938186</v>
      </c>
      <c r="H124" s="144">
        <f t="shared" si="5"/>
        <v>0.9241247985938186</v>
      </c>
      <c r="I124" s="15"/>
    </row>
    <row r="125" spans="1:9" ht="44.25" customHeight="1">
      <c r="A125" s="161" t="s">
        <v>54</v>
      </c>
      <c r="B125" s="63" t="s">
        <v>266</v>
      </c>
      <c r="C125" s="161" t="s">
        <v>54</v>
      </c>
      <c r="D125" s="40">
        <v>14806.1</v>
      </c>
      <c r="E125" s="40">
        <v>11379.5</v>
      </c>
      <c r="F125" s="40">
        <v>8702.2</v>
      </c>
      <c r="G125" s="144">
        <f t="shared" si="2"/>
        <v>0.5877442405495032</v>
      </c>
      <c r="H125" s="144">
        <f t="shared" si="5"/>
        <v>0.7647260424447472</v>
      </c>
      <c r="I125" s="15"/>
    </row>
    <row r="126" spans="1:9" ht="36" customHeight="1">
      <c r="A126" s="161" t="s">
        <v>54</v>
      </c>
      <c r="B126" s="63" t="s">
        <v>410</v>
      </c>
      <c r="C126" s="161" t="s">
        <v>411</v>
      </c>
      <c r="D126" s="40">
        <v>3.5</v>
      </c>
      <c r="E126" s="40">
        <v>3.5</v>
      </c>
      <c r="F126" s="40">
        <v>2.4</v>
      </c>
      <c r="G126" s="144">
        <f t="shared" si="2"/>
        <v>0.6857142857142857</v>
      </c>
      <c r="H126" s="144">
        <f t="shared" si="5"/>
        <v>0.6857142857142857</v>
      </c>
      <c r="I126" s="15"/>
    </row>
    <row r="127" spans="1:9" ht="51" customHeight="1">
      <c r="A127" s="161" t="s">
        <v>54</v>
      </c>
      <c r="B127" s="63" t="s">
        <v>412</v>
      </c>
      <c r="C127" s="161" t="s">
        <v>413</v>
      </c>
      <c r="D127" s="40">
        <v>452.2</v>
      </c>
      <c r="E127" s="40">
        <v>452.2</v>
      </c>
      <c r="F127" s="40">
        <v>313.3</v>
      </c>
      <c r="G127" s="144">
        <f t="shared" si="2"/>
        <v>0.6928350287483415</v>
      </c>
      <c r="H127" s="144">
        <f t="shared" si="5"/>
        <v>0.6928350287483415</v>
      </c>
      <c r="I127" s="15"/>
    </row>
    <row r="128" spans="1:9" ht="51" customHeight="1">
      <c r="A128" s="161" t="s">
        <v>54</v>
      </c>
      <c r="B128" s="63" t="s">
        <v>415</v>
      </c>
      <c r="C128" s="161" t="s">
        <v>414</v>
      </c>
      <c r="D128" s="40">
        <v>279.5</v>
      </c>
      <c r="E128" s="40">
        <v>279.5</v>
      </c>
      <c r="F128" s="40">
        <v>193.6</v>
      </c>
      <c r="G128" s="144">
        <f t="shared" si="2"/>
        <v>0.6926654740608229</v>
      </c>
      <c r="H128" s="144">
        <f t="shared" si="5"/>
        <v>0.6926654740608229</v>
      </c>
      <c r="I128" s="15"/>
    </row>
    <row r="129" spans="1:9" s="26" customFormat="1" ht="22.5" customHeight="1" hidden="1">
      <c r="A129" s="163" t="s">
        <v>54</v>
      </c>
      <c r="B129" s="160" t="s">
        <v>203</v>
      </c>
      <c r="C129" s="163" t="s">
        <v>204</v>
      </c>
      <c r="D129" s="40">
        <v>0</v>
      </c>
      <c r="E129" s="40">
        <v>0</v>
      </c>
      <c r="F129" s="40">
        <v>0</v>
      </c>
      <c r="G129" s="144" t="e">
        <f t="shared" si="2"/>
        <v>#DIV/0!</v>
      </c>
      <c r="H129" s="144" t="e">
        <f t="shared" si="5"/>
        <v>#DIV/0!</v>
      </c>
      <c r="I129" s="15"/>
    </row>
    <row r="130" spans="1:9" s="26" customFormat="1" ht="35.25" customHeight="1" hidden="1">
      <c r="A130" s="163" t="s">
        <v>54</v>
      </c>
      <c r="B130" s="160" t="s">
        <v>155</v>
      </c>
      <c r="C130" s="163" t="s">
        <v>156</v>
      </c>
      <c r="D130" s="40">
        <v>0</v>
      </c>
      <c r="E130" s="40">
        <v>0</v>
      </c>
      <c r="F130" s="40">
        <v>0</v>
      </c>
      <c r="G130" s="144" t="e">
        <f aca="true" t="shared" si="6" ref="G130:G147">F130/D130</f>
        <v>#DIV/0!</v>
      </c>
      <c r="H130" s="144" t="e">
        <f t="shared" si="5"/>
        <v>#DIV/0!</v>
      </c>
      <c r="I130" s="15"/>
    </row>
    <row r="131" spans="1:9" s="26" customFormat="1" ht="30.75" customHeight="1" hidden="1">
      <c r="A131" s="163" t="s">
        <v>54</v>
      </c>
      <c r="B131" s="160" t="s">
        <v>205</v>
      </c>
      <c r="C131" s="163" t="s">
        <v>206</v>
      </c>
      <c r="D131" s="40">
        <v>0</v>
      </c>
      <c r="E131" s="40">
        <v>0</v>
      </c>
      <c r="F131" s="40">
        <v>0</v>
      </c>
      <c r="G131" s="144" t="e">
        <f t="shared" si="6"/>
        <v>#DIV/0!</v>
      </c>
      <c r="H131" s="144" t="e">
        <f t="shared" si="5"/>
        <v>#DIV/0!</v>
      </c>
      <c r="I131" s="15"/>
    </row>
    <row r="132" spans="1:9" s="26" customFormat="1" ht="44.25" customHeight="1" hidden="1">
      <c r="A132" s="163" t="s">
        <v>54</v>
      </c>
      <c r="B132" s="160" t="s">
        <v>208</v>
      </c>
      <c r="C132" s="163" t="s">
        <v>207</v>
      </c>
      <c r="D132" s="40">
        <v>0</v>
      </c>
      <c r="E132" s="40">
        <v>0</v>
      </c>
      <c r="F132" s="40">
        <v>0</v>
      </c>
      <c r="G132" s="144" t="e">
        <f t="shared" si="6"/>
        <v>#DIV/0!</v>
      </c>
      <c r="H132" s="144" t="e">
        <f t="shared" si="5"/>
        <v>#DIV/0!</v>
      </c>
      <c r="I132" s="15"/>
    </row>
    <row r="133" spans="1:9" ht="36" customHeight="1">
      <c r="A133" s="163" t="s">
        <v>55</v>
      </c>
      <c r="B133" s="160" t="s">
        <v>240</v>
      </c>
      <c r="C133" s="163" t="s">
        <v>239</v>
      </c>
      <c r="D133" s="40">
        <v>5551.7</v>
      </c>
      <c r="E133" s="40">
        <v>5532.7</v>
      </c>
      <c r="F133" s="40">
        <v>4404.8</v>
      </c>
      <c r="G133" s="144">
        <f t="shared" si="6"/>
        <v>0.7934146297530487</v>
      </c>
      <c r="H133" s="144">
        <f t="shared" si="5"/>
        <v>0.7961393171507583</v>
      </c>
      <c r="I133" s="15"/>
    </row>
    <row r="134" spans="1:9" ht="26.25" customHeight="1">
      <c r="A134" s="41" t="s">
        <v>56</v>
      </c>
      <c r="B134" s="164" t="s">
        <v>115</v>
      </c>
      <c r="C134" s="41"/>
      <c r="D134" s="38">
        <f>D135+D136</f>
        <v>5241.4</v>
      </c>
      <c r="E134" s="38">
        <f>E135+E136</f>
        <v>4688.2</v>
      </c>
      <c r="F134" s="38">
        <f>F135+F136</f>
        <v>3839.1</v>
      </c>
      <c r="G134" s="144">
        <f t="shared" si="6"/>
        <v>0.7324569771435113</v>
      </c>
      <c r="H134" s="144">
        <f t="shared" si="5"/>
        <v>0.8188857130668487</v>
      </c>
      <c r="I134" s="15"/>
    </row>
    <row r="135" spans="1:9" ht="23.25" customHeight="1">
      <c r="A135" s="163" t="s">
        <v>57</v>
      </c>
      <c r="B135" s="160" t="s">
        <v>116</v>
      </c>
      <c r="C135" s="163" t="s">
        <v>57</v>
      </c>
      <c r="D135" s="40">
        <v>4545.4</v>
      </c>
      <c r="E135" s="40">
        <v>3993.2</v>
      </c>
      <c r="F135" s="40">
        <v>3230.6</v>
      </c>
      <c r="G135" s="144">
        <f t="shared" si="6"/>
        <v>0.7107405288863466</v>
      </c>
      <c r="H135" s="144">
        <f t="shared" si="5"/>
        <v>0.8090253430832415</v>
      </c>
      <c r="I135" s="15"/>
    </row>
    <row r="136" spans="1:9" ht="34.5" customHeight="1">
      <c r="A136" s="163" t="s">
        <v>117</v>
      </c>
      <c r="B136" s="160" t="s">
        <v>118</v>
      </c>
      <c r="C136" s="163" t="s">
        <v>117</v>
      </c>
      <c r="D136" s="40">
        <v>696</v>
      </c>
      <c r="E136" s="40">
        <v>695</v>
      </c>
      <c r="F136" s="40">
        <v>608.5</v>
      </c>
      <c r="G136" s="144">
        <f t="shared" si="6"/>
        <v>0.8742816091954023</v>
      </c>
      <c r="H136" s="144">
        <f t="shared" si="5"/>
        <v>0.8755395683453238</v>
      </c>
      <c r="I136" s="15"/>
    </row>
    <row r="137" spans="1:9" ht="26.25" customHeight="1" hidden="1">
      <c r="A137" s="163"/>
      <c r="B137" s="47" t="s">
        <v>33</v>
      </c>
      <c r="C137" s="163"/>
      <c r="D137" s="40">
        <v>0</v>
      </c>
      <c r="E137" s="40">
        <v>0</v>
      </c>
      <c r="F137" s="40">
        <v>0</v>
      </c>
      <c r="G137" s="144" t="e">
        <f t="shared" si="6"/>
        <v>#DIV/0!</v>
      </c>
      <c r="H137" s="144" t="e">
        <f t="shared" si="5"/>
        <v>#DIV/0!</v>
      </c>
      <c r="I137" s="15"/>
    </row>
    <row r="138" spans="1:9" ht="27" customHeight="1">
      <c r="A138" s="41" t="s">
        <v>119</v>
      </c>
      <c r="B138" s="164" t="s">
        <v>120</v>
      </c>
      <c r="C138" s="41"/>
      <c r="D138" s="38">
        <f>D139</f>
        <v>666.3</v>
      </c>
      <c r="E138" s="38">
        <f>E139</f>
        <v>666.3</v>
      </c>
      <c r="F138" s="38">
        <f>F139</f>
        <v>666</v>
      </c>
      <c r="G138" s="144">
        <f t="shared" si="6"/>
        <v>0.9995497523638002</v>
      </c>
      <c r="H138" s="144">
        <f t="shared" si="5"/>
        <v>0.9995497523638002</v>
      </c>
      <c r="I138" s="15"/>
    </row>
    <row r="139" spans="1:9" ht="17.25" customHeight="1">
      <c r="A139" s="163" t="s">
        <v>121</v>
      </c>
      <c r="B139" s="160" t="s">
        <v>122</v>
      </c>
      <c r="C139" s="163" t="s">
        <v>121</v>
      </c>
      <c r="D139" s="40">
        <v>666.3</v>
      </c>
      <c r="E139" s="40">
        <v>666.3</v>
      </c>
      <c r="F139" s="40">
        <v>666</v>
      </c>
      <c r="G139" s="144">
        <f t="shared" si="6"/>
        <v>0.9995497523638002</v>
      </c>
      <c r="H139" s="144">
        <f t="shared" si="5"/>
        <v>0.9995497523638002</v>
      </c>
      <c r="I139" s="15"/>
    </row>
    <row r="140" spans="1:9" ht="55.5" customHeight="1">
      <c r="A140" s="41" t="s">
        <v>123</v>
      </c>
      <c r="B140" s="164" t="s">
        <v>124</v>
      </c>
      <c r="C140" s="41"/>
      <c r="D140" s="38">
        <f>D141</f>
        <v>600</v>
      </c>
      <c r="E140" s="38">
        <f>E141</f>
        <v>245</v>
      </c>
      <c r="F140" s="38">
        <f>F141</f>
        <v>221.9</v>
      </c>
      <c r="G140" s="144">
        <f t="shared" si="6"/>
        <v>0.36983333333333335</v>
      </c>
      <c r="H140" s="144">
        <f t="shared" si="5"/>
        <v>0.9057142857142857</v>
      </c>
      <c r="I140" s="15"/>
    </row>
    <row r="141" spans="1:9" ht="30.75" customHeight="1">
      <c r="A141" s="163" t="s">
        <v>125</v>
      </c>
      <c r="B141" s="160" t="s">
        <v>157</v>
      </c>
      <c r="C141" s="163" t="s">
        <v>125</v>
      </c>
      <c r="D141" s="40">
        <v>600</v>
      </c>
      <c r="E141" s="40">
        <v>245</v>
      </c>
      <c r="F141" s="40">
        <v>221.9</v>
      </c>
      <c r="G141" s="144">
        <f t="shared" si="6"/>
        <v>0.36983333333333335</v>
      </c>
      <c r="H141" s="144">
        <f t="shared" si="5"/>
        <v>0.9057142857142857</v>
      </c>
      <c r="I141" s="15"/>
    </row>
    <row r="142" spans="1:9" ht="26.25" customHeight="1">
      <c r="A142" s="41" t="s">
        <v>126</v>
      </c>
      <c r="B142" s="164" t="s">
        <v>129</v>
      </c>
      <c r="C142" s="41"/>
      <c r="D142" s="38">
        <f>D143+D145+D144</f>
        <v>2475.8</v>
      </c>
      <c r="E142" s="38">
        <f>E143+E145+E144</f>
        <v>1856.7</v>
      </c>
      <c r="F142" s="38">
        <f>F143+F145+F144</f>
        <v>1854</v>
      </c>
      <c r="G142" s="144">
        <f t="shared" si="6"/>
        <v>0.748848856935132</v>
      </c>
      <c r="H142" s="144">
        <f t="shared" si="5"/>
        <v>0.9985458070770722</v>
      </c>
      <c r="I142" s="15"/>
    </row>
    <row r="143" spans="1:9" ht="66" customHeight="1">
      <c r="A143" s="163" t="s">
        <v>127</v>
      </c>
      <c r="B143" s="160" t="s">
        <v>241</v>
      </c>
      <c r="C143" s="163" t="s">
        <v>242</v>
      </c>
      <c r="D143" s="40">
        <v>2475.8</v>
      </c>
      <c r="E143" s="40">
        <v>1856.7</v>
      </c>
      <c r="F143" s="40">
        <v>1854</v>
      </c>
      <c r="G143" s="144">
        <f t="shared" si="6"/>
        <v>0.748848856935132</v>
      </c>
      <c r="H143" s="144">
        <f t="shared" si="5"/>
        <v>0.9985458070770722</v>
      </c>
      <c r="I143" s="15"/>
    </row>
    <row r="144" spans="1:9" ht="36" customHeight="1" hidden="1">
      <c r="A144" s="163" t="s">
        <v>127</v>
      </c>
      <c r="B144" s="160" t="s">
        <v>243</v>
      </c>
      <c r="C144" s="163" t="s">
        <v>244</v>
      </c>
      <c r="D144" s="40">
        <v>0</v>
      </c>
      <c r="E144" s="40">
        <v>0</v>
      </c>
      <c r="F144" s="40">
        <v>0</v>
      </c>
      <c r="G144" s="144" t="e">
        <f t="shared" si="6"/>
        <v>#DIV/0!</v>
      </c>
      <c r="H144" s="144" t="e">
        <f t="shared" si="5"/>
        <v>#DIV/0!</v>
      </c>
      <c r="I144" s="15"/>
    </row>
    <row r="145" spans="1:9" ht="30.75" customHeight="1" hidden="1">
      <c r="A145" s="163" t="s">
        <v>128</v>
      </c>
      <c r="B145" s="160" t="s">
        <v>177</v>
      </c>
      <c r="C145" s="163" t="s">
        <v>245</v>
      </c>
      <c r="D145" s="40">
        <v>0</v>
      </c>
      <c r="E145" s="40">
        <v>0</v>
      </c>
      <c r="F145" s="40">
        <v>0</v>
      </c>
      <c r="G145" s="144" t="e">
        <f t="shared" si="6"/>
        <v>#DIV/0!</v>
      </c>
      <c r="H145" s="144" t="e">
        <f t="shared" si="5"/>
        <v>#DIV/0!</v>
      </c>
      <c r="I145" s="15"/>
    </row>
    <row r="146" spans="1:9" ht="26.25" customHeight="1">
      <c r="A146" s="62"/>
      <c r="B146" s="162" t="s">
        <v>59</v>
      </c>
      <c r="C146" s="62"/>
      <c r="D146" s="38">
        <f>D39+D55+D61+D92+D114+D120+D123+D134+D138+D140+D142</f>
        <v>737407.7000000002</v>
      </c>
      <c r="E146" s="38">
        <f>E39+E55+E61+E92+E114+E120+E123+E134+E138+E140+E142</f>
        <v>587615.3</v>
      </c>
      <c r="F146" s="38">
        <f>F39+F55+F61+F92+F114+F120+F123+F134+F138+F140+F142</f>
        <v>524735</v>
      </c>
      <c r="G146" s="144">
        <f t="shared" si="6"/>
        <v>0.7115941425618418</v>
      </c>
      <c r="H146" s="144">
        <f t="shared" si="5"/>
        <v>0.8929907032713409</v>
      </c>
      <c r="I146" s="15"/>
    </row>
    <row r="147" spans="1:9" ht="19.5" customHeight="1">
      <c r="A147" s="159"/>
      <c r="B147" s="160" t="s">
        <v>74</v>
      </c>
      <c r="C147" s="163"/>
      <c r="D147" s="64">
        <f>D142</f>
        <v>2475.8</v>
      </c>
      <c r="E147" s="64">
        <f>E142</f>
        <v>1856.7</v>
      </c>
      <c r="F147" s="64">
        <f>F142</f>
        <v>1854</v>
      </c>
      <c r="G147" s="144">
        <f t="shared" si="6"/>
        <v>0.748848856935132</v>
      </c>
      <c r="H147" s="144">
        <f t="shared" si="5"/>
        <v>0.9985458070770722</v>
      </c>
      <c r="I147" s="15"/>
    </row>
    <row r="148" spans="4:7" ht="18">
      <c r="D148" s="67"/>
      <c r="E148" s="67"/>
      <c r="F148" s="67"/>
      <c r="G148" s="67"/>
    </row>
    <row r="149" spans="4:7" ht="18">
      <c r="D149" s="67"/>
      <c r="E149" s="67"/>
      <c r="F149" s="67"/>
      <c r="G149" s="67"/>
    </row>
    <row r="150" spans="2:7" ht="18">
      <c r="B150" s="69" t="s">
        <v>320</v>
      </c>
      <c r="C150" s="70"/>
      <c r="D150" s="67"/>
      <c r="E150" s="67"/>
      <c r="F150" s="67">
        <v>9449.6</v>
      </c>
      <c r="G150" s="67"/>
    </row>
    <row r="151" spans="2:7" ht="18" hidden="1">
      <c r="B151" s="70" t="s">
        <v>330</v>
      </c>
      <c r="C151" s="70"/>
      <c r="D151" s="67"/>
      <c r="E151" s="67"/>
      <c r="F151" s="67">
        <v>0</v>
      </c>
      <c r="G151" s="67"/>
    </row>
    <row r="152" spans="2:7" ht="18" hidden="1">
      <c r="B152" s="69" t="s">
        <v>75</v>
      </c>
      <c r="C152" s="70"/>
      <c r="D152" s="67"/>
      <c r="E152" s="67"/>
      <c r="F152" s="67"/>
      <c r="G152" s="67"/>
    </row>
    <row r="153" spans="2:9" ht="18.75" hidden="1">
      <c r="B153" s="69" t="s">
        <v>76</v>
      </c>
      <c r="C153" s="70"/>
      <c r="D153" s="67"/>
      <c r="E153" s="67"/>
      <c r="F153" s="67"/>
      <c r="G153" s="67"/>
      <c r="H153" s="145"/>
      <c r="I153" s="6"/>
    </row>
    <row r="154" spans="2:7" ht="18" hidden="1">
      <c r="B154" s="69"/>
      <c r="C154" s="70"/>
      <c r="D154" s="67"/>
      <c r="E154" s="67"/>
      <c r="F154" s="67"/>
      <c r="G154" s="67"/>
    </row>
    <row r="155" spans="2:7" ht="18" hidden="1">
      <c r="B155" s="69" t="s">
        <v>77</v>
      </c>
      <c r="C155" s="70"/>
      <c r="D155" s="67"/>
      <c r="E155" s="67"/>
      <c r="F155" s="67"/>
      <c r="G155" s="67"/>
    </row>
    <row r="156" spans="2:9" ht="18.75" hidden="1">
      <c r="B156" s="69" t="s">
        <v>78</v>
      </c>
      <c r="C156" s="70"/>
      <c r="D156" s="67"/>
      <c r="E156" s="67"/>
      <c r="F156" s="67">
        <v>0</v>
      </c>
      <c r="G156" s="67"/>
      <c r="H156" s="145"/>
      <c r="I156" s="6"/>
    </row>
    <row r="157" spans="2:7" ht="18" hidden="1">
      <c r="B157" s="69"/>
      <c r="C157" s="70"/>
      <c r="D157" s="67"/>
      <c r="E157" s="67"/>
      <c r="F157" s="67"/>
      <c r="G157" s="67"/>
    </row>
    <row r="158" spans="2:7" ht="18" hidden="1">
      <c r="B158" s="69" t="s">
        <v>79</v>
      </c>
      <c r="C158" s="70"/>
      <c r="D158" s="67"/>
      <c r="E158" s="67"/>
      <c r="F158" s="67"/>
      <c r="G158" s="67"/>
    </row>
    <row r="159" spans="2:9" ht="18.75" hidden="1">
      <c r="B159" s="69" t="s">
        <v>80</v>
      </c>
      <c r="C159" s="70"/>
      <c r="D159" s="67"/>
      <c r="E159" s="67"/>
      <c r="F159" s="67"/>
      <c r="G159" s="67"/>
      <c r="H159" s="146"/>
      <c r="I159" s="3"/>
    </row>
    <row r="160" spans="2:7" ht="18" hidden="1">
      <c r="B160" s="69"/>
      <c r="C160" s="70"/>
      <c r="D160" s="67"/>
      <c r="E160" s="67"/>
      <c r="F160" s="67"/>
      <c r="G160" s="67"/>
    </row>
    <row r="161" spans="2:7" ht="18">
      <c r="B161" s="70" t="s">
        <v>331</v>
      </c>
      <c r="C161" s="70"/>
      <c r="D161" s="67"/>
      <c r="E161" s="67"/>
      <c r="F161" s="67">
        <v>4500</v>
      </c>
      <c r="G161" s="67"/>
    </row>
    <row r="162" spans="2:9" ht="18.75">
      <c r="B162" s="69"/>
      <c r="C162" s="70"/>
      <c r="D162" s="67"/>
      <c r="E162" s="67"/>
      <c r="F162" s="67"/>
      <c r="G162" s="67"/>
      <c r="H162" s="147"/>
      <c r="I162" s="3"/>
    </row>
    <row r="163" spans="2:7" ht="18">
      <c r="B163" s="70"/>
      <c r="C163" s="70"/>
      <c r="D163" s="67"/>
      <c r="E163" s="67"/>
      <c r="F163" s="67"/>
      <c r="G163" s="67"/>
    </row>
    <row r="164" spans="2:7" ht="18">
      <c r="B164" s="69"/>
      <c r="C164" s="70"/>
      <c r="D164" s="67"/>
      <c r="E164" s="67"/>
      <c r="F164" s="67"/>
      <c r="G164" s="67"/>
    </row>
    <row r="165" spans="2:9" ht="18.75">
      <c r="B165" s="69" t="s">
        <v>83</v>
      </c>
      <c r="C165" s="70"/>
      <c r="D165" s="67"/>
      <c r="E165" s="67"/>
      <c r="F165" s="67">
        <f>F150+F34+F153+F156-F146-F159-F161+F151</f>
        <v>10463.599999999977</v>
      </c>
      <c r="G165" s="67"/>
      <c r="H165" s="148"/>
      <c r="I165" s="9"/>
    </row>
    <row r="166" spans="4:7" ht="18">
      <c r="D166" s="67"/>
      <c r="E166" s="67"/>
      <c r="F166" s="67"/>
      <c r="G166" s="67"/>
    </row>
    <row r="167" spans="4:7" ht="18">
      <c r="D167" s="67"/>
      <c r="E167" s="67"/>
      <c r="F167" s="67"/>
      <c r="G167" s="67"/>
    </row>
    <row r="168" spans="2:7" ht="18">
      <c r="B168" s="69" t="s">
        <v>84</v>
      </c>
      <c r="C168" s="70"/>
      <c r="D168" s="67"/>
      <c r="E168" s="67"/>
      <c r="F168" s="67"/>
      <c r="G168" s="67"/>
    </row>
    <row r="169" spans="2:7" ht="18">
      <c r="B169" s="69" t="s">
        <v>85</v>
      </c>
      <c r="C169" s="70"/>
      <c r="D169" s="67"/>
      <c r="E169" s="67"/>
      <c r="F169" s="67"/>
      <c r="G169" s="67"/>
    </row>
    <row r="170" spans="2:7" ht="18">
      <c r="B170" s="69" t="s">
        <v>86</v>
      </c>
      <c r="C170" s="70"/>
      <c r="D170" s="67"/>
      <c r="E170" s="67"/>
      <c r="F170" s="67"/>
      <c r="G170" s="67"/>
    </row>
  </sheetData>
  <sheetProtection/>
  <mergeCells count="21">
    <mergeCell ref="B2:B3"/>
    <mergeCell ref="A36:H36"/>
    <mergeCell ref="E37:E38"/>
    <mergeCell ref="A1:H1"/>
    <mergeCell ref="F2:F3"/>
    <mergeCell ref="A2:A3"/>
    <mergeCell ref="H37:H38"/>
    <mergeCell ref="B37:B38"/>
    <mergeCell ref="A37:A38"/>
    <mergeCell ref="L41:N42"/>
    <mergeCell ref="F37:F38"/>
    <mergeCell ref="J41:K41"/>
    <mergeCell ref="H2:H3"/>
    <mergeCell ref="J42:K42"/>
    <mergeCell ref="D37:D38"/>
    <mergeCell ref="G2:G3"/>
    <mergeCell ref="C2:C3"/>
    <mergeCell ref="G37:G38"/>
    <mergeCell ref="D2:D3"/>
    <mergeCell ref="C37:C38"/>
    <mergeCell ref="E2:E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1"/>
  <sheetViews>
    <sheetView tabSelected="1" zoomScale="85" zoomScaleNormal="85" zoomScalePageLayoutView="0" workbookViewId="0" topLeftCell="A100">
      <selection activeCell="J102" sqref="J102"/>
    </sheetView>
  </sheetViews>
  <sheetFormatPr defaultColWidth="9.140625" defaultRowHeight="12.75"/>
  <cols>
    <col min="1" max="1" width="6.7109375" style="65" customWidth="1"/>
    <col min="2" max="2" width="45.8515625" style="65" customWidth="1"/>
    <col min="3" max="3" width="15.421875" style="66" customWidth="1"/>
    <col min="4" max="4" width="14.421875" style="68" customWidth="1"/>
    <col min="5" max="5" width="14.8515625" style="68" customWidth="1"/>
    <col min="6" max="6" width="13.57421875" style="68" customWidth="1"/>
    <col min="7" max="7" width="11.57421875" style="68" customWidth="1"/>
    <col min="8" max="8" width="11.8515625" style="68" customWidth="1"/>
    <col min="9" max="9" width="12.28125" style="104" customWidth="1"/>
    <col min="10" max="16384" width="9.140625" style="1" customWidth="1"/>
  </cols>
  <sheetData>
    <row r="1" spans="1:9" s="8" customFormat="1" ht="64.5" customHeight="1">
      <c r="A1" s="187" t="s">
        <v>502</v>
      </c>
      <c r="B1" s="187"/>
      <c r="C1" s="187"/>
      <c r="D1" s="187"/>
      <c r="E1" s="187"/>
      <c r="F1" s="187"/>
      <c r="G1" s="187"/>
      <c r="H1" s="187"/>
      <c r="I1" s="149"/>
    </row>
    <row r="2" spans="1:8" ht="12.75" customHeight="1">
      <c r="A2" s="159"/>
      <c r="B2" s="171" t="s">
        <v>2</v>
      </c>
      <c r="C2" s="178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41.25" customHeight="1">
      <c r="A3" s="159"/>
      <c r="B3" s="172"/>
      <c r="C3" s="179"/>
      <c r="D3" s="177"/>
      <c r="E3" s="172"/>
      <c r="F3" s="177"/>
      <c r="G3" s="172"/>
      <c r="H3" s="172"/>
    </row>
    <row r="4" spans="1:8" ht="18.75">
      <c r="A4" s="159"/>
      <c r="B4" s="164" t="s">
        <v>73</v>
      </c>
      <c r="C4" s="163"/>
      <c r="D4" s="38">
        <f>D5+D6+D7+D8+D9+D10+D11+D12+D13+D16+D17+D18+D19+D20+D21+D14</f>
        <v>74342.4</v>
      </c>
      <c r="E4" s="38">
        <f>E5+E6+E7+E8+E9+E10+E11+E12+E13+E16+E17+E18+E19+E20+E21+E14</f>
        <v>44158</v>
      </c>
      <c r="F4" s="38">
        <f>F5+F6+F7+F8+F9+F10+F11+F12+F13+F16+F17+F18+F19+F20+F21+F14+F15</f>
        <v>51370.00000000001</v>
      </c>
      <c r="G4" s="39">
        <f aca="true" t="shared" si="0" ref="G4:G29">F4/D4</f>
        <v>0.6909919507575759</v>
      </c>
      <c r="H4" s="39">
        <f>F4/E4</f>
        <v>1.163322614248834</v>
      </c>
    </row>
    <row r="5" spans="1:8" ht="18.75">
      <c r="A5" s="159"/>
      <c r="B5" s="160" t="s">
        <v>480</v>
      </c>
      <c r="C5" s="163"/>
      <c r="D5" s="40">
        <v>41560</v>
      </c>
      <c r="E5" s="40">
        <v>28500</v>
      </c>
      <c r="F5" s="40">
        <v>30635.8</v>
      </c>
      <c r="G5" s="39">
        <f t="shared" si="0"/>
        <v>0.7371462945139557</v>
      </c>
      <c r="H5" s="39">
        <f aca="true" t="shared" si="1" ref="H5:H29">F5/E5</f>
        <v>1.0749403508771929</v>
      </c>
    </row>
    <row r="6" spans="1:8" ht="18.75">
      <c r="A6" s="159"/>
      <c r="B6" s="160" t="s">
        <v>198</v>
      </c>
      <c r="C6" s="163"/>
      <c r="D6" s="40">
        <v>4662.4</v>
      </c>
      <c r="E6" s="40">
        <v>3600</v>
      </c>
      <c r="F6" s="40">
        <v>4064.1</v>
      </c>
      <c r="G6" s="39">
        <f t="shared" si="0"/>
        <v>0.8716755319148937</v>
      </c>
      <c r="H6" s="39">
        <f t="shared" si="1"/>
        <v>1.1289166666666666</v>
      </c>
    </row>
    <row r="7" spans="1:8" ht="18.75">
      <c r="A7" s="159"/>
      <c r="B7" s="160" t="s">
        <v>6</v>
      </c>
      <c r="C7" s="163"/>
      <c r="D7" s="40">
        <v>703</v>
      </c>
      <c r="E7" s="40">
        <v>703</v>
      </c>
      <c r="F7" s="40">
        <v>974.9</v>
      </c>
      <c r="G7" s="39">
        <f t="shared" si="0"/>
        <v>1.3867709815078235</v>
      </c>
      <c r="H7" s="39">
        <f t="shared" si="1"/>
        <v>1.3867709815078235</v>
      </c>
    </row>
    <row r="8" spans="1:8" ht="18.75">
      <c r="A8" s="159"/>
      <c r="B8" s="160" t="s">
        <v>491</v>
      </c>
      <c r="C8" s="163"/>
      <c r="D8" s="40">
        <v>11367</v>
      </c>
      <c r="E8" s="40">
        <v>2350</v>
      </c>
      <c r="F8" s="40">
        <v>4873.7</v>
      </c>
      <c r="G8" s="39">
        <f t="shared" si="0"/>
        <v>0.42875868742852113</v>
      </c>
      <c r="H8" s="39">
        <f t="shared" si="1"/>
        <v>2.073914893617021</v>
      </c>
    </row>
    <row r="9" spans="1:8" ht="18.75">
      <c r="A9" s="159"/>
      <c r="B9" s="160" t="s">
        <v>8</v>
      </c>
      <c r="C9" s="163"/>
      <c r="D9" s="40">
        <v>11850</v>
      </c>
      <c r="E9" s="40">
        <v>6030</v>
      </c>
      <c r="F9" s="40">
        <v>7445.3</v>
      </c>
      <c r="G9" s="39">
        <f t="shared" si="0"/>
        <v>0.628295358649789</v>
      </c>
      <c r="H9" s="39">
        <f t="shared" si="1"/>
        <v>1.2347097844112769</v>
      </c>
    </row>
    <row r="10" spans="1:8" ht="18.75" hidden="1">
      <c r="A10" s="159"/>
      <c r="B10" s="160" t="s">
        <v>95</v>
      </c>
      <c r="C10" s="163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59"/>
      <c r="B11" s="160" t="s">
        <v>87</v>
      </c>
      <c r="C11" s="163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31.5">
      <c r="A12" s="159"/>
      <c r="B12" s="160" t="s">
        <v>484</v>
      </c>
      <c r="C12" s="163"/>
      <c r="D12" s="40">
        <v>1900</v>
      </c>
      <c r="E12" s="40">
        <v>1250</v>
      </c>
      <c r="F12" s="40">
        <v>1321.4</v>
      </c>
      <c r="G12" s="39">
        <f t="shared" si="0"/>
        <v>0.6954736842105264</v>
      </c>
      <c r="H12" s="39">
        <f t="shared" si="1"/>
        <v>1.05712</v>
      </c>
    </row>
    <row r="13" spans="1:8" ht="31.5">
      <c r="A13" s="159"/>
      <c r="B13" s="160" t="s">
        <v>490</v>
      </c>
      <c r="C13" s="163"/>
      <c r="D13" s="40">
        <v>1600</v>
      </c>
      <c r="E13" s="40">
        <v>1200</v>
      </c>
      <c r="F13" s="40">
        <v>1418.9</v>
      </c>
      <c r="G13" s="39">
        <f t="shared" si="0"/>
        <v>0.8868125</v>
      </c>
      <c r="H13" s="39">
        <f t="shared" si="1"/>
        <v>1.1824166666666667</v>
      </c>
    </row>
    <row r="14" spans="1:8" ht="18.75" hidden="1">
      <c r="A14" s="159"/>
      <c r="B14" s="160" t="s">
        <v>12</v>
      </c>
      <c r="C14" s="163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>
      <c r="A15" s="159"/>
      <c r="B15" s="160" t="s">
        <v>443</v>
      </c>
      <c r="C15" s="163"/>
      <c r="D15" s="40">
        <v>0</v>
      </c>
      <c r="E15" s="40">
        <v>0</v>
      </c>
      <c r="F15" s="40">
        <v>92.3</v>
      </c>
      <c r="G15" s="39">
        <v>0</v>
      </c>
      <c r="H15" s="39">
        <v>0</v>
      </c>
    </row>
    <row r="16" spans="1:8" ht="47.25">
      <c r="A16" s="159"/>
      <c r="B16" s="160" t="s">
        <v>485</v>
      </c>
      <c r="C16" s="163"/>
      <c r="D16" s="40">
        <v>300</v>
      </c>
      <c r="E16" s="40">
        <v>225</v>
      </c>
      <c r="F16" s="40">
        <v>193.3</v>
      </c>
      <c r="G16" s="39">
        <f t="shared" si="0"/>
        <v>0.6443333333333334</v>
      </c>
      <c r="H16" s="39">
        <f t="shared" si="1"/>
        <v>0.8591111111111112</v>
      </c>
    </row>
    <row r="17" spans="1:8" ht="18.75" hidden="1">
      <c r="A17" s="159"/>
      <c r="B17" s="160" t="s">
        <v>14</v>
      </c>
      <c r="C17" s="163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59"/>
      <c r="B18" s="160" t="s">
        <v>108</v>
      </c>
      <c r="C18" s="163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>
      <c r="A19" s="159"/>
      <c r="B19" s="160" t="s">
        <v>492</v>
      </c>
      <c r="C19" s="163"/>
      <c r="D19" s="40">
        <v>400</v>
      </c>
      <c r="E19" s="40">
        <v>300</v>
      </c>
      <c r="F19" s="40">
        <v>324.2</v>
      </c>
      <c r="G19" s="39">
        <f t="shared" si="0"/>
        <v>0.8105</v>
      </c>
      <c r="H19" s="39">
        <f t="shared" si="1"/>
        <v>1.0806666666666667</v>
      </c>
    </row>
    <row r="20" spans="1:8" ht="18.75">
      <c r="A20" s="159"/>
      <c r="B20" s="160" t="s">
        <v>493</v>
      </c>
      <c r="C20" s="163"/>
      <c r="D20" s="40">
        <v>0</v>
      </c>
      <c r="E20" s="40">
        <v>0</v>
      </c>
      <c r="F20" s="40">
        <v>26.1</v>
      </c>
      <c r="G20" s="39">
        <v>0</v>
      </c>
      <c r="H20" s="39">
        <v>0</v>
      </c>
    </row>
    <row r="21" spans="1:8" ht="18.75" hidden="1">
      <c r="A21" s="159"/>
      <c r="B21" s="160" t="s">
        <v>18</v>
      </c>
      <c r="C21" s="163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59"/>
      <c r="B22" s="164" t="s">
        <v>72</v>
      </c>
      <c r="C22" s="41"/>
      <c r="D22" s="40">
        <f>D23+D24+D26+D27+D25+D28</f>
        <v>15633.7</v>
      </c>
      <c r="E22" s="40">
        <f>E23+E24+E26+E27+E25+E28</f>
        <v>15189.9</v>
      </c>
      <c r="F22" s="40">
        <f>F23+F24+F26+F27+F25+F28</f>
        <v>5488.200000000001</v>
      </c>
      <c r="G22" s="39">
        <f t="shared" si="0"/>
        <v>0.35104933572986563</v>
      </c>
      <c r="H22" s="39">
        <f t="shared" si="1"/>
        <v>0.36130586771473155</v>
      </c>
    </row>
    <row r="23" spans="1:8" ht="18.75">
      <c r="A23" s="159"/>
      <c r="B23" s="160" t="s">
        <v>20</v>
      </c>
      <c r="C23" s="163"/>
      <c r="D23" s="40">
        <v>1775.1</v>
      </c>
      <c r="E23" s="40">
        <v>1331.3</v>
      </c>
      <c r="F23" s="40">
        <v>1330.6</v>
      </c>
      <c r="G23" s="39">
        <f t="shared" si="0"/>
        <v>0.7495915723057855</v>
      </c>
      <c r="H23" s="39">
        <f t="shared" si="1"/>
        <v>0.9994741981521821</v>
      </c>
    </row>
    <row r="24" spans="1:8" ht="87" customHeight="1">
      <c r="A24" s="159"/>
      <c r="B24" s="160" t="s">
        <v>424</v>
      </c>
      <c r="C24" s="163"/>
      <c r="D24" s="40">
        <v>13858.6</v>
      </c>
      <c r="E24" s="40">
        <v>13858.6</v>
      </c>
      <c r="F24" s="40">
        <v>4157.6</v>
      </c>
      <c r="G24" s="39">
        <f t="shared" si="0"/>
        <v>0.30000144314721544</v>
      </c>
      <c r="H24" s="39">
        <f t="shared" si="1"/>
        <v>0.30000144314721544</v>
      </c>
    </row>
    <row r="25" spans="1:8" ht="18.75" hidden="1">
      <c r="A25" s="159"/>
      <c r="B25" s="71" t="s">
        <v>209</v>
      </c>
      <c r="C25" s="72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8.75" hidden="1">
      <c r="A26" s="159"/>
      <c r="B26" s="160" t="s">
        <v>58</v>
      </c>
      <c r="C26" s="163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29.25" customHeight="1" hidden="1">
      <c r="A27" s="159"/>
      <c r="B27" s="160" t="s">
        <v>23</v>
      </c>
      <c r="C27" s="163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33" customHeight="1" hidden="1" thickBot="1">
      <c r="A28" s="159"/>
      <c r="B28" s="73" t="s">
        <v>135</v>
      </c>
      <c r="C28" s="163"/>
      <c r="D28" s="74">
        <v>0</v>
      </c>
      <c r="E28" s="74">
        <v>0</v>
      </c>
      <c r="F28" s="74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59"/>
      <c r="B29" s="160" t="s">
        <v>24</v>
      </c>
      <c r="C29" s="163"/>
      <c r="D29" s="40">
        <f>D4+D22</f>
        <v>89976.09999999999</v>
      </c>
      <c r="E29" s="40">
        <f>E4+E22</f>
        <v>59347.9</v>
      </c>
      <c r="F29" s="40">
        <f>F4+F22</f>
        <v>56858.20000000001</v>
      </c>
      <c r="G29" s="39">
        <f t="shared" si="0"/>
        <v>0.6319255891286688</v>
      </c>
      <c r="H29" s="39">
        <f t="shared" si="1"/>
        <v>0.958049063235599</v>
      </c>
    </row>
    <row r="30" spans="1:8" ht="18.75" hidden="1">
      <c r="A30" s="159"/>
      <c r="B30" s="160" t="s">
        <v>96</v>
      </c>
      <c r="C30" s="163"/>
      <c r="D30" s="40">
        <f>D4</f>
        <v>74342.4</v>
      </c>
      <c r="E30" s="40">
        <f>E4</f>
        <v>44158</v>
      </c>
      <c r="F30" s="40">
        <f>F4</f>
        <v>51370.00000000001</v>
      </c>
      <c r="G30" s="39">
        <f>F30/D30</f>
        <v>0.6909919507575759</v>
      </c>
      <c r="H30" s="39">
        <f>F30/E30</f>
        <v>1.163322614248834</v>
      </c>
    </row>
    <row r="31" spans="1:8" ht="12.75">
      <c r="A31" s="184"/>
      <c r="B31" s="192"/>
      <c r="C31" s="192"/>
      <c r="D31" s="192"/>
      <c r="E31" s="192"/>
      <c r="F31" s="192"/>
      <c r="G31" s="192"/>
      <c r="H31" s="193"/>
    </row>
    <row r="32" spans="1:8" ht="15" customHeight="1">
      <c r="A32" s="190" t="s">
        <v>139</v>
      </c>
      <c r="B32" s="191" t="s">
        <v>25</v>
      </c>
      <c r="C32" s="173" t="s">
        <v>141</v>
      </c>
      <c r="D32" s="181" t="s">
        <v>3</v>
      </c>
      <c r="E32" s="175" t="s">
        <v>469</v>
      </c>
      <c r="F32" s="181" t="s">
        <v>4</v>
      </c>
      <c r="G32" s="175" t="s">
        <v>303</v>
      </c>
      <c r="H32" s="175" t="s">
        <v>470</v>
      </c>
    </row>
    <row r="33" spans="1:8" ht="45" customHeight="1">
      <c r="A33" s="190"/>
      <c r="B33" s="191"/>
      <c r="C33" s="174"/>
      <c r="D33" s="181"/>
      <c r="E33" s="176"/>
      <c r="F33" s="181"/>
      <c r="G33" s="176"/>
      <c r="H33" s="176"/>
    </row>
    <row r="34" spans="1:8" ht="18.75">
      <c r="A34" s="41" t="s">
        <v>60</v>
      </c>
      <c r="B34" s="164" t="s">
        <v>26</v>
      </c>
      <c r="C34" s="41"/>
      <c r="D34" s="38">
        <f>D35+D39+D40+D37</f>
        <v>5523.8</v>
      </c>
      <c r="E34" s="38">
        <f>E35+E39+E40+E37</f>
        <v>4590.6</v>
      </c>
      <c r="F34" s="38">
        <f>F35+F39+F40+F37</f>
        <v>4425.8</v>
      </c>
      <c r="G34" s="39">
        <f>F34/D34</f>
        <v>0.80122379521344</v>
      </c>
      <c r="H34" s="39">
        <f>F34/E34</f>
        <v>0.9641005533045789</v>
      </c>
    </row>
    <row r="35" spans="1:8" ht="69" customHeight="1" hidden="1">
      <c r="A35" s="163" t="s">
        <v>62</v>
      </c>
      <c r="B35" s="160" t="s">
        <v>298</v>
      </c>
      <c r="C35" s="41"/>
      <c r="D35" s="40">
        <f>D36</f>
        <v>0</v>
      </c>
      <c r="E35" s="40">
        <f>E36</f>
        <v>0</v>
      </c>
      <c r="F35" s="40">
        <f>F36</f>
        <v>0</v>
      </c>
      <c r="G35" s="39" t="e">
        <f aca="true" t="shared" si="2" ref="G35:G98">F35/D35</f>
        <v>#DIV/0!</v>
      </c>
      <c r="H35" s="39" t="e">
        <f aca="true" t="shared" si="3" ref="H35:H98">F35/E35</f>
        <v>#DIV/0!</v>
      </c>
    </row>
    <row r="36" spans="1:8" ht="55.5" customHeight="1" hidden="1">
      <c r="A36" s="46"/>
      <c r="B36" s="47" t="s">
        <v>181</v>
      </c>
      <c r="C36" s="46" t="s">
        <v>62</v>
      </c>
      <c r="D36" s="48">
        <v>0</v>
      </c>
      <c r="E36" s="48">
        <v>0</v>
      </c>
      <c r="F36" s="48">
        <v>0</v>
      </c>
      <c r="G36" s="39" t="e">
        <f t="shared" si="2"/>
        <v>#DIV/0!</v>
      </c>
      <c r="H36" s="39" t="e">
        <f t="shared" si="3"/>
        <v>#DIV/0!</v>
      </c>
    </row>
    <row r="37" spans="1:8" ht="39.75" customHeight="1">
      <c r="A37" s="46" t="s">
        <v>167</v>
      </c>
      <c r="B37" s="47" t="s">
        <v>302</v>
      </c>
      <c r="C37" s="46" t="s">
        <v>167</v>
      </c>
      <c r="D37" s="48">
        <f>D38</f>
        <v>1036</v>
      </c>
      <c r="E37" s="48">
        <f>E38</f>
        <v>1036</v>
      </c>
      <c r="F37" s="48">
        <f>F38</f>
        <v>1036</v>
      </c>
      <c r="G37" s="39">
        <f t="shared" si="2"/>
        <v>1</v>
      </c>
      <c r="H37" s="39">
        <f t="shared" si="3"/>
        <v>1</v>
      </c>
    </row>
    <row r="38" spans="1:8" ht="40.5" customHeight="1">
      <c r="A38" s="46"/>
      <c r="B38" s="47" t="s">
        <v>357</v>
      </c>
      <c r="C38" s="46" t="s">
        <v>356</v>
      </c>
      <c r="D38" s="48">
        <v>1036</v>
      </c>
      <c r="E38" s="48">
        <v>1036</v>
      </c>
      <c r="F38" s="48">
        <v>1036</v>
      </c>
      <c r="G38" s="39">
        <f t="shared" si="2"/>
        <v>1</v>
      </c>
      <c r="H38" s="39">
        <f t="shared" si="3"/>
        <v>1</v>
      </c>
    </row>
    <row r="39" spans="1:8" ht="33.75" customHeight="1">
      <c r="A39" s="163" t="s">
        <v>65</v>
      </c>
      <c r="B39" s="160" t="s">
        <v>158</v>
      </c>
      <c r="C39" s="163" t="s">
        <v>65</v>
      </c>
      <c r="D39" s="40">
        <v>200</v>
      </c>
      <c r="E39" s="40">
        <v>0</v>
      </c>
      <c r="F39" s="40">
        <v>0</v>
      </c>
      <c r="G39" s="39">
        <f t="shared" si="2"/>
        <v>0</v>
      </c>
      <c r="H39" s="39">
        <v>0</v>
      </c>
    </row>
    <row r="40" spans="1:9" ht="37.5" customHeight="1">
      <c r="A40" s="163" t="s">
        <v>114</v>
      </c>
      <c r="B40" s="160" t="s">
        <v>102</v>
      </c>
      <c r="C40" s="163"/>
      <c r="D40" s="40">
        <f>D41+D43+D44+D46+D45+D42</f>
        <v>4287.8</v>
      </c>
      <c r="E40" s="40">
        <f>E41+E43+E44+E46+E45+E42</f>
        <v>3554.6000000000004</v>
      </c>
      <c r="F40" s="40">
        <f>F41+F43+F44+F46+F45+F42</f>
        <v>3389.8</v>
      </c>
      <c r="G40" s="39">
        <f t="shared" si="2"/>
        <v>0.7905685899528896</v>
      </c>
      <c r="H40" s="39">
        <f t="shared" si="3"/>
        <v>0.9536375400888989</v>
      </c>
      <c r="I40" s="150"/>
    </row>
    <row r="41" spans="1:9" s="16" customFormat="1" ht="63.75" customHeight="1">
      <c r="A41" s="46"/>
      <c r="B41" s="47" t="s">
        <v>511</v>
      </c>
      <c r="C41" s="46" t="s">
        <v>425</v>
      </c>
      <c r="D41" s="48">
        <v>1210</v>
      </c>
      <c r="E41" s="48">
        <v>700.9</v>
      </c>
      <c r="F41" s="48">
        <v>683</v>
      </c>
      <c r="G41" s="39">
        <f t="shared" si="2"/>
        <v>0.5644628099173554</v>
      </c>
      <c r="H41" s="39">
        <f t="shared" si="3"/>
        <v>0.9744614067627336</v>
      </c>
      <c r="I41" s="151"/>
    </row>
    <row r="42" spans="1:9" s="16" customFormat="1" ht="39.75" customHeight="1" hidden="1">
      <c r="A42" s="46"/>
      <c r="B42" s="47" t="s">
        <v>295</v>
      </c>
      <c r="C42" s="46" t="s">
        <v>294</v>
      </c>
      <c r="D42" s="48">
        <v>0</v>
      </c>
      <c r="E42" s="48">
        <v>0</v>
      </c>
      <c r="F42" s="48">
        <v>0</v>
      </c>
      <c r="G42" s="39" t="e">
        <f t="shared" si="2"/>
        <v>#DIV/0!</v>
      </c>
      <c r="H42" s="39" t="e">
        <f t="shared" si="3"/>
        <v>#DIV/0!</v>
      </c>
      <c r="I42" s="151"/>
    </row>
    <row r="43" spans="1:9" s="16" customFormat="1" ht="51.75" customHeight="1">
      <c r="A43" s="46"/>
      <c r="B43" s="47" t="s">
        <v>284</v>
      </c>
      <c r="C43" s="46" t="s">
        <v>269</v>
      </c>
      <c r="D43" s="48">
        <v>517.4</v>
      </c>
      <c r="E43" s="48">
        <v>512</v>
      </c>
      <c r="F43" s="48">
        <v>373.1</v>
      </c>
      <c r="G43" s="39">
        <f t="shared" si="2"/>
        <v>0.721105527638191</v>
      </c>
      <c r="H43" s="39">
        <f t="shared" si="3"/>
        <v>0.7287109375</v>
      </c>
      <c r="I43" s="151"/>
    </row>
    <row r="44" spans="1:9" s="16" customFormat="1" ht="31.5" customHeight="1">
      <c r="A44" s="46"/>
      <c r="B44" s="47" t="s">
        <v>172</v>
      </c>
      <c r="C44" s="46" t="s">
        <v>218</v>
      </c>
      <c r="D44" s="48">
        <v>30.4</v>
      </c>
      <c r="E44" s="48">
        <v>30.4</v>
      </c>
      <c r="F44" s="48">
        <v>30.4</v>
      </c>
      <c r="G44" s="39">
        <f t="shared" si="2"/>
        <v>1</v>
      </c>
      <c r="H44" s="39">
        <f t="shared" si="3"/>
        <v>1</v>
      </c>
      <c r="I44" s="151"/>
    </row>
    <row r="45" spans="1:9" s="16" customFormat="1" ht="31.5" customHeight="1">
      <c r="A45" s="46"/>
      <c r="B45" s="47" t="s">
        <v>223</v>
      </c>
      <c r="C45" s="46" t="s">
        <v>224</v>
      </c>
      <c r="D45" s="48">
        <v>2300</v>
      </c>
      <c r="E45" s="48">
        <v>2156</v>
      </c>
      <c r="F45" s="48">
        <v>2155</v>
      </c>
      <c r="G45" s="39">
        <f t="shared" si="2"/>
        <v>0.9369565217391305</v>
      </c>
      <c r="H45" s="39">
        <f t="shared" si="3"/>
        <v>0.9995361781076066</v>
      </c>
      <c r="I45" s="151"/>
    </row>
    <row r="46" spans="1:9" s="16" customFormat="1" ht="31.5">
      <c r="A46" s="46"/>
      <c r="B46" s="47" t="s">
        <v>195</v>
      </c>
      <c r="C46" s="46" t="s">
        <v>222</v>
      </c>
      <c r="D46" s="48">
        <v>230</v>
      </c>
      <c r="E46" s="48">
        <v>155.3</v>
      </c>
      <c r="F46" s="48">
        <v>148.3</v>
      </c>
      <c r="G46" s="39">
        <f t="shared" si="2"/>
        <v>0.6447826086956522</v>
      </c>
      <c r="H46" s="39">
        <f t="shared" si="3"/>
        <v>0.9549259497746297</v>
      </c>
      <c r="I46" s="151"/>
    </row>
    <row r="47" spans="1:8" ht="37.5" customHeight="1">
      <c r="A47" s="62" t="s">
        <v>66</v>
      </c>
      <c r="B47" s="162" t="s">
        <v>32</v>
      </c>
      <c r="C47" s="62"/>
      <c r="D47" s="38">
        <f>D48</f>
        <v>940</v>
      </c>
      <c r="E47" s="38">
        <f>E48</f>
        <v>871</v>
      </c>
      <c r="F47" s="38">
        <f>F48</f>
        <v>741.8</v>
      </c>
      <c r="G47" s="39">
        <f t="shared" si="2"/>
        <v>0.7891489361702128</v>
      </c>
      <c r="H47" s="39">
        <f t="shared" si="3"/>
        <v>0.8516647531572904</v>
      </c>
    </row>
    <row r="48" spans="1:8" ht="57.75" customHeight="1">
      <c r="A48" s="163" t="s">
        <v>138</v>
      </c>
      <c r="B48" s="160" t="s">
        <v>159</v>
      </c>
      <c r="C48" s="163"/>
      <c r="D48" s="40">
        <f>D49+D54</f>
        <v>940</v>
      </c>
      <c r="E48" s="40">
        <f>E49+E54</f>
        <v>871</v>
      </c>
      <c r="F48" s="40">
        <f>F49+F54</f>
        <v>741.8</v>
      </c>
      <c r="G48" s="39">
        <f t="shared" si="2"/>
        <v>0.7891489361702128</v>
      </c>
      <c r="H48" s="39">
        <f t="shared" si="3"/>
        <v>0.8516647531572904</v>
      </c>
    </row>
    <row r="49" spans="1:8" ht="100.5" customHeight="1">
      <c r="A49" s="163"/>
      <c r="B49" s="160" t="s">
        <v>307</v>
      </c>
      <c r="C49" s="163" t="s">
        <v>306</v>
      </c>
      <c r="D49" s="40">
        <f>D50+D51+D52+D53</f>
        <v>640</v>
      </c>
      <c r="E49" s="40">
        <f>E50+E51+E52+E53</f>
        <v>571</v>
      </c>
      <c r="F49" s="40">
        <f>F50+F51+F52+F53</f>
        <v>441.8</v>
      </c>
      <c r="G49" s="39">
        <f t="shared" si="2"/>
        <v>0.6903125</v>
      </c>
      <c r="H49" s="39">
        <f t="shared" si="3"/>
        <v>0.7737302977232925</v>
      </c>
    </row>
    <row r="50" spans="1:9" s="16" customFormat="1" ht="36" customHeight="1">
      <c r="A50" s="46"/>
      <c r="B50" s="47" t="s">
        <v>270</v>
      </c>
      <c r="C50" s="46" t="s">
        <v>271</v>
      </c>
      <c r="D50" s="48">
        <v>150</v>
      </c>
      <c r="E50" s="48">
        <v>105</v>
      </c>
      <c r="F50" s="48">
        <v>25</v>
      </c>
      <c r="G50" s="39">
        <f t="shared" si="2"/>
        <v>0.16666666666666666</v>
      </c>
      <c r="H50" s="39">
        <f t="shared" si="3"/>
        <v>0.23809523809523808</v>
      </c>
      <c r="I50" s="152"/>
    </row>
    <row r="51" spans="1:9" s="16" customFormat="1" ht="66.75" customHeight="1">
      <c r="A51" s="46"/>
      <c r="B51" s="47" t="s">
        <v>272</v>
      </c>
      <c r="C51" s="46" t="s">
        <v>273</v>
      </c>
      <c r="D51" s="48">
        <v>480</v>
      </c>
      <c r="E51" s="48">
        <v>456</v>
      </c>
      <c r="F51" s="48">
        <v>406.8</v>
      </c>
      <c r="G51" s="39">
        <f t="shared" si="2"/>
        <v>0.8475</v>
      </c>
      <c r="H51" s="39">
        <f t="shared" si="3"/>
        <v>0.8921052631578947</v>
      </c>
      <c r="I51" s="152"/>
    </row>
    <row r="52" spans="1:9" s="16" customFormat="1" ht="66.75" customHeight="1" hidden="1">
      <c r="A52" s="46"/>
      <c r="B52" s="47" t="s">
        <v>275</v>
      </c>
      <c r="C52" s="46" t="s">
        <v>274</v>
      </c>
      <c r="D52" s="48">
        <v>0</v>
      </c>
      <c r="E52" s="48">
        <v>0</v>
      </c>
      <c r="F52" s="48">
        <v>0</v>
      </c>
      <c r="G52" s="39" t="e">
        <f t="shared" si="2"/>
        <v>#DIV/0!</v>
      </c>
      <c r="H52" s="39" t="e">
        <f t="shared" si="3"/>
        <v>#DIV/0!</v>
      </c>
      <c r="I52" s="152"/>
    </row>
    <row r="53" spans="1:9" s="16" customFormat="1" ht="51.75" customHeight="1">
      <c r="A53" s="46"/>
      <c r="B53" s="47" t="s">
        <v>276</v>
      </c>
      <c r="C53" s="46" t="s">
        <v>277</v>
      </c>
      <c r="D53" s="48">
        <v>10</v>
      </c>
      <c r="E53" s="48">
        <v>10</v>
      </c>
      <c r="F53" s="48">
        <v>10</v>
      </c>
      <c r="G53" s="39">
        <f t="shared" si="2"/>
        <v>1</v>
      </c>
      <c r="H53" s="39">
        <f t="shared" si="3"/>
        <v>1</v>
      </c>
      <c r="I53" s="152"/>
    </row>
    <row r="54" spans="1:9" s="16" customFormat="1" ht="41.25" customHeight="1">
      <c r="A54" s="46"/>
      <c r="B54" s="47" t="s">
        <v>417</v>
      </c>
      <c r="C54" s="46" t="s">
        <v>416</v>
      </c>
      <c r="D54" s="48">
        <v>300</v>
      </c>
      <c r="E54" s="48">
        <v>300</v>
      </c>
      <c r="F54" s="48">
        <v>300</v>
      </c>
      <c r="G54" s="39">
        <f t="shared" si="2"/>
        <v>1</v>
      </c>
      <c r="H54" s="39">
        <f t="shared" si="3"/>
        <v>1</v>
      </c>
      <c r="I54" s="152"/>
    </row>
    <row r="55" spans="1:8" ht="34.5" customHeight="1">
      <c r="A55" s="41" t="s">
        <v>67</v>
      </c>
      <c r="B55" s="164" t="s">
        <v>34</v>
      </c>
      <c r="C55" s="41"/>
      <c r="D55" s="38">
        <f>D56+D58+D64</f>
        <v>6371.799999999999</v>
      </c>
      <c r="E55" s="38">
        <f>E56+E58+E64</f>
        <v>5489.9</v>
      </c>
      <c r="F55" s="38">
        <f>F56+F58+F64</f>
        <v>2041.1000000000001</v>
      </c>
      <c r="G55" s="39">
        <f t="shared" si="2"/>
        <v>0.3203333437961016</v>
      </c>
      <c r="H55" s="39">
        <f t="shared" si="3"/>
        <v>0.37179183591686554</v>
      </c>
    </row>
    <row r="56" spans="1:8" ht="34.5" customHeight="1">
      <c r="A56" s="41" t="s">
        <v>253</v>
      </c>
      <c r="B56" s="164" t="s">
        <v>286</v>
      </c>
      <c r="C56" s="41"/>
      <c r="D56" s="38">
        <f>D57</f>
        <v>100</v>
      </c>
      <c r="E56" s="38">
        <f>E57</f>
        <v>100</v>
      </c>
      <c r="F56" s="38">
        <f>F57</f>
        <v>11.7</v>
      </c>
      <c r="G56" s="39">
        <f t="shared" si="2"/>
        <v>0.11699999999999999</v>
      </c>
      <c r="H56" s="39">
        <f t="shared" si="3"/>
        <v>0.11699999999999999</v>
      </c>
    </row>
    <row r="57" spans="1:8" ht="87" customHeight="1">
      <c r="A57" s="41"/>
      <c r="B57" s="160" t="s">
        <v>361</v>
      </c>
      <c r="C57" s="163" t="s">
        <v>362</v>
      </c>
      <c r="D57" s="40">
        <v>100</v>
      </c>
      <c r="E57" s="40">
        <v>100</v>
      </c>
      <c r="F57" s="40">
        <v>11.7</v>
      </c>
      <c r="G57" s="39">
        <f t="shared" si="2"/>
        <v>0.11699999999999999</v>
      </c>
      <c r="H57" s="39">
        <f t="shared" si="3"/>
        <v>0.11699999999999999</v>
      </c>
    </row>
    <row r="58" spans="1:8" ht="39.75" customHeight="1">
      <c r="A58" s="41" t="s">
        <v>105</v>
      </c>
      <c r="B58" s="164" t="s">
        <v>160</v>
      </c>
      <c r="C58" s="41"/>
      <c r="D58" s="38">
        <f>D60+D59</f>
        <v>6242.4</v>
      </c>
      <c r="E58" s="38">
        <f>E60+E59</f>
        <v>5360.5</v>
      </c>
      <c r="F58" s="38">
        <f>F60+F59+F63</f>
        <v>2000</v>
      </c>
      <c r="G58" s="39">
        <f t="shared" si="2"/>
        <v>0.3203895937459951</v>
      </c>
      <c r="H58" s="39">
        <f t="shared" si="3"/>
        <v>0.3730995242981065</v>
      </c>
    </row>
    <row r="59" spans="1:8" ht="69" customHeight="1" hidden="1">
      <c r="A59" s="41"/>
      <c r="B59" s="160" t="s">
        <v>199</v>
      </c>
      <c r="C59" s="163" t="s">
        <v>200</v>
      </c>
      <c r="D59" s="40">
        <v>0</v>
      </c>
      <c r="E59" s="40">
        <v>0</v>
      </c>
      <c r="F59" s="40">
        <v>0</v>
      </c>
      <c r="G59" s="39" t="e">
        <f t="shared" si="2"/>
        <v>#DIV/0!</v>
      </c>
      <c r="H59" s="39" t="e">
        <f t="shared" si="3"/>
        <v>#DIV/0!</v>
      </c>
    </row>
    <row r="60" spans="1:8" ht="57" customHeight="1">
      <c r="A60" s="41"/>
      <c r="B60" s="160" t="s">
        <v>226</v>
      </c>
      <c r="C60" s="163" t="s">
        <v>360</v>
      </c>
      <c r="D60" s="40">
        <f>D61+D62+D63</f>
        <v>6242.4</v>
      </c>
      <c r="E60" s="40">
        <f>E61+E62+E63</f>
        <v>5360.5</v>
      </c>
      <c r="F60" s="40">
        <f>F61+F62+F63</f>
        <v>2000</v>
      </c>
      <c r="G60" s="39">
        <f t="shared" si="2"/>
        <v>0.3203895937459951</v>
      </c>
      <c r="H60" s="39">
        <f t="shared" si="3"/>
        <v>0.3730995242981065</v>
      </c>
    </row>
    <row r="61" spans="1:8" ht="51" customHeight="1">
      <c r="A61" s="163"/>
      <c r="B61" s="47" t="s">
        <v>358</v>
      </c>
      <c r="C61" s="163" t="s">
        <v>293</v>
      </c>
      <c r="D61" s="40">
        <v>2000</v>
      </c>
      <c r="E61" s="40">
        <v>1958</v>
      </c>
      <c r="F61" s="40">
        <v>0</v>
      </c>
      <c r="G61" s="39">
        <f t="shared" si="2"/>
        <v>0</v>
      </c>
      <c r="H61" s="39">
        <f t="shared" si="3"/>
        <v>0</v>
      </c>
    </row>
    <row r="62" spans="1:8" ht="57" customHeight="1">
      <c r="A62" s="163"/>
      <c r="B62" s="47" t="s">
        <v>359</v>
      </c>
      <c r="C62" s="46" t="s">
        <v>225</v>
      </c>
      <c r="D62" s="48">
        <v>3842.4</v>
      </c>
      <c r="E62" s="48">
        <v>3002.5</v>
      </c>
      <c r="F62" s="48">
        <v>2000</v>
      </c>
      <c r="G62" s="39">
        <f t="shared" si="2"/>
        <v>0.5205080158234436</v>
      </c>
      <c r="H62" s="39">
        <f t="shared" si="3"/>
        <v>0.6661115736885929</v>
      </c>
    </row>
    <row r="63" spans="1:8" ht="49.5" customHeight="1">
      <c r="A63" s="41"/>
      <c r="B63" s="47" t="s">
        <v>406</v>
      </c>
      <c r="C63" s="46" t="s">
        <v>418</v>
      </c>
      <c r="D63" s="48">
        <v>400</v>
      </c>
      <c r="E63" s="48">
        <v>400</v>
      </c>
      <c r="F63" s="48">
        <v>0</v>
      </c>
      <c r="G63" s="39">
        <f t="shared" si="2"/>
        <v>0</v>
      </c>
      <c r="H63" s="39">
        <f t="shared" si="3"/>
        <v>0</v>
      </c>
    </row>
    <row r="64" spans="1:8" ht="45.75" customHeight="1">
      <c r="A64" s="41" t="s">
        <v>68</v>
      </c>
      <c r="B64" s="160" t="s">
        <v>169</v>
      </c>
      <c r="C64" s="46"/>
      <c r="D64" s="75">
        <f>D65</f>
        <v>29.4</v>
      </c>
      <c r="E64" s="75">
        <f>E65</f>
        <v>29.4</v>
      </c>
      <c r="F64" s="75">
        <f>F65</f>
        <v>29.4</v>
      </c>
      <c r="G64" s="39">
        <f t="shared" si="2"/>
        <v>1</v>
      </c>
      <c r="H64" s="39">
        <f t="shared" si="3"/>
        <v>1</v>
      </c>
    </row>
    <row r="65" spans="1:8" ht="37.5" customHeight="1">
      <c r="A65" s="41"/>
      <c r="B65" s="47" t="s">
        <v>109</v>
      </c>
      <c r="C65" s="46" t="s">
        <v>238</v>
      </c>
      <c r="D65" s="48">
        <v>29.4</v>
      </c>
      <c r="E65" s="48">
        <v>29.4</v>
      </c>
      <c r="F65" s="48">
        <v>29.4</v>
      </c>
      <c r="G65" s="39">
        <f t="shared" si="2"/>
        <v>1</v>
      </c>
      <c r="H65" s="39">
        <f t="shared" si="3"/>
        <v>1</v>
      </c>
    </row>
    <row r="66" spans="1:8" ht="30.75" customHeight="1">
      <c r="A66" s="41" t="s">
        <v>69</v>
      </c>
      <c r="B66" s="164" t="s">
        <v>35</v>
      </c>
      <c r="C66" s="41"/>
      <c r="D66" s="38">
        <f>D67+D71+D80</f>
        <v>48249.1</v>
      </c>
      <c r="E66" s="38">
        <f>E67+E71+E80</f>
        <v>41588.4</v>
      </c>
      <c r="F66" s="38">
        <f>F67+F71+F80</f>
        <v>27692.300000000007</v>
      </c>
      <c r="G66" s="39">
        <f t="shared" si="2"/>
        <v>0.5739443844548398</v>
      </c>
      <c r="H66" s="39">
        <f t="shared" si="3"/>
        <v>0.6658659626241934</v>
      </c>
    </row>
    <row r="67" spans="1:8" ht="21.75" customHeight="1">
      <c r="A67" s="41" t="s">
        <v>70</v>
      </c>
      <c r="B67" s="164" t="s">
        <v>36</v>
      </c>
      <c r="C67" s="41"/>
      <c r="D67" s="40">
        <f>D70+D69+D68</f>
        <v>1817.2</v>
      </c>
      <c r="E67" s="40">
        <f>E70+E69+E68</f>
        <v>1018.1</v>
      </c>
      <c r="F67" s="40">
        <f>F70+F69+F68</f>
        <v>620</v>
      </c>
      <c r="G67" s="39">
        <f t="shared" si="2"/>
        <v>0.34118423948932425</v>
      </c>
      <c r="H67" s="39">
        <f t="shared" si="3"/>
        <v>0.608977507121108</v>
      </c>
    </row>
    <row r="68" spans="1:8" ht="70.5" customHeight="1">
      <c r="A68" s="41"/>
      <c r="B68" s="47" t="s">
        <v>227</v>
      </c>
      <c r="C68" s="46" t="s">
        <v>228</v>
      </c>
      <c r="D68" s="48">
        <v>1000</v>
      </c>
      <c r="E68" s="48">
        <v>550.1</v>
      </c>
      <c r="F68" s="48">
        <v>550</v>
      </c>
      <c r="G68" s="39">
        <f t="shared" si="2"/>
        <v>0.55</v>
      </c>
      <c r="H68" s="39">
        <f t="shared" si="3"/>
        <v>0.9998182148700235</v>
      </c>
    </row>
    <row r="69" spans="1:8" ht="70.5" customHeight="1">
      <c r="A69" s="163"/>
      <c r="B69" s="47" t="s">
        <v>364</v>
      </c>
      <c r="C69" s="76" t="s">
        <v>363</v>
      </c>
      <c r="D69" s="48">
        <v>100</v>
      </c>
      <c r="E69" s="48">
        <v>70</v>
      </c>
      <c r="F69" s="48">
        <v>70</v>
      </c>
      <c r="G69" s="39">
        <f t="shared" si="2"/>
        <v>0.7</v>
      </c>
      <c r="H69" s="39">
        <f t="shared" si="3"/>
        <v>1</v>
      </c>
    </row>
    <row r="70" spans="1:8" ht="37.5" customHeight="1">
      <c r="A70" s="41"/>
      <c r="B70" s="47" t="s">
        <v>151</v>
      </c>
      <c r="C70" s="46" t="s">
        <v>229</v>
      </c>
      <c r="D70" s="48">
        <v>717.2</v>
      </c>
      <c r="E70" s="48">
        <v>398</v>
      </c>
      <c r="F70" s="48">
        <v>0</v>
      </c>
      <c r="G70" s="39">
        <f t="shared" si="2"/>
        <v>0</v>
      </c>
      <c r="H70" s="39">
        <f t="shared" si="3"/>
        <v>0</v>
      </c>
    </row>
    <row r="71" spans="1:8" ht="27" customHeight="1">
      <c r="A71" s="41" t="s">
        <v>71</v>
      </c>
      <c r="B71" s="160" t="s">
        <v>299</v>
      </c>
      <c r="C71" s="163"/>
      <c r="D71" s="40">
        <f>D72</f>
        <v>3670</v>
      </c>
      <c r="E71" s="40">
        <f>E72</f>
        <v>1400</v>
      </c>
      <c r="F71" s="40">
        <f>F72</f>
        <v>312.3</v>
      </c>
      <c r="G71" s="39">
        <f t="shared" si="2"/>
        <v>0.08509536784741145</v>
      </c>
      <c r="H71" s="39">
        <f t="shared" si="3"/>
        <v>0.2230714285714286</v>
      </c>
    </row>
    <row r="72" spans="1:9" s="16" customFormat="1" ht="51" customHeight="1">
      <c r="A72" s="77"/>
      <c r="B72" s="47" t="s">
        <v>280</v>
      </c>
      <c r="C72" s="46" t="s">
        <v>261</v>
      </c>
      <c r="D72" s="48">
        <f>D73+D74+D75+D76+D77+D78+D79</f>
        <v>3670</v>
      </c>
      <c r="E72" s="48">
        <f>E73+E74+E75+E76+E77+E78+E79</f>
        <v>1400</v>
      </c>
      <c r="F72" s="48">
        <f>F73+F74+F75+F76+F77+F78+F79</f>
        <v>312.3</v>
      </c>
      <c r="G72" s="39">
        <f t="shared" si="2"/>
        <v>0.08509536784741145</v>
      </c>
      <c r="H72" s="39">
        <f t="shared" si="3"/>
        <v>0.2230714285714286</v>
      </c>
      <c r="I72" s="152"/>
    </row>
    <row r="73" spans="1:9" s="16" customFormat="1" ht="56.25" customHeight="1" hidden="1">
      <c r="A73" s="77"/>
      <c r="B73" s="47" t="s">
        <v>278</v>
      </c>
      <c r="C73" s="46" t="s">
        <v>279</v>
      </c>
      <c r="D73" s="48">
        <v>0</v>
      </c>
      <c r="E73" s="48">
        <v>0</v>
      </c>
      <c r="F73" s="48">
        <v>0</v>
      </c>
      <c r="G73" s="39" t="e">
        <f t="shared" si="2"/>
        <v>#DIV/0!</v>
      </c>
      <c r="H73" s="39" t="e">
        <f t="shared" si="3"/>
        <v>#DIV/0!</v>
      </c>
      <c r="I73" s="152"/>
    </row>
    <row r="74" spans="1:9" s="16" customFormat="1" ht="70.5" customHeight="1" hidden="1">
      <c r="A74" s="77"/>
      <c r="B74" s="47" t="s">
        <v>313</v>
      </c>
      <c r="C74" s="46" t="s">
        <v>312</v>
      </c>
      <c r="D74" s="48">
        <v>0</v>
      </c>
      <c r="E74" s="48">
        <v>0</v>
      </c>
      <c r="F74" s="48">
        <v>0</v>
      </c>
      <c r="G74" s="39" t="e">
        <f t="shared" si="2"/>
        <v>#DIV/0!</v>
      </c>
      <c r="H74" s="39" t="e">
        <f t="shared" si="3"/>
        <v>#DIV/0!</v>
      </c>
      <c r="I74" s="152"/>
    </row>
    <row r="75" spans="1:9" s="16" customFormat="1" ht="56.25" customHeight="1" hidden="1">
      <c r="A75" s="77"/>
      <c r="B75" s="47" t="s">
        <v>315</v>
      </c>
      <c r="C75" s="46" t="s">
        <v>314</v>
      </c>
      <c r="D75" s="48">
        <v>0</v>
      </c>
      <c r="E75" s="48">
        <v>0</v>
      </c>
      <c r="F75" s="48">
        <v>0</v>
      </c>
      <c r="G75" s="39" t="e">
        <f t="shared" si="2"/>
        <v>#DIV/0!</v>
      </c>
      <c r="H75" s="39" t="e">
        <f t="shared" si="3"/>
        <v>#DIV/0!</v>
      </c>
      <c r="I75" s="152"/>
    </row>
    <row r="76" spans="1:9" s="16" customFormat="1" ht="75" customHeight="1">
      <c r="A76" s="77"/>
      <c r="B76" s="47" t="s">
        <v>317</v>
      </c>
      <c r="C76" s="46" t="s">
        <v>316</v>
      </c>
      <c r="D76" s="48">
        <v>1687.7</v>
      </c>
      <c r="E76" s="48">
        <v>1087.7</v>
      </c>
      <c r="F76" s="48">
        <v>0</v>
      </c>
      <c r="G76" s="39">
        <f t="shared" si="2"/>
        <v>0</v>
      </c>
      <c r="H76" s="39">
        <f t="shared" si="3"/>
        <v>0</v>
      </c>
      <c r="I76" s="152"/>
    </row>
    <row r="77" spans="1:9" s="16" customFormat="1" ht="88.5" customHeight="1" hidden="1">
      <c r="A77" s="77"/>
      <c r="B77" s="47" t="s">
        <v>319</v>
      </c>
      <c r="C77" s="46" t="s">
        <v>318</v>
      </c>
      <c r="D77" s="48">
        <v>0</v>
      </c>
      <c r="E77" s="48">
        <v>0</v>
      </c>
      <c r="F77" s="48">
        <v>0</v>
      </c>
      <c r="G77" s="39" t="e">
        <f t="shared" si="2"/>
        <v>#DIV/0!</v>
      </c>
      <c r="H77" s="39" t="e">
        <f t="shared" si="3"/>
        <v>#DIV/0!</v>
      </c>
      <c r="I77" s="152"/>
    </row>
    <row r="78" spans="1:9" s="16" customFormat="1" ht="51.75" customHeight="1">
      <c r="A78" s="77"/>
      <c r="B78" s="47" t="s">
        <v>461</v>
      </c>
      <c r="C78" s="46" t="s">
        <v>459</v>
      </c>
      <c r="D78" s="48">
        <v>312.3</v>
      </c>
      <c r="E78" s="48">
        <v>312.3</v>
      </c>
      <c r="F78" s="48">
        <v>312.3</v>
      </c>
      <c r="G78" s="39">
        <f t="shared" si="2"/>
        <v>1</v>
      </c>
      <c r="H78" s="39">
        <f t="shared" si="3"/>
        <v>1</v>
      </c>
      <c r="I78" s="152"/>
    </row>
    <row r="79" spans="1:9" s="16" customFormat="1" ht="51.75" customHeight="1">
      <c r="A79" s="77"/>
      <c r="B79" s="47" t="s">
        <v>462</v>
      </c>
      <c r="C79" s="46" t="s">
        <v>460</v>
      </c>
      <c r="D79" s="48">
        <v>1670</v>
      </c>
      <c r="E79" s="48">
        <v>0</v>
      </c>
      <c r="F79" s="48">
        <v>0</v>
      </c>
      <c r="G79" s="39">
        <f t="shared" si="2"/>
        <v>0</v>
      </c>
      <c r="H79" s="39">
        <v>0</v>
      </c>
      <c r="I79" s="152"/>
    </row>
    <row r="80" spans="1:9" s="16" customFormat="1" ht="28.5" customHeight="1">
      <c r="A80" s="77" t="s">
        <v>38</v>
      </c>
      <c r="B80" s="47" t="s">
        <v>39</v>
      </c>
      <c r="C80" s="46"/>
      <c r="D80" s="75">
        <f>D81+D96</f>
        <v>42761.9</v>
      </c>
      <c r="E80" s="75">
        <f>E81+E96</f>
        <v>39170.3</v>
      </c>
      <c r="F80" s="75">
        <f>F81+F96</f>
        <v>26760.000000000007</v>
      </c>
      <c r="G80" s="39">
        <f t="shared" si="2"/>
        <v>0.625790715566895</v>
      </c>
      <c r="H80" s="39">
        <f t="shared" si="3"/>
        <v>0.6831706675721148</v>
      </c>
      <c r="I80" s="152"/>
    </row>
    <row r="81" spans="1:9" s="16" customFormat="1" ht="72" customHeight="1">
      <c r="A81" s="41"/>
      <c r="B81" s="164" t="s">
        <v>365</v>
      </c>
      <c r="C81" s="41"/>
      <c r="D81" s="38">
        <f>D82+D83+D84+D85+D86+D87+D88+D89+D90+D91+D92+D93+D94+D95</f>
        <v>28413.4</v>
      </c>
      <c r="E81" s="38">
        <f>E82+E83+E84+E85+E86+E87+E88+E89+E90+E91+E92+E93+E94+E95</f>
        <v>24821.8</v>
      </c>
      <c r="F81" s="38">
        <f>F82+F83+F84+F85+F86+F87+F88+F89+F90+F91+F92+F93+F94+F95</f>
        <v>22432.500000000007</v>
      </c>
      <c r="G81" s="39">
        <f t="shared" si="2"/>
        <v>0.7895042479956642</v>
      </c>
      <c r="H81" s="39">
        <f t="shared" si="3"/>
        <v>0.9037418720640731</v>
      </c>
      <c r="I81" s="152"/>
    </row>
    <row r="82" spans="1:9" s="16" customFormat="1" ht="37.5" customHeight="1">
      <c r="A82" s="46"/>
      <c r="B82" s="47" t="s">
        <v>367</v>
      </c>
      <c r="C82" s="46" t="s">
        <v>366</v>
      </c>
      <c r="D82" s="48">
        <v>200</v>
      </c>
      <c r="E82" s="48">
        <v>200</v>
      </c>
      <c r="F82" s="48">
        <v>144.1</v>
      </c>
      <c r="G82" s="39">
        <f t="shared" si="2"/>
        <v>0.7204999999999999</v>
      </c>
      <c r="H82" s="39">
        <f t="shared" si="3"/>
        <v>0.7204999999999999</v>
      </c>
      <c r="I82" s="152"/>
    </row>
    <row r="83" spans="1:9" s="16" customFormat="1" ht="39.75" customHeight="1">
      <c r="A83" s="46"/>
      <c r="B83" s="47" t="s">
        <v>369</v>
      </c>
      <c r="C83" s="46" t="s">
        <v>368</v>
      </c>
      <c r="D83" s="48">
        <v>100</v>
      </c>
      <c r="E83" s="48">
        <v>100</v>
      </c>
      <c r="F83" s="48">
        <v>99</v>
      </c>
      <c r="G83" s="39">
        <f t="shared" si="2"/>
        <v>0.99</v>
      </c>
      <c r="H83" s="39">
        <f t="shared" si="3"/>
        <v>0.99</v>
      </c>
      <c r="I83" s="152"/>
    </row>
    <row r="84" spans="1:9" s="16" customFormat="1" ht="33.75" customHeight="1">
      <c r="A84" s="46"/>
      <c r="B84" s="47" t="s">
        <v>371</v>
      </c>
      <c r="C84" s="46" t="s">
        <v>370</v>
      </c>
      <c r="D84" s="48">
        <v>50</v>
      </c>
      <c r="E84" s="48">
        <v>50</v>
      </c>
      <c r="F84" s="48">
        <v>49</v>
      </c>
      <c r="G84" s="39">
        <f t="shared" si="2"/>
        <v>0.98</v>
      </c>
      <c r="H84" s="39">
        <f t="shared" si="3"/>
        <v>0.98</v>
      </c>
      <c r="I84" s="152"/>
    </row>
    <row r="85" spans="1:9" s="16" customFormat="1" ht="41.25" customHeight="1">
      <c r="A85" s="46"/>
      <c r="B85" s="47" t="s">
        <v>373</v>
      </c>
      <c r="C85" s="46" t="s">
        <v>372</v>
      </c>
      <c r="D85" s="48">
        <v>100</v>
      </c>
      <c r="E85" s="48">
        <v>100</v>
      </c>
      <c r="F85" s="48">
        <v>99</v>
      </c>
      <c r="G85" s="39">
        <f t="shared" si="2"/>
        <v>0.99</v>
      </c>
      <c r="H85" s="39">
        <f t="shared" si="3"/>
        <v>0.99</v>
      </c>
      <c r="I85" s="152"/>
    </row>
    <row r="86" spans="1:9" s="16" customFormat="1" ht="54.75" customHeight="1">
      <c r="A86" s="46"/>
      <c r="B86" s="47" t="s">
        <v>375</v>
      </c>
      <c r="C86" s="46" t="s">
        <v>374</v>
      </c>
      <c r="D86" s="48">
        <v>100</v>
      </c>
      <c r="E86" s="48">
        <v>100</v>
      </c>
      <c r="F86" s="48">
        <v>99</v>
      </c>
      <c r="G86" s="39">
        <f t="shared" si="2"/>
        <v>0.99</v>
      </c>
      <c r="H86" s="39">
        <f t="shared" si="3"/>
        <v>0.99</v>
      </c>
      <c r="I86" s="152"/>
    </row>
    <row r="87" spans="1:9" s="16" customFormat="1" ht="57.75" customHeight="1">
      <c r="A87" s="46"/>
      <c r="B87" s="47" t="s">
        <v>377</v>
      </c>
      <c r="C87" s="46" t="s">
        <v>376</v>
      </c>
      <c r="D87" s="48">
        <v>16000</v>
      </c>
      <c r="E87" s="48">
        <v>13538.4</v>
      </c>
      <c r="F87" s="48">
        <v>13238.7</v>
      </c>
      <c r="G87" s="39">
        <f t="shared" si="2"/>
        <v>0.8274187500000001</v>
      </c>
      <c r="H87" s="39">
        <f t="shared" si="3"/>
        <v>0.9778629675589435</v>
      </c>
      <c r="I87" s="152"/>
    </row>
    <row r="88" spans="1:9" s="16" customFormat="1" ht="60.75" customHeight="1">
      <c r="A88" s="46"/>
      <c r="B88" s="47" t="s">
        <v>379</v>
      </c>
      <c r="C88" s="46" t="s">
        <v>378</v>
      </c>
      <c r="D88" s="48">
        <v>1071.7</v>
      </c>
      <c r="E88" s="48">
        <v>1071.7</v>
      </c>
      <c r="F88" s="48">
        <v>806.7</v>
      </c>
      <c r="G88" s="39">
        <f t="shared" si="2"/>
        <v>0.752729308575161</v>
      </c>
      <c r="H88" s="39">
        <f t="shared" si="3"/>
        <v>0.752729308575161</v>
      </c>
      <c r="I88" s="152"/>
    </row>
    <row r="89" spans="1:9" s="16" customFormat="1" ht="42" customHeight="1">
      <c r="A89" s="46"/>
      <c r="B89" s="47" t="s">
        <v>381</v>
      </c>
      <c r="C89" s="46" t="s">
        <v>380</v>
      </c>
      <c r="D89" s="48">
        <v>100</v>
      </c>
      <c r="E89" s="48">
        <v>100</v>
      </c>
      <c r="F89" s="48">
        <v>96.2</v>
      </c>
      <c r="G89" s="39">
        <f t="shared" si="2"/>
        <v>0.9620000000000001</v>
      </c>
      <c r="H89" s="39">
        <f t="shared" si="3"/>
        <v>0.9620000000000001</v>
      </c>
      <c r="I89" s="152"/>
    </row>
    <row r="90" spans="1:9" s="16" customFormat="1" ht="50.25" customHeight="1">
      <c r="A90" s="46"/>
      <c r="B90" s="47" t="s">
        <v>383</v>
      </c>
      <c r="C90" s="46" t="s">
        <v>382</v>
      </c>
      <c r="D90" s="48">
        <v>4200</v>
      </c>
      <c r="E90" s="48">
        <v>4200</v>
      </c>
      <c r="F90" s="48">
        <v>3558.5</v>
      </c>
      <c r="G90" s="39">
        <f t="shared" si="2"/>
        <v>0.8472619047619048</v>
      </c>
      <c r="H90" s="39">
        <f t="shared" si="3"/>
        <v>0.8472619047619048</v>
      </c>
      <c r="I90" s="152"/>
    </row>
    <row r="91" spans="1:9" s="16" customFormat="1" ht="50.25" customHeight="1">
      <c r="A91" s="46"/>
      <c r="B91" s="47" t="s">
        <v>385</v>
      </c>
      <c r="C91" s="46" t="s">
        <v>384</v>
      </c>
      <c r="D91" s="48">
        <v>1550</v>
      </c>
      <c r="E91" s="48">
        <v>1305</v>
      </c>
      <c r="F91" s="48">
        <v>747.3</v>
      </c>
      <c r="G91" s="39">
        <f t="shared" si="2"/>
        <v>0.48212903225806447</v>
      </c>
      <c r="H91" s="39">
        <f t="shared" si="3"/>
        <v>0.5726436781609195</v>
      </c>
      <c r="I91" s="152"/>
    </row>
    <row r="92" spans="1:9" s="16" customFormat="1" ht="69" customHeight="1">
      <c r="A92" s="46"/>
      <c r="B92" s="47" t="s">
        <v>387</v>
      </c>
      <c r="C92" s="46" t="s">
        <v>386</v>
      </c>
      <c r="D92" s="48">
        <v>4600</v>
      </c>
      <c r="E92" s="48">
        <v>3730</v>
      </c>
      <c r="F92" s="48">
        <v>3225.9</v>
      </c>
      <c r="G92" s="39">
        <f t="shared" si="2"/>
        <v>0.7012826086956522</v>
      </c>
      <c r="H92" s="39">
        <f t="shared" si="3"/>
        <v>0.8648525469168901</v>
      </c>
      <c r="I92" s="152"/>
    </row>
    <row r="93" spans="1:9" s="16" customFormat="1" ht="41.25" customHeight="1">
      <c r="A93" s="46"/>
      <c r="B93" s="47" t="s">
        <v>389</v>
      </c>
      <c r="C93" s="46" t="s">
        <v>388</v>
      </c>
      <c r="D93" s="48">
        <v>65</v>
      </c>
      <c r="E93" s="48">
        <v>65</v>
      </c>
      <c r="F93" s="48">
        <v>43.2</v>
      </c>
      <c r="G93" s="39">
        <f t="shared" si="2"/>
        <v>0.6646153846153846</v>
      </c>
      <c r="H93" s="39">
        <f t="shared" si="3"/>
        <v>0.6646153846153846</v>
      </c>
      <c r="I93" s="152"/>
    </row>
    <row r="94" spans="1:9" s="16" customFormat="1" ht="38.25" customHeight="1">
      <c r="A94" s="46"/>
      <c r="B94" s="47" t="s">
        <v>391</v>
      </c>
      <c r="C94" s="46" t="s">
        <v>390</v>
      </c>
      <c r="D94" s="48">
        <v>40</v>
      </c>
      <c r="E94" s="48">
        <v>25</v>
      </c>
      <c r="F94" s="48">
        <v>0</v>
      </c>
      <c r="G94" s="39">
        <f t="shared" si="2"/>
        <v>0</v>
      </c>
      <c r="H94" s="39">
        <f t="shared" si="3"/>
        <v>0</v>
      </c>
      <c r="I94" s="152"/>
    </row>
    <row r="95" spans="1:9" s="16" customFormat="1" ht="50.25" customHeight="1">
      <c r="A95" s="46"/>
      <c r="B95" s="47" t="s">
        <v>445</v>
      </c>
      <c r="C95" s="46" t="s">
        <v>444</v>
      </c>
      <c r="D95" s="48">
        <v>236.7</v>
      </c>
      <c r="E95" s="48">
        <v>236.7</v>
      </c>
      <c r="F95" s="48">
        <v>225.9</v>
      </c>
      <c r="G95" s="39">
        <f t="shared" si="2"/>
        <v>0.9543726235741445</v>
      </c>
      <c r="H95" s="39">
        <f t="shared" si="3"/>
        <v>0.9543726235741445</v>
      </c>
      <c r="I95" s="152"/>
    </row>
    <row r="96" spans="1:9" s="16" customFormat="1" ht="74.25" customHeight="1">
      <c r="A96" s="46"/>
      <c r="B96" s="164" t="s">
        <v>428</v>
      </c>
      <c r="C96" s="46" t="s">
        <v>429</v>
      </c>
      <c r="D96" s="75">
        <f>D99+D100+D102+D97+D98+D101</f>
        <v>14348.5</v>
      </c>
      <c r="E96" s="75">
        <f>E99+E100+E102+E97+E98+E101</f>
        <v>14348.5</v>
      </c>
      <c r="F96" s="75">
        <f>F99+F100+F102+F97+F98+F101</f>
        <v>4327.5</v>
      </c>
      <c r="G96" s="39">
        <f t="shared" si="2"/>
        <v>0.30159947032790885</v>
      </c>
      <c r="H96" s="39">
        <f t="shared" si="3"/>
        <v>0.30159947032790885</v>
      </c>
      <c r="I96" s="152"/>
    </row>
    <row r="97" spans="1:9" s="16" customFormat="1" ht="54.75" customHeight="1">
      <c r="A97" s="46"/>
      <c r="B97" s="160" t="s">
        <v>431</v>
      </c>
      <c r="C97" s="46" t="s">
        <v>430</v>
      </c>
      <c r="D97" s="40">
        <v>280</v>
      </c>
      <c r="E97" s="40">
        <v>280</v>
      </c>
      <c r="F97" s="40">
        <v>112</v>
      </c>
      <c r="G97" s="39">
        <f t="shared" si="2"/>
        <v>0.4</v>
      </c>
      <c r="H97" s="39">
        <f t="shared" si="3"/>
        <v>0.4</v>
      </c>
      <c r="I97" s="152"/>
    </row>
    <row r="98" spans="1:9" s="16" customFormat="1" ht="54.75" customHeight="1">
      <c r="A98" s="46"/>
      <c r="B98" s="160" t="s">
        <v>432</v>
      </c>
      <c r="C98" s="46" t="s">
        <v>433</v>
      </c>
      <c r="D98" s="40">
        <v>70</v>
      </c>
      <c r="E98" s="40">
        <v>70</v>
      </c>
      <c r="F98" s="40">
        <v>16</v>
      </c>
      <c r="G98" s="39">
        <f t="shared" si="2"/>
        <v>0.22857142857142856</v>
      </c>
      <c r="H98" s="39">
        <f t="shared" si="3"/>
        <v>0.22857142857142856</v>
      </c>
      <c r="I98" s="152"/>
    </row>
    <row r="99" spans="1:9" s="16" customFormat="1" ht="84.75" customHeight="1">
      <c r="A99" s="46"/>
      <c r="B99" s="47" t="s">
        <v>419</v>
      </c>
      <c r="C99" s="46" t="s">
        <v>420</v>
      </c>
      <c r="D99" s="48">
        <v>12334.1</v>
      </c>
      <c r="E99" s="48">
        <v>12334.1</v>
      </c>
      <c r="F99" s="48">
        <v>3700.2</v>
      </c>
      <c r="G99" s="39">
        <f aca="true" t="shared" si="4" ref="G99:G117">F99/D99</f>
        <v>0.2999975677187634</v>
      </c>
      <c r="H99" s="39">
        <f aca="true" t="shared" si="5" ref="H99:H117">F99/E99</f>
        <v>0.2999975677187634</v>
      </c>
      <c r="I99" s="152"/>
    </row>
    <row r="100" spans="1:9" s="16" customFormat="1" ht="74.25" customHeight="1">
      <c r="A100" s="46"/>
      <c r="B100" s="47" t="s">
        <v>421</v>
      </c>
      <c r="C100" s="46" t="s">
        <v>422</v>
      </c>
      <c r="D100" s="48">
        <v>1524.4</v>
      </c>
      <c r="E100" s="48">
        <v>1524.4</v>
      </c>
      <c r="F100" s="48">
        <v>457.3</v>
      </c>
      <c r="G100" s="39">
        <f t="shared" si="4"/>
        <v>0.29998688008396746</v>
      </c>
      <c r="H100" s="39">
        <f t="shared" si="5"/>
        <v>0.29998688008396746</v>
      </c>
      <c r="I100" s="152"/>
    </row>
    <row r="101" spans="1:9" s="16" customFormat="1" ht="74.25" customHeight="1">
      <c r="A101" s="46"/>
      <c r="B101" s="47" t="s">
        <v>467</v>
      </c>
      <c r="C101" s="46" t="s">
        <v>463</v>
      </c>
      <c r="D101" s="48">
        <v>111.4</v>
      </c>
      <c r="E101" s="48">
        <v>111.4</v>
      </c>
      <c r="F101" s="48">
        <v>15.7</v>
      </c>
      <c r="G101" s="39">
        <f t="shared" si="4"/>
        <v>0.1409335727109515</v>
      </c>
      <c r="H101" s="39">
        <f t="shared" si="5"/>
        <v>0.1409335727109515</v>
      </c>
      <c r="I101" s="152"/>
    </row>
    <row r="102" spans="1:9" s="16" customFormat="1" ht="85.5" customHeight="1">
      <c r="A102" s="46"/>
      <c r="B102" s="47" t="s">
        <v>427</v>
      </c>
      <c r="C102" s="46" t="s">
        <v>426</v>
      </c>
      <c r="D102" s="48">
        <v>28.6</v>
      </c>
      <c r="E102" s="48">
        <v>28.6</v>
      </c>
      <c r="F102" s="48">
        <v>26.3</v>
      </c>
      <c r="G102" s="39">
        <f t="shared" si="4"/>
        <v>0.9195804195804196</v>
      </c>
      <c r="H102" s="39">
        <f t="shared" si="5"/>
        <v>0.9195804195804196</v>
      </c>
      <c r="I102" s="152"/>
    </row>
    <row r="103" spans="1:9" s="16" customFormat="1" ht="21.75" customHeight="1" hidden="1">
      <c r="A103" s="46"/>
      <c r="B103" s="47" t="s">
        <v>152</v>
      </c>
      <c r="C103" s="46" t="s">
        <v>219</v>
      </c>
      <c r="D103" s="48">
        <v>0</v>
      </c>
      <c r="E103" s="48">
        <v>0</v>
      </c>
      <c r="F103" s="48">
        <v>0</v>
      </c>
      <c r="G103" s="39" t="e">
        <f t="shared" si="4"/>
        <v>#DIV/0!</v>
      </c>
      <c r="H103" s="39" t="e">
        <f t="shared" si="5"/>
        <v>#DIV/0!</v>
      </c>
      <c r="I103" s="152"/>
    </row>
    <row r="104" spans="1:9" s="11" customFormat="1" ht="21.75" customHeight="1" hidden="1">
      <c r="A104" s="41" t="s">
        <v>40</v>
      </c>
      <c r="B104" s="164" t="s">
        <v>41</v>
      </c>
      <c r="C104" s="41"/>
      <c r="D104" s="38">
        <f>D105</f>
        <v>0</v>
      </c>
      <c r="E104" s="38">
        <f>E105</f>
        <v>0</v>
      </c>
      <c r="F104" s="38">
        <f>F105</f>
        <v>0</v>
      </c>
      <c r="G104" s="39" t="e">
        <f t="shared" si="4"/>
        <v>#DIV/0!</v>
      </c>
      <c r="H104" s="39" t="e">
        <f t="shared" si="5"/>
        <v>#DIV/0!</v>
      </c>
      <c r="I104" s="153"/>
    </row>
    <row r="105" spans="1:9" s="16" customFormat="1" ht="37.5" customHeight="1" hidden="1">
      <c r="A105" s="46" t="s">
        <v>264</v>
      </c>
      <c r="B105" s="47" t="s">
        <v>265</v>
      </c>
      <c r="C105" s="46"/>
      <c r="D105" s="48">
        <v>0</v>
      </c>
      <c r="E105" s="48">
        <v>0</v>
      </c>
      <c r="F105" s="48">
        <v>0</v>
      </c>
      <c r="G105" s="39" t="e">
        <f t="shared" si="4"/>
        <v>#DIV/0!</v>
      </c>
      <c r="H105" s="39" t="e">
        <f t="shared" si="5"/>
        <v>#DIV/0!</v>
      </c>
      <c r="I105" s="152"/>
    </row>
    <row r="106" spans="1:8" ht="20.25" customHeight="1">
      <c r="A106" s="41">
        <v>1000</v>
      </c>
      <c r="B106" s="164" t="s">
        <v>52</v>
      </c>
      <c r="C106" s="41"/>
      <c r="D106" s="38">
        <f>D107+D108</f>
        <v>400.1</v>
      </c>
      <c r="E106" s="38">
        <f>E107+E108</f>
        <v>350.20000000000005</v>
      </c>
      <c r="F106" s="38">
        <f>F107+F108</f>
        <v>301.3</v>
      </c>
      <c r="G106" s="39">
        <f t="shared" si="4"/>
        <v>0.7530617345663584</v>
      </c>
      <c r="H106" s="39">
        <f t="shared" si="5"/>
        <v>0.8603655054254711</v>
      </c>
    </row>
    <row r="107" spans="1:8" ht="39.75" customHeight="1">
      <c r="A107" s="163">
        <v>1001</v>
      </c>
      <c r="B107" s="160" t="s">
        <v>176</v>
      </c>
      <c r="C107" s="163" t="s">
        <v>53</v>
      </c>
      <c r="D107" s="40">
        <v>349</v>
      </c>
      <c r="E107" s="40">
        <v>299.1</v>
      </c>
      <c r="F107" s="40">
        <v>263</v>
      </c>
      <c r="G107" s="39">
        <f t="shared" si="4"/>
        <v>0.7535816618911175</v>
      </c>
      <c r="H107" s="39">
        <f t="shared" si="5"/>
        <v>0.8793045804078903</v>
      </c>
    </row>
    <row r="108" spans="1:8" ht="39.75" customHeight="1">
      <c r="A108" s="163" t="s">
        <v>54</v>
      </c>
      <c r="B108" s="160" t="s">
        <v>499</v>
      </c>
      <c r="C108" s="163" t="s">
        <v>54</v>
      </c>
      <c r="D108" s="40">
        <v>51.1</v>
      </c>
      <c r="E108" s="40">
        <v>51.1</v>
      </c>
      <c r="F108" s="40">
        <v>38.3</v>
      </c>
      <c r="G108" s="39">
        <f t="shared" si="4"/>
        <v>0.7495107632093932</v>
      </c>
      <c r="H108" s="39">
        <f t="shared" si="5"/>
        <v>0.7495107632093932</v>
      </c>
    </row>
    <row r="109" spans="1:8" ht="29.25" customHeight="1">
      <c r="A109" s="41" t="s">
        <v>56</v>
      </c>
      <c r="B109" s="164" t="s">
        <v>115</v>
      </c>
      <c r="C109" s="41"/>
      <c r="D109" s="38">
        <f>D110</f>
        <v>28542.7</v>
      </c>
      <c r="E109" s="38">
        <f>E110</f>
        <v>22394.9</v>
      </c>
      <c r="F109" s="38">
        <f>F110</f>
        <v>20287.7</v>
      </c>
      <c r="G109" s="39">
        <f t="shared" si="4"/>
        <v>0.7107841935065708</v>
      </c>
      <c r="H109" s="39">
        <f t="shared" si="5"/>
        <v>0.9059071485025608</v>
      </c>
    </row>
    <row r="110" spans="1:8" ht="37.5" customHeight="1">
      <c r="A110" s="163" t="s">
        <v>57</v>
      </c>
      <c r="B110" s="168" t="s">
        <v>392</v>
      </c>
      <c r="C110" s="163" t="s">
        <v>57</v>
      </c>
      <c r="D110" s="40">
        <v>28542.7</v>
      </c>
      <c r="E110" s="40">
        <v>22394.9</v>
      </c>
      <c r="F110" s="40">
        <v>20287.7</v>
      </c>
      <c r="G110" s="39">
        <f t="shared" si="4"/>
        <v>0.7107841935065708</v>
      </c>
      <c r="H110" s="39">
        <f t="shared" si="5"/>
        <v>0.9059071485025608</v>
      </c>
    </row>
    <row r="111" spans="1:8" ht="20.25" customHeight="1">
      <c r="A111" s="41" t="s">
        <v>119</v>
      </c>
      <c r="B111" s="164" t="s">
        <v>120</v>
      </c>
      <c r="C111" s="41"/>
      <c r="D111" s="38">
        <f>D112</f>
        <v>88.6</v>
      </c>
      <c r="E111" s="38">
        <f>E112</f>
        <v>56.1</v>
      </c>
      <c r="F111" s="38">
        <f>F112</f>
        <v>46.8</v>
      </c>
      <c r="G111" s="39">
        <f t="shared" si="4"/>
        <v>0.5282167042889391</v>
      </c>
      <c r="H111" s="39">
        <f t="shared" si="5"/>
        <v>0.8342245989304812</v>
      </c>
    </row>
    <row r="112" spans="1:8" ht="18.75" customHeight="1">
      <c r="A112" s="163" t="s">
        <v>121</v>
      </c>
      <c r="B112" s="160" t="s">
        <v>122</v>
      </c>
      <c r="C112" s="163" t="s">
        <v>121</v>
      </c>
      <c r="D112" s="40">
        <v>88.6</v>
      </c>
      <c r="E112" s="40">
        <v>56.1</v>
      </c>
      <c r="F112" s="40">
        <v>46.8</v>
      </c>
      <c r="G112" s="39">
        <f t="shared" si="4"/>
        <v>0.5282167042889391</v>
      </c>
      <c r="H112" s="39">
        <f t="shared" si="5"/>
        <v>0.8342245989304812</v>
      </c>
    </row>
    <row r="113" spans="1:8" ht="25.5" customHeight="1" hidden="1">
      <c r="A113" s="41"/>
      <c r="B113" s="164" t="s">
        <v>88</v>
      </c>
      <c r="C113" s="41"/>
      <c r="D113" s="38">
        <f>D114+D115+D116</f>
        <v>0</v>
      </c>
      <c r="E113" s="38">
        <f>E114+E115+E116</f>
        <v>0</v>
      </c>
      <c r="F113" s="38">
        <f>F114+F115+F116</f>
        <v>0</v>
      </c>
      <c r="G113" s="39" t="e">
        <f t="shared" si="4"/>
        <v>#DIV/0!</v>
      </c>
      <c r="H113" s="39" t="e">
        <f t="shared" si="5"/>
        <v>#DIV/0!</v>
      </c>
    </row>
    <row r="114" spans="1:9" s="16" customFormat="1" ht="30" customHeight="1" hidden="1">
      <c r="A114" s="46"/>
      <c r="B114" s="47" t="s">
        <v>89</v>
      </c>
      <c r="C114" s="46" t="s">
        <v>161</v>
      </c>
      <c r="D114" s="48">
        <v>0</v>
      </c>
      <c r="E114" s="48">
        <v>0</v>
      </c>
      <c r="F114" s="48">
        <v>0</v>
      </c>
      <c r="G114" s="39" t="e">
        <f t="shared" si="4"/>
        <v>#DIV/0!</v>
      </c>
      <c r="H114" s="39" t="e">
        <f t="shared" si="5"/>
        <v>#DIV/0!</v>
      </c>
      <c r="I114" s="152"/>
    </row>
    <row r="115" spans="1:9" s="16" customFormat="1" ht="106.5" customHeight="1" hidden="1">
      <c r="A115" s="46"/>
      <c r="B115" s="78" t="s">
        <v>0</v>
      </c>
      <c r="C115" s="46" t="s">
        <v>149</v>
      </c>
      <c r="D115" s="48">
        <v>0</v>
      </c>
      <c r="E115" s="48">
        <v>0</v>
      </c>
      <c r="F115" s="48">
        <v>0</v>
      </c>
      <c r="G115" s="39" t="e">
        <f t="shared" si="4"/>
        <v>#DIV/0!</v>
      </c>
      <c r="H115" s="39" t="e">
        <f t="shared" si="5"/>
        <v>#DIV/0!</v>
      </c>
      <c r="I115" s="152"/>
    </row>
    <row r="116" spans="1:9" s="16" customFormat="1" ht="91.5" customHeight="1" hidden="1">
      <c r="A116" s="46"/>
      <c r="B116" s="78" t="s">
        <v>1</v>
      </c>
      <c r="C116" s="46" t="s">
        <v>150</v>
      </c>
      <c r="D116" s="48">
        <v>0</v>
      </c>
      <c r="E116" s="48">
        <v>0</v>
      </c>
      <c r="F116" s="48">
        <v>0</v>
      </c>
      <c r="G116" s="39" t="e">
        <f t="shared" si="4"/>
        <v>#DIV/0!</v>
      </c>
      <c r="H116" s="39" t="e">
        <f t="shared" si="5"/>
        <v>#DIV/0!</v>
      </c>
      <c r="I116" s="152"/>
    </row>
    <row r="117" spans="1:8" ht="27" customHeight="1">
      <c r="A117" s="163"/>
      <c r="B117" s="164" t="s">
        <v>59</v>
      </c>
      <c r="C117" s="41"/>
      <c r="D117" s="38">
        <f>D34+D47+D55+D66+D106+D111+D113+D104+D109</f>
        <v>90116.09999999999</v>
      </c>
      <c r="E117" s="38">
        <f>E34+E47+E55+E66+E106+E111+E113+E104+E109</f>
        <v>75341.1</v>
      </c>
      <c r="F117" s="38">
        <f>F34+F47+F55+F66+F106+F111+F113+F104+F109</f>
        <v>55536.80000000002</v>
      </c>
      <c r="G117" s="39">
        <f t="shared" si="4"/>
        <v>0.6162805536413585</v>
      </c>
      <c r="H117" s="39">
        <f t="shared" si="5"/>
        <v>0.7371381623045059</v>
      </c>
    </row>
    <row r="118" spans="1:8" ht="18.75">
      <c r="A118" s="167"/>
      <c r="B118" s="160" t="s">
        <v>74</v>
      </c>
      <c r="C118" s="163"/>
      <c r="D118" s="64">
        <f>D113</f>
        <v>0</v>
      </c>
      <c r="E118" s="64">
        <f>E113</f>
        <v>0</v>
      </c>
      <c r="F118" s="64">
        <f>F113</f>
        <v>0</v>
      </c>
      <c r="G118" s="39">
        <v>0</v>
      </c>
      <c r="H118" s="39">
        <v>0</v>
      </c>
    </row>
    <row r="121" spans="2:6" ht="18">
      <c r="B121" s="69" t="s">
        <v>320</v>
      </c>
      <c r="C121" s="70"/>
      <c r="F121" s="68">
        <v>3699.7</v>
      </c>
    </row>
    <row r="122" spans="2:3" ht="18">
      <c r="B122" s="69"/>
      <c r="C122" s="70"/>
    </row>
    <row r="123" spans="2:3" ht="18" hidden="1">
      <c r="B123" s="69" t="s">
        <v>75</v>
      </c>
      <c r="C123" s="70"/>
    </row>
    <row r="124" spans="2:3" ht="18" hidden="1">
      <c r="B124" s="69" t="s">
        <v>76</v>
      </c>
      <c r="C124" s="70"/>
    </row>
    <row r="125" spans="2:3" ht="18" hidden="1">
      <c r="B125" s="69"/>
      <c r="C125" s="70"/>
    </row>
    <row r="126" spans="2:3" ht="18" hidden="1">
      <c r="B126" s="69" t="s">
        <v>77</v>
      </c>
      <c r="C126" s="70"/>
    </row>
    <row r="127" spans="2:3" ht="18" hidden="1">
      <c r="B127" s="69" t="s">
        <v>78</v>
      </c>
      <c r="C127" s="70"/>
    </row>
    <row r="128" spans="2:3" ht="18" hidden="1">
      <c r="B128" s="69"/>
      <c r="C128" s="70"/>
    </row>
    <row r="129" spans="2:3" ht="18" hidden="1">
      <c r="B129" s="69" t="s">
        <v>79</v>
      </c>
      <c r="C129" s="70"/>
    </row>
    <row r="130" spans="2:3" ht="18" hidden="1">
      <c r="B130" s="69" t="s">
        <v>80</v>
      </c>
      <c r="C130" s="70"/>
    </row>
    <row r="131" spans="2:3" ht="18" hidden="1">
      <c r="B131" s="69"/>
      <c r="C131" s="70"/>
    </row>
    <row r="132" spans="2:3" ht="18" hidden="1">
      <c r="B132" s="69" t="s">
        <v>81</v>
      </c>
      <c r="C132" s="70"/>
    </row>
    <row r="133" spans="2:3" ht="18" hidden="1">
      <c r="B133" s="69" t="s">
        <v>82</v>
      </c>
      <c r="C133" s="70"/>
    </row>
    <row r="134" spans="2:3" ht="18" hidden="1">
      <c r="B134" s="69"/>
      <c r="C134" s="70"/>
    </row>
    <row r="135" spans="2:3" ht="18" hidden="1">
      <c r="B135" s="69"/>
      <c r="C135" s="70"/>
    </row>
    <row r="136" spans="2:8" ht="18">
      <c r="B136" s="69" t="s">
        <v>83</v>
      </c>
      <c r="C136" s="70"/>
      <c r="E136" s="67"/>
      <c r="F136" s="67">
        <f>F121+F29-F117</f>
        <v>5021.099999999991</v>
      </c>
      <c r="H136" s="67"/>
    </row>
    <row r="139" spans="2:3" ht="18">
      <c r="B139" s="69" t="s">
        <v>84</v>
      </c>
      <c r="C139" s="70"/>
    </row>
    <row r="140" spans="2:3" ht="18">
      <c r="B140" s="69" t="s">
        <v>85</v>
      </c>
      <c r="C140" s="70"/>
    </row>
    <row r="141" spans="2:3" ht="18">
      <c r="B141" s="69" t="s">
        <v>86</v>
      </c>
      <c r="C141" s="70"/>
    </row>
  </sheetData>
  <sheetProtection/>
  <mergeCells count="17"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  <mergeCell ref="C2:C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6"/>
  <sheetViews>
    <sheetView zoomScalePageLayoutView="0" workbookViewId="0" topLeftCell="A24">
      <selection activeCell="F38" sqref="F38"/>
    </sheetView>
  </sheetViews>
  <sheetFormatPr defaultColWidth="9.140625" defaultRowHeight="12.75"/>
  <cols>
    <col min="1" max="1" width="6.7109375" style="104" customWidth="1"/>
    <col min="2" max="2" width="37.421875" style="65" customWidth="1"/>
    <col min="3" max="3" width="11.8515625" style="100" hidden="1" customWidth="1"/>
    <col min="4" max="5" width="11.7109375" style="101" customWidth="1"/>
    <col min="6" max="7" width="11.140625" style="101" customWidth="1"/>
    <col min="8" max="8" width="12.00390625" style="101" customWidth="1"/>
    <col min="9" max="9" width="12.57421875" style="104" customWidth="1"/>
    <col min="10" max="16384" width="9.140625" style="1" customWidth="1"/>
  </cols>
  <sheetData>
    <row r="1" spans="1:9" s="7" customFormat="1" ht="67.5" customHeight="1">
      <c r="A1" s="187" t="s">
        <v>503</v>
      </c>
      <c r="B1" s="187"/>
      <c r="C1" s="187"/>
      <c r="D1" s="187"/>
      <c r="E1" s="187"/>
      <c r="F1" s="187"/>
      <c r="G1" s="187"/>
      <c r="H1" s="187"/>
      <c r="I1" s="154"/>
    </row>
    <row r="2" spans="1:8" ht="12.75" customHeight="1">
      <c r="A2" s="79"/>
      <c r="B2" s="171" t="s">
        <v>2</v>
      </c>
      <c r="C2" s="80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34.5" customHeight="1">
      <c r="A3" s="81"/>
      <c r="B3" s="172"/>
      <c r="C3" s="82"/>
      <c r="D3" s="177"/>
      <c r="E3" s="172"/>
      <c r="F3" s="177"/>
      <c r="G3" s="172"/>
      <c r="H3" s="172"/>
    </row>
    <row r="4" spans="1:8" ht="21" customHeight="1">
      <c r="A4" s="81"/>
      <c r="B4" s="164" t="s">
        <v>73</v>
      </c>
      <c r="C4" s="83"/>
      <c r="D4" s="38">
        <f>D5+D6+D7+D8+D9+D10+D11+D12+D13+D14+D15+D16+D17+D18+D19</f>
        <v>5150</v>
      </c>
      <c r="E4" s="38">
        <f>E5+E6+E7+E8+E9+E10+E11+E12+E13+E14+E15+E16+E17+E18+E19</f>
        <v>2309</v>
      </c>
      <c r="F4" s="38">
        <f>F5+F6+F7+F8+F9+F10+F11+F12+F13+F14+F15+F16+F17+F18+F19+F20</f>
        <v>1804.3000000000002</v>
      </c>
      <c r="G4" s="39">
        <f>F4/D4</f>
        <v>0.3503495145631068</v>
      </c>
      <c r="H4" s="39">
        <f>F4/E4</f>
        <v>0.7814205283672586</v>
      </c>
    </row>
    <row r="5" spans="1:8" ht="18.75">
      <c r="A5" s="81"/>
      <c r="B5" s="160" t="s">
        <v>480</v>
      </c>
      <c r="C5" s="84"/>
      <c r="D5" s="40">
        <v>228</v>
      </c>
      <c r="E5" s="40">
        <v>165</v>
      </c>
      <c r="F5" s="40">
        <v>206.6</v>
      </c>
      <c r="G5" s="39">
        <f aca="true" t="shared" si="0" ref="G5:G27">F5/D5</f>
        <v>0.9061403508771929</v>
      </c>
      <c r="H5" s="39">
        <f aca="true" t="shared" si="1" ref="H5:H27">F5/E5</f>
        <v>1.2521212121212122</v>
      </c>
    </row>
    <row r="6" spans="1:8" ht="18.75" hidden="1">
      <c r="A6" s="81"/>
      <c r="B6" s="160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81"/>
      <c r="B7" s="160" t="s">
        <v>6</v>
      </c>
      <c r="C7" s="84"/>
      <c r="D7" s="40">
        <v>1590</v>
      </c>
      <c r="E7" s="40">
        <v>1120</v>
      </c>
      <c r="F7" s="40">
        <v>644</v>
      </c>
      <c r="G7" s="39">
        <f t="shared" si="0"/>
        <v>0.4050314465408805</v>
      </c>
      <c r="H7" s="39">
        <f t="shared" si="1"/>
        <v>0.575</v>
      </c>
    </row>
    <row r="8" spans="1:8" ht="24" customHeight="1">
      <c r="A8" s="81"/>
      <c r="B8" s="160" t="s">
        <v>491</v>
      </c>
      <c r="C8" s="84"/>
      <c r="D8" s="40">
        <v>320</v>
      </c>
      <c r="E8" s="40">
        <v>65</v>
      </c>
      <c r="F8" s="40">
        <v>188.1</v>
      </c>
      <c r="G8" s="39">
        <f t="shared" si="0"/>
        <v>0.5878125</v>
      </c>
      <c r="H8" s="39">
        <f t="shared" si="1"/>
        <v>2.893846153846154</v>
      </c>
    </row>
    <row r="9" spans="1:8" ht="18.75">
      <c r="A9" s="81"/>
      <c r="B9" s="160" t="s">
        <v>8</v>
      </c>
      <c r="C9" s="84"/>
      <c r="D9" s="40">
        <v>3000</v>
      </c>
      <c r="E9" s="40">
        <v>950</v>
      </c>
      <c r="F9" s="40">
        <v>709.2</v>
      </c>
      <c r="G9" s="39">
        <f t="shared" si="0"/>
        <v>0.23640000000000003</v>
      </c>
      <c r="H9" s="39">
        <f t="shared" si="1"/>
        <v>0.7465263157894737</v>
      </c>
    </row>
    <row r="10" spans="1:8" ht="18.75">
      <c r="A10" s="81"/>
      <c r="B10" s="160" t="s">
        <v>483</v>
      </c>
      <c r="C10" s="84"/>
      <c r="D10" s="40">
        <v>12</v>
      </c>
      <c r="E10" s="40">
        <v>9</v>
      </c>
      <c r="F10" s="40">
        <v>25.4</v>
      </c>
      <c r="G10" s="39">
        <f t="shared" si="0"/>
        <v>2.1166666666666667</v>
      </c>
      <c r="H10" s="39">
        <f t="shared" si="1"/>
        <v>2.822222222222222</v>
      </c>
    </row>
    <row r="11" spans="1:8" ht="31.5" hidden="1">
      <c r="A11" s="81"/>
      <c r="B11" s="160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81"/>
      <c r="B12" s="160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81"/>
      <c r="B13" s="160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81"/>
      <c r="B14" s="160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81"/>
      <c r="B15" s="160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81"/>
      <c r="B16" s="160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81"/>
      <c r="B17" s="160" t="s">
        <v>216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81"/>
      <c r="B18" s="160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81"/>
      <c r="B19" s="160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81"/>
      <c r="B20" s="160" t="s">
        <v>442</v>
      </c>
      <c r="C20" s="84"/>
      <c r="D20" s="40">
        <v>0</v>
      </c>
      <c r="E20" s="40">
        <v>0</v>
      </c>
      <c r="F20" s="40">
        <v>31</v>
      </c>
      <c r="G20" s="39">
        <v>0</v>
      </c>
      <c r="H20" s="39">
        <v>0</v>
      </c>
    </row>
    <row r="21" spans="1:8" ht="31.5">
      <c r="A21" s="81"/>
      <c r="B21" s="164" t="s">
        <v>72</v>
      </c>
      <c r="C21" s="85"/>
      <c r="D21" s="40">
        <f>D22+D23+D24+D25+D26</f>
        <v>299</v>
      </c>
      <c r="E21" s="40">
        <f>E22+E23+E24+E25+E26</f>
        <v>212.3</v>
      </c>
      <c r="F21" s="40">
        <f>F22+F23+F24+F25+F26</f>
        <v>201.8</v>
      </c>
      <c r="G21" s="39">
        <f t="shared" si="0"/>
        <v>0.6749163879598663</v>
      </c>
      <c r="H21" s="39">
        <f t="shared" si="1"/>
        <v>0.9505416862929816</v>
      </c>
    </row>
    <row r="22" spans="1:8" ht="18.75">
      <c r="A22" s="81"/>
      <c r="B22" s="160" t="s">
        <v>20</v>
      </c>
      <c r="C22" s="84"/>
      <c r="D22" s="40">
        <v>116.4</v>
      </c>
      <c r="E22" s="40">
        <v>87.3</v>
      </c>
      <c r="F22" s="40">
        <v>86.4</v>
      </c>
      <c r="G22" s="39">
        <f t="shared" si="0"/>
        <v>0.7422680412371134</v>
      </c>
      <c r="H22" s="39">
        <f t="shared" si="1"/>
        <v>0.9896907216494847</v>
      </c>
    </row>
    <row r="23" spans="1:8" ht="18.75" hidden="1">
      <c r="A23" s="81"/>
      <c r="B23" s="160" t="s">
        <v>58</v>
      </c>
      <c r="C23" s="84"/>
      <c r="D23" s="40">
        <v>0</v>
      </c>
      <c r="E23" s="40">
        <v>0</v>
      </c>
      <c r="F23" s="40">
        <v>0</v>
      </c>
      <c r="G23" s="39" t="e">
        <f t="shared" si="0"/>
        <v>#DIV/0!</v>
      </c>
      <c r="H23" s="39" t="e">
        <f t="shared" si="1"/>
        <v>#DIV/0!</v>
      </c>
    </row>
    <row r="24" spans="1:8" ht="18.75">
      <c r="A24" s="81"/>
      <c r="B24" s="160" t="s">
        <v>90</v>
      </c>
      <c r="C24" s="84"/>
      <c r="D24" s="40">
        <v>182.6</v>
      </c>
      <c r="E24" s="40">
        <v>125</v>
      </c>
      <c r="F24" s="40">
        <v>115.4</v>
      </c>
      <c r="G24" s="39">
        <f t="shared" si="0"/>
        <v>0.6319824753559694</v>
      </c>
      <c r="H24" s="39">
        <f t="shared" si="1"/>
        <v>0.9232</v>
      </c>
    </row>
    <row r="25" spans="1:8" ht="47.25" hidden="1">
      <c r="A25" s="81"/>
      <c r="B25" s="160" t="s">
        <v>23</v>
      </c>
      <c r="C25" s="84"/>
      <c r="D25" s="40">
        <v>0</v>
      </c>
      <c r="E25" s="40"/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hidden="1" thickBot="1">
      <c r="A26" s="81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>
      <c r="A27" s="88"/>
      <c r="B27" s="164" t="s">
        <v>24</v>
      </c>
      <c r="C27" s="89"/>
      <c r="D27" s="40">
        <f>D4+D21</f>
        <v>5449</v>
      </c>
      <c r="E27" s="40">
        <f>E4+E21</f>
        <v>2521.3</v>
      </c>
      <c r="F27" s="40">
        <f>F4+F21</f>
        <v>2006.1000000000001</v>
      </c>
      <c r="G27" s="39">
        <f t="shared" si="0"/>
        <v>0.3681592952835383</v>
      </c>
      <c r="H27" s="39">
        <f t="shared" si="1"/>
        <v>0.7956609685479713</v>
      </c>
    </row>
    <row r="28" spans="1:8" ht="18.75" hidden="1">
      <c r="A28" s="81"/>
      <c r="B28" s="160" t="s">
        <v>96</v>
      </c>
      <c r="C28" s="84"/>
      <c r="D28" s="90">
        <f>D4</f>
        <v>5150</v>
      </c>
      <c r="E28" s="90">
        <f>E4</f>
        <v>2309</v>
      </c>
      <c r="F28" s="90">
        <f>F4</f>
        <v>1804.3000000000002</v>
      </c>
      <c r="G28" s="39">
        <f>F28/D28</f>
        <v>0.3503495145631068</v>
      </c>
      <c r="H28" s="91">
        <f>F28/E28</f>
        <v>0.7814205283672586</v>
      </c>
    </row>
    <row r="29" spans="1:8" ht="12.75">
      <c r="A29" s="184"/>
      <c r="B29" s="192"/>
      <c r="C29" s="192"/>
      <c r="D29" s="192"/>
      <c r="E29" s="192"/>
      <c r="F29" s="192"/>
      <c r="G29" s="192"/>
      <c r="H29" s="193"/>
    </row>
    <row r="30" spans="1:8" ht="15" customHeight="1">
      <c r="A30" s="194" t="s">
        <v>139</v>
      </c>
      <c r="B30" s="196" t="s">
        <v>25</v>
      </c>
      <c r="C30" s="198" t="s">
        <v>162</v>
      </c>
      <c r="D30" s="181" t="s">
        <v>3</v>
      </c>
      <c r="E30" s="175" t="s">
        <v>469</v>
      </c>
      <c r="F30" s="181" t="s">
        <v>4</v>
      </c>
      <c r="G30" s="175" t="s">
        <v>303</v>
      </c>
      <c r="H30" s="175" t="s">
        <v>470</v>
      </c>
    </row>
    <row r="31" spans="1:8" ht="41.25" customHeight="1">
      <c r="A31" s="195"/>
      <c r="B31" s="197"/>
      <c r="C31" s="199"/>
      <c r="D31" s="181"/>
      <c r="E31" s="176"/>
      <c r="F31" s="181"/>
      <c r="G31" s="176"/>
      <c r="H31" s="176"/>
    </row>
    <row r="32" spans="1:8" ht="31.5">
      <c r="A32" s="85" t="s">
        <v>60</v>
      </c>
      <c r="B32" s="164" t="s">
        <v>26</v>
      </c>
      <c r="C32" s="85"/>
      <c r="D32" s="92">
        <f>D33+D34+D37+D38+D35</f>
        <v>3247.7</v>
      </c>
      <c r="E32" s="92">
        <f>E33+E34+E37+E38+E35</f>
        <v>2809.6</v>
      </c>
      <c r="F32" s="92">
        <f>F33+F34+F37+F38+F35</f>
        <v>2286.3</v>
      </c>
      <c r="G32" s="91">
        <f>F32/D32</f>
        <v>0.7039751208547589</v>
      </c>
      <c r="H32" s="91">
        <f>F32/E32</f>
        <v>0.813745728929385</v>
      </c>
    </row>
    <row r="33" spans="1:8" ht="18.75" hidden="1">
      <c r="A33" s="84" t="s">
        <v>61</v>
      </c>
      <c r="B33" s="160" t="s">
        <v>91</v>
      </c>
      <c r="C33" s="84"/>
      <c r="D33" s="90">
        <v>0</v>
      </c>
      <c r="E33" s="90">
        <v>0</v>
      </c>
      <c r="F33" s="90">
        <v>0</v>
      </c>
      <c r="G33" s="91" t="e">
        <f aca="true" t="shared" si="2" ref="G33:G74">F33/D33</f>
        <v>#DIV/0!</v>
      </c>
      <c r="H33" s="91" t="e">
        <f aca="true" t="shared" si="3" ref="H33:H74">F33/E33</f>
        <v>#DIV/0!</v>
      </c>
    </row>
    <row r="34" spans="1:8" ht="96" customHeight="1">
      <c r="A34" s="84" t="s">
        <v>63</v>
      </c>
      <c r="B34" s="160" t="s">
        <v>142</v>
      </c>
      <c r="C34" s="84" t="s">
        <v>63</v>
      </c>
      <c r="D34" s="90">
        <v>2828.2</v>
      </c>
      <c r="E34" s="90">
        <v>2431.5</v>
      </c>
      <c r="F34" s="90">
        <v>2029.5</v>
      </c>
      <c r="G34" s="91">
        <f t="shared" si="2"/>
        <v>0.7175942295452938</v>
      </c>
      <c r="H34" s="91">
        <f t="shared" si="3"/>
        <v>0.8346699568167798</v>
      </c>
    </row>
    <row r="35" spans="1:8" ht="33" customHeight="1">
      <c r="A35" s="84" t="s">
        <v>167</v>
      </c>
      <c r="B35" s="160" t="s">
        <v>302</v>
      </c>
      <c r="C35" s="84" t="s">
        <v>167</v>
      </c>
      <c r="D35" s="90">
        <f>D36</f>
        <v>225</v>
      </c>
      <c r="E35" s="90">
        <f>E36</f>
        <v>225</v>
      </c>
      <c r="F35" s="90">
        <f>F36</f>
        <v>223.3</v>
      </c>
      <c r="G35" s="91">
        <f t="shared" si="2"/>
        <v>0.9924444444444445</v>
      </c>
      <c r="H35" s="91">
        <f t="shared" si="3"/>
        <v>0.9924444444444445</v>
      </c>
    </row>
    <row r="36" spans="1:8" ht="48.75" customHeight="1">
      <c r="A36" s="84"/>
      <c r="B36" s="160" t="s">
        <v>357</v>
      </c>
      <c r="C36" s="84" t="s">
        <v>356</v>
      </c>
      <c r="D36" s="90">
        <v>225</v>
      </c>
      <c r="E36" s="90">
        <v>225</v>
      </c>
      <c r="F36" s="90">
        <v>223.3</v>
      </c>
      <c r="G36" s="91">
        <f t="shared" si="2"/>
        <v>0.9924444444444445</v>
      </c>
      <c r="H36" s="91">
        <f t="shared" si="3"/>
        <v>0.9924444444444445</v>
      </c>
    </row>
    <row r="37" spans="1:8" ht="18.75">
      <c r="A37" s="84" t="s">
        <v>65</v>
      </c>
      <c r="B37" s="160" t="s">
        <v>29</v>
      </c>
      <c r="C37" s="84"/>
      <c r="D37" s="90">
        <v>40</v>
      </c>
      <c r="E37" s="90">
        <v>0</v>
      </c>
      <c r="F37" s="90">
        <v>0</v>
      </c>
      <c r="G37" s="91">
        <f t="shared" si="2"/>
        <v>0</v>
      </c>
      <c r="H37" s="91">
        <v>0</v>
      </c>
    </row>
    <row r="38" spans="1:8" ht="31.5">
      <c r="A38" s="84" t="s">
        <v>114</v>
      </c>
      <c r="B38" s="160" t="s">
        <v>107</v>
      </c>
      <c r="C38" s="84"/>
      <c r="D38" s="90">
        <f>D39+D40+D42+D41</f>
        <v>154.5</v>
      </c>
      <c r="E38" s="90">
        <f>E39+E40+E42+E41</f>
        <v>153.1</v>
      </c>
      <c r="F38" s="90">
        <f>F39+F40+F42+F41</f>
        <v>33.5</v>
      </c>
      <c r="G38" s="91">
        <f t="shared" si="2"/>
        <v>0.2168284789644013</v>
      </c>
      <c r="H38" s="91">
        <f t="shared" si="3"/>
        <v>0.21881123448726322</v>
      </c>
    </row>
    <row r="39" spans="1:9" s="16" customFormat="1" ht="31.5">
      <c r="A39" s="93"/>
      <c r="B39" s="47" t="s">
        <v>100</v>
      </c>
      <c r="C39" s="93" t="s">
        <v>218</v>
      </c>
      <c r="D39" s="94">
        <v>4.7</v>
      </c>
      <c r="E39" s="94">
        <v>3.3</v>
      </c>
      <c r="F39" s="94">
        <v>2.1</v>
      </c>
      <c r="G39" s="91">
        <f t="shared" si="2"/>
        <v>0.44680851063829785</v>
      </c>
      <c r="H39" s="91">
        <f t="shared" si="3"/>
        <v>0.6363636363636365</v>
      </c>
      <c r="I39" s="152"/>
    </row>
    <row r="40" spans="1:9" s="16" customFormat="1" ht="47.25">
      <c r="A40" s="93"/>
      <c r="B40" s="47" t="s">
        <v>171</v>
      </c>
      <c r="C40" s="93" t="s">
        <v>232</v>
      </c>
      <c r="D40" s="94">
        <v>6.4</v>
      </c>
      <c r="E40" s="94">
        <v>6.4</v>
      </c>
      <c r="F40" s="94">
        <v>6.4</v>
      </c>
      <c r="G40" s="91">
        <f t="shared" si="2"/>
        <v>1</v>
      </c>
      <c r="H40" s="91">
        <f t="shared" si="3"/>
        <v>1</v>
      </c>
      <c r="I40" s="152"/>
    </row>
    <row r="41" spans="1:9" s="16" customFormat="1" ht="31.5">
      <c r="A41" s="93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91">
        <f t="shared" si="2"/>
        <v>1</v>
      </c>
      <c r="H41" s="91">
        <f t="shared" si="3"/>
        <v>1</v>
      </c>
      <c r="I41" s="152"/>
    </row>
    <row r="42" spans="1:9" s="16" customFormat="1" ht="47.25">
      <c r="A42" s="93"/>
      <c r="B42" s="47" t="s">
        <v>295</v>
      </c>
      <c r="C42" s="93" t="s">
        <v>294</v>
      </c>
      <c r="D42" s="94">
        <v>133.4</v>
      </c>
      <c r="E42" s="94">
        <v>133.4</v>
      </c>
      <c r="F42" s="94">
        <v>15</v>
      </c>
      <c r="G42" s="91">
        <f t="shared" si="2"/>
        <v>0.11244377811094453</v>
      </c>
      <c r="H42" s="91">
        <f t="shared" si="3"/>
        <v>0.11244377811094453</v>
      </c>
      <c r="I42" s="152"/>
    </row>
    <row r="43" spans="1:8" ht="18.75">
      <c r="A43" s="85" t="s">
        <v>97</v>
      </c>
      <c r="B43" s="164" t="s">
        <v>92</v>
      </c>
      <c r="C43" s="85"/>
      <c r="D43" s="90">
        <f>D44</f>
        <v>182.6</v>
      </c>
      <c r="E43" s="90">
        <f>E44</f>
        <v>125</v>
      </c>
      <c r="F43" s="90">
        <f>F44</f>
        <v>115.4</v>
      </c>
      <c r="G43" s="91">
        <f t="shared" si="2"/>
        <v>0.6319824753559694</v>
      </c>
      <c r="H43" s="91">
        <f t="shared" si="3"/>
        <v>0.9232</v>
      </c>
    </row>
    <row r="44" spans="1:8" ht="51.75" customHeight="1">
      <c r="A44" s="84" t="s">
        <v>98</v>
      </c>
      <c r="B44" s="160" t="s">
        <v>146</v>
      </c>
      <c r="C44" s="84" t="s">
        <v>185</v>
      </c>
      <c r="D44" s="90">
        <v>182.6</v>
      </c>
      <c r="E44" s="90">
        <v>125</v>
      </c>
      <c r="F44" s="90">
        <v>115.4</v>
      </c>
      <c r="G44" s="91">
        <f t="shared" si="2"/>
        <v>0.6319824753559694</v>
      </c>
      <c r="H44" s="91">
        <f t="shared" si="3"/>
        <v>0.9232</v>
      </c>
    </row>
    <row r="45" spans="1:8" ht="31.5">
      <c r="A45" s="85" t="s">
        <v>66</v>
      </c>
      <c r="B45" s="164" t="s">
        <v>32</v>
      </c>
      <c r="C45" s="85"/>
      <c r="D45" s="92">
        <f aca="true" t="shared" si="4" ref="D45:F46">D46</f>
        <v>10</v>
      </c>
      <c r="E45" s="92">
        <f t="shared" si="4"/>
        <v>10</v>
      </c>
      <c r="F45" s="92">
        <f t="shared" si="4"/>
        <v>3.6</v>
      </c>
      <c r="G45" s="91">
        <f t="shared" si="2"/>
        <v>0.36</v>
      </c>
      <c r="H45" s="91">
        <f t="shared" si="3"/>
        <v>0.36</v>
      </c>
    </row>
    <row r="46" spans="1:8" ht="31.5">
      <c r="A46" s="84" t="s">
        <v>99</v>
      </c>
      <c r="B46" s="160" t="s">
        <v>94</v>
      </c>
      <c r="C46" s="84"/>
      <c r="D46" s="90">
        <f t="shared" si="4"/>
        <v>10</v>
      </c>
      <c r="E46" s="90">
        <f t="shared" si="4"/>
        <v>10</v>
      </c>
      <c r="F46" s="90">
        <f t="shared" si="4"/>
        <v>3.6</v>
      </c>
      <c r="G46" s="91">
        <f t="shared" si="2"/>
        <v>0.36</v>
      </c>
      <c r="H46" s="91">
        <f t="shared" si="3"/>
        <v>0.36</v>
      </c>
    </row>
    <row r="47" spans="1:9" s="16" customFormat="1" ht="51.75" customHeight="1">
      <c r="A47" s="93"/>
      <c r="B47" s="47" t="s">
        <v>328</v>
      </c>
      <c r="C47" s="93" t="s">
        <v>327</v>
      </c>
      <c r="D47" s="94">
        <v>10</v>
      </c>
      <c r="E47" s="94">
        <v>10</v>
      </c>
      <c r="F47" s="94">
        <v>3.6</v>
      </c>
      <c r="G47" s="91">
        <f t="shared" si="2"/>
        <v>0.36</v>
      </c>
      <c r="H47" s="91">
        <f t="shared" si="3"/>
        <v>0.36</v>
      </c>
      <c r="I47" s="152"/>
    </row>
    <row r="48" spans="1:9" s="11" customFormat="1" ht="31.5">
      <c r="A48" s="85" t="s">
        <v>67</v>
      </c>
      <c r="B48" s="164" t="s">
        <v>34</v>
      </c>
      <c r="C48" s="85"/>
      <c r="D48" s="92">
        <f aca="true" t="shared" si="5" ref="D48:F49">D49</f>
        <v>157.6</v>
      </c>
      <c r="E48" s="92">
        <f t="shared" si="5"/>
        <v>157.6</v>
      </c>
      <c r="F48" s="92">
        <f t="shared" si="5"/>
        <v>78</v>
      </c>
      <c r="G48" s="91">
        <f t="shared" si="2"/>
        <v>0.49492385786802034</v>
      </c>
      <c r="H48" s="91">
        <f t="shared" si="3"/>
        <v>0.49492385786802034</v>
      </c>
      <c r="I48" s="153"/>
    </row>
    <row r="49" spans="1:8" ht="31.5">
      <c r="A49" s="95" t="s">
        <v>68</v>
      </c>
      <c r="B49" s="63" t="s">
        <v>109</v>
      </c>
      <c r="C49" s="84"/>
      <c r="D49" s="90">
        <f t="shared" si="5"/>
        <v>157.6</v>
      </c>
      <c r="E49" s="90">
        <f t="shared" si="5"/>
        <v>157.6</v>
      </c>
      <c r="F49" s="90">
        <f t="shared" si="5"/>
        <v>78</v>
      </c>
      <c r="G49" s="91">
        <f t="shared" si="2"/>
        <v>0.49492385786802034</v>
      </c>
      <c r="H49" s="91">
        <f t="shared" si="3"/>
        <v>0.49492385786802034</v>
      </c>
    </row>
    <row r="50" spans="1:9" s="16" customFormat="1" ht="31.5">
      <c r="A50" s="93"/>
      <c r="B50" s="60" t="s">
        <v>109</v>
      </c>
      <c r="C50" s="93" t="s">
        <v>238</v>
      </c>
      <c r="D50" s="94">
        <v>157.6</v>
      </c>
      <c r="E50" s="94">
        <v>157.6</v>
      </c>
      <c r="F50" s="94">
        <v>78</v>
      </c>
      <c r="G50" s="91">
        <f t="shared" si="2"/>
        <v>0.49492385786802034</v>
      </c>
      <c r="H50" s="91">
        <f t="shared" si="3"/>
        <v>0.49492385786802034</v>
      </c>
      <c r="I50" s="152"/>
    </row>
    <row r="51" spans="1:8" ht="31.5">
      <c r="A51" s="96" t="s">
        <v>69</v>
      </c>
      <c r="B51" s="164" t="s">
        <v>35</v>
      </c>
      <c r="C51" s="85"/>
      <c r="D51" s="92">
        <f>D52</f>
        <v>707.1</v>
      </c>
      <c r="E51" s="92">
        <f>E52</f>
        <v>544.3</v>
      </c>
      <c r="F51" s="92">
        <f>F52</f>
        <v>180.70000000000002</v>
      </c>
      <c r="G51" s="91">
        <f t="shared" si="2"/>
        <v>0.25555084146513934</v>
      </c>
      <c r="H51" s="91">
        <f t="shared" si="3"/>
        <v>0.3319860371118869</v>
      </c>
    </row>
    <row r="52" spans="1:8" ht="18.75">
      <c r="A52" s="85" t="s">
        <v>38</v>
      </c>
      <c r="B52" s="164" t="s">
        <v>39</v>
      </c>
      <c r="C52" s="85"/>
      <c r="D52" s="92">
        <f>D53+D54+D55+D56+D57+D58+D59+D60+D61+D62</f>
        <v>707.1</v>
      </c>
      <c r="E52" s="92">
        <f>E53+E54+E55+E56+E57+E58+E59+E60+E61+E62</f>
        <v>544.3</v>
      </c>
      <c r="F52" s="92">
        <f>F53+F54+F55+F56+F57+F58+F59+F60+F61+F62</f>
        <v>180.70000000000002</v>
      </c>
      <c r="G52" s="91">
        <f t="shared" si="2"/>
        <v>0.25555084146513934</v>
      </c>
      <c r="H52" s="91">
        <f t="shared" si="3"/>
        <v>0.3319860371118869</v>
      </c>
    </row>
    <row r="53" spans="1:8" ht="47.25">
      <c r="A53" s="84"/>
      <c r="B53" s="47" t="s">
        <v>367</v>
      </c>
      <c r="C53" s="93" t="s">
        <v>366</v>
      </c>
      <c r="D53" s="94">
        <v>15</v>
      </c>
      <c r="E53" s="94">
        <v>15</v>
      </c>
      <c r="F53" s="94">
        <v>15</v>
      </c>
      <c r="G53" s="91">
        <f t="shared" si="2"/>
        <v>1</v>
      </c>
      <c r="H53" s="91">
        <f t="shared" si="3"/>
        <v>1</v>
      </c>
    </row>
    <row r="54" spans="1:8" ht="31.5" hidden="1">
      <c r="A54" s="84"/>
      <c r="B54" s="47" t="s">
        <v>369</v>
      </c>
      <c r="C54" s="93" t="s">
        <v>368</v>
      </c>
      <c r="D54" s="94">
        <v>0</v>
      </c>
      <c r="E54" s="94">
        <v>0</v>
      </c>
      <c r="F54" s="94">
        <v>0</v>
      </c>
      <c r="G54" s="91" t="e">
        <f t="shared" si="2"/>
        <v>#DIV/0!</v>
      </c>
      <c r="H54" s="91" t="e">
        <f t="shared" si="3"/>
        <v>#DIV/0!</v>
      </c>
    </row>
    <row r="55" spans="1:8" ht="47.25">
      <c r="A55" s="84"/>
      <c r="B55" s="47" t="s">
        <v>371</v>
      </c>
      <c r="C55" s="93" t="s">
        <v>370</v>
      </c>
      <c r="D55" s="94">
        <v>5</v>
      </c>
      <c r="E55" s="94">
        <v>3.5</v>
      </c>
      <c r="F55" s="94">
        <v>0</v>
      </c>
      <c r="G55" s="91">
        <f t="shared" si="2"/>
        <v>0</v>
      </c>
      <c r="H55" s="91">
        <f t="shared" si="3"/>
        <v>0</v>
      </c>
    </row>
    <row r="56" spans="1:8" ht="37.5" customHeight="1">
      <c r="A56" s="84"/>
      <c r="B56" s="47" t="s">
        <v>373</v>
      </c>
      <c r="C56" s="93" t="s">
        <v>372</v>
      </c>
      <c r="D56" s="94">
        <v>80</v>
      </c>
      <c r="E56" s="94">
        <v>45</v>
      </c>
      <c r="F56" s="94">
        <v>0</v>
      </c>
      <c r="G56" s="91">
        <f t="shared" si="2"/>
        <v>0</v>
      </c>
      <c r="H56" s="91">
        <f t="shared" si="3"/>
        <v>0</v>
      </c>
    </row>
    <row r="57" spans="1:8" ht="47.25">
      <c r="A57" s="84"/>
      <c r="B57" s="47" t="s">
        <v>375</v>
      </c>
      <c r="C57" s="93" t="s">
        <v>374</v>
      </c>
      <c r="D57" s="94">
        <v>20</v>
      </c>
      <c r="E57" s="94">
        <v>14</v>
      </c>
      <c r="F57" s="94">
        <v>0</v>
      </c>
      <c r="G57" s="91">
        <f t="shared" si="2"/>
        <v>0</v>
      </c>
      <c r="H57" s="91">
        <f t="shared" si="3"/>
        <v>0</v>
      </c>
    </row>
    <row r="58" spans="1:9" s="16" customFormat="1" ht="65.25" customHeight="1">
      <c r="A58" s="93"/>
      <c r="B58" s="47" t="s">
        <v>377</v>
      </c>
      <c r="C58" s="93" t="s">
        <v>376</v>
      </c>
      <c r="D58" s="94">
        <v>135.1</v>
      </c>
      <c r="E58" s="94">
        <v>46.4</v>
      </c>
      <c r="F58" s="94">
        <v>0</v>
      </c>
      <c r="G58" s="91">
        <f t="shared" si="2"/>
        <v>0</v>
      </c>
      <c r="H58" s="91">
        <f t="shared" si="3"/>
        <v>0</v>
      </c>
      <c r="I58" s="152"/>
    </row>
    <row r="59" spans="1:9" s="16" customFormat="1" ht="51" customHeight="1">
      <c r="A59" s="93"/>
      <c r="B59" s="47" t="s">
        <v>393</v>
      </c>
      <c r="C59" s="93" t="s">
        <v>382</v>
      </c>
      <c r="D59" s="94">
        <v>370</v>
      </c>
      <c r="E59" s="94">
        <v>370</v>
      </c>
      <c r="F59" s="94">
        <v>123.3</v>
      </c>
      <c r="G59" s="91">
        <f t="shared" si="2"/>
        <v>0.3332432432432432</v>
      </c>
      <c r="H59" s="91">
        <f t="shared" si="3"/>
        <v>0.3332432432432432</v>
      </c>
      <c r="I59" s="152"/>
    </row>
    <row r="60" spans="1:9" s="16" customFormat="1" ht="63" customHeight="1">
      <c r="A60" s="93"/>
      <c r="B60" s="47" t="s">
        <v>395</v>
      </c>
      <c r="C60" s="93" t="s">
        <v>394</v>
      </c>
      <c r="D60" s="94">
        <v>38</v>
      </c>
      <c r="E60" s="94">
        <v>8</v>
      </c>
      <c r="F60" s="94">
        <v>0</v>
      </c>
      <c r="G60" s="91">
        <f t="shared" si="2"/>
        <v>0</v>
      </c>
      <c r="H60" s="91">
        <f t="shared" si="3"/>
        <v>0</v>
      </c>
      <c r="I60" s="152"/>
    </row>
    <row r="61" spans="1:9" s="16" customFormat="1" ht="55.5" customHeight="1">
      <c r="A61" s="93"/>
      <c r="B61" s="47" t="s">
        <v>397</v>
      </c>
      <c r="C61" s="93" t="s">
        <v>396</v>
      </c>
      <c r="D61" s="94">
        <v>43</v>
      </c>
      <c r="E61" s="94">
        <v>41.4</v>
      </c>
      <c r="F61" s="94">
        <v>41.4</v>
      </c>
      <c r="G61" s="91">
        <f t="shared" si="2"/>
        <v>0.9627906976744186</v>
      </c>
      <c r="H61" s="91">
        <f t="shared" si="3"/>
        <v>1</v>
      </c>
      <c r="I61" s="152"/>
    </row>
    <row r="62" spans="1:9" s="16" customFormat="1" ht="31.5" customHeight="1">
      <c r="A62" s="93"/>
      <c r="B62" s="47" t="s">
        <v>152</v>
      </c>
      <c r="C62" s="93" t="s">
        <v>219</v>
      </c>
      <c r="D62" s="94">
        <v>1</v>
      </c>
      <c r="E62" s="94">
        <v>1</v>
      </c>
      <c r="F62" s="94">
        <v>1</v>
      </c>
      <c r="G62" s="91">
        <f t="shared" si="2"/>
        <v>1</v>
      </c>
      <c r="H62" s="91">
        <f t="shared" si="3"/>
        <v>1</v>
      </c>
      <c r="I62" s="152"/>
    </row>
    <row r="63" spans="1:8" ht="39" customHeight="1">
      <c r="A63" s="97" t="s">
        <v>112</v>
      </c>
      <c r="B63" s="162" t="s">
        <v>110</v>
      </c>
      <c r="C63" s="97"/>
      <c r="D63" s="90">
        <f aca="true" t="shared" si="6" ref="D63:F64">D64</f>
        <v>3.8</v>
      </c>
      <c r="E63" s="90">
        <f t="shared" si="6"/>
        <v>2.7</v>
      </c>
      <c r="F63" s="90">
        <f t="shared" si="6"/>
        <v>0.9</v>
      </c>
      <c r="G63" s="91">
        <f t="shared" si="2"/>
        <v>0.2368421052631579</v>
      </c>
      <c r="H63" s="91">
        <f t="shared" si="3"/>
        <v>0.3333333333333333</v>
      </c>
    </row>
    <row r="64" spans="1:8" ht="42.75" customHeight="1">
      <c r="A64" s="95" t="s">
        <v>106</v>
      </c>
      <c r="B64" s="63" t="s">
        <v>113</v>
      </c>
      <c r="C64" s="95"/>
      <c r="D64" s="90">
        <f t="shared" si="6"/>
        <v>3.8</v>
      </c>
      <c r="E64" s="90">
        <f t="shared" si="6"/>
        <v>2.7</v>
      </c>
      <c r="F64" s="90">
        <f t="shared" si="6"/>
        <v>0.9</v>
      </c>
      <c r="G64" s="91">
        <f t="shared" si="2"/>
        <v>0.2368421052631579</v>
      </c>
      <c r="H64" s="91">
        <f t="shared" si="3"/>
        <v>0.3333333333333333</v>
      </c>
    </row>
    <row r="65" spans="1:9" s="16" customFormat="1" ht="42" customHeight="1">
      <c r="A65" s="93"/>
      <c r="B65" s="47" t="s">
        <v>188</v>
      </c>
      <c r="C65" s="93" t="s">
        <v>220</v>
      </c>
      <c r="D65" s="94">
        <v>3.8</v>
      </c>
      <c r="E65" s="94">
        <v>2.7</v>
      </c>
      <c r="F65" s="94">
        <v>0.9</v>
      </c>
      <c r="G65" s="91">
        <f t="shared" si="2"/>
        <v>0.2368421052631579</v>
      </c>
      <c r="H65" s="91">
        <f t="shared" si="3"/>
        <v>0.3333333333333333</v>
      </c>
      <c r="I65" s="152"/>
    </row>
    <row r="66" spans="1:8" ht="17.25" customHeight="1" hidden="1">
      <c r="A66" s="85" t="s">
        <v>40</v>
      </c>
      <c r="B66" s="164" t="s">
        <v>41</v>
      </c>
      <c r="C66" s="85"/>
      <c r="D66" s="92">
        <f aca="true" t="shared" si="7" ref="D66:F67">D67</f>
        <v>0</v>
      </c>
      <c r="E66" s="92">
        <f t="shared" si="7"/>
        <v>0</v>
      </c>
      <c r="F66" s="92">
        <f t="shared" si="7"/>
        <v>0</v>
      </c>
      <c r="G66" s="91" t="e">
        <f t="shared" si="2"/>
        <v>#DIV/0!</v>
      </c>
      <c r="H66" s="91" t="e">
        <f t="shared" si="3"/>
        <v>#DIV/0!</v>
      </c>
    </row>
    <row r="67" spans="1:8" ht="18.75" customHeight="1" hidden="1">
      <c r="A67" s="84" t="s">
        <v>44</v>
      </c>
      <c r="B67" s="160" t="s">
        <v>45</v>
      </c>
      <c r="C67" s="84"/>
      <c r="D67" s="90">
        <f t="shared" si="7"/>
        <v>0</v>
      </c>
      <c r="E67" s="90">
        <f t="shared" si="7"/>
        <v>0</v>
      </c>
      <c r="F67" s="90">
        <f t="shared" si="7"/>
        <v>0</v>
      </c>
      <c r="G67" s="91" t="e">
        <f t="shared" si="2"/>
        <v>#DIV/0!</v>
      </c>
      <c r="H67" s="91" t="e">
        <f t="shared" si="3"/>
        <v>#DIV/0!</v>
      </c>
    </row>
    <row r="68" spans="1:9" s="16" customFormat="1" ht="39" customHeight="1" hidden="1">
      <c r="A68" s="93"/>
      <c r="B68" s="47" t="s">
        <v>183</v>
      </c>
      <c r="C68" s="93" t="s">
        <v>184</v>
      </c>
      <c r="D68" s="94">
        <v>0</v>
      </c>
      <c r="E68" s="94">
        <v>0</v>
      </c>
      <c r="F68" s="94">
        <v>0</v>
      </c>
      <c r="G68" s="91" t="e">
        <f t="shared" si="2"/>
        <v>#DIV/0!</v>
      </c>
      <c r="H68" s="91" t="e">
        <f t="shared" si="3"/>
        <v>#DIV/0!</v>
      </c>
      <c r="I68" s="152"/>
    </row>
    <row r="69" spans="1:8" ht="17.25" customHeight="1">
      <c r="A69" s="85">
        <v>1000</v>
      </c>
      <c r="B69" s="164" t="s">
        <v>52</v>
      </c>
      <c r="C69" s="85"/>
      <c r="D69" s="92">
        <f>D70</f>
        <v>36</v>
      </c>
      <c r="E69" s="92">
        <f>E70</f>
        <v>27</v>
      </c>
      <c r="F69" s="92">
        <f>F70</f>
        <v>27</v>
      </c>
      <c r="G69" s="91">
        <f t="shared" si="2"/>
        <v>0.75</v>
      </c>
      <c r="H69" s="91">
        <f t="shared" si="3"/>
        <v>1</v>
      </c>
    </row>
    <row r="70" spans="1:8" ht="16.5" customHeight="1">
      <c r="A70" s="84">
        <v>1001</v>
      </c>
      <c r="B70" s="160" t="s">
        <v>153</v>
      </c>
      <c r="C70" s="84" t="s">
        <v>221</v>
      </c>
      <c r="D70" s="90">
        <v>36</v>
      </c>
      <c r="E70" s="90">
        <v>27</v>
      </c>
      <c r="F70" s="90">
        <v>27</v>
      </c>
      <c r="G70" s="91">
        <f t="shared" si="2"/>
        <v>0.75</v>
      </c>
      <c r="H70" s="91">
        <f t="shared" si="3"/>
        <v>1</v>
      </c>
    </row>
    <row r="71" spans="1:8" ht="30.75" customHeight="1">
      <c r="A71" s="85"/>
      <c r="B71" s="164" t="s">
        <v>88</v>
      </c>
      <c r="C71" s="85"/>
      <c r="D71" s="90">
        <f>D72</f>
        <v>1635</v>
      </c>
      <c r="E71" s="90">
        <f>E72</f>
        <v>1133.5</v>
      </c>
      <c r="F71" s="90">
        <f>F72</f>
        <v>0</v>
      </c>
      <c r="G71" s="91">
        <f t="shared" si="2"/>
        <v>0</v>
      </c>
      <c r="H71" s="91">
        <f t="shared" si="3"/>
        <v>0</v>
      </c>
    </row>
    <row r="72" spans="1:9" s="16" customFormat="1" ht="36.75" customHeight="1">
      <c r="A72" s="93"/>
      <c r="B72" s="47" t="s">
        <v>89</v>
      </c>
      <c r="C72" s="93" t="s">
        <v>164</v>
      </c>
      <c r="D72" s="94">
        <v>1635</v>
      </c>
      <c r="E72" s="94">
        <v>1133.5</v>
      </c>
      <c r="F72" s="94">
        <v>0</v>
      </c>
      <c r="G72" s="91">
        <f t="shared" si="2"/>
        <v>0</v>
      </c>
      <c r="H72" s="91">
        <f t="shared" si="3"/>
        <v>0</v>
      </c>
      <c r="I72" s="152"/>
    </row>
    <row r="73" spans="1:8" ht="18.75">
      <c r="A73" s="85"/>
      <c r="B73" s="164" t="s">
        <v>59</v>
      </c>
      <c r="C73" s="41"/>
      <c r="D73" s="92">
        <f>D32+D43+D45+D48+D51++D63+D66+D69+D71</f>
        <v>5979.8</v>
      </c>
      <c r="E73" s="92">
        <f>E32+E43+E45+E48+E51++E63+E66+E69+E71</f>
        <v>4809.7</v>
      </c>
      <c r="F73" s="92">
        <f>F32+F43+F45+F48+F51++F63+F66+F69+F71</f>
        <v>2691.9</v>
      </c>
      <c r="G73" s="91">
        <f t="shared" si="2"/>
        <v>0.4501655573765009</v>
      </c>
      <c r="H73" s="91">
        <f t="shared" si="3"/>
        <v>0.5596814770151985</v>
      </c>
    </row>
    <row r="74" spans="1:8" ht="15.75" customHeight="1">
      <c r="A74" s="98"/>
      <c r="B74" s="160" t="s">
        <v>74</v>
      </c>
      <c r="C74" s="84"/>
      <c r="D74" s="99">
        <f>D71</f>
        <v>1635</v>
      </c>
      <c r="E74" s="99">
        <f>E71</f>
        <v>1133.5</v>
      </c>
      <c r="F74" s="99">
        <f>F71</f>
        <v>0</v>
      </c>
      <c r="G74" s="91">
        <f t="shared" si="2"/>
        <v>0</v>
      </c>
      <c r="H74" s="91">
        <f t="shared" si="3"/>
        <v>0</v>
      </c>
    </row>
    <row r="75" spans="1:10" ht="18">
      <c r="A75" s="100"/>
      <c r="J75" s="37"/>
    </row>
    <row r="76" spans="1:6" ht="18">
      <c r="A76" s="100"/>
      <c r="B76" s="69" t="s">
        <v>320</v>
      </c>
      <c r="C76" s="102"/>
      <c r="F76" s="101">
        <v>975.7</v>
      </c>
    </row>
    <row r="77" spans="1:3" ht="18">
      <c r="A77" s="100"/>
      <c r="B77" s="69"/>
      <c r="C77" s="102"/>
    </row>
    <row r="78" spans="1:3" ht="18" hidden="1">
      <c r="A78" s="100"/>
      <c r="B78" s="69" t="s">
        <v>75</v>
      </c>
      <c r="C78" s="102"/>
    </row>
    <row r="79" spans="1:3" ht="18" hidden="1">
      <c r="A79" s="100"/>
      <c r="B79" s="69" t="s">
        <v>76</v>
      </c>
      <c r="C79" s="102"/>
    </row>
    <row r="80" spans="1:3" ht="18" hidden="1">
      <c r="A80" s="100"/>
      <c r="B80" s="69"/>
      <c r="C80" s="102"/>
    </row>
    <row r="81" spans="1:3" ht="18" hidden="1">
      <c r="A81" s="100"/>
      <c r="B81" s="69" t="s">
        <v>77</v>
      </c>
      <c r="C81" s="102"/>
    </row>
    <row r="82" spans="1:3" ht="18" hidden="1">
      <c r="A82" s="100"/>
      <c r="B82" s="69" t="s">
        <v>78</v>
      </c>
      <c r="C82" s="102"/>
    </row>
    <row r="83" spans="1:3" ht="18" hidden="1">
      <c r="A83" s="100"/>
      <c r="B83" s="69"/>
      <c r="C83" s="102"/>
    </row>
    <row r="84" spans="1:3" ht="18" hidden="1">
      <c r="A84" s="100"/>
      <c r="B84" s="69" t="s">
        <v>79</v>
      </c>
      <c r="C84" s="102"/>
    </row>
    <row r="85" spans="1:3" ht="18" hidden="1">
      <c r="A85" s="100"/>
      <c r="B85" s="69" t="s">
        <v>80</v>
      </c>
      <c r="C85" s="102"/>
    </row>
    <row r="86" spans="1:3" ht="18" hidden="1">
      <c r="A86" s="100"/>
      <c r="B86" s="69"/>
      <c r="C86" s="102"/>
    </row>
    <row r="87" spans="1:3" ht="18" hidden="1">
      <c r="A87" s="100"/>
      <c r="B87" s="69" t="s">
        <v>81</v>
      </c>
      <c r="C87" s="102"/>
    </row>
    <row r="88" spans="1:3" ht="18" hidden="1">
      <c r="A88" s="100"/>
      <c r="B88" s="69" t="s">
        <v>82</v>
      </c>
      <c r="C88" s="102"/>
    </row>
    <row r="89" spans="1:3" ht="18" hidden="1">
      <c r="A89" s="100"/>
      <c r="B89" s="69"/>
      <c r="C89" s="102"/>
    </row>
    <row r="90" spans="1:3" ht="18" hidden="1">
      <c r="A90" s="100"/>
      <c r="B90" s="69"/>
      <c r="C90" s="102"/>
    </row>
    <row r="91" spans="1:8" ht="18">
      <c r="A91" s="100"/>
      <c r="B91" s="69" t="s">
        <v>83</v>
      </c>
      <c r="C91" s="102"/>
      <c r="F91" s="103">
        <f>F76+F27-F73</f>
        <v>289.9000000000001</v>
      </c>
      <c r="H91" s="103"/>
    </row>
    <row r="92" ht="18">
      <c r="A92" s="100"/>
    </row>
    <row r="93" ht="18">
      <c r="A93" s="100"/>
    </row>
    <row r="94" spans="1:3" ht="18">
      <c r="A94" s="100"/>
      <c r="B94" s="69" t="s">
        <v>84</v>
      </c>
      <c r="C94" s="102"/>
    </row>
    <row r="95" spans="1:3" ht="18">
      <c r="A95" s="100"/>
      <c r="B95" s="69" t="s">
        <v>85</v>
      </c>
      <c r="C95" s="102"/>
    </row>
    <row r="96" spans="1:3" ht="18">
      <c r="A96" s="100"/>
      <c r="B96" s="69" t="s">
        <v>86</v>
      </c>
      <c r="C96" s="102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29">
      <selection activeCell="H37" sqref="H37"/>
    </sheetView>
  </sheetViews>
  <sheetFormatPr defaultColWidth="9.140625" defaultRowHeight="12.75"/>
  <cols>
    <col min="1" max="1" width="7.8515625" style="65" customWidth="1"/>
    <col min="2" max="2" width="38.140625" style="65" customWidth="1"/>
    <col min="3" max="3" width="12.7109375" style="100" hidden="1" customWidth="1"/>
    <col min="4" max="5" width="11.7109375" style="101" customWidth="1"/>
    <col min="6" max="7" width="12.57421875" style="101" customWidth="1"/>
    <col min="8" max="8" width="11.140625" style="101" customWidth="1"/>
    <col min="9" max="9" width="9.140625" style="104" customWidth="1"/>
    <col min="10" max="16384" width="9.140625" style="1" customWidth="1"/>
  </cols>
  <sheetData>
    <row r="1" spans="1:9" s="5" customFormat="1" ht="52.5" customHeight="1">
      <c r="A1" s="187" t="s">
        <v>504</v>
      </c>
      <c r="B1" s="187"/>
      <c r="C1" s="187"/>
      <c r="D1" s="187"/>
      <c r="E1" s="187"/>
      <c r="F1" s="187"/>
      <c r="G1" s="187"/>
      <c r="H1" s="187"/>
      <c r="I1" s="155"/>
    </row>
    <row r="2" spans="1:8" ht="12.75" customHeight="1">
      <c r="A2" s="159"/>
      <c r="B2" s="171" t="s">
        <v>2</v>
      </c>
      <c r="C2" s="200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51" customHeight="1">
      <c r="A3" s="159"/>
      <c r="B3" s="172"/>
      <c r="C3" s="201"/>
      <c r="D3" s="177"/>
      <c r="E3" s="172"/>
      <c r="F3" s="177"/>
      <c r="G3" s="172"/>
      <c r="H3" s="172"/>
    </row>
    <row r="4" spans="1:8" ht="18.75">
      <c r="A4" s="159"/>
      <c r="B4" s="164" t="s">
        <v>73</v>
      </c>
      <c r="C4" s="83"/>
      <c r="D4" s="38">
        <f>D5+D6+D7+D8+D9+D10+D11+D12+D13+D14+D15+D16+D18+D19+D20+D21</f>
        <v>4239</v>
      </c>
      <c r="E4" s="38">
        <f>E5+E6+E7+E8+E9+E10+E11+E12+E13+E14+E15+E16+E18+E19+E20+E21</f>
        <v>1339</v>
      </c>
      <c r="F4" s="38">
        <f>F5+F6+F7+F8+F9+F10+F11+F12+F13+F14+F15+F16+F18+F19+F20+F21+F17</f>
        <v>2142.4</v>
      </c>
      <c r="G4" s="39">
        <f aca="true" t="shared" si="0" ref="G4:G30">F4/D4</f>
        <v>0.5054022175041284</v>
      </c>
      <c r="H4" s="39">
        <f aca="true" t="shared" si="1" ref="H4:H30">F4/E4</f>
        <v>1.6</v>
      </c>
    </row>
    <row r="5" spans="1:8" ht="25.5" customHeight="1">
      <c r="A5" s="159"/>
      <c r="B5" s="63" t="s">
        <v>480</v>
      </c>
      <c r="C5" s="84"/>
      <c r="D5" s="40">
        <v>129</v>
      </c>
      <c r="E5" s="40">
        <v>90</v>
      </c>
      <c r="F5" s="40">
        <v>100.4</v>
      </c>
      <c r="G5" s="39">
        <f t="shared" si="0"/>
        <v>0.7782945736434109</v>
      </c>
      <c r="H5" s="39">
        <f t="shared" si="1"/>
        <v>1.1155555555555556</v>
      </c>
    </row>
    <row r="6" spans="1:8" ht="21" customHeight="1" hidden="1">
      <c r="A6" s="159"/>
      <c r="B6" s="63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59"/>
      <c r="B7" s="63" t="s">
        <v>6</v>
      </c>
      <c r="C7" s="84"/>
      <c r="D7" s="40">
        <v>796</v>
      </c>
      <c r="E7" s="40">
        <v>410</v>
      </c>
      <c r="F7" s="40">
        <v>293</v>
      </c>
      <c r="G7" s="39">
        <f t="shared" si="0"/>
        <v>0.36809045226130654</v>
      </c>
      <c r="H7" s="39">
        <f t="shared" si="1"/>
        <v>0.7146341463414634</v>
      </c>
    </row>
    <row r="8" spans="1:8" ht="18.75">
      <c r="A8" s="159"/>
      <c r="B8" s="63" t="s">
        <v>491</v>
      </c>
      <c r="C8" s="84"/>
      <c r="D8" s="40">
        <v>202</v>
      </c>
      <c r="E8" s="40">
        <v>20</v>
      </c>
      <c r="F8" s="40">
        <v>77.9</v>
      </c>
      <c r="G8" s="39">
        <f t="shared" si="0"/>
        <v>0.38564356435643565</v>
      </c>
      <c r="H8" s="39">
        <f t="shared" si="1"/>
        <v>3.8950000000000005</v>
      </c>
    </row>
    <row r="9" spans="1:8" ht="18.75">
      <c r="A9" s="159"/>
      <c r="B9" s="63" t="s">
        <v>8</v>
      </c>
      <c r="C9" s="84"/>
      <c r="D9" s="40">
        <v>3100</v>
      </c>
      <c r="E9" s="40">
        <v>810</v>
      </c>
      <c r="F9" s="40">
        <v>1596.7</v>
      </c>
      <c r="G9" s="39">
        <f t="shared" si="0"/>
        <v>0.5150645161290323</v>
      </c>
      <c r="H9" s="39">
        <f t="shared" si="1"/>
        <v>1.9712345679012346</v>
      </c>
    </row>
    <row r="10" spans="1:8" ht="18.75">
      <c r="A10" s="159"/>
      <c r="B10" s="63" t="s">
        <v>483</v>
      </c>
      <c r="C10" s="84"/>
      <c r="D10" s="40">
        <v>12</v>
      </c>
      <c r="E10" s="40">
        <v>9</v>
      </c>
      <c r="F10" s="40">
        <v>21.3</v>
      </c>
      <c r="G10" s="39">
        <f t="shared" si="0"/>
        <v>1.7750000000000001</v>
      </c>
      <c r="H10" s="39">
        <f t="shared" si="1"/>
        <v>2.3666666666666667</v>
      </c>
    </row>
    <row r="11" spans="1:8" ht="31.5" hidden="1">
      <c r="A11" s="159"/>
      <c r="B11" s="63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59"/>
      <c r="B12" s="63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1.5" customHeight="1">
      <c r="A13" s="159"/>
      <c r="B13" s="63" t="s">
        <v>494</v>
      </c>
      <c r="C13" s="84"/>
      <c r="D13" s="40">
        <v>0</v>
      </c>
      <c r="E13" s="40">
        <v>0</v>
      </c>
      <c r="F13" s="40">
        <v>16.5</v>
      </c>
      <c r="G13" s="39">
        <v>0</v>
      </c>
      <c r="H13" s="39">
        <v>0</v>
      </c>
    </row>
    <row r="14" spans="1:8" ht="16.5" customHeight="1" hidden="1">
      <c r="A14" s="159"/>
      <c r="B14" s="63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59"/>
      <c r="B15" s="63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0.25" customHeight="1" hidden="1">
      <c r="A16" s="159"/>
      <c r="B16" s="63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4.5" customHeight="1">
      <c r="A17" s="159"/>
      <c r="B17" s="160" t="s">
        <v>442</v>
      </c>
      <c r="C17" s="84"/>
      <c r="D17" s="40">
        <v>0</v>
      </c>
      <c r="E17" s="40">
        <v>0</v>
      </c>
      <c r="F17" s="40">
        <v>20.7</v>
      </c>
      <c r="G17" s="39">
        <v>0</v>
      </c>
      <c r="H17" s="39">
        <v>0</v>
      </c>
    </row>
    <row r="18" spans="1:8" ht="31.5">
      <c r="A18" s="159"/>
      <c r="B18" s="63" t="s">
        <v>487</v>
      </c>
      <c r="C18" s="84"/>
      <c r="D18" s="40">
        <v>0</v>
      </c>
      <c r="E18" s="40">
        <v>0</v>
      </c>
      <c r="F18" s="40">
        <v>15.9</v>
      </c>
      <c r="G18" s="39">
        <v>0</v>
      </c>
      <c r="H18" s="39">
        <v>0</v>
      </c>
    </row>
    <row r="19" spans="1:8" ht="31.5" hidden="1">
      <c r="A19" s="159"/>
      <c r="B19" s="160" t="s">
        <v>216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59"/>
      <c r="B20" s="160" t="s">
        <v>104</v>
      </c>
      <c r="C20" s="8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18.75" hidden="1">
      <c r="A21" s="159"/>
      <c r="B21" s="160" t="s">
        <v>18</v>
      </c>
      <c r="C21" s="84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1.5">
      <c r="A22" s="159"/>
      <c r="B22" s="164" t="s">
        <v>19</v>
      </c>
      <c r="C22" s="85"/>
      <c r="D22" s="40">
        <f>D23+D24+D25+D27+D28+D26</f>
        <v>452.4</v>
      </c>
      <c r="E22" s="40">
        <f>E23+E24+E25+E27+E28+E26</f>
        <v>401.9</v>
      </c>
      <c r="F22" s="40">
        <f>F23+F24+F25+F27+F28+F26</f>
        <v>163.10000000000002</v>
      </c>
      <c r="G22" s="39">
        <f t="shared" si="0"/>
        <v>0.36052166224580023</v>
      </c>
      <c r="H22" s="39">
        <f t="shared" si="1"/>
        <v>0.4058223438666336</v>
      </c>
    </row>
    <row r="23" spans="1:8" ht="18.75">
      <c r="A23" s="159"/>
      <c r="B23" s="160" t="s">
        <v>20</v>
      </c>
      <c r="C23" s="84"/>
      <c r="D23" s="40">
        <v>108.9</v>
      </c>
      <c r="E23" s="40">
        <v>81.6</v>
      </c>
      <c r="F23" s="40">
        <v>81.4</v>
      </c>
      <c r="G23" s="39">
        <f t="shared" si="0"/>
        <v>0.7474747474747475</v>
      </c>
      <c r="H23" s="39">
        <f t="shared" si="1"/>
        <v>0.9975490196078433</v>
      </c>
    </row>
    <row r="24" spans="1:8" ht="18.75">
      <c r="A24" s="159"/>
      <c r="B24" s="160" t="s">
        <v>90</v>
      </c>
      <c r="C24" s="84"/>
      <c r="D24" s="40">
        <v>73.5</v>
      </c>
      <c r="E24" s="40">
        <v>50.3</v>
      </c>
      <c r="F24" s="40">
        <v>54.7</v>
      </c>
      <c r="G24" s="39">
        <f t="shared" si="0"/>
        <v>0.7442176870748299</v>
      </c>
      <c r="H24" s="39">
        <f t="shared" si="1"/>
        <v>1.087475149105368</v>
      </c>
    </row>
    <row r="25" spans="1:8" ht="47.25">
      <c r="A25" s="159"/>
      <c r="B25" s="160" t="s">
        <v>468</v>
      </c>
      <c r="C25" s="84"/>
      <c r="D25" s="40">
        <v>18</v>
      </c>
      <c r="E25" s="40">
        <v>18</v>
      </c>
      <c r="F25" s="40">
        <v>18</v>
      </c>
      <c r="G25" s="39">
        <f t="shared" si="0"/>
        <v>1</v>
      </c>
      <c r="H25" s="39">
        <f t="shared" si="1"/>
        <v>1</v>
      </c>
    </row>
    <row r="26" spans="1:8" ht="78.75">
      <c r="A26" s="159"/>
      <c r="B26" s="160" t="s">
        <v>477</v>
      </c>
      <c r="C26" s="84"/>
      <c r="D26" s="40">
        <v>243</v>
      </c>
      <c r="E26" s="40">
        <v>243</v>
      </c>
      <c r="F26" s="40">
        <v>0</v>
      </c>
      <c r="G26" s="39">
        <f t="shared" si="0"/>
        <v>0</v>
      </c>
      <c r="H26" s="39">
        <f t="shared" si="1"/>
        <v>0</v>
      </c>
    </row>
    <row r="27" spans="1:8" ht="31.5">
      <c r="A27" s="159"/>
      <c r="B27" s="160" t="s">
        <v>441</v>
      </c>
      <c r="C27" s="84"/>
      <c r="D27" s="40">
        <v>9</v>
      </c>
      <c r="E27" s="40">
        <v>9</v>
      </c>
      <c r="F27" s="40">
        <v>9</v>
      </c>
      <c r="G27" s="39">
        <f t="shared" si="0"/>
        <v>1</v>
      </c>
      <c r="H27" s="39">
        <f t="shared" si="1"/>
        <v>1</v>
      </c>
    </row>
    <row r="28" spans="1:8" ht="31.5" customHeight="1" hidden="1" thickBot="1">
      <c r="A28" s="159"/>
      <c r="B28" s="86" t="s">
        <v>135</v>
      </c>
      <c r="C28" s="87"/>
      <c r="D28" s="40">
        <v>0</v>
      </c>
      <c r="E28" s="40">
        <v>0</v>
      </c>
      <c r="F28" s="40">
        <v>0</v>
      </c>
      <c r="G28" s="39" t="e">
        <f t="shared" si="0"/>
        <v>#DIV/0!</v>
      </c>
      <c r="H28" s="39" t="e">
        <f t="shared" si="1"/>
        <v>#DIV/0!</v>
      </c>
    </row>
    <row r="29" spans="1:8" ht="18.75">
      <c r="A29" s="159"/>
      <c r="B29" s="164" t="s">
        <v>24</v>
      </c>
      <c r="C29" s="89"/>
      <c r="D29" s="40">
        <f>D4+D22</f>
        <v>4691.4</v>
      </c>
      <c r="E29" s="40">
        <f>E4+E22</f>
        <v>1740.9</v>
      </c>
      <c r="F29" s="40">
        <f>F4+F22</f>
        <v>2305.5</v>
      </c>
      <c r="G29" s="39">
        <f t="shared" si="0"/>
        <v>0.4914311293004221</v>
      </c>
      <c r="H29" s="39">
        <f t="shared" si="1"/>
        <v>1.3243150094778562</v>
      </c>
    </row>
    <row r="30" spans="1:8" ht="18.75" hidden="1">
      <c r="A30" s="159"/>
      <c r="B30" s="160" t="s">
        <v>96</v>
      </c>
      <c r="C30" s="84"/>
      <c r="D30" s="90">
        <f>D4</f>
        <v>4239</v>
      </c>
      <c r="E30" s="90">
        <f>E4</f>
        <v>1339</v>
      </c>
      <c r="F30" s="90">
        <f>F4</f>
        <v>2142.4</v>
      </c>
      <c r="G30" s="91">
        <f t="shared" si="0"/>
        <v>0.5054022175041284</v>
      </c>
      <c r="H30" s="91">
        <f t="shared" si="1"/>
        <v>1.6</v>
      </c>
    </row>
    <row r="31" spans="1:8" ht="12.75">
      <c r="A31" s="184"/>
      <c r="B31" s="192"/>
      <c r="C31" s="192"/>
      <c r="D31" s="192"/>
      <c r="E31" s="192"/>
      <c r="F31" s="192"/>
      <c r="G31" s="192"/>
      <c r="H31" s="193"/>
    </row>
    <row r="32" spans="1:8" ht="15" customHeight="1">
      <c r="A32" s="202" t="s">
        <v>139</v>
      </c>
      <c r="B32" s="203" t="s">
        <v>25</v>
      </c>
      <c r="C32" s="200" t="s">
        <v>162</v>
      </c>
      <c r="D32" s="181" t="s">
        <v>3</v>
      </c>
      <c r="E32" s="175" t="s">
        <v>469</v>
      </c>
      <c r="F32" s="181" t="s">
        <v>4</v>
      </c>
      <c r="G32" s="175" t="s">
        <v>303</v>
      </c>
      <c r="H32" s="175" t="s">
        <v>470</v>
      </c>
    </row>
    <row r="33" spans="1:8" ht="46.5" customHeight="1">
      <c r="A33" s="202"/>
      <c r="B33" s="203"/>
      <c r="C33" s="201"/>
      <c r="D33" s="181"/>
      <c r="E33" s="176"/>
      <c r="F33" s="181"/>
      <c r="G33" s="176"/>
      <c r="H33" s="176"/>
    </row>
    <row r="34" spans="1:8" ht="39.75" customHeight="1">
      <c r="A34" s="41" t="s">
        <v>60</v>
      </c>
      <c r="B34" s="164" t="s">
        <v>26</v>
      </c>
      <c r="C34" s="85"/>
      <c r="D34" s="92">
        <f>D35+D38+D39+D36</f>
        <v>3259.9</v>
      </c>
      <c r="E34" s="92">
        <f>E35+E38+E39+E36</f>
        <v>3022.7999999999997</v>
      </c>
      <c r="F34" s="92">
        <f>F35+F38+F39+F36</f>
        <v>2508.7</v>
      </c>
      <c r="G34" s="91">
        <f>F34/D34</f>
        <v>0.7695634835424399</v>
      </c>
      <c r="H34" s="91">
        <f>F34/E34</f>
        <v>0.829925896519783</v>
      </c>
    </row>
    <row r="35" spans="1:8" ht="102.75" customHeight="1">
      <c r="A35" s="163" t="s">
        <v>63</v>
      </c>
      <c r="B35" s="160" t="s">
        <v>142</v>
      </c>
      <c r="C35" s="84" t="s">
        <v>63</v>
      </c>
      <c r="D35" s="90">
        <v>3005</v>
      </c>
      <c r="E35" s="90">
        <v>2789.2</v>
      </c>
      <c r="F35" s="90">
        <v>2328</v>
      </c>
      <c r="G35" s="91">
        <f aca="true" t="shared" si="2" ref="G35:G76">F35/D35</f>
        <v>0.7747088186356074</v>
      </c>
      <c r="H35" s="91">
        <f aca="true" t="shared" si="3" ref="H35:H76">F35/E35</f>
        <v>0.8346479277212104</v>
      </c>
    </row>
    <row r="36" spans="1:8" ht="32.25" customHeight="1">
      <c r="A36" s="163" t="s">
        <v>167</v>
      </c>
      <c r="B36" s="160" t="s">
        <v>302</v>
      </c>
      <c r="C36" s="84" t="s">
        <v>167</v>
      </c>
      <c r="D36" s="90">
        <f>D37</f>
        <v>141</v>
      </c>
      <c r="E36" s="90">
        <f>E37</f>
        <v>141</v>
      </c>
      <c r="F36" s="90">
        <f>F37</f>
        <v>140</v>
      </c>
      <c r="G36" s="91">
        <f t="shared" si="2"/>
        <v>0.9929078014184397</v>
      </c>
      <c r="H36" s="91">
        <f t="shared" si="3"/>
        <v>0.9929078014184397</v>
      </c>
    </row>
    <row r="37" spans="1:8" ht="53.25" customHeight="1">
      <c r="A37" s="163"/>
      <c r="B37" s="160" t="s">
        <v>357</v>
      </c>
      <c r="C37" s="84" t="s">
        <v>356</v>
      </c>
      <c r="D37" s="90">
        <v>141</v>
      </c>
      <c r="E37" s="90">
        <v>141</v>
      </c>
      <c r="F37" s="90">
        <v>140</v>
      </c>
      <c r="G37" s="91">
        <f t="shared" si="2"/>
        <v>0.9929078014184397</v>
      </c>
      <c r="H37" s="91">
        <f t="shared" si="3"/>
        <v>0.9929078014184397</v>
      </c>
    </row>
    <row r="38" spans="1:8" ht="18.75">
      <c r="A38" s="163" t="s">
        <v>65</v>
      </c>
      <c r="B38" s="160" t="s">
        <v>29</v>
      </c>
      <c r="C38" s="84" t="s">
        <v>65</v>
      </c>
      <c r="D38" s="90">
        <v>20</v>
      </c>
      <c r="E38" s="90">
        <v>0</v>
      </c>
      <c r="F38" s="90">
        <v>0</v>
      </c>
      <c r="G38" s="91">
        <f t="shared" si="2"/>
        <v>0</v>
      </c>
      <c r="H38" s="91">
        <v>0</v>
      </c>
    </row>
    <row r="39" spans="1:8" ht="32.25" customHeight="1">
      <c r="A39" s="163" t="s">
        <v>114</v>
      </c>
      <c r="B39" s="160" t="s">
        <v>111</v>
      </c>
      <c r="C39" s="84"/>
      <c r="D39" s="90">
        <f>D40+D41+D42+D43</f>
        <v>93.9</v>
      </c>
      <c r="E39" s="90">
        <f>E40+E41+E42+E43</f>
        <v>92.6</v>
      </c>
      <c r="F39" s="90">
        <f>F40+F41+F42+F43</f>
        <v>40.7</v>
      </c>
      <c r="G39" s="91">
        <f t="shared" si="2"/>
        <v>0.4334398296059638</v>
      </c>
      <c r="H39" s="91">
        <f t="shared" si="3"/>
        <v>0.439524838012959</v>
      </c>
    </row>
    <row r="40" spans="1:9" s="16" customFormat="1" ht="31.5">
      <c r="A40" s="46"/>
      <c r="B40" s="47" t="s">
        <v>100</v>
      </c>
      <c r="C40" s="93" t="s">
        <v>218</v>
      </c>
      <c r="D40" s="94">
        <v>4.4</v>
      </c>
      <c r="E40" s="94">
        <v>3.1</v>
      </c>
      <c r="F40" s="94">
        <v>1.7</v>
      </c>
      <c r="G40" s="91">
        <f t="shared" si="2"/>
        <v>0.3863636363636363</v>
      </c>
      <c r="H40" s="91">
        <f t="shared" si="3"/>
        <v>0.5483870967741935</v>
      </c>
      <c r="I40" s="152"/>
    </row>
    <row r="41" spans="1:9" s="16" customFormat="1" ht="47.25">
      <c r="A41" s="46"/>
      <c r="B41" s="47" t="s">
        <v>171</v>
      </c>
      <c r="C41" s="93" t="s">
        <v>232</v>
      </c>
      <c r="D41" s="94">
        <v>74.5</v>
      </c>
      <c r="E41" s="94">
        <v>74.5</v>
      </c>
      <c r="F41" s="94">
        <v>24</v>
      </c>
      <c r="G41" s="91">
        <f t="shared" si="2"/>
        <v>0.3221476510067114</v>
      </c>
      <c r="H41" s="91">
        <f t="shared" si="3"/>
        <v>0.3221476510067114</v>
      </c>
      <c r="I41" s="152"/>
    </row>
    <row r="42" spans="1:9" s="16" customFormat="1" ht="47.25" hidden="1">
      <c r="A42" s="46"/>
      <c r="B42" s="47" t="s">
        <v>295</v>
      </c>
      <c r="C42" s="93" t="s">
        <v>294</v>
      </c>
      <c r="D42" s="94">
        <v>0</v>
      </c>
      <c r="E42" s="94"/>
      <c r="F42" s="94">
        <v>0</v>
      </c>
      <c r="G42" s="91" t="e">
        <f t="shared" si="2"/>
        <v>#DIV/0!</v>
      </c>
      <c r="H42" s="91" t="e">
        <f t="shared" si="3"/>
        <v>#DIV/0!</v>
      </c>
      <c r="I42" s="152"/>
    </row>
    <row r="43" spans="1:9" s="16" customFormat="1" ht="31.5">
      <c r="A43" s="46"/>
      <c r="B43" s="47" t="s">
        <v>321</v>
      </c>
      <c r="C43" s="93" t="s">
        <v>269</v>
      </c>
      <c r="D43" s="94">
        <v>15</v>
      </c>
      <c r="E43" s="94">
        <v>15</v>
      </c>
      <c r="F43" s="94">
        <v>15</v>
      </c>
      <c r="G43" s="91">
        <f t="shared" si="2"/>
        <v>1</v>
      </c>
      <c r="H43" s="91">
        <f t="shared" si="3"/>
        <v>1</v>
      </c>
      <c r="I43" s="152"/>
    </row>
    <row r="44" spans="1:8" ht="17.25" customHeight="1">
      <c r="A44" s="41" t="s">
        <v>97</v>
      </c>
      <c r="B44" s="164" t="s">
        <v>92</v>
      </c>
      <c r="C44" s="85"/>
      <c r="D44" s="92">
        <f>D45</f>
        <v>73.5</v>
      </c>
      <c r="E44" s="92">
        <f>E45</f>
        <v>51.9</v>
      </c>
      <c r="F44" s="92">
        <f>F45</f>
        <v>54.7</v>
      </c>
      <c r="G44" s="91">
        <f t="shared" si="2"/>
        <v>0.7442176870748299</v>
      </c>
      <c r="H44" s="91">
        <f t="shared" si="3"/>
        <v>1.0539499036608864</v>
      </c>
    </row>
    <row r="45" spans="1:8" ht="47.25">
      <c r="A45" s="163" t="s">
        <v>98</v>
      </c>
      <c r="B45" s="160" t="s">
        <v>146</v>
      </c>
      <c r="C45" s="84" t="s">
        <v>185</v>
      </c>
      <c r="D45" s="90">
        <v>73.5</v>
      </c>
      <c r="E45" s="90">
        <v>51.9</v>
      </c>
      <c r="F45" s="90">
        <v>54.7</v>
      </c>
      <c r="G45" s="91">
        <f t="shared" si="2"/>
        <v>0.7442176870748299</v>
      </c>
      <c r="H45" s="91">
        <f t="shared" si="3"/>
        <v>1.0539499036608864</v>
      </c>
    </row>
    <row r="46" spans="1:9" ht="31.5" hidden="1">
      <c r="A46" s="41" t="s">
        <v>66</v>
      </c>
      <c r="B46" s="164" t="s">
        <v>32</v>
      </c>
      <c r="C46" s="85"/>
      <c r="D46" s="92">
        <f>D47</f>
        <v>0</v>
      </c>
      <c r="E46" s="92">
        <f>E47</f>
        <v>0</v>
      </c>
      <c r="F46" s="92">
        <f>F47</f>
        <v>0</v>
      </c>
      <c r="G46" s="91" t="e">
        <f t="shared" si="2"/>
        <v>#DIV/0!</v>
      </c>
      <c r="H46" s="91" t="e">
        <f t="shared" si="3"/>
        <v>#DIV/0!</v>
      </c>
      <c r="I46" s="153"/>
    </row>
    <row r="47" spans="1:8" ht="31.5" hidden="1">
      <c r="A47" s="163" t="s">
        <v>99</v>
      </c>
      <c r="B47" s="160" t="s">
        <v>94</v>
      </c>
      <c r="C47" s="84"/>
      <c r="D47" s="90">
        <f>D48</f>
        <v>0</v>
      </c>
      <c r="E47" s="90">
        <f>E48</f>
        <v>0</v>
      </c>
      <c r="F47" s="90">
        <v>0</v>
      </c>
      <c r="G47" s="91" t="e">
        <f t="shared" si="2"/>
        <v>#DIV/0!</v>
      </c>
      <c r="H47" s="91" t="e">
        <f t="shared" si="3"/>
        <v>#DIV/0!</v>
      </c>
    </row>
    <row r="48" spans="1:9" s="16" customFormat="1" ht="54.75" customHeight="1" hidden="1">
      <c r="A48" s="46"/>
      <c r="B48" s="47" t="s">
        <v>187</v>
      </c>
      <c r="C48" s="93" t="s">
        <v>186</v>
      </c>
      <c r="D48" s="94">
        <v>0</v>
      </c>
      <c r="E48" s="94">
        <v>0</v>
      </c>
      <c r="F48" s="94">
        <v>0</v>
      </c>
      <c r="G48" s="91" t="e">
        <f t="shared" si="2"/>
        <v>#DIV/0!</v>
      </c>
      <c r="H48" s="91" t="e">
        <f t="shared" si="3"/>
        <v>#DIV/0!</v>
      </c>
      <c r="I48" s="152"/>
    </row>
    <row r="49" spans="1:9" s="16" customFormat="1" ht="21.75" customHeight="1">
      <c r="A49" s="41" t="s">
        <v>67</v>
      </c>
      <c r="B49" s="164" t="s">
        <v>34</v>
      </c>
      <c r="C49" s="85"/>
      <c r="D49" s="92">
        <f aca="true" t="shared" si="4" ref="D49:F50">D50</f>
        <v>25.5</v>
      </c>
      <c r="E49" s="92">
        <f t="shared" si="4"/>
        <v>25.5</v>
      </c>
      <c r="F49" s="92">
        <f t="shared" si="4"/>
        <v>25.5</v>
      </c>
      <c r="G49" s="91">
        <f t="shared" si="2"/>
        <v>1</v>
      </c>
      <c r="H49" s="91">
        <f t="shared" si="3"/>
        <v>1</v>
      </c>
      <c r="I49" s="152"/>
    </row>
    <row r="50" spans="1:9" s="16" customFormat="1" ht="33" customHeight="1">
      <c r="A50" s="161" t="s">
        <v>68</v>
      </c>
      <c r="B50" s="63" t="s">
        <v>109</v>
      </c>
      <c r="C50" s="84"/>
      <c r="D50" s="90">
        <f>D51</f>
        <v>25.5</v>
      </c>
      <c r="E50" s="90">
        <f t="shared" si="4"/>
        <v>25.5</v>
      </c>
      <c r="F50" s="90">
        <f t="shared" si="4"/>
        <v>25.5</v>
      </c>
      <c r="G50" s="91">
        <f t="shared" si="2"/>
        <v>1</v>
      </c>
      <c r="H50" s="91">
        <f t="shared" si="3"/>
        <v>1</v>
      </c>
      <c r="I50" s="152"/>
    </row>
    <row r="51" spans="1:9" s="16" customFormat="1" ht="32.25" customHeight="1">
      <c r="A51" s="46"/>
      <c r="B51" s="60" t="s">
        <v>109</v>
      </c>
      <c r="C51" s="93" t="s">
        <v>269</v>
      </c>
      <c r="D51" s="94">
        <v>25.5</v>
      </c>
      <c r="E51" s="94">
        <v>25.5</v>
      </c>
      <c r="F51" s="94">
        <v>25.5</v>
      </c>
      <c r="G51" s="91">
        <f t="shared" si="2"/>
        <v>1</v>
      </c>
      <c r="H51" s="91">
        <f t="shared" si="3"/>
        <v>1</v>
      </c>
      <c r="I51" s="152"/>
    </row>
    <row r="52" spans="1:8" ht="31.5">
      <c r="A52" s="41" t="s">
        <v>69</v>
      </c>
      <c r="B52" s="164" t="s">
        <v>35</v>
      </c>
      <c r="C52" s="85"/>
      <c r="D52" s="92">
        <f>D53</f>
        <v>1317.4</v>
      </c>
      <c r="E52" s="92">
        <f>E53</f>
        <v>1190.8</v>
      </c>
      <c r="F52" s="92">
        <f>F53</f>
        <v>428.59999999999997</v>
      </c>
      <c r="G52" s="91">
        <f t="shared" si="2"/>
        <v>0.32533778654926365</v>
      </c>
      <c r="H52" s="91">
        <f t="shared" si="3"/>
        <v>0.3599261001007726</v>
      </c>
    </row>
    <row r="53" spans="1:8" ht="18.75">
      <c r="A53" s="163" t="s">
        <v>38</v>
      </c>
      <c r="B53" s="160" t="s">
        <v>39</v>
      </c>
      <c r="C53" s="84"/>
      <c r="D53" s="90">
        <f>D56+D57+D59+D60+D61+D62+D58+D63+D64+D65+D66</f>
        <v>1317.4</v>
      </c>
      <c r="E53" s="90">
        <f>E56+E57+E59+E60+E61+E62+E58+E63+E64+E65+E66</f>
        <v>1190.8</v>
      </c>
      <c r="F53" s="90">
        <f>F56+F57+F59+F60+F61+F62+F58+F63+F64+F65+F66</f>
        <v>428.59999999999997</v>
      </c>
      <c r="G53" s="91">
        <f t="shared" si="2"/>
        <v>0.32533778654926365</v>
      </c>
      <c r="H53" s="91">
        <f t="shared" si="3"/>
        <v>0.3599261001007726</v>
      </c>
    </row>
    <row r="54" spans="1:9" s="16" customFormat="1" ht="34.5" customHeight="1" hidden="1">
      <c r="A54" s="46"/>
      <c r="B54" s="47" t="s">
        <v>369</v>
      </c>
      <c r="C54" s="93" t="s">
        <v>368</v>
      </c>
      <c r="D54" s="94"/>
      <c r="E54" s="94"/>
      <c r="F54" s="94"/>
      <c r="G54" s="91" t="e">
        <f t="shared" si="2"/>
        <v>#DIV/0!</v>
      </c>
      <c r="H54" s="91" t="e">
        <f t="shared" si="3"/>
        <v>#DIV/0!</v>
      </c>
      <c r="I54" s="152"/>
    </row>
    <row r="55" spans="1:9" s="16" customFormat="1" ht="18" customHeight="1" hidden="1">
      <c r="A55" s="46"/>
      <c r="B55" s="47" t="s">
        <v>371</v>
      </c>
      <c r="C55" s="93" t="s">
        <v>370</v>
      </c>
      <c r="D55" s="94"/>
      <c r="E55" s="94"/>
      <c r="F55" s="94"/>
      <c r="G55" s="91" t="e">
        <f t="shared" si="2"/>
        <v>#DIV/0!</v>
      </c>
      <c r="H55" s="91" t="e">
        <f t="shared" si="3"/>
        <v>#DIV/0!</v>
      </c>
      <c r="I55" s="152"/>
    </row>
    <row r="56" spans="1:9" s="16" customFormat="1" ht="31.5" customHeight="1">
      <c r="A56" s="46"/>
      <c r="B56" s="47" t="s">
        <v>373</v>
      </c>
      <c r="C56" s="93" t="s">
        <v>372</v>
      </c>
      <c r="D56" s="94">
        <v>50</v>
      </c>
      <c r="E56" s="94">
        <v>35</v>
      </c>
      <c r="F56" s="94">
        <v>0</v>
      </c>
      <c r="G56" s="91">
        <f t="shared" si="2"/>
        <v>0</v>
      </c>
      <c r="H56" s="91">
        <f t="shared" si="3"/>
        <v>0</v>
      </c>
      <c r="I56" s="152"/>
    </row>
    <row r="57" spans="1:9" s="16" customFormat="1" ht="47.25" customHeight="1">
      <c r="A57" s="46"/>
      <c r="B57" s="47" t="s">
        <v>371</v>
      </c>
      <c r="C57" s="93" t="s">
        <v>370</v>
      </c>
      <c r="D57" s="94">
        <v>30</v>
      </c>
      <c r="E57" s="94">
        <v>21</v>
      </c>
      <c r="F57" s="94">
        <v>0</v>
      </c>
      <c r="G57" s="91">
        <f t="shared" si="2"/>
        <v>0</v>
      </c>
      <c r="H57" s="91">
        <f t="shared" si="3"/>
        <v>0</v>
      </c>
      <c r="I57" s="152"/>
    </row>
    <row r="58" spans="1:9" s="16" customFormat="1" ht="47.25" customHeight="1">
      <c r="A58" s="46"/>
      <c r="B58" s="47" t="s">
        <v>375</v>
      </c>
      <c r="C58" s="93" t="s">
        <v>374</v>
      </c>
      <c r="D58" s="94">
        <v>30</v>
      </c>
      <c r="E58" s="94">
        <v>21</v>
      </c>
      <c r="F58" s="94">
        <v>0</v>
      </c>
      <c r="G58" s="91">
        <f t="shared" si="2"/>
        <v>0</v>
      </c>
      <c r="H58" s="91">
        <f t="shared" si="3"/>
        <v>0</v>
      </c>
      <c r="I58" s="152"/>
    </row>
    <row r="59" spans="1:9" s="16" customFormat="1" ht="48" customHeight="1">
      <c r="A59" s="46"/>
      <c r="B59" s="47" t="s">
        <v>377</v>
      </c>
      <c r="C59" s="93" t="s">
        <v>376</v>
      </c>
      <c r="D59" s="94">
        <v>180</v>
      </c>
      <c r="E59" s="94">
        <v>94.5</v>
      </c>
      <c r="F59" s="94">
        <v>36.5</v>
      </c>
      <c r="G59" s="91">
        <f t="shared" si="2"/>
        <v>0.20277777777777778</v>
      </c>
      <c r="H59" s="91">
        <f t="shared" si="3"/>
        <v>0.3862433862433862</v>
      </c>
      <c r="I59" s="152"/>
    </row>
    <row r="60" spans="1:9" s="16" customFormat="1" ht="48" customHeight="1">
      <c r="A60" s="46"/>
      <c r="B60" s="47" t="s">
        <v>393</v>
      </c>
      <c r="C60" s="93" t="s">
        <v>382</v>
      </c>
      <c r="D60" s="94">
        <v>689</v>
      </c>
      <c r="E60" s="94">
        <v>689</v>
      </c>
      <c r="F60" s="94">
        <v>373.2</v>
      </c>
      <c r="G60" s="91">
        <f t="shared" si="2"/>
        <v>0.541654571843251</v>
      </c>
      <c r="H60" s="91">
        <f t="shared" si="3"/>
        <v>0.541654571843251</v>
      </c>
      <c r="I60" s="152"/>
    </row>
    <row r="61" spans="1:9" s="16" customFormat="1" ht="50.25" customHeight="1">
      <c r="A61" s="46"/>
      <c r="B61" s="47" t="s">
        <v>395</v>
      </c>
      <c r="C61" s="93" t="s">
        <v>394</v>
      </c>
      <c r="D61" s="94">
        <v>27</v>
      </c>
      <c r="E61" s="94">
        <v>18.9</v>
      </c>
      <c r="F61" s="94">
        <v>18.9</v>
      </c>
      <c r="G61" s="91">
        <f t="shared" si="2"/>
        <v>0.7</v>
      </c>
      <c r="H61" s="91">
        <f t="shared" si="3"/>
        <v>1</v>
      </c>
      <c r="I61" s="152"/>
    </row>
    <row r="62" spans="1:9" s="16" customFormat="1" ht="48" customHeight="1">
      <c r="A62" s="46"/>
      <c r="B62" s="47" t="s">
        <v>397</v>
      </c>
      <c r="C62" s="93" t="s">
        <v>396</v>
      </c>
      <c r="D62" s="94">
        <v>11.4</v>
      </c>
      <c r="E62" s="94">
        <v>11.4</v>
      </c>
      <c r="F62" s="94">
        <v>0</v>
      </c>
      <c r="G62" s="91">
        <f t="shared" si="2"/>
        <v>0</v>
      </c>
      <c r="H62" s="91">
        <f t="shared" si="3"/>
        <v>0</v>
      </c>
      <c r="I62" s="152"/>
    </row>
    <row r="63" spans="1:9" s="16" customFormat="1" ht="141.75" customHeight="1">
      <c r="A63" s="46"/>
      <c r="B63" s="47" t="s">
        <v>435</v>
      </c>
      <c r="C63" s="93" t="s">
        <v>446</v>
      </c>
      <c r="D63" s="94">
        <v>30</v>
      </c>
      <c r="E63" s="94">
        <v>30</v>
      </c>
      <c r="F63" s="94">
        <v>0</v>
      </c>
      <c r="G63" s="91">
        <f t="shared" si="2"/>
        <v>0</v>
      </c>
      <c r="H63" s="91">
        <f t="shared" si="3"/>
        <v>0</v>
      </c>
      <c r="I63" s="152"/>
    </row>
    <row r="64" spans="1:9" s="16" customFormat="1" ht="130.5" customHeight="1">
      <c r="A64" s="46"/>
      <c r="B64" s="47" t="s">
        <v>437</v>
      </c>
      <c r="C64" s="93" t="s">
        <v>447</v>
      </c>
      <c r="D64" s="94">
        <v>9</v>
      </c>
      <c r="E64" s="94">
        <v>9</v>
      </c>
      <c r="F64" s="94">
        <v>0</v>
      </c>
      <c r="G64" s="91">
        <f t="shared" si="2"/>
        <v>0</v>
      </c>
      <c r="H64" s="91">
        <f t="shared" si="3"/>
        <v>0</v>
      </c>
      <c r="I64" s="152"/>
    </row>
    <row r="65" spans="1:9" s="16" customFormat="1" ht="130.5" customHeight="1">
      <c r="A65" s="46"/>
      <c r="B65" s="47" t="s">
        <v>465</v>
      </c>
      <c r="C65" s="93" t="s">
        <v>464</v>
      </c>
      <c r="D65" s="94">
        <v>18</v>
      </c>
      <c r="E65" s="94">
        <v>18</v>
      </c>
      <c r="F65" s="94">
        <v>0</v>
      </c>
      <c r="G65" s="91">
        <f t="shared" si="2"/>
        <v>0</v>
      </c>
      <c r="H65" s="91">
        <f t="shared" si="3"/>
        <v>0</v>
      </c>
      <c r="I65" s="152"/>
    </row>
    <row r="66" spans="1:9" s="16" customFormat="1" ht="67.5" customHeight="1">
      <c r="A66" s="46"/>
      <c r="B66" s="47" t="s">
        <v>476</v>
      </c>
      <c r="C66" s="93" t="s">
        <v>475</v>
      </c>
      <c r="D66" s="94">
        <v>243</v>
      </c>
      <c r="E66" s="94">
        <v>243</v>
      </c>
      <c r="F66" s="94">
        <v>0</v>
      </c>
      <c r="G66" s="91">
        <f t="shared" si="2"/>
        <v>0</v>
      </c>
      <c r="H66" s="91">
        <f t="shared" si="3"/>
        <v>0</v>
      </c>
      <c r="I66" s="152"/>
    </row>
    <row r="67" spans="1:8" ht="29.25" customHeight="1">
      <c r="A67" s="62" t="s">
        <v>112</v>
      </c>
      <c r="B67" s="162" t="s">
        <v>110</v>
      </c>
      <c r="C67" s="97"/>
      <c r="D67" s="105">
        <f>D69</f>
        <v>1.5</v>
      </c>
      <c r="E67" s="105">
        <f>E69</f>
        <v>0.8</v>
      </c>
      <c r="F67" s="105">
        <f>F69</f>
        <v>0.7</v>
      </c>
      <c r="G67" s="91">
        <f t="shared" si="2"/>
        <v>0.4666666666666666</v>
      </c>
      <c r="H67" s="91">
        <f t="shared" si="3"/>
        <v>0.8749999999999999</v>
      </c>
    </row>
    <row r="68" spans="1:8" ht="38.25" customHeight="1">
      <c r="A68" s="161" t="s">
        <v>106</v>
      </c>
      <c r="B68" s="63" t="s">
        <v>113</v>
      </c>
      <c r="C68" s="95"/>
      <c r="D68" s="90">
        <f>D69</f>
        <v>1.5</v>
      </c>
      <c r="E68" s="90">
        <f>E69</f>
        <v>0.8</v>
      </c>
      <c r="F68" s="90">
        <f>F69</f>
        <v>0.7</v>
      </c>
      <c r="G68" s="91">
        <f t="shared" si="2"/>
        <v>0.4666666666666666</v>
      </c>
      <c r="H68" s="91">
        <f t="shared" si="3"/>
        <v>0.8749999999999999</v>
      </c>
    </row>
    <row r="69" spans="1:9" s="16" customFormat="1" ht="36.75" customHeight="1">
      <c r="A69" s="46"/>
      <c r="B69" s="47" t="s">
        <v>188</v>
      </c>
      <c r="C69" s="93" t="s">
        <v>220</v>
      </c>
      <c r="D69" s="94">
        <v>1.5</v>
      </c>
      <c r="E69" s="94">
        <v>0.8</v>
      </c>
      <c r="F69" s="94">
        <v>0.7</v>
      </c>
      <c r="G69" s="91">
        <f t="shared" si="2"/>
        <v>0.4666666666666666</v>
      </c>
      <c r="H69" s="91">
        <f t="shared" si="3"/>
        <v>0.8749999999999999</v>
      </c>
      <c r="I69" s="152"/>
    </row>
    <row r="70" spans="1:8" ht="17.25" customHeight="1" hidden="1">
      <c r="A70" s="41" t="s">
        <v>51</v>
      </c>
      <c r="B70" s="164" t="s">
        <v>52</v>
      </c>
      <c r="C70" s="85"/>
      <c r="D70" s="92">
        <f>D71</f>
        <v>0</v>
      </c>
      <c r="E70" s="92">
        <f>E71</f>
        <v>0</v>
      </c>
      <c r="F70" s="92">
        <f>F71</f>
        <v>0</v>
      </c>
      <c r="G70" s="91" t="e">
        <f t="shared" si="2"/>
        <v>#DIV/0!</v>
      </c>
      <c r="H70" s="91" t="e">
        <f t="shared" si="3"/>
        <v>#DIV/0!</v>
      </c>
    </row>
    <row r="71" spans="1:8" ht="18.75" hidden="1">
      <c r="A71" s="163" t="s">
        <v>53</v>
      </c>
      <c r="B71" s="160" t="s">
        <v>153</v>
      </c>
      <c r="C71" s="84" t="s">
        <v>221</v>
      </c>
      <c r="D71" s="90">
        <v>0</v>
      </c>
      <c r="E71" s="90">
        <v>0</v>
      </c>
      <c r="F71" s="90">
        <f>F72</f>
        <v>0</v>
      </c>
      <c r="G71" s="91" t="e">
        <f t="shared" si="2"/>
        <v>#DIV/0!</v>
      </c>
      <c r="H71" s="91" t="e">
        <f t="shared" si="3"/>
        <v>#DIV/0!</v>
      </c>
    </row>
    <row r="72" spans="1:9" s="16" customFormat="1" ht="27" customHeight="1" hidden="1">
      <c r="A72" s="46"/>
      <c r="B72" s="47" t="s">
        <v>183</v>
      </c>
      <c r="C72" s="93" t="s">
        <v>184</v>
      </c>
      <c r="D72" s="94">
        <v>0</v>
      </c>
      <c r="E72" s="94">
        <v>0</v>
      </c>
      <c r="F72" s="94">
        <v>0</v>
      </c>
      <c r="G72" s="91" t="e">
        <f t="shared" si="2"/>
        <v>#DIV/0!</v>
      </c>
      <c r="H72" s="91" t="e">
        <f t="shared" si="3"/>
        <v>#DIV/0!</v>
      </c>
      <c r="I72" s="152"/>
    </row>
    <row r="73" spans="1:8" ht="37.5" customHeight="1">
      <c r="A73" s="41"/>
      <c r="B73" s="164" t="s">
        <v>88</v>
      </c>
      <c r="C73" s="85"/>
      <c r="D73" s="90">
        <f>D74</f>
        <v>1235</v>
      </c>
      <c r="E73" s="90">
        <f>E74</f>
        <v>642.3</v>
      </c>
      <c r="F73" s="90">
        <f>F74</f>
        <v>0</v>
      </c>
      <c r="G73" s="91">
        <f t="shared" si="2"/>
        <v>0</v>
      </c>
      <c r="H73" s="91">
        <f t="shared" si="3"/>
        <v>0</v>
      </c>
    </row>
    <row r="74" spans="1:9" s="16" customFormat="1" ht="31.5">
      <c r="A74" s="46"/>
      <c r="B74" s="47" t="s">
        <v>89</v>
      </c>
      <c r="C74" s="93" t="s">
        <v>164</v>
      </c>
      <c r="D74" s="94">
        <v>1235</v>
      </c>
      <c r="E74" s="94">
        <v>642.3</v>
      </c>
      <c r="F74" s="94">
        <v>0</v>
      </c>
      <c r="G74" s="91">
        <f t="shared" si="2"/>
        <v>0</v>
      </c>
      <c r="H74" s="91">
        <f t="shared" si="3"/>
        <v>0</v>
      </c>
      <c r="I74" s="152"/>
    </row>
    <row r="75" spans="1:8" ht="24.75" customHeight="1">
      <c r="A75" s="163"/>
      <c r="B75" s="164" t="s">
        <v>59</v>
      </c>
      <c r="C75" s="41"/>
      <c r="D75" s="92">
        <f>D34+D44+D46+D49+D52+D67+D70+D73</f>
        <v>5912.8</v>
      </c>
      <c r="E75" s="92">
        <f>E34+E44+E46+E49+E52+E67+E70+E73</f>
        <v>4934.1</v>
      </c>
      <c r="F75" s="92">
        <f>F34+F44+F46+F49+F52+F67+F70+F73</f>
        <v>3018.1999999999994</v>
      </c>
      <c r="G75" s="91">
        <f t="shared" si="2"/>
        <v>0.5104519009606276</v>
      </c>
      <c r="H75" s="91">
        <f t="shared" si="3"/>
        <v>0.6117022354634075</v>
      </c>
    </row>
    <row r="76" spans="1:8" ht="18.75">
      <c r="A76" s="106"/>
      <c r="B76" s="160" t="s">
        <v>74</v>
      </c>
      <c r="C76" s="84"/>
      <c r="D76" s="99">
        <f>D73</f>
        <v>1235</v>
      </c>
      <c r="E76" s="99">
        <f>E73</f>
        <v>642.3</v>
      </c>
      <c r="F76" s="99">
        <f>F73</f>
        <v>0</v>
      </c>
      <c r="G76" s="91">
        <f t="shared" si="2"/>
        <v>0</v>
      </c>
      <c r="H76" s="91">
        <f t="shared" si="3"/>
        <v>0</v>
      </c>
    </row>
    <row r="77" ht="18">
      <c r="A77" s="70"/>
    </row>
    <row r="78" ht="18">
      <c r="A78" s="66"/>
    </row>
    <row r="79" spans="1:6" ht="18">
      <c r="A79" s="66"/>
      <c r="B79" s="69" t="s">
        <v>320</v>
      </c>
      <c r="C79" s="102"/>
      <c r="F79" s="101">
        <v>1049.6</v>
      </c>
    </row>
    <row r="80" spans="1:3" ht="18">
      <c r="A80" s="66"/>
      <c r="B80" s="69"/>
      <c r="C80" s="102"/>
    </row>
    <row r="81" spans="1:6" ht="18" hidden="1">
      <c r="A81" s="66"/>
      <c r="B81" s="69" t="s">
        <v>75</v>
      </c>
      <c r="C81" s="102"/>
      <c r="F81" s="103"/>
    </row>
    <row r="82" spans="1:3" ht="18" hidden="1">
      <c r="A82" s="66"/>
      <c r="B82" s="69" t="s">
        <v>76</v>
      </c>
      <c r="C82" s="102"/>
    </row>
    <row r="83" spans="2:3" ht="18" hidden="1">
      <c r="B83" s="69"/>
      <c r="C83" s="102"/>
    </row>
    <row r="84" spans="2:3" ht="18" hidden="1">
      <c r="B84" s="69" t="s">
        <v>77</v>
      </c>
      <c r="C84" s="102"/>
    </row>
    <row r="85" spans="2:3" ht="18" hidden="1">
      <c r="B85" s="69" t="s">
        <v>78</v>
      </c>
      <c r="C85" s="102"/>
    </row>
    <row r="86" spans="2:3" ht="18" hidden="1">
      <c r="B86" s="69"/>
      <c r="C86" s="102"/>
    </row>
    <row r="87" spans="2:3" ht="18" hidden="1">
      <c r="B87" s="69" t="s">
        <v>79</v>
      </c>
      <c r="C87" s="102"/>
    </row>
    <row r="88" spans="2:3" ht="18" hidden="1">
      <c r="B88" s="69" t="s">
        <v>80</v>
      </c>
      <c r="C88" s="102"/>
    </row>
    <row r="89" spans="2:3" ht="18" hidden="1">
      <c r="B89" s="69"/>
      <c r="C89" s="102"/>
    </row>
    <row r="90" spans="2:3" ht="18" hidden="1">
      <c r="B90" s="69" t="s">
        <v>81</v>
      </c>
      <c r="C90" s="102"/>
    </row>
    <row r="91" spans="2:3" ht="18" hidden="1">
      <c r="B91" s="69" t="s">
        <v>82</v>
      </c>
      <c r="C91" s="102"/>
    </row>
    <row r="92" spans="2:3" ht="18" hidden="1">
      <c r="B92" s="69"/>
      <c r="C92" s="102"/>
    </row>
    <row r="93" spans="2:3" ht="18">
      <c r="B93" s="69"/>
      <c r="C93" s="102"/>
    </row>
    <row r="94" spans="2:8" ht="18">
      <c r="B94" s="69" t="s">
        <v>83</v>
      </c>
      <c r="C94" s="102"/>
      <c r="F94" s="103">
        <f>F79+F29-F75</f>
        <v>336.90000000000055</v>
      </c>
      <c r="H94" s="103"/>
    </row>
    <row r="97" spans="2:3" ht="18">
      <c r="B97" s="69" t="s">
        <v>84</v>
      </c>
      <c r="C97" s="102"/>
    </row>
    <row r="98" spans="2:3" ht="18">
      <c r="B98" s="69" t="s">
        <v>85</v>
      </c>
      <c r="C98" s="102"/>
    </row>
    <row r="99" spans="2:3" ht="18">
      <c r="B99" s="69" t="s">
        <v>86</v>
      </c>
      <c r="C99" s="102"/>
    </row>
  </sheetData>
  <sheetProtection/>
  <mergeCells count="17">
    <mergeCell ref="A1:H1"/>
    <mergeCell ref="G2:G3"/>
    <mergeCell ref="A31:H31"/>
    <mergeCell ref="G32:G33"/>
    <mergeCell ref="F32:F33"/>
    <mergeCell ref="H2:H3"/>
    <mergeCell ref="B2:B3"/>
    <mergeCell ref="D2:D3"/>
    <mergeCell ref="E2:E3"/>
    <mergeCell ref="F2:F3"/>
    <mergeCell ref="C2:C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0"/>
  <sheetViews>
    <sheetView zoomScalePageLayoutView="0" workbookViewId="0" topLeftCell="A23">
      <selection activeCell="G39" sqref="G39"/>
    </sheetView>
  </sheetViews>
  <sheetFormatPr defaultColWidth="9.140625" defaultRowHeight="12.75"/>
  <cols>
    <col min="1" max="1" width="8.00390625" style="65" customWidth="1"/>
    <col min="2" max="2" width="34.421875" style="65" customWidth="1"/>
    <col min="3" max="3" width="13.00390625" style="100" hidden="1" customWidth="1"/>
    <col min="4" max="5" width="11.8515625" style="101" customWidth="1"/>
    <col min="6" max="7" width="11.57421875" style="101" customWidth="1"/>
    <col min="8" max="8" width="12.140625" style="101" customWidth="1"/>
    <col min="9" max="9" width="9.140625" style="104" customWidth="1"/>
    <col min="10" max="16384" width="9.140625" style="1" customWidth="1"/>
  </cols>
  <sheetData>
    <row r="1" spans="1:9" s="5" customFormat="1" ht="58.5" customHeight="1">
      <c r="A1" s="187" t="s">
        <v>505</v>
      </c>
      <c r="B1" s="187"/>
      <c r="C1" s="187"/>
      <c r="D1" s="187"/>
      <c r="E1" s="187"/>
      <c r="F1" s="187"/>
      <c r="G1" s="187"/>
      <c r="H1" s="187"/>
      <c r="I1" s="155"/>
    </row>
    <row r="2" spans="1:8" ht="12.75" customHeight="1">
      <c r="A2" s="159"/>
      <c r="B2" s="177" t="s">
        <v>2</v>
      </c>
      <c r="C2" s="206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24.75" customHeight="1">
      <c r="A3" s="159"/>
      <c r="B3" s="177"/>
      <c r="C3" s="207"/>
      <c r="D3" s="177"/>
      <c r="E3" s="172"/>
      <c r="F3" s="177"/>
      <c r="G3" s="172"/>
      <c r="H3" s="172"/>
    </row>
    <row r="4" spans="1:8" ht="31.5">
      <c r="A4" s="159"/>
      <c r="B4" s="164" t="s">
        <v>73</v>
      </c>
      <c r="C4" s="83"/>
      <c r="D4" s="38">
        <f>D5+D6+D7+D8+D9+D10+D11+D12+D13+D14+D15+D16+D17+D18+D19</f>
        <v>2739</v>
      </c>
      <c r="E4" s="38">
        <f>E5+E6+E7+E8+E9+E10+E11+E12+E13+E14+E15+E16+E17+E18+E19</f>
        <v>1506</v>
      </c>
      <c r="F4" s="38">
        <f>F5+F6+F7+F8+F9+F10+F11+F12+F13+F14+F15+F16+F17+F18+F19+F20</f>
        <v>1857.3</v>
      </c>
      <c r="G4" s="39">
        <f>F4/D4</f>
        <v>0.6780941949616648</v>
      </c>
      <c r="H4" s="39">
        <f>F4/E4</f>
        <v>1.2332669322709162</v>
      </c>
    </row>
    <row r="5" spans="1:8" ht="18.75">
      <c r="A5" s="159"/>
      <c r="B5" s="160" t="s">
        <v>480</v>
      </c>
      <c r="C5" s="84"/>
      <c r="D5" s="40">
        <v>353</v>
      </c>
      <c r="E5" s="40">
        <v>250</v>
      </c>
      <c r="F5" s="40">
        <v>280.2</v>
      </c>
      <c r="G5" s="39">
        <f aca="true" t="shared" si="0" ref="G5:G28">F5/D5</f>
        <v>0.7937677053824362</v>
      </c>
      <c r="H5" s="39">
        <f aca="true" t="shared" si="1" ref="H5:H28">F5/E5</f>
        <v>1.1208</v>
      </c>
    </row>
    <row r="6" spans="1:8" ht="18.75" hidden="1">
      <c r="A6" s="159"/>
      <c r="B6" s="160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59"/>
      <c r="B7" s="160" t="s">
        <v>6</v>
      </c>
      <c r="C7" s="84"/>
      <c r="D7" s="40">
        <v>132</v>
      </c>
      <c r="E7" s="40">
        <v>132</v>
      </c>
      <c r="F7" s="40">
        <v>224.3</v>
      </c>
      <c r="G7" s="39">
        <f t="shared" si="0"/>
        <v>1.6992424242424242</v>
      </c>
      <c r="H7" s="39">
        <f t="shared" si="1"/>
        <v>1.6992424242424242</v>
      </c>
    </row>
    <row r="8" spans="1:8" ht="31.5">
      <c r="A8" s="159"/>
      <c r="B8" s="160" t="s">
        <v>491</v>
      </c>
      <c r="C8" s="84"/>
      <c r="D8" s="40">
        <v>142</v>
      </c>
      <c r="E8" s="40">
        <v>85</v>
      </c>
      <c r="F8" s="40">
        <v>75.4</v>
      </c>
      <c r="G8" s="39">
        <f t="shared" si="0"/>
        <v>0.5309859154929578</v>
      </c>
      <c r="H8" s="39">
        <f t="shared" si="1"/>
        <v>0.8870588235294118</v>
      </c>
    </row>
    <row r="9" spans="1:8" ht="18.75">
      <c r="A9" s="159"/>
      <c r="B9" s="160" t="s">
        <v>8</v>
      </c>
      <c r="C9" s="84"/>
      <c r="D9" s="40">
        <v>2100</v>
      </c>
      <c r="E9" s="40">
        <v>1030</v>
      </c>
      <c r="F9" s="40">
        <v>1277.1</v>
      </c>
      <c r="G9" s="39">
        <f t="shared" si="0"/>
        <v>0.6081428571428571</v>
      </c>
      <c r="H9" s="39">
        <f t="shared" si="1"/>
        <v>1.2399029126213592</v>
      </c>
    </row>
    <row r="10" spans="1:8" ht="18.75">
      <c r="A10" s="159"/>
      <c r="B10" s="160" t="s">
        <v>483</v>
      </c>
      <c r="C10" s="84"/>
      <c r="D10" s="40">
        <v>12</v>
      </c>
      <c r="E10" s="40">
        <v>9</v>
      </c>
      <c r="F10" s="40">
        <v>0</v>
      </c>
      <c r="G10" s="39">
        <f t="shared" si="0"/>
        <v>0</v>
      </c>
      <c r="H10" s="39">
        <f t="shared" si="1"/>
        <v>0</v>
      </c>
    </row>
    <row r="11" spans="1:8" ht="31.5" hidden="1">
      <c r="A11" s="159"/>
      <c r="B11" s="160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59"/>
      <c r="B12" s="160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59"/>
      <c r="B13" s="160" t="s">
        <v>11</v>
      </c>
      <c r="C13" s="8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59"/>
      <c r="B14" s="160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59"/>
      <c r="B15" s="160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59"/>
      <c r="B16" s="160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59"/>
      <c r="B17" s="160" t="s">
        <v>214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59"/>
      <c r="B18" s="160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59"/>
      <c r="B19" s="160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>
      <c r="A20" s="159"/>
      <c r="B20" s="160" t="s">
        <v>333</v>
      </c>
      <c r="C20" s="84"/>
      <c r="D20" s="40">
        <v>0</v>
      </c>
      <c r="E20" s="40">
        <v>0</v>
      </c>
      <c r="F20" s="40">
        <v>0.3</v>
      </c>
      <c r="G20" s="39">
        <v>0</v>
      </c>
      <c r="H20" s="39">
        <v>0</v>
      </c>
    </row>
    <row r="21" spans="1:8" ht="47.25">
      <c r="A21" s="159"/>
      <c r="B21" s="164" t="s">
        <v>72</v>
      </c>
      <c r="C21" s="85"/>
      <c r="D21" s="40">
        <f>D22+D24+D25+D26+D27+D23</f>
        <v>549.1</v>
      </c>
      <c r="E21" s="40">
        <f>E22+E24+E25+E26+E27+E23</f>
        <v>467.5</v>
      </c>
      <c r="F21" s="40">
        <f>F22+F24+F25+F26+F27+F23</f>
        <v>133.1</v>
      </c>
      <c r="G21" s="39">
        <f t="shared" si="0"/>
        <v>0.2423966490621016</v>
      </c>
      <c r="H21" s="39">
        <f t="shared" si="1"/>
        <v>0.28470588235294114</v>
      </c>
    </row>
    <row r="22" spans="1:8" ht="18.75">
      <c r="A22" s="159"/>
      <c r="B22" s="160" t="s">
        <v>20</v>
      </c>
      <c r="C22" s="84"/>
      <c r="D22" s="40">
        <v>96.5</v>
      </c>
      <c r="E22" s="40">
        <v>72.5</v>
      </c>
      <c r="F22" s="169" t="s">
        <v>510</v>
      </c>
      <c r="G22" s="39">
        <f t="shared" si="0"/>
        <v>0.7512953367875648</v>
      </c>
      <c r="H22" s="39">
        <f t="shared" si="1"/>
        <v>1</v>
      </c>
    </row>
    <row r="23" spans="1:8" ht="94.5">
      <c r="A23" s="159"/>
      <c r="B23" s="160" t="s">
        <v>477</v>
      </c>
      <c r="C23" s="84"/>
      <c r="D23" s="40">
        <v>261</v>
      </c>
      <c r="E23" s="40">
        <v>261</v>
      </c>
      <c r="F23" s="169" t="s">
        <v>478</v>
      </c>
      <c r="G23" s="39">
        <f t="shared" si="0"/>
        <v>0</v>
      </c>
      <c r="H23" s="39">
        <f t="shared" si="1"/>
        <v>0</v>
      </c>
    </row>
    <row r="24" spans="1:8" ht="18.75">
      <c r="A24" s="159"/>
      <c r="B24" s="160" t="s">
        <v>90</v>
      </c>
      <c r="C24" s="84"/>
      <c r="D24" s="40">
        <v>182.6</v>
      </c>
      <c r="E24" s="40">
        <v>125</v>
      </c>
      <c r="F24" s="170">
        <v>51.6</v>
      </c>
      <c r="G24" s="39">
        <f t="shared" si="0"/>
        <v>0.28258488499452356</v>
      </c>
      <c r="H24" s="39">
        <f t="shared" si="1"/>
        <v>0.4128</v>
      </c>
    </row>
    <row r="25" spans="1:8" ht="31.5" hidden="1">
      <c r="A25" s="159"/>
      <c r="B25" s="160" t="s">
        <v>58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1.5">
      <c r="A26" s="159"/>
      <c r="B26" s="160" t="s">
        <v>441</v>
      </c>
      <c r="C26" s="84"/>
      <c r="D26" s="40">
        <v>9</v>
      </c>
      <c r="E26" s="40">
        <v>9</v>
      </c>
      <c r="F26" s="40">
        <v>9</v>
      </c>
      <c r="G26" s="39">
        <f t="shared" si="0"/>
        <v>1</v>
      </c>
      <c r="H26" s="39">
        <f t="shared" si="1"/>
        <v>1</v>
      </c>
    </row>
    <row r="27" spans="1:8" ht="30" customHeight="1" hidden="1" thickBot="1">
      <c r="A27" s="159"/>
      <c r="B27" s="86" t="s">
        <v>135</v>
      </c>
      <c r="C27" s="87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26.25" customHeight="1">
      <c r="A28" s="159"/>
      <c r="B28" s="164" t="s">
        <v>24</v>
      </c>
      <c r="C28" s="89"/>
      <c r="D28" s="40">
        <f>D4+D21</f>
        <v>3288.1</v>
      </c>
      <c r="E28" s="40">
        <f>E4+E21</f>
        <v>1973.5</v>
      </c>
      <c r="F28" s="40">
        <f>F4+F21</f>
        <v>1990.3999999999999</v>
      </c>
      <c r="G28" s="39">
        <f t="shared" si="0"/>
        <v>0.6053343876402786</v>
      </c>
      <c r="H28" s="39">
        <f t="shared" si="1"/>
        <v>1.0085634659234861</v>
      </c>
    </row>
    <row r="29" spans="1:8" ht="40.5" customHeight="1" hidden="1">
      <c r="A29" s="159"/>
      <c r="B29" s="160" t="s">
        <v>96</v>
      </c>
      <c r="C29" s="84"/>
      <c r="D29" s="90">
        <f>D4</f>
        <v>2739</v>
      </c>
      <c r="E29" s="90">
        <f>E4</f>
        <v>1506</v>
      </c>
      <c r="F29" s="90">
        <f>F4</f>
        <v>1857.3</v>
      </c>
      <c r="G29" s="107">
        <f>F29/D29</f>
        <v>0.6780941949616648</v>
      </c>
      <c r="H29" s="107">
        <f>F29/E29</f>
        <v>1.2332669322709162</v>
      </c>
    </row>
    <row r="30" spans="1:8" ht="12.75">
      <c r="A30" s="184"/>
      <c r="B30" s="204"/>
      <c r="C30" s="204"/>
      <c r="D30" s="204"/>
      <c r="E30" s="204"/>
      <c r="F30" s="204"/>
      <c r="G30" s="204"/>
      <c r="H30" s="205"/>
    </row>
    <row r="31" spans="1:8" ht="15" customHeight="1">
      <c r="A31" s="202" t="s">
        <v>139</v>
      </c>
      <c r="B31" s="203" t="s">
        <v>25</v>
      </c>
      <c r="C31" s="200" t="s">
        <v>162</v>
      </c>
      <c r="D31" s="181" t="s">
        <v>3</v>
      </c>
      <c r="E31" s="175" t="s">
        <v>469</v>
      </c>
      <c r="F31" s="181" t="s">
        <v>4</v>
      </c>
      <c r="G31" s="175" t="s">
        <v>303</v>
      </c>
      <c r="H31" s="175" t="s">
        <v>470</v>
      </c>
    </row>
    <row r="32" spans="1:8" ht="24.75" customHeight="1">
      <c r="A32" s="202"/>
      <c r="B32" s="203"/>
      <c r="C32" s="201"/>
      <c r="D32" s="181"/>
      <c r="E32" s="176"/>
      <c r="F32" s="181"/>
      <c r="G32" s="176"/>
      <c r="H32" s="176"/>
    </row>
    <row r="33" spans="1:8" ht="31.5">
      <c r="A33" s="41" t="s">
        <v>60</v>
      </c>
      <c r="B33" s="164" t="s">
        <v>26</v>
      </c>
      <c r="C33" s="85"/>
      <c r="D33" s="92">
        <f>D34+D37+D38+D36</f>
        <v>2349.7</v>
      </c>
      <c r="E33" s="92">
        <f>E34+E37+E38+E36</f>
        <v>1300.6</v>
      </c>
      <c r="F33" s="92">
        <f>F34+F37+F38+F36</f>
        <v>1099.8000000000002</v>
      </c>
      <c r="G33" s="107">
        <f>F33/D33</f>
        <v>0.4680597523088055</v>
      </c>
      <c r="H33" s="107">
        <f>F33/E33</f>
        <v>0.8456097185914195</v>
      </c>
    </row>
    <row r="34" spans="1:8" ht="110.25" customHeight="1">
      <c r="A34" s="163" t="s">
        <v>63</v>
      </c>
      <c r="B34" s="160" t="s">
        <v>142</v>
      </c>
      <c r="C34" s="84" t="s">
        <v>63</v>
      </c>
      <c r="D34" s="90">
        <v>2220.1</v>
      </c>
      <c r="E34" s="90">
        <v>1192.3</v>
      </c>
      <c r="F34" s="90">
        <v>993.6</v>
      </c>
      <c r="G34" s="107">
        <f aca="true" t="shared" si="2" ref="G34:G75">F34/D34</f>
        <v>0.4475474077744246</v>
      </c>
      <c r="H34" s="107">
        <f aca="true" t="shared" si="3" ref="H34:H75">F34/E34</f>
        <v>0.8333473119181415</v>
      </c>
    </row>
    <row r="35" spans="1:8" ht="33.75" customHeight="1">
      <c r="A35" s="163" t="s">
        <v>167</v>
      </c>
      <c r="B35" s="160" t="s">
        <v>302</v>
      </c>
      <c r="C35" s="84" t="s">
        <v>167</v>
      </c>
      <c r="D35" s="90">
        <f>D36</f>
        <v>104</v>
      </c>
      <c r="E35" s="90">
        <f>E36</f>
        <v>104</v>
      </c>
      <c r="F35" s="90">
        <f>F36</f>
        <v>104</v>
      </c>
      <c r="G35" s="107">
        <f t="shared" si="2"/>
        <v>1</v>
      </c>
      <c r="H35" s="107">
        <f t="shared" si="3"/>
        <v>1</v>
      </c>
    </row>
    <row r="36" spans="1:8" ht="33.75" customHeight="1">
      <c r="A36" s="163"/>
      <c r="B36" s="160" t="s">
        <v>357</v>
      </c>
      <c r="C36" s="84" t="s">
        <v>356</v>
      </c>
      <c r="D36" s="90">
        <v>104</v>
      </c>
      <c r="E36" s="90">
        <v>104</v>
      </c>
      <c r="F36" s="90">
        <v>104</v>
      </c>
      <c r="G36" s="107">
        <f t="shared" si="2"/>
        <v>1</v>
      </c>
      <c r="H36" s="107">
        <f t="shared" si="3"/>
        <v>1</v>
      </c>
    </row>
    <row r="37" spans="1:8" ht="24" customHeight="1">
      <c r="A37" s="163" t="s">
        <v>65</v>
      </c>
      <c r="B37" s="160" t="s">
        <v>29</v>
      </c>
      <c r="C37" s="84" t="s">
        <v>65</v>
      </c>
      <c r="D37" s="90">
        <v>20</v>
      </c>
      <c r="E37" s="90">
        <v>0</v>
      </c>
      <c r="F37" s="90">
        <v>0</v>
      </c>
      <c r="G37" s="107">
        <f t="shared" si="2"/>
        <v>0</v>
      </c>
      <c r="H37" s="107">
        <v>0</v>
      </c>
    </row>
    <row r="38" spans="1:8" ht="33.75" customHeight="1">
      <c r="A38" s="163" t="s">
        <v>114</v>
      </c>
      <c r="B38" s="160" t="s">
        <v>111</v>
      </c>
      <c r="C38" s="84"/>
      <c r="D38" s="90">
        <f>D41+D39+D40</f>
        <v>5.6</v>
      </c>
      <c r="E38" s="90">
        <f>E41+E39+E40</f>
        <v>4.300000000000001</v>
      </c>
      <c r="F38" s="90">
        <f>F41+F39+F40</f>
        <v>2.2</v>
      </c>
      <c r="G38" s="107">
        <f t="shared" si="2"/>
        <v>0.3928571428571429</v>
      </c>
      <c r="H38" s="107">
        <f t="shared" si="3"/>
        <v>0.5116279069767441</v>
      </c>
    </row>
    <row r="39" spans="1:8" ht="69" customHeight="1">
      <c r="A39" s="163"/>
      <c r="B39" s="47" t="s">
        <v>171</v>
      </c>
      <c r="C39" s="84" t="s">
        <v>232</v>
      </c>
      <c r="D39" s="90">
        <v>1.1</v>
      </c>
      <c r="E39" s="90">
        <v>1.1</v>
      </c>
      <c r="F39" s="90">
        <v>1.1</v>
      </c>
      <c r="G39" s="107">
        <f t="shared" si="2"/>
        <v>1</v>
      </c>
      <c r="H39" s="107">
        <f t="shared" si="3"/>
        <v>1</v>
      </c>
    </row>
    <row r="40" spans="1:8" ht="51" customHeight="1" hidden="1">
      <c r="A40" s="163"/>
      <c r="B40" s="47" t="s">
        <v>321</v>
      </c>
      <c r="C40" s="84" t="s">
        <v>269</v>
      </c>
      <c r="D40" s="90">
        <v>0</v>
      </c>
      <c r="E40" s="90">
        <v>0</v>
      </c>
      <c r="F40" s="90">
        <v>0</v>
      </c>
      <c r="G40" s="107" t="e">
        <f t="shared" si="2"/>
        <v>#DIV/0!</v>
      </c>
      <c r="H40" s="107" t="e">
        <f t="shared" si="3"/>
        <v>#DIV/0!</v>
      </c>
    </row>
    <row r="41" spans="1:9" s="16" customFormat="1" ht="31.5">
      <c r="A41" s="46"/>
      <c r="B41" s="47" t="s">
        <v>100</v>
      </c>
      <c r="C41" s="93" t="s">
        <v>173</v>
      </c>
      <c r="D41" s="94">
        <v>4.5</v>
      </c>
      <c r="E41" s="94">
        <v>3.2</v>
      </c>
      <c r="F41" s="94">
        <v>1.1</v>
      </c>
      <c r="G41" s="107">
        <f t="shared" si="2"/>
        <v>0.24444444444444446</v>
      </c>
      <c r="H41" s="107">
        <f t="shared" si="3"/>
        <v>0.34375</v>
      </c>
      <c r="I41" s="152"/>
    </row>
    <row r="42" spans="1:8" ht="33.75" customHeight="1">
      <c r="A42" s="41" t="s">
        <v>97</v>
      </c>
      <c r="B42" s="164" t="s">
        <v>92</v>
      </c>
      <c r="C42" s="85"/>
      <c r="D42" s="92">
        <f>D43</f>
        <v>182.6</v>
      </c>
      <c r="E42" s="92">
        <f>E43</f>
        <v>125</v>
      </c>
      <c r="F42" s="92">
        <f>F43</f>
        <v>51.6</v>
      </c>
      <c r="G42" s="107">
        <f t="shared" si="2"/>
        <v>0.28258488499452356</v>
      </c>
      <c r="H42" s="107">
        <f t="shared" si="3"/>
        <v>0.4128</v>
      </c>
    </row>
    <row r="43" spans="1:8" ht="63">
      <c r="A43" s="163" t="s">
        <v>98</v>
      </c>
      <c r="B43" s="160" t="s">
        <v>146</v>
      </c>
      <c r="C43" s="84" t="s">
        <v>185</v>
      </c>
      <c r="D43" s="90">
        <v>182.6</v>
      </c>
      <c r="E43" s="90">
        <v>125</v>
      </c>
      <c r="F43" s="90">
        <v>51.6</v>
      </c>
      <c r="G43" s="107">
        <f t="shared" si="2"/>
        <v>0.28258488499452356</v>
      </c>
      <c r="H43" s="107">
        <f t="shared" si="3"/>
        <v>0.4128</v>
      </c>
    </row>
    <row r="44" spans="1:8" ht="31.5" hidden="1">
      <c r="A44" s="41" t="s">
        <v>66</v>
      </c>
      <c r="B44" s="164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7" t="e">
        <f t="shared" si="3"/>
        <v>#DIV/0!</v>
      </c>
    </row>
    <row r="45" spans="1:8" ht="31.5" hidden="1">
      <c r="A45" s="163" t="s">
        <v>99</v>
      </c>
      <c r="B45" s="160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7" t="e">
        <f t="shared" si="3"/>
        <v>#DIV/0!</v>
      </c>
    </row>
    <row r="46" spans="1:9" s="16" customFormat="1" ht="54.75" customHeight="1" hidden="1">
      <c r="A46" s="46"/>
      <c r="B46" s="47" t="s">
        <v>166</v>
      </c>
      <c r="C46" s="93" t="s">
        <v>165</v>
      </c>
      <c r="D46" s="94">
        <v>0</v>
      </c>
      <c r="E46" s="94">
        <v>0</v>
      </c>
      <c r="F46" s="94">
        <v>0</v>
      </c>
      <c r="G46" s="107" t="e">
        <f t="shared" si="2"/>
        <v>#DIV/0!</v>
      </c>
      <c r="H46" s="107" t="e">
        <f t="shared" si="3"/>
        <v>#DIV/0!</v>
      </c>
      <c r="I46" s="152"/>
    </row>
    <row r="47" spans="1:9" s="16" customFormat="1" ht="18.75" customHeight="1">
      <c r="A47" s="41" t="s">
        <v>67</v>
      </c>
      <c r="B47" s="164" t="s">
        <v>34</v>
      </c>
      <c r="C47" s="85"/>
      <c r="D47" s="92">
        <f aca="true" t="shared" si="5" ref="D47:F48">D48</f>
        <v>20</v>
      </c>
      <c r="E47" s="92">
        <f t="shared" si="5"/>
        <v>20</v>
      </c>
      <c r="F47" s="92">
        <f t="shared" si="5"/>
        <v>0</v>
      </c>
      <c r="G47" s="107">
        <f t="shared" si="2"/>
        <v>0</v>
      </c>
      <c r="H47" s="107">
        <f t="shared" si="3"/>
        <v>0</v>
      </c>
      <c r="I47" s="152"/>
    </row>
    <row r="48" spans="1:9" s="16" customFormat="1" ht="39.75" customHeight="1">
      <c r="A48" s="161" t="s">
        <v>68</v>
      </c>
      <c r="B48" s="63" t="s">
        <v>109</v>
      </c>
      <c r="C48" s="84"/>
      <c r="D48" s="90">
        <f t="shared" si="5"/>
        <v>20</v>
      </c>
      <c r="E48" s="90">
        <f t="shared" si="5"/>
        <v>20</v>
      </c>
      <c r="F48" s="90">
        <f t="shared" si="5"/>
        <v>0</v>
      </c>
      <c r="G48" s="107">
        <f t="shared" si="2"/>
        <v>0</v>
      </c>
      <c r="H48" s="107">
        <f t="shared" si="3"/>
        <v>0</v>
      </c>
      <c r="I48" s="152"/>
    </row>
    <row r="49" spans="1:9" s="16" customFormat="1" ht="49.5" customHeight="1">
      <c r="A49" s="46"/>
      <c r="B49" s="60" t="s">
        <v>109</v>
      </c>
      <c r="C49" s="93" t="s">
        <v>238</v>
      </c>
      <c r="D49" s="94">
        <v>20</v>
      </c>
      <c r="E49" s="94">
        <v>20</v>
      </c>
      <c r="F49" s="94">
        <v>0</v>
      </c>
      <c r="G49" s="107">
        <f t="shared" si="2"/>
        <v>0</v>
      </c>
      <c r="H49" s="107">
        <f t="shared" si="3"/>
        <v>0</v>
      </c>
      <c r="I49" s="152"/>
    </row>
    <row r="50" spans="1:8" ht="47.25">
      <c r="A50" s="41" t="s">
        <v>69</v>
      </c>
      <c r="B50" s="164" t="s">
        <v>35</v>
      </c>
      <c r="C50" s="85"/>
      <c r="D50" s="92">
        <f>D51</f>
        <v>649.9</v>
      </c>
      <c r="E50" s="92">
        <f>E51</f>
        <v>606.8</v>
      </c>
      <c r="F50" s="92">
        <f>F51</f>
        <v>203.5</v>
      </c>
      <c r="G50" s="107">
        <f t="shared" si="2"/>
        <v>0.3131250961686413</v>
      </c>
      <c r="H50" s="107">
        <f t="shared" si="3"/>
        <v>0.3353658536585366</v>
      </c>
    </row>
    <row r="51" spans="1:8" ht="18.75">
      <c r="A51" s="163" t="s">
        <v>38</v>
      </c>
      <c r="B51" s="160" t="s">
        <v>39</v>
      </c>
      <c r="C51" s="84"/>
      <c r="D51" s="90">
        <f>D52+D53+D54+D55+D56+D57+D58+D59+D63+D62+D61</f>
        <v>649.9</v>
      </c>
      <c r="E51" s="90">
        <f>E52+E53+E54+E55+E56+E57+E58+E59+E61+E62+E63</f>
        <v>606.8</v>
      </c>
      <c r="F51" s="90">
        <f>F52+F53+F54+F55+F56+F57+F58+F59+F61+F62+F63</f>
        <v>203.5</v>
      </c>
      <c r="G51" s="107">
        <f t="shared" si="2"/>
        <v>0.3131250961686413</v>
      </c>
      <c r="H51" s="107">
        <f t="shared" si="3"/>
        <v>0.3353658536585366</v>
      </c>
    </row>
    <row r="52" spans="1:8" ht="47.25" hidden="1">
      <c r="A52" s="163"/>
      <c r="B52" s="47" t="s">
        <v>367</v>
      </c>
      <c r="C52" s="93" t="s">
        <v>366</v>
      </c>
      <c r="D52" s="90">
        <v>0</v>
      </c>
      <c r="E52" s="90">
        <v>0</v>
      </c>
      <c r="F52" s="90">
        <v>0</v>
      </c>
      <c r="G52" s="107" t="e">
        <f t="shared" si="2"/>
        <v>#DIV/0!</v>
      </c>
      <c r="H52" s="107" t="e">
        <f t="shared" si="3"/>
        <v>#DIV/0!</v>
      </c>
    </row>
    <row r="53" spans="1:8" ht="47.25" hidden="1">
      <c r="A53" s="163"/>
      <c r="B53" s="47" t="s">
        <v>369</v>
      </c>
      <c r="C53" s="93" t="s">
        <v>368</v>
      </c>
      <c r="D53" s="90">
        <v>0</v>
      </c>
      <c r="E53" s="90">
        <v>0</v>
      </c>
      <c r="F53" s="90">
        <v>0</v>
      </c>
      <c r="G53" s="107" t="e">
        <f t="shared" si="2"/>
        <v>#DIV/0!</v>
      </c>
      <c r="H53" s="107" t="e">
        <f t="shared" si="3"/>
        <v>#DIV/0!</v>
      </c>
    </row>
    <row r="54" spans="1:8" ht="47.25" hidden="1">
      <c r="A54" s="163"/>
      <c r="B54" s="47" t="s">
        <v>371</v>
      </c>
      <c r="C54" s="93" t="s">
        <v>370</v>
      </c>
      <c r="D54" s="90">
        <v>0</v>
      </c>
      <c r="E54" s="90">
        <v>0</v>
      </c>
      <c r="F54" s="90">
        <v>0</v>
      </c>
      <c r="G54" s="107" t="e">
        <f t="shared" si="2"/>
        <v>#DIV/0!</v>
      </c>
      <c r="H54" s="107" t="e">
        <f t="shared" si="3"/>
        <v>#DIV/0!</v>
      </c>
    </row>
    <row r="55" spans="1:8" ht="47.25">
      <c r="A55" s="163"/>
      <c r="B55" s="47" t="s">
        <v>373</v>
      </c>
      <c r="C55" s="93" t="s">
        <v>372</v>
      </c>
      <c r="D55" s="90">
        <v>50</v>
      </c>
      <c r="E55" s="90">
        <v>35</v>
      </c>
      <c r="F55" s="90">
        <v>0</v>
      </c>
      <c r="G55" s="107">
        <f t="shared" si="2"/>
        <v>0</v>
      </c>
      <c r="H55" s="107">
        <f t="shared" si="3"/>
        <v>0</v>
      </c>
    </row>
    <row r="56" spans="1:8" ht="63">
      <c r="A56" s="163"/>
      <c r="B56" s="47" t="s">
        <v>375</v>
      </c>
      <c r="C56" s="93" t="s">
        <v>374</v>
      </c>
      <c r="D56" s="90">
        <v>20</v>
      </c>
      <c r="E56" s="90">
        <v>14</v>
      </c>
      <c r="F56" s="90">
        <v>0</v>
      </c>
      <c r="G56" s="107">
        <f t="shared" si="2"/>
        <v>0</v>
      </c>
      <c r="H56" s="107">
        <f t="shared" si="3"/>
        <v>0</v>
      </c>
    </row>
    <row r="57" spans="1:8" ht="63">
      <c r="A57" s="163"/>
      <c r="B57" s="47" t="s">
        <v>377</v>
      </c>
      <c r="C57" s="93" t="s">
        <v>376</v>
      </c>
      <c r="D57" s="90">
        <v>116.9</v>
      </c>
      <c r="E57" s="90">
        <v>116.8</v>
      </c>
      <c r="F57" s="90">
        <v>84.5</v>
      </c>
      <c r="G57" s="107">
        <f t="shared" si="2"/>
        <v>0.7228400342172797</v>
      </c>
      <c r="H57" s="107">
        <f t="shared" si="3"/>
        <v>0.723458904109589</v>
      </c>
    </row>
    <row r="58" spans="1:8" ht="47.25">
      <c r="A58" s="163"/>
      <c r="B58" s="47" t="s">
        <v>393</v>
      </c>
      <c r="C58" s="93" t="s">
        <v>382</v>
      </c>
      <c r="D58" s="90">
        <v>143</v>
      </c>
      <c r="E58" s="90">
        <v>121</v>
      </c>
      <c r="F58" s="90">
        <v>99</v>
      </c>
      <c r="G58" s="107">
        <f t="shared" si="2"/>
        <v>0.6923076923076923</v>
      </c>
      <c r="H58" s="107">
        <f t="shared" si="3"/>
        <v>0.8181818181818182</v>
      </c>
    </row>
    <row r="59" spans="1:8" ht="63">
      <c r="A59" s="163"/>
      <c r="B59" s="47" t="s">
        <v>395</v>
      </c>
      <c r="C59" s="93" t="s">
        <v>394</v>
      </c>
      <c r="D59" s="90">
        <v>20</v>
      </c>
      <c r="E59" s="90">
        <v>20</v>
      </c>
      <c r="F59" s="90">
        <v>20</v>
      </c>
      <c r="G59" s="107">
        <f t="shared" si="2"/>
        <v>1</v>
      </c>
      <c r="H59" s="107">
        <f t="shared" si="3"/>
        <v>1</v>
      </c>
    </row>
    <row r="60" spans="1:8" ht="47.25" hidden="1">
      <c r="A60" s="163"/>
      <c r="B60" s="47" t="s">
        <v>397</v>
      </c>
      <c r="C60" s="93" t="s">
        <v>396</v>
      </c>
      <c r="D60" s="90"/>
      <c r="E60" s="90"/>
      <c r="F60" s="90"/>
      <c r="G60" s="107" t="e">
        <f t="shared" si="2"/>
        <v>#DIV/0!</v>
      </c>
      <c r="H60" s="107" t="e">
        <f t="shared" si="3"/>
        <v>#DIV/0!</v>
      </c>
    </row>
    <row r="61" spans="1:8" ht="148.5" customHeight="1">
      <c r="A61" s="163"/>
      <c r="B61" s="47" t="s">
        <v>435</v>
      </c>
      <c r="C61" s="93" t="s">
        <v>434</v>
      </c>
      <c r="D61" s="90">
        <v>30</v>
      </c>
      <c r="E61" s="90">
        <v>30</v>
      </c>
      <c r="F61" s="90">
        <v>0</v>
      </c>
      <c r="G61" s="107">
        <f t="shared" si="2"/>
        <v>0</v>
      </c>
      <c r="H61" s="107">
        <f t="shared" si="3"/>
        <v>0</v>
      </c>
    </row>
    <row r="62" spans="1:8" ht="141.75">
      <c r="A62" s="163"/>
      <c r="B62" s="47" t="s">
        <v>437</v>
      </c>
      <c r="C62" s="93" t="s">
        <v>436</v>
      </c>
      <c r="D62" s="90">
        <v>9</v>
      </c>
      <c r="E62" s="90">
        <v>9</v>
      </c>
      <c r="F62" s="90">
        <v>0</v>
      </c>
      <c r="G62" s="107">
        <f t="shared" si="2"/>
        <v>0</v>
      </c>
      <c r="H62" s="107">
        <f t="shared" si="3"/>
        <v>0</v>
      </c>
    </row>
    <row r="63" spans="1:8" ht="78.75">
      <c r="A63" s="163"/>
      <c r="B63" s="47" t="s">
        <v>476</v>
      </c>
      <c r="C63" s="93" t="s">
        <v>500</v>
      </c>
      <c r="D63" s="90">
        <v>261</v>
      </c>
      <c r="E63" s="90">
        <v>261</v>
      </c>
      <c r="F63" s="90">
        <v>0</v>
      </c>
      <c r="G63" s="107">
        <f t="shared" si="2"/>
        <v>0</v>
      </c>
      <c r="H63" s="107">
        <f t="shared" si="3"/>
        <v>0</v>
      </c>
    </row>
    <row r="64" spans="1:8" ht="18.75" customHeight="1">
      <c r="A64" s="41" t="s">
        <v>112</v>
      </c>
      <c r="B64" s="164" t="s">
        <v>110</v>
      </c>
      <c r="C64" s="85"/>
      <c r="D64" s="92">
        <f>D66</f>
        <v>3.1</v>
      </c>
      <c r="E64" s="92">
        <f>E66</f>
        <v>2.3</v>
      </c>
      <c r="F64" s="92">
        <f>F66</f>
        <v>0.6</v>
      </c>
      <c r="G64" s="107">
        <f t="shared" si="2"/>
        <v>0.1935483870967742</v>
      </c>
      <c r="H64" s="107">
        <f t="shared" si="3"/>
        <v>0.2608695652173913</v>
      </c>
    </row>
    <row r="65" spans="1:8" ht="35.25" customHeight="1">
      <c r="A65" s="163" t="s">
        <v>106</v>
      </c>
      <c r="B65" s="160" t="s">
        <v>113</v>
      </c>
      <c r="C65" s="84"/>
      <c r="D65" s="90">
        <f>D66</f>
        <v>3.1</v>
      </c>
      <c r="E65" s="90">
        <f>E66</f>
        <v>2.3</v>
      </c>
      <c r="F65" s="90">
        <f>F66</f>
        <v>0.6</v>
      </c>
      <c r="G65" s="107">
        <f t="shared" si="2"/>
        <v>0.1935483870967742</v>
      </c>
      <c r="H65" s="107">
        <f t="shared" si="3"/>
        <v>0.2608695652173913</v>
      </c>
    </row>
    <row r="66" spans="1:9" s="16" customFormat="1" ht="31.5" customHeight="1">
      <c r="A66" s="77"/>
      <c r="B66" s="47" t="s">
        <v>188</v>
      </c>
      <c r="C66" s="93" t="s">
        <v>322</v>
      </c>
      <c r="D66" s="94">
        <v>3.1</v>
      </c>
      <c r="E66" s="94">
        <v>2.3</v>
      </c>
      <c r="F66" s="94">
        <v>0.6</v>
      </c>
      <c r="G66" s="107">
        <f t="shared" si="2"/>
        <v>0.1935483870967742</v>
      </c>
      <c r="H66" s="107">
        <f t="shared" si="3"/>
        <v>0.2608695652173913</v>
      </c>
      <c r="I66" s="152"/>
    </row>
    <row r="67" spans="1:8" ht="18.75" hidden="1">
      <c r="A67" s="41" t="s">
        <v>40</v>
      </c>
      <c r="B67" s="164" t="s">
        <v>41</v>
      </c>
      <c r="C67" s="85"/>
      <c r="D67" s="92">
        <f aca="true" t="shared" si="6" ref="D67:F68">D68</f>
        <v>0</v>
      </c>
      <c r="E67" s="92">
        <f t="shared" si="6"/>
        <v>0</v>
      </c>
      <c r="F67" s="92">
        <f t="shared" si="6"/>
        <v>0</v>
      </c>
      <c r="G67" s="107" t="e">
        <f t="shared" si="2"/>
        <v>#DIV/0!</v>
      </c>
      <c r="H67" s="107" t="e">
        <f t="shared" si="3"/>
        <v>#DIV/0!</v>
      </c>
    </row>
    <row r="68" spans="1:8" ht="18.75" hidden="1">
      <c r="A68" s="163" t="s">
        <v>44</v>
      </c>
      <c r="B68" s="160" t="s">
        <v>45</v>
      </c>
      <c r="C68" s="84"/>
      <c r="D68" s="90">
        <f t="shared" si="6"/>
        <v>0</v>
      </c>
      <c r="E68" s="90">
        <f t="shared" si="6"/>
        <v>0</v>
      </c>
      <c r="F68" s="90">
        <f t="shared" si="6"/>
        <v>0</v>
      </c>
      <c r="G68" s="107" t="e">
        <f t="shared" si="2"/>
        <v>#DIV/0!</v>
      </c>
      <c r="H68" s="107" t="e">
        <f t="shared" si="3"/>
        <v>#DIV/0!</v>
      </c>
    </row>
    <row r="69" spans="1:9" s="16" customFormat="1" ht="27" customHeight="1" hidden="1">
      <c r="A69" s="46"/>
      <c r="B69" s="47" t="s">
        <v>183</v>
      </c>
      <c r="C69" s="93" t="s">
        <v>184</v>
      </c>
      <c r="D69" s="94">
        <v>0</v>
      </c>
      <c r="E69" s="94">
        <v>0</v>
      </c>
      <c r="F69" s="94">
        <v>0</v>
      </c>
      <c r="G69" s="107" t="e">
        <f t="shared" si="2"/>
        <v>#DIV/0!</v>
      </c>
      <c r="H69" s="107" t="e">
        <f t="shared" si="3"/>
        <v>#DIV/0!</v>
      </c>
      <c r="I69" s="152"/>
    </row>
    <row r="70" spans="1:8" ht="23.25" customHeight="1">
      <c r="A70" s="41">
        <v>1000</v>
      </c>
      <c r="B70" s="164" t="s">
        <v>52</v>
      </c>
      <c r="C70" s="85"/>
      <c r="D70" s="92">
        <f>D71</f>
        <v>18</v>
      </c>
      <c r="E70" s="92">
        <f>E71</f>
        <v>13.5</v>
      </c>
      <c r="F70" s="92">
        <f>F71</f>
        <v>13.4</v>
      </c>
      <c r="G70" s="107">
        <f t="shared" si="2"/>
        <v>0.7444444444444445</v>
      </c>
      <c r="H70" s="107">
        <f t="shared" si="3"/>
        <v>0.9925925925925926</v>
      </c>
    </row>
    <row r="71" spans="1:8" ht="18.75">
      <c r="A71" s="163" t="s">
        <v>53</v>
      </c>
      <c r="B71" s="160" t="s">
        <v>153</v>
      </c>
      <c r="C71" s="84" t="s">
        <v>53</v>
      </c>
      <c r="D71" s="90">
        <v>18</v>
      </c>
      <c r="E71" s="90">
        <v>13.5</v>
      </c>
      <c r="F71" s="90">
        <v>13.4</v>
      </c>
      <c r="G71" s="107">
        <f t="shared" si="2"/>
        <v>0.7444444444444445</v>
      </c>
      <c r="H71" s="107">
        <f t="shared" si="3"/>
        <v>0.9925925925925926</v>
      </c>
    </row>
    <row r="72" spans="1:8" ht="31.5">
      <c r="A72" s="41"/>
      <c r="B72" s="164" t="s">
        <v>88</v>
      </c>
      <c r="C72" s="85"/>
      <c r="D72" s="90">
        <f>D73</f>
        <v>1225</v>
      </c>
      <c r="E72" s="90">
        <f>E73</f>
        <v>918.9</v>
      </c>
      <c r="F72" s="90">
        <f>F73</f>
        <v>0</v>
      </c>
      <c r="G72" s="107">
        <f t="shared" si="2"/>
        <v>0</v>
      </c>
      <c r="H72" s="107">
        <f t="shared" si="3"/>
        <v>0</v>
      </c>
    </row>
    <row r="73" spans="1:9" s="16" customFormat="1" ht="47.25">
      <c r="A73" s="46"/>
      <c r="B73" s="47" t="s">
        <v>89</v>
      </c>
      <c r="C73" s="93" t="s">
        <v>164</v>
      </c>
      <c r="D73" s="94">
        <v>1225</v>
      </c>
      <c r="E73" s="94">
        <v>918.9</v>
      </c>
      <c r="F73" s="94">
        <v>0</v>
      </c>
      <c r="G73" s="107">
        <f t="shared" si="2"/>
        <v>0</v>
      </c>
      <c r="H73" s="107">
        <f t="shared" si="3"/>
        <v>0</v>
      </c>
      <c r="I73" s="152"/>
    </row>
    <row r="74" spans="1:8" ht="18" customHeight="1">
      <c r="A74" s="163"/>
      <c r="B74" s="164" t="s">
        <v>59</v>
      </c>
      <c r="C74" s="41"/>
      <c r="D74" s="92">
        <f>D33+D42+D44+D50+D66+D67+D70+D72+D47</f>
        <v>4448.299999999999</v>
      </c>
      <c r="E74" s="92">
        <f>E33+E42+E44+E50+E66+E67+E70+E72+E47</f>
        <v>2987.1</v>
      </c>
      <c r="F74" s="92">
        <f>F33+F42+F50+F64+F70+F72</f>
        <v>1368.9</v>
      </c>
      <c r="G74" s="107">
        <f t="shared" si="2"/>
        <v>0.3077355394195536</v>
      </c>
      <c r="H74" s="107">
        <f t="shared" si="3"/>
        <v>0.4582705634227177</v>
      </c>
    </row>
    <row r="75" spans="1:8" ht="31.5">
      <c r="A75" s="167"/>
      <c r="B75" s="160" t="s">
        <v>74</v>
      </c>
      <c r="C75" s="84"/>
      <c r="D75" s="99">
        <f>D72</f>
        <v>1225</v>
      </c>
      <c r="E75" s="99">
        <f>E72</f>
        <v>918.9</v>
      </c>
      <c r="F75" s="99">
        <f>F72</f>
        <v>0</v>
      </c>
      <c r="G75" s="107">
        <f t="shared" si="2"/>
        <v>0</v>
      </c>
      <c r="H75" s="107">
        <f t="shared" si="3"/>
        <v>0</v>
      </c>
    </row>
    <row r="76" ht="18">
      <c r="A76" s="66"/>
    </row>
    <row r="77" ht="18">
      <c r="A77" s="66"/>
    </row>
    <row r="78" spans="1:6" ht="18">
      <c r="A78" s="66"/>
      <c r="B78" s="69" t="s">
        <v>320</v>
      </c>
      <c r="C78" s="102"/>
      <c r="F78" s="101">
        <v>701.5</v>
      </c>
    </row>
    <row r="79" spans="1:3" ht="18">
      <c r="A79" s="66"/>
      <c r="B79" s="69"/>
      <c r="C79" s="102"/>
    </row>
    <row r="80" spans="1:3" ht="18" hidden="1">
      <c r="A80" s="66"/>
      <c r="B80" s="69" t="s">
        <v>75</v>
      </c>
      <c r="C80" s="102"/>
    </row>
    <row r="81" spans="1:3" ht="18" hidden="1">
      <c r="A81" s="66"/>
      <c r="B81" s="69" t="s">
        <v>76</v>
      </c>
      <c r="C81" s="102"/>
    </row>
    <row r="82" spans="1:3" ht="18" hidden="1">
      <c r="A82" s="66"/>
      <c r="B82" s="69"/>
      <c r="C82" s="102"/>
    </row>
    <row r="83" spans="1:3" ht="18" hidden="1">
      <c r="A83" s="66"/>
      <c r="B83" s="69" t="s">
        <v>77</v>
      </c>
      <c r="C83" s="102"/>
    </row>
    <row r="84" spans="1:3" ht="18" hidden="1">
      <c r="A84" s="66"/>
      <c r="B84" s="69" t="s">
        <v>78</v>
      </c>
      <c r="C84" s="102"/>
    </row>
    <row r="85" spans="1:3" ht="18" hidden="1">
      <c r="A85" s="66"/>
      <c r="B85" s="69"/>
      <c r="C85" s="102"/>
    </row>
    <row r="86" spans="1:3" ht="18" hidden="1">
      <c r="A86" s="66"/>
      <c r="B86" s="69" t="s">
        <v>79</v>
      </c>
      <c r="C86" s="102"/>
    </row>
    <row r="87" spans="1:3" ht="18" hidden="1">
      <c r="A87" s="66"/>
      <c r="B87" s="69" t="s">
        <v>80</v>
      </c>
      <c r="C87" s="102"/>
    </row>
    <row r="88" spans="1:3" ht="18" hidden="1">
      <c r="A88" s="66"/>
      <c r="B88" s="69"/>
      <c r="C88" s="102"/>
    </row>
    <row r="89" spans="1:3" ht="18" hidden="1">
      <c r="A89" s="66"/>
      <c r="B89" s="69" t="s">
        <v>81</v>
      </c>
      <c r="C89" s="102"/>
    </row>
    <row r="90" spans="1:3" ht="18" hidden="1">
      <c r="A90" s="66"/>
      <c r="B90" s="69" t="s">
        <v>82</v>
      </c>
      <c r="C90" s="102"/>
    </row>
    <row r="91" ht="18" hidden="1">
      <c r="A91" s="66"/>
    </row>
    <row r="92" ht="18">
      <c r="A92" s="66"/>
    </row>
    <row r="93" spans="1:8" ht="18">
      <c r="A93" s="66"/>
      <c r="B93" s="69" t="s">
        <v>83</v>
      </c>
      <c r="C93" s="102"/>
      <c r="F93" s="103">
        <f>F78+F28-F74</f>
        <v>1322.9999999999995</v>
      </c>
      <c r="H93" s="103"/>
    </row>
    <row r="94" ht="18">
      <c r="A94" s="66"/>
    </row>
    <row r="95" ht="18">
      <c r="A95" s="66"/>
    </row>
    <row r="96" spans="1:3" ht="18">
      <c r="A96" s="66"/>
      <c r="B96" s="69" t="s">
        <v>84</v>
      </c>
      <c r="C96" s="102"/>
    </row>
    <row r="97" spans="1:3" ht="18">
      <c r="A97" s="66"/>
      <c r="B97" s="69" t="s">
        <v>85</v>
      </c>
      <c r="C97" s="102"/>
    </row>
    <row r="98" spans="1:3" ht="18">
      <c r="A98" s="66"/>
      <c r="B98" s="69" t="s">
        <v>86</v>
      </c>
      <c r="C98" s="102"/>
    </row>
    <row r="99" ht="18">
      <c r="A99" s="66"/>
    </row>
    <row r="100" ht="18">
      <c r="A100" s="66"/>
    </row>
  </sheetData>
  <sheetProtection/>
  <mergeCells count="17"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  <mergeCell ref="E31:E32"/>
    <mergeCell ref="G2:G3"/>
    <mergeCell ref="A30:H30"/>
    <mergeCell ref="F31:F32"/>
    <mergeCell ref="F2:F3"/>
    <mergeCell ref="C31:C32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5"/>
  <sheetViews>
    <sheetView zoomScalePageLayoutView="0" workbookViewId="0" topLeftCell="A27">
      <selection activeCell="H35" sqref="H35"/>
    </sheetView>
  </sheetViews>
  <sheetFormatPr defaultColWidth="9.140625" defaultRowHeight="12.75"/>
  <cols>
    <col min="1" max="1" width="9.57421875" style="65" customWidth="1"/>
    <col min="2" max="2" width="37.140625" style="65" customWidth="1"/>
    <col min="3" max="3" width="12.28125" style="100" hidden="1" customWidth="1"/>
    <col min="4" max="4" width="11.8515625" style="101" customWidth="1"/>
    <col min="5" max="5" width="11.7109375" style="101" customWidth="1"/>
    <col min="6" max="6" width="13.421875" style="101" customWidth="1"/>
    <col min="7" max="7" width="12.8515625" style="101" customWidth="1"/>
    <col min="8" max="8" width="11.57421875" style="101" customWidth="1"/>
    <col min="9" max="9" width="9.140625" style="104" customWidth="1"/>
    <col min="10" max="16384" width="9.140625" style="1" customWidth="1"/>
  </cols>
  <sheetData>
    <row r="1" spans="1:9" s="5" customFormat="1" ht="53.25" customHeight="1">
      <c r="A1" s="187" t="s">
        <v>506</v>
      </c>
      <c r="B1" s="187"/>
      <c r="C1" s="187"/>
      <c r="D1" s="187"/>
      <c r="E1" s="187"/>
      <c r="F1" s="187"/>
      <c r="G1" s="187"/>
      <c r="H1" s="187"/>
      <c r="I1" s="155"/>
    </row>
    <row r="2" spans="1:8" ht="12.75" customHeight="1">
      <c r="A2" s="159"/>
      <c r="B2" s="171" t="s">
        <v>2</v>
      </c>
      <c r="C2" s="165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26.25" customHeight="1">
      <c r="A3" s="159"/>
      <c r="B3" s="172"/>
      <c r="C3" s="166"/>
      <c r="D3" s="177"/>
      <c r="E3" s="172"/>
      <c r="F3" s="177"/>
      <c r="G3" s="172"/>
      <c r="H3" s="172"/>
    </row>
    <row r="4" spans="1:8" ht="36" customHeight="1">
      <c r="A4" s="159"/>
      <c r="B4" s="164" t="s">
        <v>73</v>
      </c>
      <c r="C4" s="83"/>
      <c r="D4" s="38">
        <f>D5+D6+D7+D8+D9+D10+D11+D12+D13+D14+D15+D16+D17+D18+D19</f>
        <v>4846</v>
      </c>
      <c r="E4" s="38">
        <f>E5+E6+E7+E8+E9+E10+E11+E12+E13+E14+E15+E16+E17+E18+E19</f>
        <v>2494</v>
      </c>
      <c r="F4" s="38">
        <f>F5+F6+F7+F8+F9+F10+F11+F12+F13+F14+F15+F16+F17+F18+F19+F20</f>
        <v>3461.2</v>
      </c>
      <c r="G4" s="39">
        <f>F4/D4</f>
        <v>0.7142385472554684</v>
      </c>
      <c r="H4" s="39">
        <f>F4/E4</f>
        <v>1.3878107457898956</v>
      </c>
    </row>
    <row r="5" spans="1:8" ht="18.75" customHeight="1">
      <c r="A5" s="159"/>
      <c r="B5" s="160" t="s">
        <v>5</v>
      </c>
      <c r="C5" s="84"/>
      <c r="D5" s="40">
        <v>337</v>
      </c>
      <c r="E5" s="40">
        <v>240</v>
      </c>
      <c r="F5" s="40">
        <v>277.3</v>
      </c>
      <c r="G5" s="39">
        <f aca="true" t="shared" si="0" ref="G5:G27">F5/D5</f>
        <v>0.8228486646884273</v>
      </c>
      <c r="H5" s="39">
        <f aca="true" t="shared" si="1" ref="H5:H27">F5/E5</f>
        <v>1.1554166666666668</v>
      </c>
    </row>
    <row r="6" spans="1:8" ht="18.75" customHeight="1" hidden="1">
      <c r="A6" s="159"/>
      <c r="B6" s="160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59"/>
      <c r="B7" s="160" t="s">
        <v>6</v>
      </c>
      <c r="C7" s="84"/>
      <c r="D7" s="40">
        <v>1000</v>
      </c>
      <c r="E7" s="40">
        <v>800</v>
      </c>
      <c r="F7" s="40">
        <v>1139.3</v>
      </c>
      <c r="G7" s="39">
        <f t="shared" si="0"/>
        <v>1.1393</v>
      </c>
      <c r="H7" s="39">
        <f t="shared" si="1"/>
        <v>1.4241249999999999</v>
      </c>
    </row>
    <row r="8" spans="1:8" ht="31.5" customHeight="1">
      <c r="A8" s="159"/>
      <c r="B8" s="160" t="s">
        <v>491</v>
      </c>
      <c r="C8" s="84"/>
      <c r="D8" s="40">
        <v>297</v>
      </c>
      <c r="E8" s="40">
        <v>85</v>
      </c>
      <c r="F8" s="40">
        <v>165.9</v>
      </c>
      <c r="G8" s="39">
        <f t="shared" si="0"/>
        <v>0.5585858585858586</v>
      </c>
      <c r="H8" s="39">
        <f t="shared" si="1"/>
        <v>1.951764705882353</v>
      </c>
    </row>
    <row r="9" spans="1:8" ht="22.5" customHeight="1">
      <c r="A9" s="159"/>
      <c r="B9" s="160" t="s">
        <v>8</v>
      </c>
      <c r="C9" s="84"/>
      <c r="D9" s="40">
        <v>3200</v>
      </c>
      <c r="E9" s="40">
        <v>1360</v>
      </c>
      <c r="F9" s="40">
        <v>1837.5</v>
      </c>
      <c r="G9" s="39">
        <f t="shared" si="0"/>
        <v>0.57421875</v>
      </c>
      <c r="H9" s="39">
        <f t="shared" si="1"/>
        <v>1.3511029411764706</v>
      </c>
    </row>
    <row r="10" spans="1:8" ht="22.5" customHeight="1">
      <c r="A10" s="159"/>
      <c r="B10" s="160" t="s">
        <v>483</v>
      </c>
      <c r="C10" s="84"/>
      <c r="D10" s="40">
        <v>12</v>
      </c>
      <c r="E10" s="40">
        <v>9</v>
      </c>
      <c r="F10" s="40">
        <v>27.2</v>
      </c>
      <c r="G10" s="39">
        <f t="shared" si="0"/>
        <v>2.2666666666666666</v>
      </c>
      <c r="H10" s="39">
        <f t="shared" si="1"/>
        <v>3.022222222222222</v>
      </c>
    </row>
    <row r="11" spans="1:8" ht="37.5" customHeight="1" hidden="1">
      <c r="A11" s="159"/>
      <c r="B11" s="160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59"/>
      <c r="B12" s="160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59"/>
      <c r="B13" s="160" t="s">
        <v>11</v>
      </c>
      <c r="C13" s="8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59"/>
      <c r="B14" s="160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59"/>
      <c r="B15" s="160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59"/>
      <c r="B16" s="160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59"/>
      <c r="B17" s="160" t="s">
        <v>16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59"/>
      <c r="B18" s="160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59"/>
      <c r="B19" s="160" t="s">
        <v>18</v>
      </c>
      <c r="C19" s="8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22.5" customHeight="1">
      <c r="A20" s="159"/>
      <c r="B20" s="63" t="s">
        <v>494</v>
      </c>
      <c r="C20" s="84"/>
      <c r="D20" s="40">
        <v>0</v>
      </c>
      <c r="E20" s="40">
        <v>0</v>
      </c>
      <c r="F20" s="40">
        <v>14</v>
      </c>
      <c r="G20" s="39">
        <v>0</v>
      </c>
      <c r="H20" s="39">
        <v>0</v>
      </c>
    </row>
    <row r="21" spans="1:8" ht="32.25" customHeight="1">
      <c r="A21" s="159"/>
      <c r="B21" s="164" t="s">
        <v>72</v>
      </c>
      <c r="C21" s="85"/>
      <c r="D21" s="40">
        <f>D22+D23+D24+D25+D26</f>
        <v>308.9</v>
      </c>
      <c r="E21" s="40">
        <f>E22+E23+E24+E25+E26</f>
        <v>219.7</v>
      </c>
      <c r="F21" s="40">
        <f>F22+F23+F24+F25+F26</f>
        <v>213.8</v>
      </c>
      <c r="G21" s="39">
        <f t="shared" si="0"/>
        <v>0.6921333764972484</v>
      </c>
      <c r="H21" s="39">
        <f t="shared" si="1"/>
        <v>0.9731451979972691</v>
      </c>
    </row>
    <row r="22" spans="1:8" ht="18.75">
      <c r="A22" s="159"/>
      <c r="B22" s="160" t="s">
        <v>20</v>
      </c>
      <c r="C22" s="84"/>
      <c r="D22" s="40">
        <v>126.3</v>
      </c>
      <c r="E22" s="40">
        <v>94.7</v>
      </c>
      <c r="F22" s="40">
        <v>94.4</v>
      </c>
      <c r="G22" s="39">
        <f t="shared" si="0"/>
        <v>0.7474267616785432</v>
      </c>
      <c r="H22" s="39">
        <f t="shared" si="1"/>
        <v>0.9968321013727561</v>
      </c>
    </row>
    <row r="23" spans="1:8" ht="16.5" customHeight="1">
      <c r="A23" s="159"/>
      <c r="B23" s="160" t="s">
        <v>90</v>
      </c>
      <c r="C23" s="84"/>
      <c r="D23" s="40">
        <v>182.6</v>
      </c>
      <c r="E23" s="40">
        <v>125</v>
      </c>
      <c r="F23" s="40">
        <v>119.4</v>
      </c>
      <c r="G23" s="39">
        <f t="shared" si="0"/>
        <v>0.6538882803943046</v>
      </c>
      <c r="H23" s="39">
        <f t="shared" si="1"/>
        <v>0.9552</v>
      </c>
    </row>
    <row r="24" spans="1:8" ht="29.25" customHeight="1" hidden="1">
      <c r="A24" s="159"/>
      <c r="B24" s="160" t="s">
        <v>58</v>
      </c>
      <c r="C24" s="84"/>
      <c r="D24" s="40">
        <v>0</v>
      </c>
      <c r="E24" s="40">
        <v>0</v>
      </c>
      <c r="F24" s="40">
        <v>0</v>
      </c>
      <c r="G24" s="39" t="e">
        <f t="shared" si="0"/>
        <v>#DIV/0!</v>
      </c>
      <c r="H24" s="39" t="e">
        <f t="shared" si="1"/>
        <v>#DIV/0!</v>
      </c>
    </row>
    <row r="25" spans="1:8" ht="52.5" customHeight="1" hidden="1">
      <c r="A25" s="159"/>
      <c r="B25" s="160" t="s">
        <v>23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13.5" customHeight="1" hidden="1" thickBot="1">
      <c r="A26" s="159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18.75" customHeight="1">
      <c r="A27" s="159"/>
      <c r="B27" s="160" t="s">
        <v>24</v>
      </c>
      <c r="C27" s="108"/>
      <c r="D27" s="40">
        <f>D4+D21</f>
        <v>5154.9</v>
      </c>
      <c r="E27" s="40">
        <f>E4+E21</f>
        <v>2713.7</v>
      </c>
      <c r="F27" s="40">
        <f>F4+F21</f>
        <v>3675</v>
      </c>
      <c r="G27" s="39">
        <f t="shared" si="0"/>
        <v>0.7129139265553164</v>
      </c>
      <c r="H27" s="39">
        <f t="shared" si="1"/>
        <v>1.3542395990713787</v>
      </c>
    </row>
    <row r="28" spans="1:8" ht="15.75" customHeight="1" hidden="1">
      <c r="A28" s="159"/>
      <c r="B28" s="160" t="s">
        <v>96</v>
      </c>
      <c r="C28" s="84"/>
      <c r="D28" s="90">
        <f>D4</f>
        <v>4846</v>
      </c>
      <c r="E28" s="90">
        <f>E4</f>
        <v>2494</v>
      </c>
      <c r="F28" s="90">
        <f>F4</f>
        <v>3461.2</v>
      </c>
      <c r="G28" s="107">
        <f>F28/D28</f>
        <v>0.7142385472554684</v>
      </c>
      <c r="H28" s="39">
        <f>F28/E28</f>
        <v>1.3878107457898956</v>
      </c>
    </row>
    <row r="29" spans="1:8" ht="12.75">
      <c r="A29" s="184"/>
      <c r="B29" s="204"/>
      <c r="C29" s="204"/>
      <c r="D29" s="204"/>
      <c r="E29" s="204"/>
      <c r="F29" s="204"/>
      <c r="G29" s="204"/>
      <c r="H29" s="205"/>
    </row>
    <row r="30" spans="1:8" ht="15" customHeight="1">
      <c r="A30" s="202" t="s">
        <v>139</v>
      </c>
      <c r="B30" s="203" t="s">
        <v>25</v>
      </c>
      <c r="C30" s="200" t="s">
        <v>162</v>
      </c>
      <c r="D30" s="181" t="s">
        <v>3</v>
      </c>
      <c r="E30" s="175" t="s">
        <v>469</v>
      </c>
      <c r="F30" s="181" t="s">
        <v>4</v>
      </c>
      <c r="G30" s="175" t="s">
        <v>303</v>
      </c>
      <c r="H30" s="175" t="s">
        <v>470</v>
      </c>
    </row>
    <row r="31" spans="1:8" ht="44.25" customHeight="1">
      <c r="A31" s="202"/>
      <c r="B31" s="203"/>
      <c r="C31" s="201"/>
      <c r="D31" s="181"/>
      <c r="E31" s="176"/>
      <c r="F31" s="181"/>
      <c r="G31" s="176"/>
      <c r="H31" s="176"/>
    </row>
    <row r="32" spans="1:8" ht="34.5" customHeight="1">
      <c r="A32" s="41" t="s">
        <v>60</v>
      </c>
      <c r="B32" s="164" t="s">
        <v>26</v>
      </c>
      <c r="C32" s="85"/>
      <c r="D32" s="92">
        <f>D33+D36+D37+D34</f>
        <v>3156.3</v>
      </c>
      <c r="E32" s="92">
        <f>E33+E36+E37+E34</f>
        <v>2442.9</v>
      </c>
      <c r="F32" s="92">
        <f>F33+F36+F37+F34</f>
        <v>1966.5000000000002</v>
      </c>
      <c r="G32" s="107">
        <f>F32/D32</f>
        <v>0.6230396350156829</v>
      </c>
      <c r="H32" s="109">
        <f>F32/E32</f>
        <v>0.8049858774407467</v>
      </c>
    </row>
    <row r="33" spans="1:8" ht="97.5" customHeight="1">
      <c r="A33" s="163" t="s">
        <v>63</v>
      </c>
      <c r="B33" s="160" t="s">
        <v>142</v>
      </c>
      <c r="C33" s="84" t="s">
        <v>63</v>
      </c>
      <c r="D33" s="90">
        <v>2847.4</v>
      </c>
      <c r="E33" s="90">
        <v>2155.6</v>
      </c>
      <c r="F33" s="90">
        <v>1804.9</v>
      </c>
      <c r="G33" s="107">
        <f aca="true" t="shared" si="2" ref="G33:G72">F33/D33</f>
        <v>0.6338765189295498</v>
      </c>
      <c r="H33" s="109">
        <f aca="true" t="shared" si="3" ref="H33:H72">F33/E33</f>
        <v>0.8373074781963259</v>
      </c>
    </row>
    <row r="34" spans="1:8" ht="36.75" customHeight="1">
      <c r="A34" s="163" t="s">
        <v>167</v>
      </c>
      <c r="B34" s="160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134.9</v>
      </c>
      <c r="G34" s="107">
        <f t="shared" si="2"/>
        <v>0.9919117647058824</v>
      </c>
      <c r="H34" s="109">
        <f t="shared" si="3"/>
        <v>0.9919117647058824</v>
      </c>
    </row>
    <row r="35" spans="1:8" ht="52.5" customHeight="1">
      <c r="A35" s="163"/>
      <c r="B35" s="160" t="s">
        <v>357</v>
      </c>
      <c r="C35" s="84" t="s">
        <v>356</v>
      </c>
      <c r="D35" s="90">
        <v>136</v>
      </c>
      <c r="E35" s="90">
        <v>136</v>
      </c>
      <c r="F35" s="90">
        <v>134.9</v>
      </c>
      <c r="G35" s="107">
        <f t="shared" si="2"/>
        <v>0.9919117647058824</v>
      </c>
      <c r="H35" s="109">
        <f t="shared" si="3"/>
        <v>0.9919117647058824</v>
      </c>
    </row>
    <row r="36" spans="1:8" ht="19.5" customHeight="1">
      <c r="A36" s="163" t="s">
        <v>65</v>
      </c>
      <c r="B36" s="160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9">
        <v>0</v>
      </c>
    </row>
    <row r="37" spans="1:8" ht="41.25" customHeight="1">
      <c r="A37" s="163" t="s">
        <v>114</v>
      </c>
      <c r="B37" s="160" t="s">
        <v>111</v>
      </c>
      <c r="C37" s="84"/>
      <c r="D37" s="90">
        <f>D38+D39+D40+D41</f>
        <v>152.9</v>
      </c>
      <c r="E37" s="90">
        <f>E38+E39+E40+E41</f>
        <v>151.3</v>
      </c>
      <c r="F37" s="90">
        <f>F38+F39+F40+F41</f>
        <v>26.7</v>
      </c>
      <c r="G37" s="107">
        <f t="shared" si="2"/>
        <v>0.17462393721386527</v>
      </c>
      <c r="H37" s="109">
        <f t="shared" si="3"/>
        <v>0.1764705882352941</v>
      </c>
    </row>
    <row r="38" spans="1:9" s="16" customFormat="1" ht="39" customHeight="1">
      <c r="A38" s="46"/>
      <c r="B38" s="47" t="s">
        <v>172</v>
      </c>
      <c r="C38" s="93" t="s">
        <v>218</v>
      </c>
      <c r="D38" s="94">
        <v>5.2</v>
      </c>
      <c r="E38" s="94">
        <v>3.6</v>
      </c>
      <c r="F38" s="94">
        <v>2</v>
      </c>
      <c r="G38" s="107">
        <f t="shared" si="2"/>
        <v>0.3846153846153846</v>
      </c>
      <c r="H38" s="109">
        <f t="shared" si="3"/>
        <v>0.5555555555555556</v>
      </c>
      <c r="I38" s="152"/>
    </row>
    <row r="39" spans="1:9" s="16" customFormat="1" ht="73.5" customHeight="1">
      <c r="A39" s="46"/>
      <c r="B39" s="47" t="s">
        <v>171</v>
      </c>
      <c r="C39" s="93" t="s">
        <v>232</v>
      </c>
      <c r="D39" s="94">
        <v>14.7</v>
      </c>
      <c r="E39" s="94">
        <v>14.7</v>
      </c>
      <c r="F39" s="94">
        <v>14.7</v>
      </c>
      <c r="G39" s="107">
        <f t="shared" si="2"/>
        <v>1</v>
      </c>
      <c r="H39" s="109">
        <f t="shared" si="3"/>
        <v>1</v>
      </c>
      <c r="I39" s="152"/>
    </row>
    <row r="40" spans="1:9" s="16" customFormat="1" ht="53.25" customHeight="1">
      <c r="A40" s="46"/>
      <c r="B40" s="47" t="s">
        <v>295</v>
      </c>
      <c r="C40" s="93" t="s">
        <v>294</v>
      </c>
      <c r="D40" s="94">
        <v>123</v>
      </c>
      <c r="E40" s="94">
        <v>123</v>
      </c>
      <c r="F40" s="94">
        <v>0</v>
      </c>
      <c r="G40" s="107">
        <f t="shared" si="2"/>
        <v>0</v>
      </c>
      <c r="H40" s="109">
        <f t="shared" si="3"/>
        <v>0</v>
      </c>
      <c r="I40" s="152"/>
    </row>
    <row r="41" spans="1:9" s="16" customFormat="1" ht="39" customHeight="1">
      <c r="A41" s="46"/>
      <c r="B41" s="47" t="s">
        <v>321</v>
      </c>
      <c r="C41" s="93" t="s">
        <v>269</v>
      </c>
      <c r="D41" s="94">
        <v>10</v>
      </c>
      <c r="E41" s="94">
        <v>10</v>
      </c>
      <c r="F41" s="94">
        <v>10</v>
      </c>
      <c r="G41" s="107">
        <f t="shared" si="2"/>
        <v>1</v>
      </c>
      <c r="H41" s="109">
        <f t="shared" si="3"/>
        <v>1</v>
      </c>
      <c r="I41" s="152"/>
    </row>
    <row r="42" spans="1:8" ht="18.75" customHeight="1">
      <c r="A42" s="41" t="s">
        <v>97</v>
      </c>
      <c r="B42" s="164" t="s">
        <v>92</v>
      </c>
      <c r="C42" s="85"/>
      <c r="D42" s="92">
        <f>D43</f>
        <v>182.6</v>
      </c>
      <c r="E42" s="92">
        <f>E43</f>
        <v>125</v>
      </c>
      <c r="F42" s="92">
        <f>F43</f>
        <v>119.4</v>
      </c>
      <c r="G42" s="107">
        <f t="shared" si="2"/>
        <v>0.6538882803943046</v>
      </c>
      <c r="H42" s="109">
        <f t="shared" si="3"/>
        <v>0.9552</v>
      </c>
    </row>
    <row r="43" spans="1:8" ht="48" customHeight="1">
      <c r="A43" s="163" t="s">
        <v>98</v>
      </c>
      <c r="B43" s="160" t="s">
        <v>146</v>
      </c>
      <c r="C43" s="84" t="s">
        <v>185</v>
      </c>
      <c r="D43" s="90">
        <v>182.6</v>
      </c>
      <c r="E43" s="90">
        <v>125</v>
      </c>
      <c r="F43" s="90">
        <v>119.4</v>
      </c>
      <c r="G43" s="107">
        <f t="shared" si="2"/>
        <v>0.6538882803943046</v>
      </c>
      <c r="H43" s="109">
        <f t="shared" si="3"/>
        <v>0.9552</v>
      </c>
    </row>
    <row r="44" spans="1:8" ht="30" customHeight="1" hidden="1">
      <c r="A44" s="41" t="s">
        <v>66</v>
      </c>
      <c r="B44" s="164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9" t="e">
        <f t="shared" si="3"/>
        <v>#DIV/0!</v>
      </c>
    </row>
    <row r="45" spans="1:8" ht="18" customHeight="1" hidden="1">
      <c r="A45" s="163" t="s">
        <v>99</v>
      </c>
      <c r="B45" s="160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9" t="e">
        <f t="shared" si="3"/>
        <v>#DIV/0!</v>
      </c>
    </row>
    <row r="46" spans="1:8" ht="54.75" customHeight="1" hidden="1">
      <c r="A46" s="163"/>
      <c r="B46" s="160" t="s">
        <v>189</v>
      </c>
      <c r="C46" s="84" t="s">
        <v>190</v>
      </c>
      <c r="D46" s="90">
        <v>0</v>
      </c>
      <c r="E46" s="90">
        <v>0</v>
      </c>
      <c r="F46" s="90">
        <v>0</v>
      </c>
      <c r="G46" s="107" t="e">
        <f t="shared" si="2"/>
        <v>#DIV/0!</v>
      </c>
      <c r="H46" s="109" t="e">
        <f t="shared" si="3"/>
        <v>#DIV/0!</v>
      </c>
    </row>
    <row r="47" spans="1:8" ht="33" customHeight="1">
      <c r="A47" s="41" t="s">
        <v>67</v>
      </c>
      <c r="B47" s="164" t="s">
        <v>34</v>
      </c>
      <c r="C47" s="85"/>
      <c r="D47" s="92">
        <f aca="true" t="shared" si="5" ref="D47:F48">D48</f>
        <v>5.3</v>
      </c>
      <c r="E47" s="92">
        <f t="shared" si="5"/>
        <v>0</v>
      </c>
      <c r="F47" s="92">
        <f t="shared" si="5"/>
        <v>0</v>
      </c>
      <c r="G47" s="107">
        <f t="shared" si="2"/>
        <v>0</v>
      </c>
      <c r="H47" s="109">
        <v>0</v>
      </c>
    </row>
    <row r="48" spans="1:8" ht="38.25" customHeight="1">
      <c r="A48" s="161" t="s">
        <v>68</v>
      </c>
      <c r="B48" s="63" t="s">
        <v>109</v>
      </c>
      <c r="C48" s="84"/>
      <c r="D48" s="90">
        <f t="shared" si="5"/>
        <v>5.3</v>
      </c>
      <c r="E48" s="90">
        <f t="shared" si="5"/>
        <v>0</v>
      </c>
      <c r="F48" s="90">
        <f t="shared" si="5"/>
        <v>0</v>
      </c>
      <c r="G48" s="107">
        <f t="shared" si="2"/>
        <v>0</v>
      </c>
      <c r="H48" s="109">
        <v>0</v>
      </c>
    </row>
    <row r="49" spans="1:8" ht="50.25" customHeight="1">
      <c r="A49" s="46"/>
      <c r="B49" s="60" t="s">
        <v>109</v>
      </c>
      <c r="C49" s="93" t="s">
        <v>238</v>
      </c>
      <c r="D49" s="94">
        <v>5.3</v>
      </c>
      <c r="E49" s="94">
        <v>0</v>
      </c>
      <c r="F49" s="94">
        <v>0</v>
      </c>
      <c r="G49" s="107">
        <f t="shared" si="2"/>
        <v>0</v>
      </c>
      <c r="H49" s="109">
        <v>0</v>
      </c>
    </row>
    <row r="50" spans="1:8" ht="55.5" customHeight="1">
      <c r="A50" s="41" t="s">
        <v>69</v>
      </c>
      <c r="B50" s="164" t="s">
        <v>35</v>
      </c>
      <c r="C50" s="85"/>
      <c r="D50" s="92">
        <f>D51</f>
        <v>719.7</v>
      </c>
      <c r="E50" s="92">
        <f>E51</f>
        <v>509.3</v>
      </c>
      <c r="F50" s="92">
        <f>F51</f>
        <v>325.20000000000005</v>
      </c>
      <c r="G50" s="107">
        <f t="shared" si="2"/>
        <v>0.45185493955814926</v>
      </c>
      <c r="H50" s="109">
        <f t="shared" si="3"/>
        <v>0.6385234635774594</v>
      </c>
    </row>
    <row r="51" spans="1:8" ht="19.5" customHeight="1">
      <c r="A51" s="163" t="s">
        <v>38</v>
      </c>
      <c r="B51" s="160" t="s">
        <v>39</v>
      </c>
      <c r="C51" s="84"/>
      <c r="D51" s="90">
        <f>D52+D53+D54+D55+D56+D57+D58+D59+D60</f>
        <v>719.7</v>
      </c>
      <c r="E51" s="90">
        <f>E52+E53+E54+E55+E56+E57+E58+E59+E60</f>
        <v>509.3</v>
      </c>
      <c r="F51" s="90">
        <f>F52+F53+F54+F55+F56+F57+F58+F59+F60</f>
        <v>325.20000000000005</v>
      </c>
      <c r="G51" s="107">
        <f t="shared" si="2"/>
        <v>0.45185493955814926</v>
      </c>
      <c r="H51" s="109">
        <f t="shared" si="3"/>
        <v>0.6385234635774594</v>
      </c>
    </row>
    <row r="52" spans="1:8" ht="47.25">
      <c r="A52" s="163"/>
      <c r="B52" s="47" t="s">
        <v>367</v>
      </c>
      <c r="C52" s="93" t="s">
        <v>366</v>
      </c>
      <c r="D52" s="90">
        <v>15</v>
      </c>
      <c r="E52" s="90">
        <v>10.5</v>
      </c>
      <c r="F52" s="90">
        <v>6.5</v>
      </c>
      <c r="G52" s="107">
        <f t="shared" si="2"/>
        <v>0.43333333333333335</v>
      </c>
      <c r="H52" s="109">
        <f t="shared" si="3"/>
        <v>0.6190476190476191</v>
      </c>
    </row>
    <row r="53" spans="1:8" ht="31.5">
      <c r="A53" s="163"/>
      <c r="B53" s="47" t="s">
        <v>369</v>
      </c>
      <c r="C53" s="93" t="s">
        <v>368</v>
      </c>
      <c r="D53" s="90">
        <v>5</v>
      </c>
      <c r="E53" s="90">
        <v>3.5</v>
      </c>
      <c r="F53" s="90">
        <v>0</v>
      </c>
      <c r="G53" s="107">
        <f t="shared" si="2"/>
        <v>0</v>
      </c>
      <c r="H53" s="109">
        <f t="shared" si="3"/>
        <v>0</v>
      </c>
    </row>
    <row r="54" spans="1:8" ht="47.25">
      <c r="A54" s="163"/>
      <c r="B54" s="47" t="s">
        <v>371</v>
      </c>
      <c r="C54" s="93" t="s">
        <v>370</v>
      </c>
      <c r="D54" s="90">
        <v>20</v>
      </c>
      <c r="E54" s="90">
        <v>14</v>
      </c>
      <c r="F54" s="90">
        <v>0</v>
      </c>
      <c r="G54" s="107">
        <f t="shared" si="2"/>
        <v>0</v>
      </c>
      <c r="H54" s="109">
        <f t="shared" si="3"/>
        <v>0</v>
      </c>
    </row>
    <row r="55" spans="1:8" ht="47.25">
      <c r="A55" s="163"/>
      <c r="B55" s="47" t="s">
        <v>373</v>
      </c>
      <c r="C55" s="93" t="s">
        <v>372</v>
      </c>
      <c r="D55" s="90">
        <v>10</v>
      </c>
      <c r="E55" s="90">
        <v>7</v>
      </c>
      <c r="F55" s="90">
        <v>0</v>
      </c>
      <c r="G55" s="107">
        <f t="shared" si="2"/>
        <v>0</v>
      </c>
      <c r="H55" s="109">
        <f t="shared" si="3"/>
        <v>0</v>
      </c>
    </row>
    <row r="56" spans="1:9" s="16" customFormat="1" ht="51" customHeight="1">
      <c r="A56" s="46"/>
      <c r="B56" s="47" t="s">
        <v>375</v>
      </c>
      <c r="C56" s="93" t="s">
        <v>374</v>
      </c>
      <c r="D56" s="94">
        <v>20</v>
      </c>
      <c r="E56" s="94">
        <v>14</v>
      </c>
      <c r="F56" s="94">
        <v>0</v>
      </c>
      <c r="G56" s="107">
        <f t="shared" si="2"/>
        <v>0</v>
      </c>
      <c r="H56" s="109">
        <f t="shared" si="3"/>
        <v>0</v>
      </c>
      <c r="I56" s="152"/>
    </row>
    <row r="57" spans="1:9" s="16" customFormat="1" ht="63">
      <c r="A57" s="46"/>
      <c r="B57" s="47" t="s">
        <v>377</v>
      </c>
      <c r="C57" s="93" t="s">
        <v>376</v>
      </c>
      <c r="D57" s="94">
        <v>118.5</v>
      </c>
      <c r="E57" s="94">
        <v>76.6</v>
      </c>
      <c r="F57" s="94">
        <v>8.1</v>
      </c>
      <c r="G57" s="107">
        <f t="shared" si="2"/>
        <v>0.06835443037974684</v>
      </c>
      <c r="H57" s="109">
        <f t="shared" si="3"/>
        <v>0.10574412532637076</v>
      </c>
      <c r="I57" s="152"/>
    </row>
    <row r="58" spans="1:9" s="16" customFormat="1" ht="47.25">
      <c r="A58" s="46"/>
      <c r="B58" s="47" t="s">
        <v>393</v>
      </c>
      <c r="C58" s="93" t="s">
        <v>382</v>
      </c>
      <c r="D58" s="94">
        <v>410</v>
      </c>
      <c r="E58" s="94">
        <v>292.5</v>
      </c>
      <c r="F58" s="94">
        <v>247.3</v>
      </c>
      <c r="G58" s="107">
        <f t="shared" si="2"/>
        <v>0.603170731707317</v>
      </c>
      <c r="H58" s="109">
        <f t="shared" si="3"/>
        <v>0.8454700854700855</v>
      </c>
      <c r="I58" s="152"/>
    </row>
    <row r="59" spans="1:9" s="16" customFormat="1" ht="63">
      <c r="A59" s="46"/>
      <c r="B59" s="47" t="s">
        <v>395</v>
      </c>
      <c r="C59" s="93" t="s">
        <v>394</v>
      </c>
      <c r="D59" s="94">
        <v>100</v>
      </c>
      <c r="E59" s="94">
        <v>70</v>
      </c>
      <c r="F59" s="94">
        <v>42.1</v>
      </c>
      <c r="G59" s="107">
        <f t="shared" si="2"/>
        <v>0.42100000000000004</v>
      </c>
      <c r="H59" s="109">
        <f t="shared" si="3"/>
        <v>0.6014285714285714</v>
      </c>
      <c r="I59" s="152"/>
    </row>
    <row r="60" spans="1:9" s="16" customFormat="1" ht="47.25">
      <c r="A60" s="46"/>
      <c r="B60" s="47" t="s">
        <v>397</v>
      </c>
      <c r="C60" s="93" t="s">
        <v>396</v>
      </c>
      <c r="D60" s="94">
        <v>21.2</v>
      </c>
      <c r="E60" s="94">
        <v>21.2</v>
      </c>
      <c r="F60" s="94">
        <v>21.2</v>
      </c>
      <c r="G60" s="107">
        <f t="shared" si="2"/>
        <v>1</v>
      </c>
      <c r="H60" s="109">
        <f t="shared" si="3"/>
        <v>1</v>
      </c>
      <c r="I60" s="152"/>
    </row>
    <row r="61" spans="1:8" ht="34.5" customHeight="1">
      <c r="A61" s="41" t="s">
        <v>112</v>
      </c>
      <c r="B61" s="164" t="s">
        <v>110</v>
      </c>
      <c r="C61" s="85"/>
      <c r="D61" s="90">
        <f>D63</f>
        <v>6.4</v>
      </c>
      <c r="E61" s="90">
        <f>E63</f>
        <v>4.5</v>
      </c>
      <c r="F61" s="90">
        <f>F63</f>
        <v>0.9</v>
      </c>
      <c r="G61" s="107">
        <f t="shared" si="2"/>
        <v>0.140625</v>
      </c>
      <c r="H61" s="109">
        <f t="shared" si="3"/>
        <v>0.2</v>
      </c>
    </row>
    <row r="62" spans="1:8" ht="36" customHeight="1">
      <c r="A62" s="163" t="s">
        <v>106</v>
      </c>
      <c r="B62" s="160" t="s">
        <v>113</v>
      </c>
      <c r="C62" s="84"/>
      <c r="D62" s="90">
        <f>D63</f>
        <v>6.4</v>
      </c>
      <c r="E62" s="90">
        <f>E63</f>
        <v>4.5</v>
      </c>
      <c r="F62" s="90">
        <f>F63</f>
        <v>0.9</v>
      </c>
      <c r="G62" s="107">
        <f t="shared" si="2"/>
        <v>0.140625</v>
      </c>
      <c r="H62" s="109">
        <f t="shared" si="3"/>
        <v>0.2</v>
      </c>
    </row>
    <row r="63" spans="1:9" s="16" customFormat="1" ht="36" customHeight="1">
      <c r="A63" s="46"/>
      <c r="B63" s="47" t="s">
        <v>188</v>
      </c>
      <c r="C63" s="93" t="s">
        <v>182</v>
      </c>
      <c r="D63" s="94">
        <v>6.4</v>
      </c>
      <c r="E63" s="94">
        <v>4.5</v>
      </c>
      <c r="F63" s="94">
        <v>0.9</v>
      </c>
      <c r="G63" s="107">
        <f t="shared" si="2"/>
        <v>0.140625</v>
      </c>
      <c r="H63" s="109">
        <f t="shared" si="3"/>
        <v>0.2</v>
      </c>
      <c r="I63" s="152"/>
    </row>
    <row r="64" spans="1:8" ht="18" customHeight="1" hidden="1">
      <c r="A64" s="41" t="s">
        <v>40</v>
      </c>
      <c r="B64" s="164" t="s">
        <v>41</v>
      </c>
      <c r="C64" s="85"/>
      <c r="D64" s="90">
        <f aca="true" t="shared" si="6" ref="D64:F65">D65</f>
        <v>0</v>
      </c>
      <c r="E64" s="90">
        <f t="shared" si="6"/>
        <v>0</v>
      </c>
      <c r="F64" s="90">
        <f t="shared" si="6"/>
        <v>0</v>
      </c>
      <c r="G64" s="107" t="e">
        <f t="shared" si="2"/>
        <v>#DIV/0!</v>
      </c>
      <c r="H64" s="109" t="e">
        <f t="shared" si="3"/>
        <v>#DIV/0!</v>
      </c>
    </row>
    <row r="65" spans="1:8" ht="23.25" customHeight="1" hidden="1">
      <c r="A65" s="163" t="s">
        <v>44</v>
      </c>
      <c r="B65" s="160" t="s">
        <v>103</v>
      </c>
      <c r="C65" s="84"/>
      <c r="D65" s="90">
        <f t="shared" si="6"/>
        <v>0</v>
      </c>
      <c r="E65" s="90">
        <f t="shared" si="6"/>
        <v>0</v>
      </c>
      <c r="F65" s="90">
        <f t="shared" si="6"/>
        <v>0</v>
      </c>
      <c r="G65" s="107" t="e">
        <f t="shared" si="2"/>
        <v>#DIV/0!</v>
      </c>
      <c r="H65" s="109" t="e">
        <f t="shared" si="3"/>
        <v>#DIV/0!</v>
      </c>
    </row>
    <row r="66" spans="1:9" s="16" customFormat="1" ht="31.5" customHeight="1" hidden="1">
      <c r="A66" s="46"/>
      <c r="B66" s="47" t="s">
        <v>183</v>
      </c>
      <c r="C66" s="93" t="s">
        <v>184</v>
      </c>
      <c r="D66" s="94">
        <v>0</v>
      </c>
      <c r="E66" s="94">
        <v>0</v>
      </c>
      <c r="F66" s="94">
        <v>0</v>
      </c>
      <c r="G66" s="107" t="e">
        <f t="shared" si="2"/>
        <v>#DIV/0!</v>
      </c>
      <c r="H66" s="109" t="e">
        <f t="shared" si="3"/>
        <v>#DIV/0!</v>
      </c>
      <c r="I66" s="152"/>
    </row>
    <row r="67" spans="1:8" ht="18.75" customHeight="1">
      <c r="A67" s="41">
        <v>1000</v>
      </c>
      <c r="B67" s="164" t="s">
        <v>52</v>
      </c>
      <c r="C67" s="85"/>
      <c r="D67" s="90">
        <f>D68</f>
        <v>66</v>
      </c>
      <c r="E67" s="90">
        <f>E68</f>
        <v>49.5</v>
      </c>
      <c r="F67" s="90">
        <f>F68</f>
        <v>49.5</v>
      </c>
      <c r="G67" s="107">
        <f t="shared" si="2"/>
        <v>0.75</v>
      </c>
      <c r="H67" s="109">
        <f t="shared" si="3"/>
        <v>1</v>
      </c>
    </row>
    <row r="68" spans="1:8" ht="18.75" customHeight="1">
      <c r="A68" s="163">
        <v>1001</v>
      </c>
      <c r="B68" s="160" t="s">
        <v>153</v>
      </c>
      <c r="C68" s="84" t="s">
        <v>53</v>
      </c>
      <c r="D68" s="90">
        <v>66</v>
      </c>
      <c r="E68" s="90">
        <v>49.5</v>
      </c>
      <c r="F68" s="90">
        <v>49.5</v>
      </c>
      <c r="G68" s="107">
        <f t="shared" si="2"/>
        <v>0.75</v>
      </c>
      <c r="H68" s="109">
        <f t="shared" si="3"/>
        <v>1</v>
      </c>
    </row>
    <row r="69" spans="1:8" ht="38.25" customHeight="1">
      <c r="A69" s="41"/>
      <c r="B69" s="164" t="s">
        <v>88</v>
      </c>
      <c r="C69" s="85"/>
      <c r="D69" s="92">
        <f>D70</f>
        <v>1338</v>
      </c>
      <c r="E69" s="92">
        <f>E70</f>
        <v>1003.5</v>
      </c>
      <c r="F69" s="92">
        <f>F70</f>
        <v>0</v>
      </c>
      <c r="G69" s="107">
        <f t="shared" si="2"/>
        <v>0</v>
      </c>
      <c r="H69" s="109">
        <f t="shared" si="3"/>
        <v>0</v>
      </c>
    </row>
    <row r="70" spans="1:9" s="16" customFormat="1" ht="48.75" customHeight="1">
      <c r="A70" s="46"/>
      <c r="B70" s="47" t="s">
        <v>89</v>
      </c>
      <c r="C70" s="93" t="s">
        <v>164</v>
      </c>
      <c r="D70" s="94">
        <v>1338</v>
      </c>
      <c r="E70" s="94">
        <v>1003.5</v>
      </c>
      <c r="F70" s="94">
        <v>0</v>
      </c>
      <c r="G70" s="107">
        <f t="shared" si="2"/>
        <v>0</v>
      </c>
      <c r="H70" s="109">
        <f t="shared" si="3"/>
        <v>0</v>
      </c>
      <c r="I70" s="152"/>
    </row>
    <row r="71" spans="1:8" ht="21.75" customHeight="1">
      <c r="A71" s="163"/>
      <c r="B71" s="164" t="s">
        <v>59</v>
      </c>
      <c r="C71" s="41"/>
      <c r="D71" s="92">
        <f>D32+D42+D44+D47+D50+D61+D64+D67+D69</f>
        <v>5474.300000000001</v>
      </c>
      <c r="E71" s="92">
        <f>E32+E42+E44+E47+E50+E61+E64+E67+E69</f>
        <v>4134.700000000001</v>
      </c>
      <c r="F71" s="92">
        <f>F32+F42+F44+F47+F50+F61+F64+F67+F69</f>
        <v>2461.5000000000005</v>
      </c>
      <c r="G71" s="107">
        <f t="shared" si="2"/>
        <v>0.4496465301499735</v>
      </c>
      <c r="H71" s="109">
        <f t="shared" si="3"/>
        <v>0.5953273514402496</v>
      </c>
    </row>
    <row r="72" spans="1:8" ht="25.5" customHeight="1">
      <c r="A72" s="167"/>
      <c r="B72" s="63" t="s">
        <v>74</v>
      </c>
      <c r="C72" s="95"/>
      <c r="D72" s="110">
        <f>D69</f>
        <v>1338</v>
      </c>
      <c r="E72" s="110">
        <f>E69</f>
        <v>1003.5</v>
      </c>
      <c r="F72" s="110">
        <f>F69</f>
        <v>0</v>
      </c>
      <c r="G72" s="107">
        <f t="shared" si="2"/>
        <v>0</v>
      </c>
      <c r="H72" s="109">
        <f t="shared" si="3"/>
        <v>0</v>
      </c>
    </row>
    <row r="73" ht="18">
      <c r="A73" s="66"/>
    </row>
    <row r="74" ht="18">
      <c r="A74" s="66"/>
    </row>
    <row r="75" spans="1:6" ht="18">
      <c r="A75" s="66"/>
      <c r="B75" s="69" t="s">
        <v>320</v>
      </c>
      <c r="C75" s="102"/>
      <c r="F75" s="111">
        <v>1360.5</v>
      </c>
    </row>
    <row r="76" spans="1:3" ht="18">
      <c r="A76" s="66"/>
      <c r="B76" s="69"/>
      <c r="C76" s="102"/>
    </row>
    <row r="77" spans="1:3" ht="18" hidden="1">
      <c r="A77" s="66"/>
      <c r="B77" s="69" t="s">
        <v>75</v>
      </c>
      <c r="C77" s="102"/>
    </row>
    <row r="78" spans="1:3" ht="18" hidden="1">
      <c r="A78" s="66"/>
      <c r="B78" s="69" t="s">
        <v>76</v>
      </c>
      <c r="C78" s="102"/>
    </row>
    <row r="79" spans="1:3" ht="18" hidden="1">
      <c r="A79" s="66"/>
      <c r="B79" s="69"/>
      <c r="C79" s="102"/>
    </row>
    <row r="80" spans="1:3" ht="18" hidden="1">
      <c r="A80" s="66"/>
      <c r="B80" s="69" t="s">
        <v>77</v>
      </c>
      <c r="C80" s="102"/>
    </row>
    <row r="81" spans="1:3" ht="18" hidden="1">
      <c r="A81" s="66"/>
      <c r="B81" s="69" t="s">
        <v>78</v>
      </c>
      <c r="C81" s="102"/>
    </row>
    <row r="82" spans="1:3" ht="18" hidden="1">
      <c r="A82" s="66"/>
      <c r="B82" s="69"/>
      <c r="C82" s="102"/>
    </row>
    <row r="83" spans="1:3" ht="18" hidden="1">
      <c r="A83" s="66"/>
      <c r="B83" s="69" t="s">
        <v>79</v>
      </c>
      <c r="C83" s="102"/>
    </row>
    <row r="84" spans="1:3" ht="18" hidden="1">
      <c r="A84" s="66"/>
      <c r="B84" s="69" t="s">
        <v>80</v>
      </c>
      <c r="C84" s="102"/>
    </row>
    <row r="85" spans="1:3" ht="18" hidden="1">
      <c r="A85" s="66"/>
      <c r="B85" s="69"/>
      <c r="C85" s="102"/>
    </row>
    <row r="86" spans="1:3" ht="18" hidden="1">
      <c r="A86" s="66"/>
      <c r="B86" s="69" t="s">
        <v>81</v>
      </c>
      <c r="C86" s="102"/>
    </row>
    <row r="87" spans="1:3" ht="18" hidden="1">
      <c r="A87" s="66"/>
      <c r="B87" s="69" t="s">
        <v>82</v>
      </c>
      <c r="C87" s="102"/>
    </row>
    <row r="88" ht="18" hidden="1">
      <c r="A88" s="66"/>
    </row>
    <row r="89" ht="18">
      <c r="A89" s="66"/>
    </row>
    <row r="90" spans="1:8" ht="18">
      <c r="A90" s="66"/>
      <c r="B90" s="69" t="s">
        <v>83</v>
      </c>
      <c r="C90" s="102"/>
      <c r="F90" s="103">
        <f>F75+F27-F71</f>
        <v>2573.9999999999995</v>
      </c>
      <c r="H90" s="103"/>
    </row>
    <row r="91" ht="18">
      <c r="A91" s="66"/>
    </row>
    <row r="92" ht="18">
      <c r="A92" s="66"/>
    </row>
    <row r="93" spans="1:3" ht="18">
      <c r="A93" s="66"/>
      <c r="B93" s="69" t="s">
        <v>84</v>
      </c>
      <c r="C93" s="102"/>
    </row>
    <row r="94" spans="1:3" ht="18">
      <c r="A94" s="66"/>
      <c r="B94" s="69" t="s">
        <v>85</v>
      </c>
      <c r="C94" s="102"/>
    </row>
    <row r="95" spans="1:3" ht="18">
      <c r="A95" s="66"/>
      <c r="B95" s="69" t="s">
        <v>86</v>
      </c>
      <c r="C95" s="102"/>
    </row>
  </sheetData>
  <sheetProtection/>
  <mergeCells count="16"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  <mergeCell ref="C30:C31"/>
    <mergeCell ref="G2:G3"/>
    <mergeCell ref="E2:E3"/>
    <mergeCell ref="E30:E31"/>
    <mergeCell ref="F30:F31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23">
      <selection activeCell="H35" sqref="H35"/>
    </sheetView>
  </sheetViews>
  <sheetFormatPr defaultColWidth="9.140625" defaultRowHeight="12.75"/>
  <cols>
    <col min="1" max="1" width="6.421875" style="116" customWidth="1"/>
    <col min="2" max="2" width="34.7109375" style="116" customWidth="1"/>
    <col min="3" max="3" width="12.421875" style="117" hidden="1" customWidth="1"/>
    <col min="4" max="5" width="12.421875" style="118" customWidth="1"/>
    <col min="6" max="6" width="13.421875" style="118" customWidth="1"/>
    <col min="7" max="7" width="11.28125" style="118" customWidth="1"/>
    <col min="8" max="8" width="11.00390625" style="118" customWidth="1"/>
    <col min="9" max="9" width="9.140625" style="157" customWidth="1"/>
    <col min="10" max="16384" width="9.140625" style="2" customWidth="1"/>
  </cols>
  <sheetData>
    <row r="1" spans="1:9" s="4" customFormat="1" ht="66" customHeight="1">
      <c r="A1" s="208" t="s">
        <v>507</v>
      </c>
      <c r="B1" s="208"/>
      <c r="C1" s="208"/>
      <c r="D1" s="208"/>
      <c r="E1" s="208"/>
      <c r="F1" s="208"/>
      <c r="G1" s="208"/>
      <c r="H1" s="208"/>
      <c r="I1" s="156"/>
    </row>
    <row r="2" spans="1:9" s="1" customFormat="1" ht="12.75" customHeight="1">
      <c r="A2" s="159"/>
      <c r="B2" s="177" t="s">
        <v>2</v>
      </c>
      <c r="C2" s="206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  <c r="I2" s="104"/>
    </row>
    <row r="3" spans="1:9" s="1" customFormat="1" ht="24.75" customHeight="1">
      <c r="A3" s="159"/>
      <c r="B3" s="177"/>
      <c r="C3" s="207"/>
      <c r="D3" s="177"/>
      <c r="E3" s="172"/>
      <c r="F3" s="177"/>
      <c r="G3" s="172"/>
      <c r="H3" s="172"/>
      <c r="I3" s="104"/>
    </row>
    <row r="4" spans="1:9" s="1" customFormat="1" ht="31.5">
      <c r="A4" s="159"/>
      <c r="B4" s="164" t="s">
        <v>73</v>
      </c>
      <c r="C4" s="83"/>
      <c r="D4" s="112">
        <f>D5+D6+D7+D8+D9+D10+D11+D12+D13+D14+D15+D16+D17+D18+D19</f>
        <v>2970</v>
      </c>
      <c r="E4" s="112">
        <f>E5+E6+E7+E8+E9+E10+E11+E12+E13+E14+E15+E16+E17+E18+E19</f>
        <v>1319</v>
      </c>
      <c r="F4" s="112">
        <f>F5+F6+F7+F8+F9+F10+F11+F12+F13+F14+F15+F16+F17+F18+F19+F20</f>
        <v>2060.2</v>
      </c>
      <c r="G4" s="39">
        <f aca="true" t="shared" si="0" ref="G4:G28">F4/D4</f>
        <v>0.6936700336700337</v>
      </c>
      <c r="H4" s="39">
        <f aca="true" t="shared" si="1" ref="H4:H28">F4/E4</f>
        <v>1.5619408642911294</v>
      </c>
      <c r="I4" s="104"/>
    </row>
    <row r="5" spans="1:9" s="1" customFormat="1" ht="23.25" customHeight="1">
      <c r="A5" s="159"/>
      <c r="B5" s="160" t="s">
        <v>480</v>
      </c>
      <c r="C5" s="84"/>
      <c r="D5" s="113">
        <v>238</v>
      </c>
      <c r="E5" s="113">
        <v>170</v>
      </c>
      <c r="F5" s="113">
        <v>192.7</v>
      </c>
      <c r="G5" s="39">
        <f t="shared" si="0"/>
        <v>0.8096638655462184</v>
      </c>
      <c r="H5" s="39">
        <f t="shared" si="1"/>
        <v>1.133529411764706</v>
      </c>
      <c r="I5" s="104"/>
    </row>
    <row r="6" spans="1:9" s="1" customFormat="1" ht="18.75" hidden="1">
      <c r="A6" s="159"/>
      <c r="B6" s="160" t="s">
        <v>198</v>
      </c>
      <c r="C6" s="84"/>
      <c r="D6" s="113">
        <v>0</v>
      </c>
      <c r="E6" s="113">
        <v>0</v>
      </c>
      <c r="F6" s="113">
        <v>0</v>
      </c>
      <c r="G6" s="39" t="e">
        <f t="shared" si="0"/>
        <v>#DIV/0!</v>
      </c>
      <c r="H6" s="39" t="e">
        <f t="shared" si="1"/>
        <v>#DIV/0!</v>
      </c>
      <c r="I6" s="104"/>
    </row>
    <row r="7" spans="1:9" s="1" customFormat="1" ht="18.75">
      <c r="A7" s="159"/>
      <c r="B7" s="160" t="s">
        <v>6</v>
      </c>
      <c r="C7" s="84"/>
      <c r="D7" s="113">
        <v>580</v>
      </c>
      <c r="E7" s="113">
        <v>400</v>
      </c>
      <c r="F7" s="113">
        <v>735.9</v>
      </c>
      <c r="G7" s="39">
        <f t="shared" si="0"/>
        <v>1.2687931034482758</v>
      </c>
      <c r="H7" s="39">
        <f t="shared" si="1"/>
        <v>1.83975</v>
      </c>
      <c r="I7" s="104"/>
    </row>
    <row r="8" spans="1:9" s="1" customFormat="1" ht="31.5">
      <c r="A8" s="159"/>
      <c r="B8" s="160" t="s">
        <v>491</v>
      </c>
      <c r="C8" s="84"/>
      <c r="D8" s="113">
        <v>340</v>
      </c>
      <c r="E8" s="113">
        <v>70</v>
      </c>
      <c r="F8" s="113">
        <v>184</v>
      </c>
      <c r="G8" s="39">
        <f t="shared" si="0"/>
        <v>0.5411764705882353</v>
      </c>
      <c r="H8" s="39">
        <f t="shared" si="1"/>
        <v>2.6285714285714286</v>
      </c>
      <c r="I8" s="104"/>
    </row>
    <row r="9" spans="1:9" s="1" customFormat="1" ht="18.75">
      <c r="A9" s="159"/>
      <c r="B9" s="160" t="s">
        <v>8</v>
      </c>
      <c r="C9" s="84"/>
      <c r="D9" s="113">
        <v>1800</v>
      </c>
      <c r="E9" s="113">
        <v>670</v>
      </c>
      <c r="F9" s="113">
        <v>826.6</v>
      </c>
      <c r="G9" s="39">
        <f t="shared" si="0"/>
        <v>0.45922222222222225</v>
      </c>
      <c r="H9" s="39">
        <f t="shared" si="1"/>
        <v>1.2337313432835821</v>
      </c>
      <c r="I9" s="104"/>
    </row>
    <row r="10" spans="1:9" s="1" customFormat="1" ht="18.75">
      <c r="A10" s="159"/>
      <c r="B10" s="160" t="s">
        <v>483</v>
      </c>
      <c r="C10" s="84"/>
      <c r="D10" s="113">
        <v>12</v>
      </c>
      <c r="E10" s="113">
        <v>9</v>
      </c>
      <c r="F10" s="113">
        <v>22</v>
      </c>
      <c r="G10" s="39">
        <f t="shared" si="0"/>
        <v>1.8333333333333333</v>
      </c>
      <c r="H10" s="39">
        <f t="shared" si="1"/>
        <v>2.4444444444444446</v>
      </c>
      <c r="I10" s="104"/>
    </row>
    <row r="11" spans="1:9" s="1" customFormat="1" ht="31.5" hidden="1">
      <c r="A11" s="159"/>
      <c r="B11" s="160" t="s">
        <v>9</v>
      </c>
      <c r="C11" s="84"/>
      <c r="D11" s="113">
        <v>0</v>
      </c>
      <c r="E11" s="113">
        <v>0</v>
      </c>
      <c r="F11" s="113">
        <v>0</v>
      </c>
      <c r="G11" s="39" t="e">
        <f t="shared" si="0"/>
        <v>#DIV/0!</v>
      </c>
      <c r="H11" s="39" t="e">
        <f t="shared" si="1"/>
        <v>#DIV/0!</v>
      </c>
      <c r="I11" s="104"/>
    </row>
    <row r="12" spans="1:9" s="1" customFormat="1" ht="18.75" hidden="1">
      <c r="A12" s="159"/>
      <c r="B12" s="160" t="s">
        <v>10</v>
      </c>
      <c r="C12" s="84"/>
      <c r="D12" s="113">
        <v>0</v>
      </c>
      <c r="E12" s="113">
        <v>0</v>
      </c>
      <c r="F12" s="113">
        <v>0</v>
      </c>
      <c r="G12" s="39" t="e">
        <f t="shared" si="0"/>
        <v>#DIV/0!</v>
      </c>
      <c r="H12" s="39" t="e">
        <f t="shared" si="1"/>
        <v>#DIV/0!</v>
      </c>
      <c r="I12" s="104"/>
    </row>
    <row r="13" spans="1:9" s="1" customFormat="1" ht="18.75" hidden="1">
      <c r="A13" s="159"/>
      <c r="B13" s="160" t="s">
        <v>11</v>
      </c>
      <c r="C13" s="84"/>
      <c r="D13" s="113">
        <v>0</v>
      </c>
      <c r="E13" s="113">
        <v>0</v>
      </c>
      <c r="F13" s="113">
        <v>0</v>
      </c>
      <c r="G13" s="39" t="e">
        <f t="shared" si="0"/>
        <v>#DIV/0!</v>
      </c>
      <c r="H13" s="39" t="e">
        <f t="shared" si="1"/>
        <v>#DIV/0!</v>
      </c>
      <c r="I13" s="104"/>
    </row>
    <row r="14" spans="1:9" s="1" customFormat="1" ht="18.75" hidden="1">
      <c r="A14" s="159"/>
      <c r="B14" s="160" t="s">
        <v>13</v>
      </c>
      <c r="C14" s="84"/>
      <c r="D14" s="113">
        <v>0</v>
      </c>
      <c r="E14" s="113">
        <v>0</v>
      </c>
      <c r="F14" s="113">
        <v>0</v>
      </c>
      <c r="G14" s="39" t="e">
        <f t="shared" si="0"/>
        <v>#DIV/0!</v>
      </c>
      <c r="H14" s="39" t="e">
        <f t="shared" si="1"/>
        <v>#DIV/0!</v>
      </c>
      <c r="I14" s="104"/>
    </row>
    <row r="15" spans="1:9" s="1" customFormat="1" ht="18.75" hidden="1">
      <c r="A15" s="159"/>
      <c r="B15" s="160" t="s">
        <v>14</v>
      </c>
      <c r="C15" s="84"/>
      <c r="D15" s="113">
        <v>0</v>
      </c>
      <c r="E15" s="113">
        <v>0</v>
      </c>
      <c r="F15" s="113">
        <v>0</v>
      </c>
      <c r="G15" s="39" t="e">
        <f t="shared" si="0"/>
        <v>#DIV/0!</v>
      </c>
      <c r="H15" s="39" t="e">
        <f t="shared" si="1"/>
        <v>#DIV/0!</v>
      </c>
      <c r="I15" s="104"/>
    </row>
    <row r="16" spans="1:9" s="1" customFormat="1" ht="34.5" customHeight="1" hidden="1">
      <c r="A16" s="159"/>
      <c r="B16" s="160" t="s">
        <v>101</v>
      </c>
      <c r="C16" s="84"/>
      <c r="D16" s="113"/>
      <c r="E16" s="113"/>
      <c r="F16" s="113"/>
      <c r="G16" s="39" t="e">
        <f t="shared" si="0"/>
        <v>#DIV/0!</v>
      </c>
      <c r="H16" s="39" t="e">
        <f t="shared" si="1"/>
        <v>#DIV/0!</v>
      </c>
      <c r="I16" s="104"/>
    </row>
    <row r="17" spans="1:9" s="1" customFormat="1" ht="31.5" hidden="1">
      <c r="A17" s="159"/>
      <c r="B17" s="160" t="s">
        <v>16</v>
      </c>
      <c r="C17" s="84"/>
      <c r="D17" s="113">
        <v>0</v>
      </c>
      <c r="E17" s="113">
        <v>0</v>
      </c>
      <c r="F17" s="113">
        <v>0</v>
      </c>
      <c r="G17" s="39" t="e">
        <f t="shared" si="0"/>
        <v>#DIV/0!</v>
      </c>
      <c r="H17" s="39" t="e">
        <f t="shared" si="1"/>
        <v>#DIV/0!</v>
      </c>
      <c r="I17" s="104"/>
    </row>
    <row r="18" spans="1:9" s="1" customFormat="1" ht="18.75" hidden="1">
      <c r="A18" s="159"/>
      <c r="B18" s="160" t="s">
        <v>104</v>
      </c>
      <c r="C18" s="84"/>
      <c r="D18" s="113">
        <v>0</v>
      </c>
      <c r="E18" s="113">
        <v>0</v>
      </c>
      <c r="F18" s="113">
        <v>0</v>
      </c>
      <c r="G18" s="39" t="e">
        <f t="shared" si="0"/>
        <v>#DIV/0!</v>
      </c>
      <c r="H18" s="39" t="e">
        <f t="shared" si="1"/>
        <v>#DIV/0!</v>
      </c>
      <c r="I18" s="104"/>
    </row>
    <row r="19" spans="1:9" s="1" customFormat="1" ht="18.75" hidden="1">
      <c r="A19" s="159"/>
      <c r="B19" s="160" t="s">
        <v>18</v>
      </c>
      <c r="C19" s="84"/>
      <c r="D19" s="113">
        <v>0</v>
      </c>
      <c r="E19" s="113">
        <v>0</v>
      </c>
      <c r="F19" s="113"/>
      <c r="G19" s="39" t="e">
        <f t="shared" si="0"/>
        <v>#DIV/0!</v>
      </c>
      <c r="H19" s="39" t="e">
        <f t="shared" si="1"/>
        <v>#DIV/0!</v>
      </c>
      <c r="I19" s="104"/>
    </row>
    <row r="20" spans="1:9" s="1" customFormat="1" ht="36" customHeight="1">
      <c r="A20" s="159"/>
      <c r="B20" s="63" t="s">
        <v>487</v>
      </c>
      <c r="C20" s="84"/>
      <c r="D20" s="113">
        <v>0</v>
      </c>
      <c r="E20" s="113">
        <v>0</v>
      </c>
      <c r="F20" s="113">
        <v>99</v>
      </c>
      <c r="G20" s="39">
        <v>0</v>
      </c>
      <c r="H20" s="39">
        <v>0</v>
      </c>
      <c r="I20" s="104"/>
    </row>
    <row r="21" spans="1:9" s="1" customFormat="1" ht="30.75" customHeight="1">
      <c r="A21" s="159"/>
      <c r="B21" s="164" t="s">
        <v>72</v>
      </c>
      <c r="C21" s="85"/>
      <c r="D21" s="113">
        <f>D22+D23+D24+D25+D26</f>
        <v>318.79999999999995</v>
      </c>
      <c r="E21" s="113">
        <f>E22+E23+E24+E25+E26</f>
        <v>227</v>
      </c>
      <c r="F21" s="113">
        <f>F22+F23+F24+F25+F26</f>
        <v>217.8</v>
      </c>
      <c r="G21" s="39">
        <f t="shared" si="0"/>
        <v>0.6831869510664995</v>
      </c>
      <c r="H21" s="39">
        <f t="shared" si="1"/>
        <v>0.9594713656387666</v>
      </c>
      <c r="I21" s="104"/>
    </row>
    <row r="22" spans="1:9" s="1" customFormat="1" ht="18.75">
      <c r="A22" s="159"/>
      <c r="B22" s="160" t="s">
        <v>20</v>
      </c>
      <c r="C22" s="84"/>
      <c r="D22" s="113">
        <v>136.2</v>
      </c>
      <c r="E22" s="113">
        <v>102</v>
      </c>
      <c r="F22" s="113">
        <v>101.7</v>
      </c>
      <c r="G22" s="39">
        <f t="shared" si="0"/>
        <v>0.7466960352422908</v>
      </c>
      <c r="H22" s="39">
        <f t="shared" si="1"/>
        <v>0.9970588235294118</v>
      </c>
      <c r="I22" s="104"/>
    </row>
    <row r="23" spans="1:9" s="1" customFormat="1" ht="18.75">
      <c r="A23" s="159"/>
      <c r="B23" s="160" t="s">
        <v>90</v>
      </c>
      <c r="C23" s="84"/>
      <c r="D23" s="113">
        <v>182.6</v>
      </c>
      <c r="E23" s="113">
        <v>125</v>
      </c>
      <c r="F23" s="113">
        <v>116.1</v>
      </c>
      <c r="G23" s="39">
        <f t="shared" si="0"/>
        <v>0.635815991237678</v>
      </c>
      <c r="H23" s="39">
        <f t="shared" si="1"/>
        <v>0.9288</v>
      </c>
      <c r="I23" s="104"/>
    </row>
    <row r="24" spans="1:9" s="1" customFormat="1" ht="31.5" hidden="1">
      <c r="A24" s="159"/>
      <c r="B24" s="160" t="s">
        <v>58</v>
      </c>
      <c r="C24" s="84"/>
      <c r="D24" s="113">
        <v>0</v>
      </c>
      <c r="E24" s="113">
        <v>0</v>
      </c>
      <c r="F24" s="113">
        <v>0</v>
      </c>
      <c r="G24" s="39" t="e">
        <f t="shared" si="0"/>
        <v>#DIV/0!</v>
      </c>
      <c r="H24" s="39" t="e">
        <f t="shared" si="1"/>
        <v>#DIV/0!</v>
      </c>
      <c r="I24" s="104"/>
    </row>
    <row r="25" spans="1:9" s="1" customFormat="1" ht="30.75" customHeight="1" hidden="1" thickBot="1">
      <c r="A25" s="159"/>
      <c r="B25" s="86" t="s">
        <v>135</v>
      </c>
      <c r="C25" s="87"/>
      <c r="D25" s="113">
        <v>0</v>
      </c>
      <c r="E25" s="113">
        <v>0</v>
      </c>
      <c r="F25" s="113">
        <v>0</v>
      </c>
      <c r="G25" s="39" t="e">
        <f t="shared" si="0"/>
        <v>#DIV/0!</v>
      </c>
      <c r="H25" s="39" t="e">
        <f t="shared" si="1"/>
        <v>#DIV/0!</v>
      </c>
      <c r="I25" s="104"/>
    </row>
    <row r="26" spans="1:9" s="1" customFormat="1" ht="69.75" customHeight="1" hidden="1">
      <c r="A26" s="159"/>
      <c r="B26" s="160" t="s">
        <v>441</v>
      </c>
      <c r="C26" s="84"/>
      <c r="D26" s="113">
        <v>0</v>
      </c>
      <c r="E26" s="113">
        <v>0</v>
      </c>
      <c r="F26" s="113">
        <v>0</v>
      </c>
      <c r="G26" s="39" t="e">
        <f t="shared" si="0"/>
        <v>#DIV/0!</v>
      </c>
      <c r="H26" s="39" t="e">
        <f t="shared" si="1"/>
        <v>#DIV/0!</v>
      </c>
      <c r="I26" s="104"/>
    </row>
    <row r="27" spans="1:9" s="1" customFormat="1" ht="21" customHeight="1">
      <c r="A27" s="159"/>
      <c r="B27" s="160" t="s">
        <v>24</v>
      </c>
      <c r="C27" s="108"/>
      <c r="D27" s="113">
        <f>D4+D21</f>
        <v>3288.8</v>
      </c>
      <c r="E27" s="113">
        <f>E4+E21</f>
        <v>1546</v>
      </c>
      <c r="F27" s="113">
        <f>F4+F21</f>
        <v>2278</v>
      </c>
      <c r="G27" s="39">
        <f t="shared" si="0"/>
        <v>0.6926538555096083</v>
      </c>
      <c r="H27" s="39">
        <f t="shared" si="1"/>
        <v>1.4734799482535577</v>
      </c>
      <c r="I27" s="104"/>
    </row>
    <row r="28" spans="1:9" s="1" customFormat="1" ht="21" customHeight="1" hidden="1">
      <c r="A28" s="159"/>
      <c r="B28" s="160" t="s">
        <v>96</v>
      </c>
      <c r="C28" s="84"/>
      <c r="D28" s="114">
        <f>D4</f>
        <v>2970</v>
      </c>
      <c r="E28" s="114">
        <f>E4</f>
        <v>1319</v>
      </c>
      <c r="F28" s="114">
        <f>F4</f>
        <v>2060.2</v>
      </c>
      <c r="G28" s="39">
        <f t="shared" si="0"/>
        <v>0.6936700336700337</v>
      </c>
      <c r="H28" s="39">
        <f t="shared" si="1"/>
        <v>1.5619408642911294</v>
      </c>
      <c r="I28" s="104"/>
    </row>
    <row r="29" spans="1:9" s="1" customFormat="1" ht="12.75">
      <c r="A29" s="184"/>
      <c r="B29" s="204"/>
      <c r="C29" s="204"/>
      <c r="D29" s="204"/>
      <c r="E29" s="204"/>
      <c r="F29" s="204"/>
      <c r="G29" s="204"/>
      <c r="H29" s="205"/>
      <c r="I29" s="104"/>
    </row>
    <row r="30" spans="1:9" s="1" customFormat="1" ht="15" customHeight="1">
      <c r="A30" s="202" t="s">
        <v>139</v>
      </c>
      <c r="B30" s="203" t="s">
        <v>25</v>
      </c>
      <c r="C30" s="200" t="s">
        <v>162</v>
      </c>
      <c r="D30" s="181" t="s">
        <v>3</v>
      </c>
      <c r="E30" s="175" t="s">
        <v>469</v>
      </c>
      <c r="F30" s="181" t="s">
        <v>4</v>
      </c>
      <c r="G30" s="175" t="s">
        <v>303</v>
      </c>
      <c r="H30" s="175" t="s">
        <v>470</v>
      </c>
      <c r="I30" s="104"/>
    </row>
    <row r="31" spans="1:9" s="1" customFormat="1" ht="22.5" customHeight="1">
      <c r="A31" s="202"/>
      <c r="B31" s="203"/>
      <c r="C31" s="201"/>
      <c r="D31" s="181"/>
      <c r="E31" s="176"/>
      <c r="F31" s="181"/>
      <c r="G31" s="176"/>
      <c r="H31" s="176"/>
      <c r="I31" s="104"/>
    </row>
    <row r="32" spans="1:9" s="1" customFormat="1" ht="31.5">
      <c r="A32" s="41" t="s">
        <v>60</v>
      </c>
      <c r="B32" s="164" t="s">
        <v>26</v>
      </c>
      <c r="C32" s="85"/>
      <c r="D32" s="92">
        <f>D33+D36+D37+D34</f>
        <v>2834.4</v>
      </c>
      <c r="E32" s="92">
        <f>E33+E36+E37+E34</f>
        <v>2434.8</v>
      </c>
      <c r="F32" s="92">
        <f>F33+F36+F37+F34</f>
        <v>2282.5</v>
      </c>
      <c r="G32" s="107">
        <f>F32/D32</f>
        <v>0.8052850691504374</v>
      </c>
      <c r="H32" s="107">
        <f>F32/E32</f>
        <v>0.9374486610809922</v>
      </c>
      <c r="I32" s="104"/>
    </row>
    <row r="33" spans="1:9" s="1" customFormat="1" ht="115.5" customHeight="1">
      <c r="A33" s="163" t="s">
        <v>63</v>
      </c>
      <c r="B33" s="160" t="s">
        <v>142</v>
      </c>
      <c r="C33" s="84" t="s">
        <v>63</v>
      </c>
      <c r="D33" s="90">
        <v>2620.5</v>
      </c>
      <c r="E33" s="90">
        <v>2259.5</v>
      </c>
      <c r="F33" s="90">
        <v>2134.5</v>
      </c>
      <c r="G33" s="107">
        <f aca="true" t="shared" si="2" ref="G33:G76">F33/D33</f>
        <v>0.8145392100744133</v>
      </c>
      <c r="H33" s="107">
        <f aca="true" t="shared" si="3" ref="H33:H76">F33/E33</f>
        <v>0.9446780261119717</v>
      </c>
      <c r="I33" s="104"/>
    </row>
    <row r="34" spans="1:9" s="1" customFormat="1" ht="36" customHeight="1">
      <c r="A34" s="163" t="s">
        <v>167</v>
      </c>
      <c r="B34" s="160" t="s">
        <v>302</v>
      </c>
      <c r="C34" s="84" t="s">
        <v>167</v>
      </c>
      <c r="D34" s="90">
        <f>D35</f>
        <v>136</v>
      </c>
      <c r="E34" s="90">
        <f>E35</f>
        <v>136</v>
      </c>
      <c r="F34" s="90">
        <f>F35</f>
        <v>134.6</v>
      </c>
      <c r="G34" s="107">
        <f t="shared" si="2"/>
        <v>0.9897058823529411</v>
      </c>
      <c r="H34" s="107">
        <f t="shared" si="3"/>
        <v>0.9897058823529411</v>
      </c>
      <c r="I34" s="104"/>
    </row>
    <row r="35" spans="1:9" s="1" customFormat="1" ht="65.25" customHeight="1">
      <c r="A35" s="163"/>
      <c r="B35" s="160" t="s">
        <v>357</v>
      </c>
      <c r="C35" s="84" t="s">
        <v>356</v>
      </c>
      <c r="D35" s="90">
        <v>136</v>
      </c>
      <c r="E35" s="90">
        <v>136</v>
      </c>
      <c r="F35" s="90">
        <v>134.6</v>
      </c>
      <c r="G35" s="107">
        <f t="shared" si="2"/>
        <v>0.9897058823529411</v>
      </c>
      <c r="H35" s="107">
        <f t="shared" si="3"/>
        <v>0.9897058823529411</v>
      </c>
      <c r="I35" s="104"/>
    </row>
    <row r="36" spans="1:9" s="1" customFormat="1" ht="27" customHeight="1">
      <c r="A36" s="163" t="s">
        <v>65</v>
      </c>
      <c r="B36" s="160" t="s">
        <v>29</v>
      </c>
      <c r="C36" s="84" t="s">
        <v>65</v>
      </c>
      <c r="D36" s="90">
        <v>20</v>
      </c>
      <c r="E36" s="90">
        <v>0</v>
      </c>
      <c r="F36" s="90">
        <v>0</v>
      </c>
      <c r="G36" s="107">
        <f t="shared" si="2"/>
        <v>0</v>
      </c>
      <c r="H36" s="107">
        <v>0</v>
      </c>
      <c r="I36" s="104"/>
    </row>
    <row r="37" spans="1:9" s="1" customFormat="1" ht="31.5">
      <c r="A37" s="163" t="s">
        <v>114</v>
      </c>
      <c r="B37" s="160" t="s">
        <v>107</v>
      </c>
      <c r="C37" s="84"/>
      <c r="D37" s="90">
        <f>D38+D39+D40+D41</f>
        <v>57.9</v>
      </c>
      <c r="E37" s="90">
        <f>E38+E39+E40+E41</f>
        <v>39.3</v>
      </c>
      <c r="F37" s="90">
        <f>F38+F39+F40+F41</f>
        <v>13.4</v>
      </c>
      <c r="G37" s="107">
        <f t="shared" si="2"/>
        <v>0.231433506044905</v>
      </c>
      <c r="H37" s="107">
        <f t="shared" si="3"/>
        <v>0.3409669211195929</v>
      </c>
      <c r="I37" s="104"/>
    </row>
    <row r="38" spans="1:9" s="16" customFormat="1" ht="36" customHeight="1">
      <c r="A38" s="46"/>
      <c r="B38" s="47" t="s">
        <v>172</v>
      </c>
      <c r="C38" s="93" t="s">
        <v>173</v>
      </c>
      <c r="D38" s="94">
        <v>5.2</v>
      </c>
      <c r="E38" s="94">
        <v>3.6</v>
      </c>
      <c r="F38" s="94">
        <v>1.2</v>
      </c>
      <c r="G38" s="107">
        <f t="shared" si="2"/>
        <v>0.23076923076923075</v>
      </c>
      <c r="H38" s="107">
        <f t="shared" si="3"/>
        <v>0.3333333333333333</v>
      </c>
      <c r="I38" s="152"/>
    </row>
    <row r="39" spans="1:9" s="16" customFormat="1" ht="67.5" customHeight="1">
      <c r="A39" s="46"/>
      <c r="B39" s="47" t="s">
        <v>171</v>
      </c>
      <c r="C39" s="93" t="s">
        <v>232</v>
      </c>
      <c r="D39" s="94">
        <v>7.7</v>
      </c>
      <c r="E39" s="94">
        <v>7.7</v>
      </c>
      <c r="F39" s="94">
        <v>7.2</v>
      </c>
      <c r="G39" s="107">
        <f t="shared" si="2"/>
        <v>0.935064935064935</v>
      </c>
      <c r="H39" s="107">
        <f t="shared" si="3"/>
        <v>0.935064935064935</v>
      </c>
      <c r="I39" s="152"/>
    </row>
    <row r="40" spans="1:9" s="16" customFormat="1" ht="50.25" customHeight="1">
      <c r="A40" s="46"/>
      <c r="B40" s="47" t="s">
        <v>295</v>
      </c>
      <c r="C40" s="93" t="s">
        <v>294</v>
      </c>
      <c r="D40" s="94">
        <v>40</v>
      </c>
      <c r="E40" s="94">
        <v>23</v>
      </c>
      <c r="F40" s="94">
        <v>0</v>
      </c>
      <c r="G40" s="107">
        <f t="shared" si="2"/>
        <v>0</v>
      </c>
      <c r="H40" s="107">
        <f t="shared" si="3"/>
        <v>0</v>
      </c>
      <c r="I40" s="152"/>
    </row>
    <row r="41" spans="1:9" s="16" customFormat="1" ht="41.25" customHeight="1">
      <c r="A41" s="46"/>
      <c r="B41" s="47" t="s">
        <v>321</v>
      </c>
      <c r="C41" s="93" t="s">
        <v>269</v>
      </c>
      <c r="D41" s="94">
        <v>5</v>
      </c>
      <c r="E41" s="94">
        <v>5</v>
      </c>
      <c r="F41" s="94">
        <v>5</v>
      </c>
      <c r="G41" s="107">
        <f t="shared" si="2"/>
        <v>1</v>
      </c>
      <c r="H41" s="107">
        <f t="shared" si="3"/>
        <v>1</v>
      </c>
      <c r="I41" s="152"/>
    </row>
    <row r="42" spans="1:9" s="1" customFormat="1" ht="35.25" customHeight="1">
      <c r="A42" s="41" t="s">
        <v>97</v>
      </c>
      <c r="B42" s="164" t="s">
        <v>92</v>
      </c>
      <c r="C42" s="85"/>
      <c r="D42" s="92">
        <f>D43</f>
        <v>182.6</v>
      </c>
      <c r="E42" s="92">
        <f>E43</f>
        <v>125</v>
      </c>
      <c r="F42" s="92">
        <f>F43</f>
        <v>116.1</v>
      </c>
      <c r="G42" s="107">
        <f t="shared" si="2"/>
        <v>0.635815991237678</v>
      </c>
      <c r="H42" s="107">
        <f t="shared" si="3"/>
        <v>0.9288</v>
      </c>
      <c r="I42" s="104"/>
    </row>
    <row r="43" spans="1:9" s="1" customFormat="1" ht="64.5" customHeight="1">
      <c r="A43" s="163" t="s">
        <v>98</v>
      </c>
      <c r="B43" s="160" t="s">
        <v>146</v>
      </c>
      <c r="C43" s="84" t="s">
        <v>163</v>
      </c>
      <c r="D43" s="90">
        <v>182.6</v>
      </c>
      <c r="E43" s="90">
        <v>125</v>
      </c>
      <c r="F43" s="90">
        <v>116.1</v>
      </c>
      <c r="G43" s="107">
        <f t="shared" si="2"/>
        <v>0.635815991237678</v>
      </c>
      <c r="H43" s="107">
        <f t="shared" si="3"/>
        <v>0.9288</v>
      </c>
      <c r="I43" s="104"/>
    </row>
    <row r="44" spans="1:9" s="1" customFormat="1" ht="31.5">
      <c r="A44" s="41" t="s">
        <v>66</v>
      </c>
      <c r="B44" s="164" t="s">
        <v>32</v>
      </c>
      <c r="C44" s="85"/>
      <c r="D44" s="92">
        <f aca="true" t="shared" si="4" ref="D44:F45">D45</f>
        <v>4.6</v>
      </c>
      <c r="E44" s="92">
        <f t="shared" si="4"/>
        <v>4.6</v>
      </c>
      <c r="F44" s="92">
        <f t="shared" si="4"/>
        <v>4.6</v>
      </c>
      <c r="G44" s="107">
        <f t="shared" si="2"/>
        <v>1</v>
      </c>
      <c r="H44" s="107">
        <f t="shared" si="3"/>
        <v>1</v>
      </c>
      <c r="I44" s="104"/>
    </row>
    <row r="45" spans="1:9" s="1" customFormat="1" ht="31.5">
      <c r="A45" s="163" t="s">
        <v>99</v>
      </c>
      <c r="B45" s="160" t="s">
        <v>94</v>
      </c>
      <c r="C45" s="84"/>
      <c r="D45" s="90">
        <f>D46</f>
        <v>4.6</v>
      </c>
      <c r="E45" s="90">
        <f>E46</f>
        <v>4.6</v>
      </c>
      <c r="F45" s="90">
        <f t="shared" si="4"/>
        <v>4.6</v>
      </c>
      <c r="G45" s="107">
        <f t="shared" si="2"/>
        <v>1</v>
      </c>
      <c r="H45" s="107">
        <f t="shared" si="3"/>
        <v>1</v>
      </c>
      <c r="I45" s="104"/>
    </row>
    <row r="46" spans="1:9" s="16" customFormat="1" ht="70.5" customHeight="1">
      <c r="A46" s="46"/>
      <c r="B46" s="47" t="s">
        <v>328</v>
      </c>
      <c r="C46" s="93" t="s">
        <v>327</v>
      </c>
      <c r="D46" s="94">
        <v>4.6</v>
      </c>
      <c r="E46" s="94">
        <v>4.6</v>
      </c>
      <c r="F46" s="94">
        <v>4.6</v>
      </c>
      <c r="G46" s="107">
        <f t="shared" si="2"/>
        <v>1</v>
      </c>
      <c r="H46" s="107">
        <f t="shared" si="3"/>
        <v>1</v>
      </c>
      <c r="I46" s="152"/>
    </row>
    <row r="47" spans="1:9" s="16" customFormat="1" ht="28.5" customHeight="1" hidden="1">
      <c r="A47" s="41" t="s">
        <v>67</v>
      </c>
      <c r="B47" s="164" t="s">
        <v>34</v>
      </c>
      <c r="C47" s="85"/>
      <c r="D47" s="92">
        <f aca="true" t="shared" si="5" ref="D47:F48">D48</f>
        <v>0</v>
      </c>
      <c r="E47" s="92">
        <f t="shared" si="5"/>
        <v>0</v>
      </c>
      <c r="F47" s="92">
        <f t="shared" si="5"/>
        <v>0</v>
      </c>
      <c r="G47" s="107" t="e">
        <f t="shared" si="2"/>
        <v>#DIV/0!</v>
      </c>
      <c r="H47" s="107" t="e">
        <f t="shared" si="3"/>
        <v>#DIV/0!</v>
      </c>
      <c r="I47" s="152"/>
    </row>
    <row r="48" spans="1:9" s="16" customFormat="1" ht="37.5" customHeight="1" hidden="1">
      <c r="A48" s="161" t="s">
        <v>68</v>
      </c>
      <c r="B48" s="63" t="s">
        <v>109</v>
      </c>
      <c r="C48" s="84"/>
      <c r="D48" s="90">
        <f t="shared" si="5"/>
        <v>0</v>
      </c>
      <c r="E48" s="90">
        <f t="shared" si="5"/>
        <v>0</v>
      </c>
      <c r="F48" s="90">
        <f t="shared" si="5"/>
        <v>0</v>
      </c>
      <c r="G48" s="107" t="e">
        <f t="shared" si="2"/>
        <v>#DIV/0!</v>
      </c>
      <c r="H48" s="107" t="e">
        <f t="shared" si="3"/>
        <v>#DIV/0!</v>
      </c>
      <c r="I48" s="152"/>
    </row>
    <row r="49" spans="1:9" s="16" customFormat="1" ht="42.75" customHeight="1" hidden="1">
      <c r="A49" s="46"/>
      <c r="B49" s="60" t="s">
        <v>109</v>
      </c>
      <c r="C49" s="93" t="s">
        <v>194</v>
      </c>
      <c r="D49" s="94">
        <v>0</v>
      </c>
      <c r="E49" s="94">
        <f>0</f>
        <v>0</v>
      </c>
      <c r="F49" s="94">
        <v>0</v>
      </c>
      <c r="G49" s="107" t="e">
        <f t="shared" si="2"/>
        <v>#DIV/0!</v>
      </c>
      <c r="H49" s="107" t="e">
        <f t="shared" si="3"/>
        <v>#DIV/0!</v>
      </c>
      <c r="I49" s="152"/>
    </row>
    <row r="50" spans="1:9" s="1" customFormat="1" ht="47.25">
      <c r="A50" s="41" t="s">
        <v>69</v>
      </c>
      <c r="B50" s="164" t="s">
        <v>35</v>
      </c>
      <c r="C50" s="85"/>
      <c r="D50" s="92">
        <f>D51</f>
        <v>663.5999999999999</v>
      </c>
      <c r="E50" s="92">
        <f>E51</f>
        <v>630.8000000000001</v>
      </c>
      <c r="F50" s="92">
        <f>F51</f>
        <v>444.1</v>
      </c>
      <c r="G50" s="107">
        <f t="shared" si="2"/>
        <v>0.6692284508740206</v>
      </c>
      <c r="H50" s="107">
        <f t="shared" si="3"/>
        <v>0.7040266328471781</v>
      </c>
      <c r="I50" s="104"/>
    </row>
    <row r="51" spans="1:9" s="1" customFormat="1" ht="18.75">
      <c r="A51" s="163" t="s">
        <v>38</v>
      </c>
      <c r="B51" s="160" t="s">
        <v>39</v>
      </c>
      <c r="C51" s="84"/>
      <c r="D51" s="90">
        <f>D52+D53+D54+D55+D56+D57+D58+D59+D60+D61+D62+D63+D64</f>
        <v>663.5999999999999</v>
      </c>
      <c r="E51" s="90">
        <f>E52+E53+E54+E55+E56+E57+E58+E59+E60+E61+E62+E63+E64</f>
        <v>630.8000000000001</v>
      </c>
      <c r="F51" s="90">
        <f>F52+F53+F54+F55+F56+F57+F58+F59+F60+F61+F62+F63+F64</f>
        <v>444.1</v>
      </c>
      <c r="G51" s="107">
        <f t="shared" si="2"/>
        <v>0.6692284508740206</v>
      </c>
      <c r="H51" s="107">
        <f t="shared" si="3"/>
        <v>0.7040266328471781</v>
      </c>
      <c r="I51" s="104"/>
    </row>
    <row r="52" spans="1:9" s="1" customFormat="1" ht="47.25">
      <c r="A52" s="163"/>
      <c r="B52" s="47" t="s">
        <v>367</v>
      </c>
      <c r="C52" s="93" t="s">
        <v>366</v>
      </c>
      <c r="D52" s="90">
        <v>20</v>
      </c>
      <c r="E52" s="90">
        <v>20</v>
      </c>
      <c r="F52" s="90">
        <v>20</v>
      </c>
      <c r="G52" s="107">
        <f t="shared" si="2"/>
        <v>1</v>
      </c>
      <c r="H52" s="107">
        <f t="shared" si="3"/>
        <v>1</v>
      </c>
      <c r="I52" s="104"/>
    </row>
    <row r="53" spans="1:9" s="1" customFormat="1" ht="31.5">
      <c r="A53" s="163"/>
      <c r="B53" s="47" t="s">
        <v>369</v>
      </c>
      <c r="C53" s="93" t="s">
        <v>368</v>
      </c>
      <c r="D53" s="90">
        <v>10</v>
      </c>
      <c r="E53" s="90">
        <v>8.5</v>
      </c>
      <c r="F53" s="90">
        <v>0</v>
      </c>
      <c r="G53" s="107">
        <f t="shared" si="2"/>
        <v>0</v>
      </c>
      <c r="H53" s="107">
        <f t="shared" si="3"/>
        <v>0</v>
      </c>
      <c r="I53" s="104"/>
    </row>
    <row r="54" spans="1:9" s="1" customFormat="1" ht="47.25">
      <c r="A54" s="163"/>
      <c r="B54" s="47" t="s">
        <v>371</v>
      </c>
      <c r="C54" s="93" t="s">
        <v>370</v>
      </c>
      <c r="D54" s="90">
        <v>26</v>
      </c>
      <c r="E54" s="90">
        <v>25.1</v>
      </c>
      <c r="F54" s="90">
        <v>0</v>
      </c>
      <c r="G54" s="107">
        <f t="shared" si="2"/>
        <v>0</v>
      </c>
      <c r="H54" s="107">
        <f t="shared" si="3"/>
        <v>0</v>
      </c>
      <c r="I54" s="104"/>
    </row>
    <row r="55" spans="1:9" s="1" customFormat="1" ht="47.25">
      <c r="A55" s="163"/>
      <c r="B55" s="47" t="s">
        <v>373</v>
      </c>
      <c r="C55" s="93" t="s">
        <v>372</v>
      </c>
      <c r="D55" s="90">
        <v>50</v>
      </c>
      <c r="E55" s="90">
        <v>31.3</v>
      </c>
      <c r="F55" s="90">
        <v>0</v>
      </c>
      <c r="G55" s="107">
        <f t="shared" si="2"/>
        <v>0</v>
      </c>
      <c r="H55" s="107">
        <f t="shared" si="3"/>
        <v>0</v>
      </c>
      <c r="I55" s="104"/>
    </row>
    <row r="56" spans="1:9" s="1" customFormat="1" ht="63" hidden="1">
      <c r="A56" s="163"/>
      <c r="B56" s="47" t="s">
        <v>375</v>
      </c>
      <c r="C56" s="93" t="s">
        <v>374</v>
      </c>
      <c r="D56" s="90">
        <v>0</v>
      </c>
      <c r="E56" s="90">
        <v>0</v>
      </c>
      <c r="F56" s="90">
        <v>0</v>
      </c>
      <c r="G56" s="107" t="e">
        <f t="shared" si="2"/>
        <v>#DIV/0!</v>
      </c>
      <c r="H56" s="107" t="e">
        <f t="shared" si="3"/>
        <v>#DIV/0!</v>
      </c>
      <c r="I56" s="104"/>
    </row>
    <row r="57" spans="1:9" s="1" customFormat="1" ht="63">
      <c r="A57" s="163"/>
      <c r="B57" s="47" t="s">
        <v>377</v>
      </c>
      <c r="C57" s="93" t="s">
        <v>376</v>
      </c>
      <c r="D57" s="90">
        <v>49.3</v>
      </c>
      <c r="E57" s="90">
        <v>49.3</v>
      </c>
      <c r="F57" s="90">
        <v>47.2</v>
      </c>
      <c r="G57" s="107">
        <f t="shared" si="2"/>
        <v>0.9574036511156188</v>
      </c>
      <c r="H57" s="107">
        <f t="shared" si="3"/>
        <v>0.9574036511156188</v>
      </c>
      <c r="I57" s="104"/>
    </row>
    <row r="58" spans="1:9" s="1" customFormat="1" ht="47.25">
      <c r="A58" s="163"/>
      <c r="B58" s="47" t="s">
        <v>393</v>
      </c>
      <c r="C58" s="93" t="s">
        <v>382</v>
      </c>
      <c r="D58" s="90">
        <v>350</v>
      </c>
      <c r="E58" s="90">
        <v>350</v>
      </c>
      <c r="F58" s="90">
        <v>280.1</v>
      </c>
      <c r="G58" s="107">
        <f t="shared" si="2"/>
        <v>0.8002857142857144</v>
      </c>
      <c r="H58" s="107">
        <f t="shared" si="3"/>
        <v>0.8002857142857144</v>
      </c>
      <c r="I58" s="104"/>
    </row>
    <row r="59" spans="1:9" s="1" customFormat="1" ht="31.5">
      <c r="A59" s="163"/>
      <c r="B59" s="47" t="s">
        <v>391</v>
      </c>
      <c r="C59" s="93" t="s">
        <v>390</v>
      </c>
      <c r="D59" s="90">
        <v>10</v>
      </c>
      <c r="E59" s="90">
        <v>7</v>
      </c>
      <c r="F59" s="90">
        <v>0</v>
      </c>
      <c r="G59" s="107">
        <f t="shared" si="2"/>
        <v>0</v>
      </c>
      <c r="H59" s="107">
        <f t="shared" si="3"/>
        <v>0</v>
      </c>
      <c r="I59" s="104"/>
    </row>
    <row r="60" spans="1:9" s="1" customFormat="1" ht="63">
      <c r="A60" s="163"/>
      <c r="B60" s="47" t="s">
        <v>395</v>
      </c>
      <c r="C60" s="93" t="s">
        <v>394</v>
      </c>
      <c r="D60" s="90">
        <v>40</v>
      </c>
      <c r="E60" s="90">
        <v>31</v>
      </c>
      <c r="F60" s="90">
        <v>0</v>
      </c>
      <c r="G60" s="107">
        <f t="shared" si="2"/>
        <v>0</v>
      </c>
      <c r="H60" s="107">
        <f t="shared" si="3"/>
        <v>0</v>
      </c>
      <c r="I60" s="104"/>
    </row>
    <row r="61" spans="1:9" s="1" customFormat="1" ht="49.5" customHeight="1">
      <c r="A61" s="163"/>
      <c r="B61" s="47" t="s">
        <v>397</v>
      </c>
      <c r="C61" s="93" t="s">
        <v>396</v>
      </c>
      <c r="D61" s="90">
        <v>63.3</v>
      </c>
      <c r="E61" s="90">
        <v>63.6</v>
      </c>
      <c r="F61" s="90">
        <v>51.8</v>
      </c>
      <c r="G61" s="107">
        <f t="shared" si="2"/>
        <v>0.8183254344391785</v>
      </c>
      <c r="H61" s="107">
        <f t="shared" si="3"/>
        <v>0.8144654088050314</v>
      </c>
      <c r="I61" s="104"/>
    </row>
    <row r="62" spans="1:9" s="1" customFormat="1" ht="192" customHeight="1" hidden="1">
      <c r="A62" s="163"/>
      <c r="B62" s="47" t="s">
        <v>435</v>
      </c>
      <c r="C62" s="93" t="s">
        <v>438</v>
      </c>
      <c r="D62" s="90">
        <v>0</v>
      </c>
      <c r="E62" s="90">
        <v>0</v>
      </c>
      <c r="F62" s="90">
        <v>0</v>
      </c>
      <c r="G62" s="107" t="e">
        <f t="shared" si="2"/>
        <v>#DIV/0!</v>
      </c>
      <c r="H62" s="107" t="e">
        <f t="shared" si="3"/>
        <v>#DIV/0!</v>
      </c>
      <c r="I62" s="104"/>
    </row>
    <row r="63" spans="1:9" s="1" customFormat="1" ht="175.5" customHeight="1" hidden="1">
      <c r="A63" s="163"/>
      <c r="B63" s="47" t="s">
        <v>437</v>
      </c>
      <c r="C63" s="93" t="s">
        <v>439</v>
      </c>
      <c r="D63" s="90">
        <v>0</v>
      </c>
      <c r="E63" s="90">
        <v>0</v>
      </c>
      <c r="F63" s="90">
        <v>0</v>
      </c>
      <c r="G63" s="107" t="e">
        <f t="shared" si="2"/>
        <v>#DIV/0!</v>
      </c>
      <c r="H63" s="107" t="e">
        <f t="shared" si="3"/>
        <v>#DIV/0!</v>
      </c>
      <c r="I63" s="104"/>
    </row>
    <row r="64" spans="1:9" s="1" customFormat="1" ht="38.25" customHeight="1">
      <c r="A64" s="163"/>
      <c r="B64" s="47" t="s">
        <v>152</v>
      </c>
      <c r="C64" s="93" t="s">
        <v>440</v>
      </c>
      <c r="D64" s="90">
        <v>45</v>
      </c>
      <c r="E64" s="90">
        <v>45</v>
      </c>
      <c r="F64" s="90">
        <v>45</v>
      </c>
      <c r="G64" s="107">
        <f t="shared" si="2"/>
        <v>1</v>
      </c>
      <c r="H64" s="107">
        <f t="shared" si="3"/>
        <v>1</v>
      </c>
      <c r="I64" s="104"/>
    </row>
    <row r="65" spans="1:9" s="1" customFormat="1" ht="31.5">
      <c r="A65" s="62" t="s">
        <v>112</v>
      </c>
      <c r="B65" s="162" t="s">
        <v>110</v>
      </c>
      <c r="C65" s="97"/>
      <c r="D65" s="92">
        <f>D67</f>
        <v>1.6</v>
      </c>
      <c r="E65" s="92">
        <f>E67</f>
        <v>1.2</v>
      </c>
      <c r="F65" s="92">
        <f>F67</f>
        <v>0.9</v>
      </c>
      <c r="G65" s="107">
        <f t="shared" si="2"/>
        <v>0.5625</v>
      </c>
      <c r="H65" s="107">
        <f t="shared" si="3"/>
        <v>0.75</v>
      </c>
      <c r="I65" s="104"/>
    </row>
    <row r="66" spans="1:9" s="1" customFormat="1" ht="31.5">
      <c r="A66" s="161" t="s">
        <v>106</v>
      </c>
      <c r="B66" s="160" t="s">
        <v>113</v>
      </c>
      <c r="C66" s="84"/>
      <c r="D66" s="90">
        <f>D67</f>
        <v>1.6</v>
      </c>
      <c r="E66" s="90">
        <f>E67</f>
        <v>1.2</v>
      </c>
      <c r="F66" s="90">
        <f>F67</f>
        <v>0.9</v>
      </c>
      <c r="G66" s="107">
        <f t="shared" si="2"/>
        <v>0.5625</v>
      </c>
      <c r="H66" s="107">
        <f t="shared" si="3"/>
        <v>0.75</v>
      </c>
      <c r="I66" s="104"/>
    </row>
    <row r="67" spans="1:9" s="16" customFormat="1" ht="36" customHeight="1">
      <c r="A67" s="46"/>
      <c r="B67" s="47" t="s">
        <v>188</v>
      </c>
      <c r="C67" s="93" t="s">
        <v>182</v>
      </c>
      <c r="D67" s="94">
        <v>1.6</v>
      </c>
      <c r="E67" s="94">
        <v>1.2</v>
      </c>
      <c r="F67" s="94">
        <v>0.9</v>
      </c>
      <c r="G67" s="107">
        <f t="shared" si="2"/>
        <v>0.5625</v>
      </c>
      <c r="H67" s="107">
        <f t="shared" si="3"/>
        <v>0.75</v>
      </c>
      <c r="I67" s="152"/>
    </row>
    <row r="68" spans="1:9" s="1" customFormat="1" ht="18.75" hidden="1">
      <c r="A68" s="41" t="s">
        <v>40</v>
      </c>
      <c r="B68" s="164" t="s">
        <v>41</v>
      </c>
      <c r="C68" s="85"/>
      <c r="D68" s="92">
        <f aca="true" t="shared" si="6" ref="D68:F69">D69</f>
        <v>0</v>
      </c>
      <c r="E68" s="92">
        <f t="shared" si="6"/>
        <v>0</v>
      </c>
      <c r="F68" s="92">
        <f t="shared" si="6"/>
        <v>0</v>
      </c>
      <c r="G68" s="107" t="e">
        <f t="shared" si="2"/>
        <v>#DIV/0!</v>
      </c>
      <c r="H68" s="107" t="e">
        <f t="shared" si="3"/>
        <v>#DIV/0!</v>
      </c>
      <c r="I68" s="104"/>
    </row>
    <row r="69" spans="1:9" s="1" customFormat="1" ht="18.75" hidden="1">
      <c r="A69" s="163" t="s">
        <v>44</v>
      </c>
      <c r="B69" s="160" t="s">
        <v>45</v>
      </c>
      <c r="C69" s="84"/>
      <c r="D69" s="90">
        <f t="shared" si="6"/>
        <v>0</v>
      </c>
      <c r="E69" s="90">
        <f t="shared" si="6"/>
        <v>0</v>
      </c>
      <c r="F69" s="90">
        <f t="shared" si="6"/>
        <v>0</v>
      </c>
      <c r="G69" s="107" t="e">
        <f t="shared" si="2"/>
        <v>#DIV/0!</v>
      </c>
      <c r="H69" s="107" t="e">
        <f t="shared" si="3"/>
        <v>#DIV/0!</v>
      </c>
      <c r="I69" s="104"/>
    </row>
    <row r="70" spans="1:9" s="16" customFormat="1" ht="40.5" customHeight="1" hidden="1">
      <c r="A70" s="46"/>
      <c r="B70" s="47" t="s">
        <v>183</v>
      </c>
      <c r="C70" s="93" t="s">
        <v>184</v>
      </c>
      <c r="D70" s="94">
        <v>0</v>
      </c>
      <c r="E70" s="94">
        <v>0</v>
      </c>
      <c r="F70" s="94">
        <v>0</v>
      </c>
      <c r="G70" s="107" t="e">
        <f t="shared" si="2"/>
        <v>#DIV/0!</v>
      </c>
      <c r="H70" s="107" t="e">
        <f t="shared" si="3"/>
        <v>#DIV/0!</v>
      </c>
      <c r="I70" s="152"/>
    </row>
    <row r="71" spans="1:9" s="1" customFormat="1" ht="18.75">
      <c r="A71" s="41">
        <v>1000</v>
      </c>
      <c r="B71" s="164" t="s">
        <v>52</v>
      </c>
      <c r="C71" s="85"/>
      <c r="D71" s="92">
        <f>D72</f>
        <v>18</v>
      </c>
      <c r="E71" s="92">
        <f>E72</f>
        <v>13.5</v>
      </c>
      <c r="F71" s="92">
        <f>F72</f>
        <v>13.5</v>
      </c>
      <c r="G71" s="107">
        <f t="shared" si="2"/>
        <v>0.75</v>
      </c>
      <c r="H71" s="107">
        <f t="shared" si="3"/>
        <v>1</v>
      </c>
      <c r="I71" s="104"/>
    </row>
    <row r="72" spans="1:9" s="1" customFormat="1" ht="18.75">
      <c r="A72" s="163">
        <v>1001</v>
      </c>
      <c r="B72" s="160" t="s">
        <v>153</v>
      </c>
      <c r="C72" s="84" t="s">
        <v>53</v>
      </c>
      <c r="D72" s="90">
        <v>18</v>
      </c>
      <c r="E72" s="90">
        <v>13.5</v>
      </c>
      <c r="F72" s="90">
        <v>13.5</v>
      </c>
      <c r="G72" s="107">
        <f t="shared" si="2"/>
        <v>0.75</v>
      </c>
      <c r="H72" s="107">
        <f t="shared" si="3"/>
        <v>1</v>
      </c>
      <c r="I72" s="104"/>
    </row>
    <row r="73" spans="1:9" s="1" customFormat="1" ht="31.5">
      <c r="A73" s="41"/>
      <c r="B73" s="164" t="s">
        <v>88</v>
      </c>
      <c r="C73" s="85"/>
      <c r="D73" s="90">
        <f>D74</f>
        <v>428</v>
      </c>
      <c r="E73" s="90">
        <f>E74</f>
        <v>321</v>
      </c>
      <c r="F73" s="90">
        <f>F74</f>
        <v>0</v>
      </c>
      <c r="G73" s="107">
        <f t="shared" si="2"/>
        <v>0</v>
      </c>
      <c r="H73" s="107">
        <f t="shared" si="3"/>
        <v>0</v>
      </c>
      <c r="I73" s="104"/>
    </row>
    <row r="74" spans="1:9" s="16" customFormat="1" ht="51.75" customHeight="1">
      <c r="A74" s="46"/>
      <c r="B74" s="47" t="s">
        <v>89</v>
      </c>
      <c r="C74" s="93"/>
      <c r="D74" s="94">
        <v>428</v>
      </c>
      <c r="E74" s="94">
        <v>321</v>
      </c>
      <c r="F74" s="94">
        <v>0</v>
      </c>
      <c r="G74" s="107">
        <f t="shared" si="2"/>
        <v>0</v>
      </c>
      <c r="H74" s="107">
        <f t="shared" si="3"/>
        <v>0</v>
      </c>
      <c r="I74" s="152"/>
    </row>
    <row r="75" spans="1:9" s="11" customFormat="1" ht="18.75">
      <c r="A75" s="41"/>
      <c r="B75" s="164" t="s">
        <v>59</v>
      </c>
      <c r="C75" s="41"/>
      <c r="D75" s="92">
        <f>D32+D42+D44+D50+D68+D65+D71+D73+D47</f>
        <v>4132.799999999999</v>
      </c>
      <c r="E75" s="92">
        <f>E32+E42+E44+E50+E68+E65+E71+E73+E47</f>
        <v>3530.9</v>
      </c>
      <c r="F75" s="92">
        <f>F32+F42+F44+F50+F68+F65+F71+F73+F47</f>
        <v>2861.7</v>
      </c>
      <c r="G75" s="107">
        <f t="shared" si="2"/>
        <v>0.6924361207897795</v>
      </c>
      <c r="H75" s="107">
        <f t="shared" si="3"/>
        <v>0.8104732504460619</v>
      </c>
      <c r="I75" s="153"/>
    </row>
    <row r="76" spans="1:9" s="1" customFormat="1" ht="18.75">
      <c r="A76" s="167"/>
      <c r="B76" s="160" t="s">
        <v>74</v>
      </c>
      <c r="C76" s="84"/>
      <c r="D76" s="110">
        <f>D73</f>
        <v>428</v>
      </c>
      <c r="E76" s="110">
        <f>E73</f>
        <v>321</v>
      </c>
      <c r="F76" s="110">
        <f>F73</f>
        <v>0</v>
      </c>
      <c r="G76" s="107">
        <f t="shared" si="2"/>
        <v>0</v>
      </c>
      <c r="H76" s="107">
        <f t="shared" si="3"/>
        <v>0</v>
      </c>
      <c r="I76" s="104"/>
    </row>
    <row r="77" spans="1:9" s="1" customFormat="1" ht="18">
      <c r="A77" s="66"/>
      <c r="B77" s="65"/>
      <c r="C77" s="100"/>
      <c r="D77" s="101"/>
      <c r="E77" s="101"/>
      <c r="F77" s="101"/>
      <c r="G77" s="101"/>
      <c r="H77" s="101"/>
      <c r="I77" s="104"/>
    </row>
    <row r="78" spans="1:9" s="1" customFormat="1" ht="18">
      <c r="A78" s="66"/>
      <c r="B78" s="65"/>
      <c r="C78" s="100"/>
      <c r="D78" s="101"/>
      <c r="E78" s="101"/>
      <c r="F78" s="101"/>
      <c r="G78" s="101"/>
      <c r="H78" s="101"/>
      <c r="I78" s="104"/>
    </row>
    <row r="79" spans="1:9" s="1" customFormat="1" ht="18">
      <c r="A79" s="66"/>
      <c r="B79" s="69" t="s">
        <v>320</v>
      </c>
      <c r="C79" s="102"/>
      <c r="D79" s="101"/>
      <c r="E79" s="101"/>
      <c r="F79" s="101">
        <v>604.9</v>
      </c>
      <c r="G79" s="101"/>
      <c r="H79" s="101"/>
      <c r="I79" s="104"/>
    </row>
    <row r="80" spans="1:9" s="1" customFormat="1" ht="18">
      <c r="A80" s="66"/>
      <c r="B80" s="69"/>
      <c r="C80" s="102"/>
      <c r="D80" s="101"/>
      <c r="E80" s="101"/>
      <c r="F80" s="101"/>
      <c r="G80" s="101"/>
      <c r="H80" s="101"/>
      <c r="I80" s="104"/>
    </row>
    <row r="81" spans="1:9" s="1" customFormat="1" ht="18" hidden="1">
      <c r="A81" s="66"/>
      <c r="B81" s="69" t="s">
        <v>75</v>
      </c>
      <c r="C81" s="102"/>
      <c r="D81" s="101"/>
      <c r="E81" s="101"/>
      <c r="F81" s="101"/>
      <c r="G81" s="101"/>
      <c r="H81" s="101"/>
      <c r="I81" s="104"/>
    </row>
    <row r="82" spans="1:9" s="1" customFormat="1" ht="18" hidden="1">
      <c r="A82" s="66"/>
      <c r="B82" s="69" t="s">
        <v>76</v>
      </c>
      <c r="C82" s="102"/>
      <c r="D82" s="101"/>
      <c r="E82" s="101"/>
      <c r="F82" s="101"/>
      <c r="G82" s="101"/>
      <c r="H82" s="101"/>
      <c r="I82" s="104"/>
    </row>
    <row r="83" spans="1:9" s="1" customFormat="1" ht="18" hidden="1">
      <c r="A83" s="66"/>
      <c r="B83" s="69"/>
      <c r="C83" s="102"/>
      <c r="D83" s="101"/>
      <c r="E83" s="101"/>
      <c r="F83" s="101"/>
      <c r="G83" s="101"/>
      <c r="H83" s="101"/>
      <c r="I83" s="104"/>
    </row>
    <row r="84" spans="1:9" s="1" customFormat="1" ht="18" hidden="1">
      <c r="A84" s="66"/>
      <c r="B84" s="69" t="s">
        <v>77</v>
      </c>
      <c r="C84" s="102"/>
      <c r="D84" s="101"/>
      <c r="E84" s="101"/>
      <c r="F84" s="101"/>
      <c r="G84" s="101"/>
      <c r="H84" s="101"/>
      <c r="I84" s="104"/>
    </row>
    <row r="85" spans="1:9" s="1" customFormat="1" ht="18" hidden="1">
      <c r="A85" s="66"/>
      <c r="B85" s="69" t="s">
        <v>78</v>
      </c>
      <c r="C85" s="102"/>
      <c r="D85" s="101"/>
      <c r="E85" s="101"/>
      <c r="F85" s="101"/>
      <c r="G85" s="101"/>
      <c r="H85" s="101"/>
      <c r="I85" s="104"/>
    </row>
    <row r="86" spans="1:9" s="1" customFormat="1" ht="18" hidden="1">
      <c r="A86" s="66"/>
      <c r="B86" s="69"/>
      <c r="C86" s="102"/>
      <c r="D86" s="101"/>
      <c r="E86" s="101"/>
      <c r="F86" s="101"/>
      <c r="G86" s="101"/>
      <c r="H86" s="101"/>
      <c r="I86" s="104"/>
    </row>
    <row r="87" spans="1:9" s="1" customFormat="1" ht="18" hidden="1">
      <c r="A87" s="66"/>
      <c r="B87" s="69" t="s">
        <v>79</v>
      </c>
      <c r="C87" s="102"/>
      <c r="D87" s="101"/>
      <c r="E87" s="101"/>
      <c r="F87" s="101"/>
      <c r="G87" s="101"/>
      <c r="H87" s="101"/>
      <c r="I87" s="104"/>
    </row>
    <row r="88" spans="1:9" s="1" customFormat="1" ht="18" hidden="1">
      <c r="A88" s="66"/>
      <c r="B88" s="69" t="s">
        <v>80</v>
      </c>
      <c r="C88" s="102"/>
      <c r="D88" s="101"/>
      <c r="E88" s="101"/>
      <c r="F88" s="101"/>
      <c r="G88" s="101"/>
      <c r="H88" s="101"/>
      <c r="I88" s="104"/>
    </row>
    <row r="89" spans="1:9" s="1" customFormat="1" ht="18" hidden="1">
      <c r="A89" s="66"/>
      <c r="B89" s="69"/>
      <c r="C89" s="102"/>
      <c r="D89" s="101"/>
      <c r="E89" s="101"/>
      <c r="F89" s="101"/>
      <c r="G89" s="101"/>
      <c r="H89" s="101"/>
      <c r="I89" s="104"/>
    </row>
    <row r="90" spans="1:9" s="1" customFormat="1" ht="18" hidden="1">
      <c r="A90" s="66"/>
      <c r="B90" s="69" t="s">
        <v>81</v>
      </c>
      <c r="C90" s="102"/>
      <c r="D90" s="101"/>
      <c r="E90" s="101"/>
      <c r="F90" s="101"/>
      <c r="G90" s="101"/>
      <c r="H90" s="101"/>
      <c r="I90" s="104"/>
    </row>
    <row r="91" spans="1:9" s="1" customFormat="1" ht="18" hidden="1">
      <c r="A91" s="66"/>
      <c r="B91" s="69" t="s">
        <v>82</v>
      </c>
      <c r="C91" s="102"/>
      <c r="D91" s="101"/>
      <c r="E91" s="101"/>
      <c r="F91" s="101"/>
      <c r="G91" s="101"/>
      <c r="H91" s="101"/>
      <c r="I91" s="104"/>
    </row>
    <row r="92" spans="1:9" s="1" customFormat="1" ht="18" hidden="1">
      <c r="A92" s="66"/>
      <c r="B92" s="65"/>
      <c r="C92" s="100"/>
      <c r="D92" s="101"/>
      <c r="E92" s="101"/>
      <c r="F92" s="101"/>
      <c r="G92" s="101"/>
      <c r="H92" s="101"/>
      <c r="I92" s="104"/>
    </row>
    <row r="93" spans="1:9" s="1" customFormat="1" ht="18">
      <c r="A93" s="66"/>
      <c r="B93" s="65"/>
      <c r="C93" s="100"/>
      <c r="D93" s="101"/>
      <c r="E93" s="101"/>
      <c r="F93" s="101"/>
      <c r="G93" s="101"/>
      <c r="H93" s="101"/>
      <c r="I93" s="104"/>
    </row>
    <row r="94" spans="1:9" s="1" customFormat="1" ht="18">
      <c r="A94" s="66"/>
      <c r="B94" s="69" t="s">
        <v>83</v>
      </c>
      <c r="C94" s="102"/>
      <c r="D94" s="101"/>
      <c r="E94" s="101"/>
      <c r="F94" s="115">
        <f>F79+F27-F75</f>
        <v>21.200000000000273</v>
      </c>
      <c r="G94" s="101"/>
      <c r="H94" s="115"/>
      <c r="I94" s="104"/>
    </row>
    <row r="95" spans="1:9" s="1" customFormat="1" ht="18">
      <c r="A95" s="66"/>
      <c r="B95" s="65"/>
      <c r="C95" s="100"/>
      <c r="D95" s="101"/>
      <c r="E95" s="101"/>
      <c r="F95" s="101"/>
      <c r="G95" s="101"/>
      <c r="H95" s="101"/>
      <c r="I95" s="104"/>
    </row>
    <row r="96" spans="1:9" s="1" customFormat="1" ht="18">
      <c r="A96" s="66"/>
      <c r="B96" s="65"/>
      <c r="C96" s="100"/>
      <c r="D96" s="101"/>
      <c r="E96" s="101"/>
      <c r="F96" s="101"/>
      <c r="G96" s="101"/>
      <c r="H96" s="101"/>
      <c r="I96" s="104"/>
    </row>
    <row r="97" spans="1:9" s="1" customFormat="1" ht="18">
      <c r="A97" s="66"/>
      <c r="B97" s="69" t="s">
        <v>84</v>
      </c>
      <c r="C97" s="102"/>
      <c r="D97" s="101"/>
      <c r="E97" s="101"/>
      <c r="F97" s="101"/>
      <c r="G97" s="101"/>
      <c r="H97" s="101"/>
      <c r="I97" s="104"/>
    </row>
    <row r="98" spans="1:9" s="1" customFormat="1" ht="18">
      <c r="A98" s="66"/>
      <c r="B98" s="69" t="s">
        <v>85</v>
      </c>
      <c r="C98" s="102"/>
      <c r="D98" s="101"/>
      <c r="E98" s="101"/>
      <c r="F98" s="101"/>
      <c r="G98" s="101"/>
      <c r="H98" s="101"/>
      <c r="I98" s="104"/>
    </row>
    <row r="99" spans="1:9" s="1" customFormat="1" ht="18">
      <c r="A99" s="66"/>
      <c r="B99" s="69" t="s">
        <v>86</v>
      </c>
      <c r="C99" s="102"/>
      <c r="D99" s="101"/>
      <c r="E99" s="101"/>
      <c r="F99" s="101"/>
      <c r="G99" s="101"/>
      <c r="H99" s="101"/>
      <c r="I99" s="104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9"/>
  <sheetViews>
    <sheetView zoomScalePageLayoutView="0" workbookViewId="0" topLeftCell="A21">
      <selection activeCell="H36" sqref="H36"/>
    </sheetView>
  </sheetViews>
  <sheetFormatPr defaultColWidth="9.140625" defaultRowHeight="12.75"/>
  <cols>
    <col min="1" max="1" width="7.28125" style="65" customWidth="1"/>
    <col min="2" max="2" width="37.8515625" style="65" customWidth="1"/>
    <col min="3" max="3" width="11.57421875" style="100" hidden="1" customWidth="1"/>
    <col min="4" max="5" width="12.7109375" style="101" customWidth="1"/>
    <col min="6" max="6" width="13.421875" style="101" customWidth="1"/>
    <col min="7" max="7" width="13.140625" style="101" customWidth="1"/>
    <col min="8" max="8" width="12.57421875" style="101" customWidth="1"/>
    <col min="9" max="9" width="9.140625" style="104" customWidth="1"/>
    <col min="10" max="16384" width="9.140625" style="1" customWidth="1"/>
  </cols>
  <sheetData>
    <row r="1" spans="1:9" s="5" customFormat="1" ht="60" customHeight="1">
      <c r="A1" s="187" t="s">
        <v>508</v>
      </c>
      <c r="B1" s="187"/>
      <c r="C1" s="187"/>
      <c r="D1" s="187"/>
      <c r="E1" s="187"/>
      <c r="F1" s="187"/>
      <c r="G1" s="187"/>
      <c r="H1" s="187"/>
      <c r="I1" s="155"/>
    </row>
    <row r="2" spans="1:8" ht="12.75" customHeight="1">
      <c r="A2" s="159"/>
      <c r="B2" s="177" t="s">
        <v>2</v>
      </c>
      <c r="C2" s="206"/>
      <c r="D2" s="177" t="s">
        <v>3</v>
      </c>
      <c r="E2" s="171" t="s">
        <v>469</v>
      </c>
      <c r="F2" s="177" t="s">
        <v>4</v>
      </c>
      <c r="G2" s="171" t="s">
        <v>303</v>
      </c>
      <c r="H2" s="171" t="s">
        <v>470</v>
      </c>
    </row>
    <row r="3" spans="1:8" ht="28.5" customHeight="1">
      <c r="A3" s="159"/>
      <c r="B3" s="177"/>
      <c r="C3" s="207"/>
      <c r="D3" s="177"/>
      <c r="E3" s="172"/>
      <c r="F3" s="177"/>
      <c r="G3" s="172"/>
      <c r="H3" s="172"/>
    </row>
    <row r="4" spans="1:8" ht="18.75">
      <c r="A4" s="159"/>
      <c r="B4" s="164" t="s">
        <v>73</v>
      </c>
      <c r="C4" s="83"/>
      <c r="D4" s="38">
        <f>D5+D6+D7+D8+D9+D10+D11+D12+D13+D14+D15+D16+D17+D18+D19</f>
        <v>3801</v>
      </c>
      <c r="E4" s="38">
        <f>E5+E6+E7+E8+E9+E10+E11+E12+E13+E14+E15+E16+E17+E18+E19</f>
        <v>1174</v>
      </c>
      <c r="F4" s="38">
        <f>F5+F6+F7+F8+F9+F10+F11+F12+F13+F14+F15+F16+F17+F18+F19+F21+F20</f>
        <v>1987.4</v>
      </c>
      <c r="G4" s="39">
        <f>F4/D4</f>
        <v>0.5228624046303605</v>
      </c>
      <c r="H4" s="39">
        <f>F4/E4</f>
        <v>1.6928449744463374</v>
      </c>
    </row>
    <row r="5" spans="1:8" ht="18.75">
      <c r="A5" s="159"/>
      <c r="B5" s="160" t="s">
        <v>480</v>
      </c>
      <c r="C5" s="84"/>
      <c r="D5" s="40">
        <v>88</v>
      </c>
      <c r="E5" s="40">
        <v>60</v>
      </c>
      <c r="F5" s="40">
        <v>66.5</v>
      </c>
      <c r="G5" s="39">
        <f aca="true" t="shared" si="0" ref="G5:G28">F5/D5</f>
        <v>0.7556818181818182</v>
      </c>
      <c r="H5" s="39">
        <f aca="true" t="shared" si="1" ref="H5:H29">F5/E5</f>
        <v>1.1083333333333334</v>
      </c>
    </row>
    <row r="6" spans="1:8" ht="18.75" hidden="1">
      <c r="A6" s="159"/>
      <c r="B6" s="160" t="s">
        <v>198</v>
      </c>
      <c r="C6" s="8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59"/>
      <c r="B7" s="160" t="s">
        <v>6</v>
      </c>
      <c r="C7" s="84"/>
      <c r="D7" s="40">
        <v>834</v>
      </c>
      <c r="E7" s="40">
        <v>700</v>
      </c>
      <c r="F7" s="40">
        <v>980.4</v>
      </c>
      <c r="G7" s="39">
        <f t="shared" si="0"/>
        <v>1.1755395683453238</v>
      </c>
      <c r="H7" s="39">
        <f t="shared" si="1"/>
        <v>1.4005714285714286</v>
      </c>
    </row>
    <row r="8" spans="1:8" ht="18.75">
      <c r="A8" s="159"/>
      <c r="B8" s="160" t="s">
        <v>491</v>
      </c>
      <c r="C8" s="84"/>
      <c r="D8" s="40">
        <v>317</v>
      </c>
      <c r="E8" s="40">
        <v>90</v>
      </c>
      <c r="F8" s="40">
        <v>140.1</v>
      </c>
      <c r="G8" s="39">
        <f t="shared" si="0"/>
        <v>0.4419558359621451</v>
      </c>
      <c r="H8" s="39">
        <f t="shared" si="1"/>
        <v>1.5566666666666666</v>
      </c>
    </row>
    <row r="9" spans="1:8" ht="18.75">
      <c r="A9" s="159"/>
      <c r="B9" s="160" t="s">
        <v>8</v>
      </c>
      <c r="C9" s="84"/>
      <c r="D9" s="40">
        <v>2550</v>
      </c>
      <c r="E9" s="40">
        <v>315</v>
      </c>
      <c r="F9" s="40">
        <v>782.3</v>
      </c>
      <c r="G9" s="39">
        <f t="shared" si="0"/>
        <v>0.3067843137254902</v>
      </c>
      <c r="H9" s="39">
        <f t="shared" si="1"/>
        <v>2.483492063492063</v>
      </c>
    </row>
    <row r="10" spans="1:8" ht="18.75">
      <c r="A10" s="159"/>
      <c r="B10" s="160" t="s">
        <v>483</v>
      </c>
      <c r="C10" s="84"/>
      <c r="D10" s="40">
        <v>12</v>
      </c>
      <c r="E10" s="40">
        <v>9</v>
      </c>
      <c r="F10" s="40">
        <v>14</v>
      </c>
      <c r="G10" s="39">
        <f t="shared" si="0"/>
        <v>1.1666666666666667</v>
      </c>
      <c r="H10" s="39">
        <f t="shared" si="1"/>
        <v>1.5555555555555556</v>
      </c>
    </row>
    <row r="11" spans="1:8" ht="31.5" hidden="1">
      <c r="A11" s="159"/>
      <c r="B11" s="160" t="s">
        <v>9</v>
      </c>
      <c r="C11" s="8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59"/>
      <c r="B12" s="160" t="s">
        <v>10</v>
      </c>
      <c r="C12" s="8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0.75" customHeight="1">
      <c r="A13" s="159"/>
      <c r="B13" s="160" t="s">
        <v>442</v>
      </c>
      <c r="C13" s="84"/>
      <c r="D13" s="40">
        <v>0</v>
      </c>
      <c r="E13" s="40">
        <v>0</v>
      </c>
      <c r="F13" s="40">
        <v>4.1</v>
      </c>
      <c r="G13" s="39">
        <v>0</v>
      </c>
      <c r="H13" s="39">
        <v>0</v>
      </c>
    </row>
    <row r="14" spans="1:8" ht="18.75" hidden="1">
      <c r="A14" s="159"/>
      <c r="B14" s="160" t="s">
        <v>13</v>
      </c>
      <c r="C14" s="8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159"/>
      <c r="B15" s="160" t="s">
        <v>14</v>
      </c>
      <c r="C15" s="8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159"/>
      <c r="B16" s="160" t="s">
        <v>15</v>
      </c>
      <c r="C16" s="8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59"/>
      <c r="B17" s="160" t="s">
        <v>213</v>
      </c>
      <c r="C17" s="8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59"/>
      <c r="B18" s="160" t="s">
        <v>104</v>
      </c>
      <c r="C18" s="8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59"/>
      <c r="B19" s="160" t="s">
        <v>18</v>
      </c>
      <c r="C19" s="8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33.75" customHeight="1">
      <c r="A20" s="159"/>
      <c r="B20" s="160" t="s">
        <v>479</v>
      </c>
      <c r="C20" s="84"/>
      <c r="D20" s="40">
        <v>0</v>
      </c>
      <c r="E20" s="40">
        <v>0</v>
      </c>
      <c r="F20" s="40">
        <v>789.4</v>
      </c>
      <c r="G20" s="39">
        <v>0</v>
      </c>
      <c r="H20" s="39">
        <v>0</v>
      </c>
    </row>
    <row r="21" spans="1:8" ht="18.75">
      <c r="A21" s="159"/>
      <c r="B21" s="160" t="s">
        <v>333</v>
      </c>
      <c r="C21" s="84"/>
      <c r="D21" s="40">
        <v>0</v>
      </c>
      <c r="E21" s="40">
        <v>0</v>
      </c>
      <c r="F21" s="40">
        <v>-789.4</v>
      </c>
      <c r="G21" s="39">
        <v>0</v>
      </c>
      <c r="H21" s="39">
        <v>0</v>
      </c>
    </row>
    <row r="22" spans="1:8" ht="31.5">
      <c r="A22" s="159"/>
      <c r="B22" s="164" t="s">
        <v>72</v>
      </c>
      <c r="C22" s="85"/>
      <c r="D22" s="40">
        <f>D23+D24+D25+D27+D26</f>
        <v>299</v>
      </c>
      <c r="E22" s="40">
        <f>E23+E24+E25+E27+E26</f>
        <v>212.3</v>
      </c>
      <c r="F22" s="40">
        <f>F23+F24+F25+F27+F26</f>
        <v>203.8</v>
      </c>
      <c r="G22" s="39">
        <f t="shared" si="0"/>
        <v>0.6816053511705686</v>
      </c>
      <c r="H22" s="39">
        <f t="shared" si="1"/>
        <v>0.9599623174752708</v>
      </c>
    </row>
    <row r="23" spans="1:8" ht="18.75">
      <c r="A23" s="159"/>
      <c r="B23" s="160" t="s">
        <v>20</v>
      </c>
      <c r="C23" s="84"/>
      <c r="D23" s="40">
        <v>116.4</v>
      </c>
      <c r="E23" s="40">
        <v>87.3</v>
      </c>
      <c r="F23" s="40">
        <v>87</v>
      </c>
      <c r="G23" s="39">
        <f t="shared" si="0"/>
        <v>0.7474226804123711</v>
      </c>
      <c r="H23" s="39">
        <f t="shared" si="1"/>
        <v>0.9965635738831615</v>
      </c>
    </row>
    <row r="24" spans="1:8" ht="18.75">
      <c r="A24" s="159"/>
      <c r="B24" s="160" t="s">
        <v>90</v>
      </c>
      <c r="C24" s="84"/>
      <c r="D24" s="40">
        <v>182.6</v>
      </c>
      <c r="E24" s="40">
        <v>125</v>
      </c>
      <c r="F24" s="40">
        <v>116.8</v>
      </c>
      <c r="G24" s="39">
        <f t="shared" si="0"/>
        <v>0.6396495071193866</v>
      </c>
      <c r="H24" s="39">
        <f t="shared" si="1"/>
        <v>0.9344</v>
      </c>
    </row>
    <row r="25" spans="1:8" ht="18.75" hidden="1">
      <c r="A25" s="159"/>
      <c r="B25" s="160" t="s">
        <v>58</v>
      </c>
      <c r="C25" s="84"/>
      <c r="D25" s="40">
        <v>0</v>
      </c>
      <c r="E25" s="40">
        <v>0</v>
      </c>
      <c r="F25" s="40">
        <v>0</v>
      </c>
      <c r="G25" s="39" t="e">
        <f t="shared" si="0"/>
        <v>#DIV/0!</v>
      </c>
      <c r="H25" s="39" t="e">
        <f t="shared" si="1"/>
        <v>#DIV/0!</v>
      </c>
    </row>
    <row r="26" spans="1:8" ht="32.25" customHeight="1" hidden="1" thickBot="1">
      <c r="A26" s="159"/>
      <c r="B26" s="86" t="s">
        <v>135</v>
      </c>
      <c r="C26" s="87"/>
      <c r="D26" s="40">
        <v>0</v>
      </c>
      <c r="E26" s="40">
        <v>0</v>
      </c>
      <c r="F26" s="40">
        <v>0</v>
      </c>
      <c r="G26" s="39" t="e">
        <f t="shared" si="0"/>
        <v>#DIV/0!</v>
      </c>
      <c r="H26" s="39" t="e">
        <f t="shared" si="1"/>
        <v>#DIV/0!</v>
      </c>
    </row>
    <row r="27" spans="1:8" ht="47.25" hidden="1">
      <c r="A27" s="159"/>
      <c r="B27" s="160" t="s">
        <v>23</v>
      </c>
      <c r="C27" s="84"/>
      <c r="D27" s="40">
        <v>0</v>
      </c>
      <c r="E27" s="40">
        <v>0</v>
      </c>
      <c r="F27" s="40">
        <v>0</v>
      </c>
      <c r="G27" s="39" t="e">
        <f t="shared" si="0"/>
        <v>#DIV/0!</v>
      </c>
      <c r="H27" s="39" t="e">
        <f t="shared" si="1"/>
        <v>#DIV/0!</v>
      </c>
    </row>
    <row r="28" spans="1:8" ht="18.75">
      <c r="A28" s="159"/>
      <c r="B28" s="160" t="s">
        <v>24</v>
      </c>
      <c r="C28" s="108"/>
      <c r="D28" s="40">
        <f>D4+D22</f>
        <v>4100</v>
      </c>
      <c r="E28" s="40">
        <f>E4+E22</f>
        <v>1386.3</v>
      </c>
      <c r="F28" s="40">
        <f>F4+F22</f>
        <v>2191.2000000000003</v>
      </c>
      <c r="G28" s="39">
        <f t="shared" si="0"/>
        <v>0.5344390243902439</v>
      </c>
      <c r="H28" s="39">
        <f t="shared" si="1"/>
        <v>1.5806102575200176</v>
      </c>
    </row>
    <row r="29" spans="1:8" ht="18.75" hidden="1">
      <c r="A29" s="159"/>
      <c r="B29" s="160" t="s">
        <v>96</v>
      </c>
      <c r="C29" s="84"/>
      <c r="D29" s="90">
        <f>D4</f>
        <v>3801</v>
      </c>
      <c r="E29" s="90">
        <f>E4</f>
        <v>1174</v>
      </c>
      <c r="F29" s="90">
        <f>F4</f>
        <v>1987.4</v>
      </c>
      <c r="G29" s="39">
        <f>F29/D29</f>
        <v>0.5228624046303605</v>
      </c>
      <c r="H29" s="39">
        <f t="shared" si="1"/>
        <v>1.6928449744463374</v>
      </c>
    </row>
    <row r="30" spans="1:8" ht="12.75">
      <c r="A30" s="184"/>
      <c r="B30" s="192"/>
      <c r="C30" s="192"/>
      <c r="D30" s="192"/>
      <c r="E30" s="192"/>
      <c r="F30" s="192"/>
      <c r="G30" s="192"/>
      <c r="H30" s="193"/>
    </row>
    <row r="31" spans="1:8" ht="17.25" customHeight="1">
      <c r="A31" s="189" t="s">
        <v>139</v>
      </c>
      <c r="B31" s="203" t="s">
        <v>25</v>
      </c>
      <c r="C31" s="200" t="s">
        <v>162</v>
      </c>
      <c r="D31" s="181" t="s">
        <v>3</v>
      </c>
      <c r="E31" s="175" t="s">
        <v>469</v>
      </c>
      <c r="F31" s="181" t="s">
        <v>4</v>
      </c>
      <c r="G31" s="175" t="s">
        <v>303</v>
      </c>
      <c r="H31" s="175" t="s">
        <v>470</v>
      </c>
    </row>
    <row r="32" spans="1:8" ht="44.25" customHeight="1">
      <c r="A32" s="189"/>
      <c r="B32" s="203"/>
      <c r="C32" s="201"/>
      <c r="D32" s="181"/>
      <c r="E32" s="176"/>
      <c r="F32" s="181"/>
      <c r="G32" s="176"/>
      <c r="H32" s="176"/>
    </row>
    <row r="33" spans="1:8" ht="30.75" customHeight="1">
      <c r="A33" s="41" t="s">
        <v>60</v>
      </c>
      <c r="B33" s="164" t="s">
        <v>26</v>
      </c>
      <c r="C33" s="85"/>
      <c r="D33" s="92">
        <f>D34+D37+D38+D35</f>
        <v>2185.1</v>
      </c>
      <c r="E33" s="92">
        <f>E34+E37+E38+E35</f>
        <v>1825.6</v>
      </c>
      <c r="F33" s="92">
        <f>F34+F37+F38+F35</f>
        <v>1629.7</v>
      </c>
      <c r="G33" s="107">
        <f>F33/D33</f>
        <v>0.745823989748753</v>
      </c>
      <c r="H33" s="107">
        <f>F33/E33</f>
        <v>0.8926928133216477</v>
      </c>
    </row>
    <row r="34" spans="1:8" ht="111.75" customHeight="1">
      <c r="A34" s="163" t="s">
        <v>63</v>
      </c>
      <c r="B34" s="160" t="s">
        <v>142</v>
      </c>
      <c r="C34" s="84" t="s">
        <v>63</v>
      </c>
      <c r="D34" s="90">
        <v>2044.4</v>
      </c>
      <c r="E34" s="90">
        <v>1709.3</v>
      </c>
      <c r="F34" s="90">
        <v>1521</v>
      </c>
      <c r="G34" s="107">
        <f aca="true" t="shared" si="2" ref="G34:G76">F34/D34</f>
        <v>0.7439835648601056</v>
      </c>
      <c r="H34" s="107">
        <f aca="true" t="shared" si="3" ref="H34:H76">F34/E34</f>
        <v>0.8898379453577488</v>
      </c>
    </row>
    <row r="35" spans="1:8" ht="36.75" customHeight="1">
      <c r="A35" s="163" t="s">
        <v>167</v>
      </c>
      <c r="B35" s="160" t="s">
        <v>302</v>
      </c>
      <c r="C35" s="84" t="s">
        <v>167</v>
      </c>
      <c r="D35" s="90">
        <f>D36</f>
        <v>107</v>
      </c>
      <c r="E35" s="90">
        <f>E36</f>
        <v>107</v>
      </c>
      <c r="F35" s="90">
        <f>F36</f>
        <v>107</v>
      </c>
      <c r="G35" s="107">
        <f t="shared" si="2"/>
        <v>1</v>
      </c>
      <c r="H35" s="107">
        <f t="shared" si="3"/>
        <v>1</v>
      </c>
    </row>
    <row r="36" spans="1:8" ht="50.25" customHeight="1">
      <c r="A36" s="163"/>
      <c r="B36" s="160" t="s">
        <v>357</v>
      </c>
      <c r="C36" s="84" t="s">
        <v>356</v>
      </c>
      <c r="D36" s="90">
        <v>107</v>
      </c>
      <c r="E36" s="90">
        <v>107</v>
      </c>
      <c r="F36" s="90">
        <v>107</v>
      </c>
      <c r="G36" s="107">
        <f t="shared" si="2"/>
        <v>1</v>
      </c>
      <c r="H36" s="107">
        <f t="shared" si="3"/>
        <v>1</v>
      </c>
    </row>
    <row r="37" spans="1:8" ht="24.75" customHeight="1">
      <c r="A37" s="163" t="s">
        <v>65</v>
      </c>
      <c r="B37" s="160" t="s">
        <v>29</v>
      </c>
      <c r="C37" s="84" t="s">
        <v>65</v>
      </c>
      <c r="D37" s="90">
        <v>20</v>
      </c>
      <c r="E37" s="90">
        <v>0</v>
      </c>
      <c r="F37" s="90">
        <v>0</v>
      </c>
      <c r="G37" s="107">
        <f t="shared" si="2"/>
        <v>0</v>
      </c>
      <c r="H37" s="107">
        <v>0</v>
      </c>
    </row>
    <row r="38" spans="1:8" ht="31.5">
      <c r="A38" s="163" t="s">
        <v>114</v>
      </c>
      <c r="B38" s="160" t="s">
        <v>111</v>
      </c>
      <c r="C38" s="84"/>
      <c r="D38" s="90">
        <f>D39+D40+D41</f>
        <v>13.7</v>
      </c>
      <c r="E38" s="90">
        <f>E39+E40+E41</f>
        <v>9.3</v>
      </c>
      <c r="F38" s="90">
        <f>F39+F40+F41</f>
        <v>1.7</v>
      </c>
      <c r="G38" s="107">
        <f t="shared" si="2"/>
        <v>0.12408759124087591</v>
      </c>
      <c r="H38" s="107">
        <f t="shared" si="3"/>
        <v>0.18279569892473116</v>
      </c>
    </row>
    <row r="39" spans="1:9" s="16" customFormat="1" ht="31.5">
      <c r="A39" s="46"/>
      <c r="B39" s="47" t="s">
        <v>100</v>
      </c>
      <c r="C39" s="93" t="s">
        <v>173</v>
      </c>
      <c r="D39" s="94">
        <v>4.7</v>
      </c>
      <c r="E39" s="94">
        <v>3.3</v>
      </c>
      <c r="F39" s="94">
        <v>1.7</v>
      </c>
      <c r="G39" s="107">
        <f t="shared" si="2"/>
        <v>0.36170212765957444</v>
      </c>
      <c r="H39" s="107">
        <f t="shared" si="3"/>
        <v>0.5151515151515151</v>
      </c>
      <c r="I39" s="152"/>
    </row>
    <row r="40" spans="1:9" s="16" customFormat="1" ht="66.75" customHeight="1" hidden="1">
      <c r="A40" s="46"/>
      <c r="B40" s="47" t="s">
        <v>171</v>
      </c>
      <c r="C40" s="93" t="s">
        <v>232</v>
      </c>
      <c r="D40" s="94">
        <v>0</v>
      </c>
      <c r="E40" s="94">
        <v>0</v>
      </c>
      <c r="F40" s="94">
        <v>0</v>
      </c>
      <c r="G40" s="107" t="e">
        <f t="shared" si="2"/>
        <v>#DIV/0!</v>
      </c>
      <c r="H40" s="107" t="e">
        <f t="shared" si="3"/>
        <v>#DIV/0!</v>
      </c>
      <c r="I40" s="152"/>
    </row>
    <row r="41" spans="1:9" s="16" customFormat="1" ht="51" customHeight="1">
      <c r="A41" s="46"/>
      <c r="B41" s="47" t="s">
        <v>295</v>
      </c>
      <c r="C41" s="93" t="s">
        <v>294</v>
      </c>
      <c r="D41" s="94">
        <v>9</v>
      </c>
      <c r="E41" s="94">
        <v>6</v>
      </c>
      <c r="F41" s="94">
        <v>0</v>
      </c>
      <c r="G41" s="107">
        <f t="shared" si="2"/>
        <v>0</v>
      </c>
      <c r="H41" s="107">
        <f t="shared" si="3"/>
        <v>0</v>
      </c>
      <c r="I41" s="152"/>
    </row>
    <row r="42" spans="1:8" ht="25.5" customHeight="1">
      <c r="A42" s="41" t="s">
        <v>97</v>
      </c>
      <c r="B42" s="164" t="s">
        <v>92</v>
      </c>
      <c r="C42" s="85"/>
      <c r="D42" s="92">
        <f>D43</f>
        <v>182.6</v>
      </c>
      <c r="E42" s="92">
        <f>E43</f>
        <v>126.1</v>
      </c>
      <c r="F42" s="92">
        <f>F43</f>
        <v>116.8</v>
      </c>
      <c r="G42" s="107">
        <f t="shared" si="2"/>
        <v>0.6396495071193866</v>
      </c>
      <c r="H42" s="107">
        <f t="shared" si="3"/>
        <v>0.9262490087232356</v>
      </c>
    </row>
    <row r="43" spans="1:8" ht="47.25">
      <c r="A43" s="163" t="s">
        <v>98</v>
      </c>
      <c r="B43" s="160" t="s">
        <v>146</v>
      </c>
      <c r="C43" s="84" t="s">
        <v>185</v>
      </c>
      <c r="D43" s="90">
        <v>182.6</v>
      </c>
      <c r="E43" s="90">
        <v>126.1</v>
      </c>
      <c r="F43" s="90">
        <v>116.8</v>
      </c>
      <c r="G43" s="107">
        <f t="shared" si="2"/>
        <v>0.6396495071193866</v>
      </c>
      <c r="H43" s="107">
        <f t="shared" si="3"/>
        <v>0.9262490087232356</v>
      </c>
    </row>
    <row r="44" spans="1:8" ht="31.5" hidden="1">
      <c r="A44" s="41" t="s">
        <v>66</v>
      </c>
      <c r="B44" s="164" t="s">
        <v>32</v>
      </c>
      <c r="C44" s="85"/>
      <c r="D44" s="92">
        <f aca="true" t="shared" si="4" ref="D44:F45">D45</f>
        <v>0</v>
      </c>
      <c r="E44" s="92">
        <f t="shared" si="4"/>
        <v>0</v>
      </c>
      <c r="F44" s="92">
        <f t="shared" si="4"/>
        <v>0</v>
      </c>
      <c r="G44" s="107" t="e">
        <f t="shared" si="2"/>
        <v>#DIV/0!</v>
      </c>
      <c r="H44" s="107" t="e">
        <f t="shared" si="3"/>
        <v>#DIV/0!</v>
      </c>
    </row>
    <row r="45" spans="1:8" ht="31.5" hidden="1">
      <c r="A45" s="163" t="s">
        <v>99</v>
      </c>
      <c r="B45" s="160" t="s">
        <v>94</v>
      </c>
      <c r="C45" s="84"/>
      <c r="D45" s="90">
        <f t="shared" si="4"/>
        <v>0</v>
      </c>
      <c r="E45" s="90">
        <f t="shared" si="4"/>
        <v>0</v>
      </c>
      <c r="F45" s="90">
        <f t="shared" si="4"/>
        <v>0</v>
      </c>
      <c r="G45" s="107" t="e">
        <f t="shared" si="2"/>
        <v>#DIV/0!</v>
      </c>
      <c r="H45" s="107" t="e">
        <f t="shared" si="3"/>
        <v>#DIV/0!</v>
      </c>
    </row>
    <row r="46" spans="1:9" s="16" customFormat="1" ht="47.25" hidden="1">
      <c r="A46" s="46"/>
      <c r="B46" s="47" t="s">
        <v>328</v>
      </c>
      <c r="C46" s="93" t="s">
        <v>327</v>
      </c>
      <c r="D46" s="94">
        <v>0</v>
      </c>
      <c r="E46" s="94">
        <v>0</v>
      </c>
      <c r="F46" s="94">
        <v>0</v>
      </c>
      <c r="G46" s="107" t="e">
        <f t="shared" si="2"/>
        <v>#DIV/0!</v>
      </c>
      <c r="H46" s="107" t="e">
        <f t="shared" si="3"/>
        <v>#DIV/0!</v>
      </c>
      <c r="I46" s="152"/>
    </row>
    <row r="47" spans="1:9" s="16" customFormat="1" ht="31.5">
      <c r="A47" s="41" t="s">
        <v>67</v>
      </c>
      <c r="B47" s="164" t="s">
        <v>34</v>
      </c>
      <c r="C47" s="85"/>
      <c r="D47" s="92">
        <f aca="true" t="shared" si="5" ref="D47:F48">D48</f>
        <v>100</v>
      </c>
      <c r="E47" s="92">
        <f t="shared" si="5"/>
        <v>66.3</v>
      </c>
      <c r="F47" s="92">
        <f t="shared" si="5"/>
        <v>0</v>
      </c>
      <c r="G47" s="107">
        <f t="shared" si="2"/>
        <v>0</v>
      </c>
      <c r="H47" s="107">
        <f t="shared" si="3"/>
        <v>0</v>
      </c>
      <c r="I47" s="152"/>
    </row>
    <row r="48" spans="1:9" s="16" customFormat="1" ht="31.5" customHeight="1">
      <c r="A48" s="161" t="s">
        <v>68</v>
      </c>
      <c r="B48" s="63" t="s">
        <v>109</v>
      </c>
      <c r="C48" s="84"/>
      <c r="D48" s="90">
        <f t="shared" si="5"/>
        <v>100</v>
      </c>
      <c r="E48" s="90">
        <f t="shared" si="5"/>
        <v>66.3</v>
      </c>
      <c r="F48" s="90">
        <f t="shared" si="5"/>
        <v>0</v>
      </c>
      <c r="G48" s="107">
        <f t="shared" si="2"/>
        <v>0</v>
      </c>
      <c r="H48" s="107">
        <f t="shared" si="3"/>
        <v>0</v>
      </c>
      <c r="I48" s="152"/>
    </row>
    <row r="49" spans="1:9" s="16" customFormat="1" ht="55.5" customHeight="1">
      <c r="A49" s="46"/>
      <c r="B49" s="60" t="s">
        <v>109</v>
      </c>
      <c r="C49" s="93" t="s">
        <v>194</v>
      </c>
      <c r="D49" s="94">
        <v>100</v>
      </c>
      <c r="E49" s="94">
        <v>66.3</v>
      </c>
      <c r="F49" s="94">
        <v>0</v>
      </c>
      <c r="G49" s="107">
        <f t="shared" si="2"/>
        <v>0</v>
      </c>
      <c r="H49" s="107">
        <f t="shared" si="3"/>
        <v>0</v>
      </c>
      <c r="I49" s="152"/>
    </row>
    <row r="50" spans="1:8" ht="31.5">
      <c r="A50" s="41" t="s">
        <v>69</v>
      </c>
      <c r="B50" s="164" t="s">
        <v>35</v>
      </c>
      <c r="C50" s="85"/>
      <c r="D50" s="92">
        <f>D51</f>
        <v>899.5</v>
      </c>
      <c r="E50" s="92">
        <f>E51</f>
        <v>881.6</v>
      </c>
      <c r="F50" s="92">
        <f>F51</f>
        <v>624.8</v>
      </c>
      <c r="G50" s="107">
        <f t="shared" si="2"/>
        <v>0.6946081156197887</v>
      </c>
      <c r="H50" s="107">
        <f t="shared" si="3"/>
        <v>0.7087114337568058</v>
      </c>
    </row>
    <row r="51" spans="1:8" ht="18.75">
      <c r="A51" s="163" t="s">
        <v>38</v>
      </c>
      <c r="B51" s="160" t="s">
        <v>39</v>
      </c>
      <c r="C51" s="84"/>
      <c r="D51" s="90">
        <f>D52+D53+D54+D55+D56+D57+D58+D59+D60+D61+D62+D63+D64</f>
        <v>899.5</v>
      </c>
      <c r="E51" s="90">
        <f>E52+E53+E54+E55+E56+E57+E58+E59+E60+E61+E62+E63+E64</f>
        <v>881.6</v>
      </c>
      <c r="F51" s="90">
        <f>F52+F53+F54+F55+F56+F57+F58+F59+F60+F61+F62+F63+F64</f>
        <v>624.8</v>
      </c>
      <c r="G51" s="107">
        <f t="shared" si="2"/>
        <v>0.6946081156197887</v>
      </c>
      <c r="H51" s="107">
        <f t="shared" si="3"/>
        <v>0.7087114337568058</v>
      </c>
    </row>
    <row r="52" spans="1:8" ht="47.25" hidden="1">
      <c r="A52" s="163"/>
      <c r="B52" s="47" t="s">
        <v>367</v>
      </c>
      <c r="C52" s="93" t="s">
        <v>366</v>
      </c>
      <c r="D52" s="90"/>
      <c r="E52" s="90"/>
      <c r="F52" s="90"/>
      <c r="G52" s="107" t="e">
        <f t="shared" si="2"/>
        <v>#DIV/0!</v>
      </c>
      <c r="H52" s="107" t="e">
        <f t="shared" si="3"/>
        <v>#DIV/0!</v>
      </c>
    </row>
    <row r="53" spans="1:8" ht="31.5" hidden="1">
      <c r="A53" s="163"/>
      <c r="B53" s="47" t="s">
        <v>369</v>
      </c>
      <c r="C53" s="93" t="s">
        <v>368</v>
      </c>
      <c r="D53" s="90"/>
      <c r="E53" s="90"/>
      <c r="F53" s="90"/>
      <c r="G53" s="107" t="e">
        <f t="shared" si="2"/>
        <v>#DIV/0!</v>
      </c>
      <c r="H53" s="107" t="e">
        <f t="shared" si="3"/>
        <v>#DIV/0!</v>
      </c>
    </row>
    <row r="54" spans="1:8" ht="47.25">
      <c r="A54" s="163"/>
      <c r="B54" s="47" t="s">
        <v>371</v>
      </c>
      <c r="C54" s="93" t="s">
        <v>370</v>
      </c>
      <c r="D54" s="90">
        <v>50</v>
      </c>
      <c r="E54" s="90">
        <v>47</v>
      </c>
      <c r="F54" s="90">
        <v>47</v>
      </c>
      <c r="G54" s="107">
        <f t="shared" si="2"/>
        <v>0.94</v>
      </c>
      <c r="H54" s="107">
        <f t="shared" si="3"/>
        <v>1</v>
      </c>
    </row>
    <row r="55" spans="1:8" ht="47.25">
      <c r="A55" s="163"/>
      <c r="B55" s="47" t="s">
        <v>373</v>
      </c>
      <c r="C55" s="93" t="s">
        <v>372</v>
      </c>
      <c r="D55" s="90">
        <v>115</v>
      </c>
      <c r="E55" s="90">
        <v>103.3</v>
      </c>
      <c r="F55" s="90">
        <v>0</v>
      </c>
      <c r="G55" s="107">
        <f t="shared" si="2"/>
        <v>0</v>
      </c>
      <c r="H55" s="107">
        <f t="shared" si="3"/>
        <v>0</v>
      </c>
    </row>
    <row r="56" spans="1:8" ht="47.25">
      <c r="A56" s="163"/>
      <c r="B56" s="47" t="s">
        <v>375</v>
      </c>
      <c r="C56" s="93" t="s">
        <v>374</v>
      </c>
      <c r="D56" s="90">
        <v>30</v>
      </c>
      <c r="E56" s="90">
        <v>30</v>
      </c>
      <c r="F56" s="90">
        <v>0</v>
      </c>
      <c r="G56" s="107">
        <f t="shared" si="2"/>
        <v>0</v>
      </c>
      <c r="H56" s="107">
        <f t="shared" si="3"/>
        <v>0</v>
      </c>
    </row>
    <row r="57" spans="1:8" ht="63">
      <c r="A57" s="163"/>
      <c r="B57" s="47" t="s">
        <v>377</v>
      </c>
      <c r="C57" s="93" t="s">
        <v>376</v>
      </c>
      <c r="D57" s="90">
        <v>206.6</v>
      </c>
      <c r="E57" s="90">
        <v>206.6</v>
      </c>
      <c r="F57" s="90">
        <v>177.1</v>
      </c>
      <c r="G57" s="107">
        <f t="shared" si="2"/>
        <v>0.8572120038722169</v>
      </c>
      <c r="H57" s="107">
        <f t="shared" si="3"/>
        <v>0.8572120038722169</v>
      </c>
    </row>
    <row r="58" spans="1:8" ht="47.25">
      <c r="A58" s="163"/>
      <c r="B58" s="47" t="s">
        <v>393</v>
      </c>
      <c r="C58" s="93" t="s">
        <v>382</v>
      </c>
      <c r="D58" s="90">
        <v>410</v>
      </c>
      <c r="E58" s="90">
        <v>410</v>
      </c>
      <c r="F58" s="90">
        <v>348.3</v>
      </c>
      <c r="G58" s="107">
        <f t="shared" si="2"/>
        <v>0.8495121951219512</v>
      </c>
      <c r="H58" s="107">
        <f t="shared" si="3"/>
        <v>0.8495121951219512</v>
      </c>
    </row>
    <row r="59" spans="1:8" ht="31.5" hidden="1">
      <c r="A59" s="163"/>
      <c r="B59" s="47" t="s">
        <v>391</v>
      </c>
      <c r="C59" s="93" t="s">
        <v>390</v>
      </c>
      <c r="D59" s="90">
        <v>0</v>
      </c>
      <c r="E59" s="90">
        <v>0</v>
      </c>
      <c r="F59" s="90">
        <v>0</v>
      </c>
      <c r="G59" s="107" t="e">
        <f t="shared" si="2"/>
        <v>#DIV/0!</v>
      </c>
      <c r="H59" s="107" t="e">
        <f t="shared" si="3"/>
        <v>#DIV/0!</v>
      </c>
    </row>
    <row r="60" spans="1:9" s="16" customFormat="1" ht="63">
      <c r="A60" s="46"/>
      <c r="B60" s="47" t="s">
        <v>395</v>
      </c>
      <c r="C60" s="93" t="s">
        <v>394</v>
      </c>
      <c r="D60" s="94">
        <v>15</v>
      </c>
      <c r="E60" s="94">
        <v>15</v>
      </c>
      <c r="F60" s="94">
        <v>15</v>
      </c>
      <c r="G60" s="107">
        <f t="shared" si="2"/>
        <v>1</v>
      </c>
      <c r="H60" s="107">
        <f t="shared" si="3"/>
        <v>1</v>
      </c>
      <c r="I60" s="152"/>
    </row>
    <row r="61" spans="1:9" s="16" customFormat="1" ht="51.75" customHeight="1">
      <c r="A61" s="46"/>
      <c r="B61" s="47" t="s">
        <v>397</v>
      </c>
      <c r="C61" s="93" t="s">
        <v>396</v>
      </c>
      <c r="D61" s="94">
        <v>22.9</v>
      </c>
      <c r="E61" s="94">
        <v>19.7</v>
      </c>
      <c r="F61" s="94">
        <v>3.4</v>
      </c>
      <c r="G61" s="107">
        <f t="shared" si="2"/>
        <v>0.14847161572052403</v>
      </c>
      <c r="H61" s="107">
        <f t="shared" si="3"/>
        <v>0.17258883248730963</v>
      </c>
      <c r="I61" s="152"/>
    </row>
    <row r="62" spans="1:9" s="16" customFormat="1" ht="149.25" customHeight="1" hidden="1">
      <c r="A62" s="46"/>
      <c r="B62" s="47" t="s">
        <v>435</v>
      </c>
      <c r="C62" s="93" t="s">
        <v>448</v>
      </c>
      <c r="D62" s="94">
        <v>0</v>
      </c>
      <c r="E62" s="94">
        <v>0</v>
      </c>
      <c r="F62" s="94">
        <v>0</v>
      </c>
      <c r="G62" s="107" t="e">
        <f t="shared" si="2"/>
        <v>#DIV/0!</v>
      </c>
      <c r="H62" s="107" t="e">
        <f t="shared" si="3"/>
        <v>#DIV/0!</v>
      </c>
      <c r="I62" s="152"/>
    </row>
    <row r="63" spans="1:9" s="16" customFormat="1" ht="141" customHeight="1" hidden="1">
      <c r="A63" s="46"/>
      <c r="B63" s="47" t="s">
        <v>437</v>
      </c>
      <c r="C63" s="93" t="s">
        <v>449</v>
      </c>
      <c r="D63" s="94">
        <v>0</v>
      </c>
      <c r="E63" s="94">
        <v>0</v>
      </c>
      <c r="F63" s="94">
        <v>0</v>
      </c>
      <c r="G63" s="107" t="e">
        <f t="shared" si="2"/>
        <v>#DIV/0!</v>
      </c>
      <c r="H63" s="107" t="e">
        <f t="shared" si="3"/>
        <v>#DIV/0!</v>
      </c>
      <c r="I63" s="152"/>
    </row>
    <row r="64" spans="1:9" s="16" customFormat="1" ht="51.75" customHeight="1">
      <c r="A64" s="46"/>
      <c r="B64" s="47" t="s">
        <v>152</v>
      </c>
      <c r="C64" s="93" t="s">
        <v>440</v>
      </c>
      <c r="D64" s="94">
        <v>50</v>
      </c>
      <c r="E64" s="94">
        <v>50</v>
      </c>
      <c r="F64" s="94">
        <v>34</v>
      </c>
      <c r="G64" s="107">
        <f t="shared" si="2"/>
        <v>0.68</v>
      </c>
      <c r="H64" s="107">
        <f t="shared" si="3"/>
        <v>0.68</v>
      </c>
      <c r="I64" s="152"/>
    </row>
    <row r="65" spans="1:8" ht="37.5" customHeight="1">
      <c r="A65" s="62" t="s">
        <v>112</v>
      </c>
      <c r="B65" s="162" t="s">
        <v>110</v>
      </c>
      <c r="C65" s="97"/>
      <c r="D65" s="90">
        <f aca="true" t="shared" si="6" ref="D65:F66">D66</f>
        <v>3.2</v>
      </c>
      <c r="E65" s="90">
        <f t="shared" si="6"/>
        <v>2.2</v>
      </c>
      <c r="F65" s="90">
        <f t="shared" si="6"/>
        <v>0.9</v>
      </c>
      <c r="G65" s="107">
        <f t="shared" si="2"/>
        <v>0.28125</v>
      </c>
      <c r="H65" s="107">
        <f t="shared" si="3"/>
        <v>0.40909090909090906</v>
      </c>
    </row>
    <row r="66" spans="1:8" ht="33.75" customHeight="1">
      <c r="A66" s="161" t="s">
        <v>106</v>
      </c>
      <c r="B66" s="63" t="s">
        <v>113</v>
      </c>
      <c r="C66" s="95"/>
      <c r="D66" s="90">
        <f t="shared" si="6"/>
        <v>3.2</v>
      </c>
      <c r="E66" s="90">
        <f t="shared" si="6"/>
        <v>2.2</v>
      </c>
      <c r="F66" s="90">
        <f t="shared" si="6"/>
        <v>0.9</v>
      </c>
      <c r="G66" s="107">
        <f t="shared" si="2"/>
        <v>0.28125</v>
      </c>
      <c r="H66" s="107">
        <f t="shared" si="3"/>
        <v>0.40909090909090906</v>
      </c>
    </row>
    <row r="67" spans="1:9" s="16" customFormat="1" ht="30.75" customHeight="1">
      <c r="A67" s="46"/>
      <c r="B67" s="47" t="s">
        <v>188</v>
      </c>
      <c r="C67" s="93" t="s">
        <v>182</v>
      </c>
      <c r="D67" s="94">
        <v>3.2</v>
      </c>
      <c r="E67" s="94">
        <v>2.2</v>
      </c>
      <c r="F67" s="94">
        <v>0.9</v>
      </c>
      <c r="G67" s="107">
        <f t="shared" si="2"/>
        <v>0.28125</v>
      </c>
      <c r="H67" s="107">
        <f t="shared" si="3"/>
        <v>0.40909090909090906</v>
      </c>
      <c r="I67" s="152"/>
    </row>
    <row r="68" spans="1:8" ht="17.25" customHeight="1" hidden="1">
      <c r="A68" s="41" t="s">
        <v>40</v>
      </c>
      <c r="B68" s="164" t="s">
        <v>41</v>
      </c>
      <c r="C68" s="85"/>
      <c r="D68" s="92">
        <f aca="true" t="shared" si="7" ref="D68:F69">D69</f>
        <v>0</v>
      </c>
      <c r="E68" s="92">
        <f t="shared" si="7"/>
        <v>0</v>
      </c>
      <c r="F68" s="92">
        <f t="shared" si="7"/>
        <v>0</v>
      </c>
      <c r="G68" s="107" t="e">
        <f t="shared" si="2"/>
        <v>#DIV/0!</v>
      </c>
      <c r="H68" s="107" t="e">
        <f t="shared" si="3"/>
        <v>#DIV/0!</v>
      </c>
    </row>
    <row r="69" spans="1:8" ht="18" customHeight="1" hidden="1">
      <c r="A69" s="163" t="s">
        <v>44</v>
      </c>
      <c r="B69" s="160" t="s">
        <v>45</v>
      </c>
      <c r="C69" s="84"/>
      <c r="D69" s="90">
        <f t="shared" si="7"/>
        <v>0</v>
      </c>
      <c r="E69" s="90">
        <f t="shared" si="7"/>
        <v>0</v>
      </c>
      <c r="F69" s="90">
        <f t="shared" si="7"/>
        <v>0</v>
      </c>
      <c r="G69" s="107" t="e">
        <f t="shared" si="2"/>
        <v>#DIV/0!</v>
      </c>
      <c r="H69" s="107" t="e">
        <f t="shared" si="3"/>
        <v>#DIV/0!</v>
      </c>
    </row>
    <row r="70" spans="1:9" s="16" customFormat="1" ht="30.75" customHeight="1" hidden="1">
      <c r="A70" s="46"/>
      <c r="B70" s="47" t="s">
        <v>183</v>
      </c>
      <c r="C70" s="93" t="s">
        <v>184</v>
      </c>
      <c r="D70" s="94">
        <v>0</v>
      </c>
      <c r="E70" s="94">
        <v>0</v>
      </c>
      <c r="F70" s="94">
        <v>0</v>
      </c>
      <c r="G70" s="107" t="e">
        <f t="shared" si="2"/>
        <v>#DIV/0!</v>
      </c>
      <c r="H70" s="107" t="e">
        <f t="shared" si="3"/>
        <v>#DIV/0!</v>
      </c>
      <c r="I70" s="152"/>
    </row>
    <row r="71" spans="1:9" s="16" customFormat="1" ht="30.75" customHeight="1">
      <c r="A71" s="41" t="s">
        <v>51</v>
      </c>
      <c r="B71" s="164" t="s">
        <v>52</v>
      </c>
      <c r="C71" s="85"/>
      <c r="D71" s="92">
        <f>D72</f>
        <v>110.4</v>
      </c>
      <c r="E71" s="92">
        <f>E72</f>
        <v>82.8</v>
      </c>
      <c r="F71" s="92">
        <f>F72</f>
        <v>82.8</v>
      </c>
      <c r="G71" s="107">
        <f t="shared" si="2"/>
        <v>0.7499999999999999</v>
      </c>
      <c r="H71" s="107">
        <f t="shared" si="3"/>
        <v>1</v>
      </c>
      <c r="I71" s="152"/>
    </row>
    <row r="72" spans="1:9" s="16" customFormat="1" ht="24" customHeight="1">
      <c r="A72" s="163">
        <v>1001</v>
      </c>
      <c r="B72" s="160" t="s">
        <v>153</v>
      </c>
      <c r="C72" s="84" t="s">
        <v>215</v>
      </c>
      <c r="D72" s="90">
        <v>110.4</v>
      </c>
      <c r="E72" s="90">
        <v>82.8</v>
      </c>
      <c r="F72" s="90">
        <v>82.8</v>
      </c>
      <c r="G72" s="107">
        <f t="shared" si="2"/>
        <v>0.7499999999999999</v>
      </c>
      <c r="H72" s="107">
        <f t="shared" si="3"/>
        <v>1</v>
      </c>
      <c r="I72" s="152"/>
    </row>
    <row r="73" spans="1:8" ht="31.5">
      <c r="A73" s="41"/>
      <c r="B73" s="164" t="s">
        <v>88</v>
      </c>
      <c r="C73" s="85"/>
      <c r="D73" s="92">
        <f>D74</f>
        <v>1030</v>
      </c>
      <c r="E73" s="92">
        <f>E74</f>
        <v>772.5</v>
      </c>
      <c r="F73" s="92">
        <f>F74</f>
        <v>0</v>
      </c>
      <c r="G73" s="107">
        <f t="shared" si="2"/>
        <v>0</v>
      </c>
      <c r="H73" s="107">
        <f t="shared" si="3"/>
        <v>0</v>
      </c>
    </row>
    <row r="74" spans="1:9" s="16" customFormat="1" ht="31.5">
      <c r="A74" s="46"/>
      <c r="B74" s="47" t="s">
        <v>89</v>
      </c>
      <c r="C74" s="93" t="s">
        <v>164</v>
      </c>
      <c r="D74" s="94">
        <v>1030</v>
      </c>
      <c r="E74" s="94">
        <v>772.5</v>
      </c>
      <c r="F74" s="94">
        <v>0</v>
      </c>
      <c r="G74" s="107">
        <f t="shared" si="2"/>
        <v>0</v>
      </c>
      <c r="H74" s="107">
        <f t="shared" si="3"/>
        <v>0</v>
      </c>
      <c r="I74" s="152"/>
    </row>
    <row r="75" spans="1:8" ht="22.5" customHeight="1">
      <c r="A75" s="163"/>
      <c r="B75" s="164" t="s">
        <v>59</v>
      </c>
      <c r="C75" s="41"/>
      <c r="D75" s="92">
        <f>D33+D42+D47+D50+D65+D71+D73</f>
        <v>4510.799999999999</v>
      </c>
      <c r="E75" s="92">
        <f>E33+E42+E47+E50+E65+E71+E73</f>
        <v>3757.1</v>
      </c>
      <c r="F75" s="92">
        <f>F33+F42+F47+F50+F65+F71+F73</f>
        <v>2455.0000000000005</v>
      </c>
      <c r="G75" s="107">
        <f t="shared" si="2"/>
        <v>0.5442493570985193</v>
      </c>
      <c r="H75" s="107">
        <f t="shared" si="3"/>
        <v>0.653429506800458</v>
      </c>
    </row>
    <row r="76" spans="1:8" ht="18.75">
      <c r="A76" s="106"/>
      <c r="B76" s="160" t="s">
        <v>74</v>
      </c>
      <c r="C76" s="84"/>
      <c r="D76" s="99">
        <f>D73</f>
        <v>1030</v>
      </c>
      <c r="E76" s="99">
        <f>E73</f>
        <v>772.5</v>
      </c>
      <c r="F76" s="99">
        <f>F73</f>
        <v>0</v>
      </c>
      <c r="G76" s="107">
        <f t="shared" si="2"/>
        <v>0</v>
      </c>
      <c r="H76" s="107">
        <f t="shared" si="3"/>
        <v>0</v>
      </c>
    </row>
    <row r="79" spans="2:6" ht="18">
      <c r="B79" s="69" t="s">
        <v>320</v>
      </c>
      <c r="C79" s="102"/>
      <c r="F79" s="119">
        <v>1223</v>
      </c>
    </row>
    <row r="80" spans="2:3" ht="18">
      <c r="B80" s="69"/>
      <c r="C80" s="102"/>
    </row>
    <row r="81" spans="2:3" ht="18" hidden="1">
      <c r="B81" s="69" t="s">
        <v>75</v>
      </c>
      <c r="C81" s="102"/>
    </row>
    <row r="82" spans="2:3" ht="18" hidden="1">
      <c r="B82" s="69" t="s">
        <v>76</v>
      </c>
      <c r="C82" s="102"/>
    </row>
    <row r="83" spans="2:3" ht="18" hidden="1">
      <c r="B83" s="69"/>
      <c r="C83" s="102"/>
    </row>
    <row r="84" spans="2:3" ht="18" hidden="1">
      <c r="B84" s="69" t="s">
        <v>77</v>
      </c>
      <c r="C84" s="102"/>
    </row>
    <row r="85" spans="2:3" ht="18" hidden="1">
      <c r="B85" s="69" t="s">
        <v>78</v>
      </c>
      <c r="C85" s="102"/>
    </row>
    <row r="86" spans="2:3" ht="18" hidden="1">
      <c r="B86" s="69"/>
      <c r="C86" s="102"/>
    </row>
    <row r="87" spans="2:3" ht="18" hidden="1">
      <c r="B87" s="69" t="s">
        <v>79</v>
      </c>
      <c r="C87" s="102"/>
    </row>
    <row r="88" spans="2:3" ht="18" hidden="1">
      <c r="B88" s="69" t="s">
        <v>80</v>
      </c>
      <c r="C88" s="102"/>
    </row>
    <row r="89" spans="2:3" ht="18" hidden="1">
      <c r="B89" s="69"/>
      <c r="C89" s="102"/>
    </row>
    <row r="90" spans="2:3" ht="18" hidden="1">
      <c r="B90" s="69" t="s">
        <v>81</v>
      </c>
      <c r="C90" s="102"/>
    </row>
    <row r="91" spans="2:3" ht="18" hidden="1">
      <c r="B91" s="69" t="s">
        <v>82</v>
      </c>
      <c r="C91" s="102"/>
    </row>
    <row r="92" ht="18" hidden="1"/>
    <row r="94" spans="2:8" ht="18">
      <c r="B94" s="69" t="s">
        <v>83</v>
      </c>
      <c r="C94" s="102"/>
      <c r="F94" s="103">
        <f>F79+F28-F75</f>
        <v>959.1999999999998</v>
      </c>
      <c r="H94" s="103"/>
    </row>
    <row r="97" spans="2:3" ht="18">
      <c r="B97" s="69" t="s">
        <v>84</v>
      </c>
      <c r="C97" s="102"/>
    </row>
    <row r="98" spans="2:3" ht="18">
      <c r="B98" s="69" t="s">
        <v>85</v>
      </c>
      <c r="C98" s="102"/>
    </row>
    <row r="99" spans="2:3" ht="18">
      <c r="B99" s="69" t="s">
        <v>86</v>
      </c>
      <c r="C99" s="102"/>
    </row>
  </sheetData>
  <sheetProtection/>
  <mergeCells count="17"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15"/>
  <sheetViews>
    <sheetView zoomScalePageLayoutView="0" workbookViewId="0" topLeftCell="A38">
      <selection activeCell="D10" sqref="D10"/>
    </sheetView>
  </sheetViews>
  <sheetFormatPr defaultColWidth="9.140625" defaultRowHeight="12.75"/>
  <cols>
    <col min="1" max="1" width="5.8515625" style="66" customWidth="1"/>
    <col min="2" max="2" width="57.7109375" style="65" customWidth="1"/>
    <col min="3" max="3" width="14.7109375" style="101" customWidth="1"/>
    <col min="4" max="4" width="14.8515625" style="101" customWidth="1"/>
    <col min="5" max="5" width="15.8515625" style="101" customWidth="1"/>
    <col min="6" max="6" width="12.8515625" style="135" customWidth="1"/>
    <col min="7" max="7" width="13.00390625" style="135" customWidth="1"/>
    <col min="8" max="8" width="9.140625" style="104" customWidth="1"/>
    <col min="9" max="16384" width="9.140625" style="30" customWidth="1"/>
  </cols>
  <sheetData>
    <row r="1" spans="1:8" s="31" customFormat="1" ht="60" customHeight="1">
      <c r="A1" s="187" t="s">
        <v>509</v>
      </c>
      <c r="B1" s="187"/>
      <c r="C1" s="187"/>
      <c r="D1" s="187"/>
      <c r="E1" s="187"/>
      <c r="F1" s="187"/>
      <c r="G1" s="187"/>
      <c r="H1" s="149"/>
    </row>
    <row r="2" spans="1:7" ht="15" customHeight="1">
      <c r="A2" s="209"/>
      <c r="B2" s="203" t="s">
        <v>2</v>
      </c>
      <c r="C2" s="181" t="s">
        <v>3</v>
      </c>
      <c r="D2" s="175" t="s">
        <v>469</v>
      </c>
      <c r="E2" s="181" t="s">
        <v>4</v>
      </c>
      <c r="F2" s="175" t="s">
        <v>303</v>
      </c>
      <c r="G2" s="175" t="s">
        <v>470</v>
      </c>
    </row>
    <row r="3" spans="1:7" ht="30" customHeight="1">
      <c r="A3" s="209"/>
      <c r="B3" s="203"/>
      <c r="C3" s="181"/>
      <c r="D3" s="176"/>
      <c r="E3" s="181"/>
      <c r="F3" s="176"/>
      <c r="G3" s="176"/>
    </row>
    <row r="4" spans="1:7" ht="18.75">
      <c r="A4" s="167"/>
      <c r="B4" s="164" t="s">
        <v>73</v>
      </c>
      <c r="C4" s="38">
        <f>C5+C7+C8+C9+C10+C11+C12+C13+C14+C15+C16+C19+C20+C21+C22+C23+C24+C26+C27+C6</f>
        <v>271197.8</v>
      </c>
      <c r="D4" s="38">
        <f>D5+D7+D8+D9+D10+D11+D12+D13+D14+D15+D16+D19+D20+D21+D22+D23+D24+D26+D27+D6</f>
        <v>178716</v>
      </c>
      <c r="E4" s="38">
        <f>E5+E7+E8+E9+E10+E11+E12+E13+E14+E15+E16+E19+E20+E21+E22+E23+E24+E26+E27+E6+E17+E18</f>
        <v>201409.7</v>
      </c>
      <c r="F4" s="39">
        <f>E4/C4</f>
        <v>0.7426671602793239</v>
      </c>
      <c r="G4" s="39">
        <f>E4/D4</f>
        <v>1.1269819154412588</v>
      </c>
    </row>
    <row r="5" spans="1:7" ht="18.75">
      <c r="A5" s="167"/>
      <c r="B5" s="160" t="s">
        <v>480</v>
      </c>
      <c r="C5" s="40">
        <f>'[1]МР'!D5+'[1]МО г.Ртищево'!D5+'[1]Кр-звезда'!D5+'[1]Макарово'!D5+'[1]Октябрьский'!D5+'[1]Салтыковка'!D5+'[1]Урусово'!D5+'[1]Ш-Голицыно'!D5</f>
        <v>156000</v>
      </c>
      <c r="D5" s="40">
        <f>'[1]МР'!E5+'[1]МО г.Ртищево'!E5+'[1]Кр-звезда'!E5+'[1]Макарово'!E5+'[1]Октябрьский'!E5+'[1]Салтыковка'!E5+'[1]Урусово'!E5+'[1]Ш-Голицыно'!E5</f>
        <v>111075</v>
      </c>
      <c r="E5" s="40">
        <v>117044.6</v>
      </c>
      <c r="F5" s="39">
        <f aca="true" t="shared" si="0" ref="F5:F40">E5/C5</f>
        <v>0.7502858974358975</v>
      </c>
      <c r="G5" s="39">
        <f aca="true" t="shared" si="1" ref="G5:G40">E5/D5</f>
        <v>1.053743866756696</v>
      </c>
    </row>
    <row r="6" spans="1:7" ht="31.5">
      <c r="A6" s="167"/>
      <c r="B6" s="160" t="s">
        <v>481</v>
      </c>
      <c r="C6" s="40">
        <v>40</v>
      </c>
      <c r="D6" s="40">
        <v>40</v>
      </c>
      <c r="E6" s="40">
        <v>37.9</v>
      </c>
      <c r="F6" s="39">
        <f t="shared" si="0"/>
        <v>0.9475</v>
      </c>
      <c r="G6" s="39">
        <f t="shared" si="1"/>
        <v>0.9475</v>
      </c>
    </row>
    <row r="7" spans="1:7" ht="31.5">
      <c r="A7" s="167"/>
      <c r="B7" s="160" t="s">
        <v>482</v>
      </c>
      <c r="C7" s="40">
        <v>13000</v>
      </c>
      <c r="D7" s="40">
        <v>8100</v>
      </c>
      <c r="E7" s="40">
        <v>9498.4</v>
      </c>
      <c r="F7" s="39">
        <f t="shared" si="0"/>
        <v>0.7306461538461538</v>
      </c>
      <c r="G7" s="39">
        <f t="shared" si="1"/>
        <v>1.172641975308642</v>
      </c>
    </row>
    <row r="8" spans="1:7" ht="18.75">
      <c r="A8" s="167"/>
      <c r="B8" s="160" t="s">
        <v>6</v>
      </c>
      <c r="C8" s="40">
        <v>14500</v>
      </c>
      <c r="D8" s="40">
        <v>10065</v>
      </c>
      <c r="E8" s="40">
        <v>11991.8</v>
      </c>
      <c r="F8" s="39">
        <f t="shared" si="0"/>
        <v>0.8270206896551724</v>
      </c>
      <c r="G8" s="39">
        <f t="shared" si="1"/>
        <v>1.1914356681569795</v>
      </c>
    </row>
    <row r="9" spans="1:7" ht="18.75">
      <c r="A9" s="167"/>
      <c r="B9" s="160" t="s">
        <v>198</v>
      </c>
      <c r="C9" s="40">
        <v>23646.8</v>
      </c>
      <c r="D9" s="40">
        <v>16500</v>
      </c>
      <c r="E9" s="40">
        <v>20612.5</v>
      </c>
      <c r="F9" s="39">
        <f t="shared" si="0"/>
        <v>0.8716824263748161</v>
      </c>
      <c r="G9" s="39">
        <f t="shared" si="1"/>
        <v>1.2492424242424243</v>
      </c>
    </row>
    <row r="10" spans="1:7" ht="18.75">
      <c r="A10" s="167"/>
      <c r="B10" s="160" t="s">
        <v>491</v>
      </c>
      <c r="C10" s="40">
        <v>12985</v>
      </c>
      <c r="D10" s="40">
        <v>2765</v>
      </c>
      <c r="E10" s="40">
        <v>5705.2</v>
      </c>
      <c r="F10" s="39">
        <f t="shared" si="0"/>
        <v>0.43936850211782824</v>
      </c>
      <c r="G10" s="39">
        <f t="shared" si="1"/>
        <v>2.063363471971067</v>
      </c>
    </row>
    <row r="11" spans="1:7" ht="18.75">
      <c r="A11" s="167"/>
      <c r="B11" s="160" t="s">
        <v>8</v>
      </c>
      <c r="C11" s="40">
        <v>27600</v>
      </c>
      <c r="D11" s="40">
        <v>11165</v>
      </c>
      <c r="E11" s="40">
        <v>14474.7</v>
      </c>
      <c r="F11" s="39">
        <f t="shared" si="0"/>
        <v>0.524445652173913</v>
      </c>
      <c r="G11" s="39">
        <f t="shared" si="1"/>
        <v>1.296435288849082</v>
      </c>
    </row>
    <row r="12" spans="1:7" ht="18.75">
      <c r="A12" s="167"/>
      <c r="B12" s="160" t="s">
        <v>483</v>
      </c>
      <c r="C12" s="40">
        <v>3572</v>
      </c>
      <c r="D12" s="40">
        <v>2654</v>
      </c>
      <c r="E12" s="40">
        <v>3716.6</v>
      </c>
      <c r="F12" s="39">
        <f t="shared" si="0"/>
        <v>1.040481522956327</v>
      </c>
      <c r="G12" s="39">
        <f t="shared" si="1"/>
        <v>1.4003767897513186</v>
      </c>
    </row>
    <row r="13" spans="1:7" ht="18.75" hidden="1">
      <c r="A13" s="167"/>
      <c r="B13" s="160" t="s">
        <v>287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31.5">
      <c r="A14" s="167"/>
      <c r="B14" s="160" t="s">
        <v>484</v>
      </c>
      <c r="C14" s="40">
        <v>6000</v>
      </c>
      <c r="D14" s="40">
        <v>4100</v>
      </c>
      <c r="E14" s="40">
        <v>5218.3</v>
      </c>
      <c r="F14" s="39">
        <f t="shared" si="0"/>
        <v>0.8697166666666667</v>
      </c>
      <c r="G14" s="39">
        <f t="shared" si="1"/>
        <v>1.2727560975609757</v>
      </c>
    </row>
    <row r="15" spans="1:7" ht="31.5">
      <c r="A15" s="167"/>
      <c r="B15" s="160" t="s">
        <v>490</v>
      </c>
      <c r="C15" s="40">
        <v>2000</v>
      </c>
      <c r="D15" s="40">
        <v>1500</v>
      </c>
      <c r="E15" s="40">
        <v>1795.7</v>
      </c>
      <c r="F15" s="39">
        <f t="shared" si="0"/>
        <v>0.89785</v>
      </c>
      <c r="G15" s="39">
        <f t="shared" si="1"/>
        <v>1.1971333333333334</v>
      </c>
    </row>
    <row r="16" spans="1:7" ht="18.75" hidden="1">
      <c r="A16" s="167"/>
      <c r="B16" s="160" t="s">
        <v>12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67"/>
      <c r="B17" s="160" t="s">
        <v>442</v>
      </c>
      <c r="C17" s="40">
        <v>0</v>
      </c>
      <c r="D17" s="40">
        <v>0</v>
      </c>
      <c r="E17" s="40">
        <v>55.8</v>
      </c>
      <c r="F17" s="39">
        <v>0</v>
      </c>
      <c r="G17" s="39">
        <v>0</v>
      </c>
    </row>
    <row r="18" spans="1:7" ht="31.5">
      <c r="A18" s="167"/>
      <c r="B18" s="160" t="s">
        <v>443</v>
      </c>
      <c r="C18" s="40">
        <v>0</v>
      </c>
      <c r="D18" s="40">
        <v>0</v>
      </c>
      <c r="E18" s="40">
        <v>92.3</v>
      </c>
      <c r="F18" s="39">
        <v>0</v>
      </c>
      <c r="G18" s="39">
        <v>0</v>
      </c>
    </row>
    <row r="19" spans="1:7" ht="31.5">
      <c r="A19" s="167"/>
      <c r="B19" s="160" t="s">
        <v>485</v>
      </c>
      <c r="C19" s="40">
        <v>300</v>
      </c>
      <c r="D19" s="40">
        <v>225</v>
      </c>
      <c r="E19" s="40">
        <v>338.2</v>
      </c>
      <c r="F19" s="39">
        <f t="shared" si="0"/>
        <v>1.1273333333333333</v>
      </c>
      <c r="G19" s="39">
        <f t="shared" si="1"/>
        <v>1.503111111111111</v>
      </c>
    </row>
    <row r="20" spans="1:7" ht="18.75">
      <c r="A20" s="167"/>
      <c r="B20" s="160" t="s">
        <v>486</v>
      </c>
      <c r="C20" s="40">
        <v>872</v>
      </c>
      <c r="D20" s="40">
        <v>700</v>
      </c>
      <c r="E20" s="40">
        <v>469.6</v>
      </c>
      <c r="F20" s="39">
        <f t="shared" si="0"/>
        <v>0.5385321100917432</v>
      </c>
      <c r="G20" s="39">
        <f t="shared" si="1"/>
        <v>0.6708571428571429</v>
      </c>
    </row>
    <row r="21" spans="1:7" ht="18.75" hidden="1">
      <c r="A21" s="167"/>
      <c r="B21" s="160" t="s">
        <v>15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31.5">
      <c r="A22" s="167"/>
      <c r="B22" s="160" t="s">
        <v>487</v>
      </c>
      <c r="C22" s="40">
        <v>160</v>
      </c>
      <c r="D22" s="40">
        <v>160</v>
      </c>
      <c r="E22" s="40">
        <v>315.2</v>
      </c>
      <c r="F22" s="39">
        <f t="shared" si="0"/>
        <v>1.97</v>
      </c>
      <c r="G22" s="39">
        <f t="shared" si="1"/>
        <v>1.97</v>
      </c>
    </row>
    <row r="23" spans="1:7" ht="31.5">
      <c r="A23" s="167"/>
      <c r="B23" s="160" t="s">
        <v>488</v>
      </c>
      <c r="C23" s="40">
        <v>8100</v>
      </c>
      <c r="D23" s="40">
        <v>7800</v>
      </c>
      <c r="E23" s="40">
        <v>9126.5</v>
      </c>
      <c r="F23" s="39">
        <f t="shared" si="0"/>
        <v>1.1267283950617284</v>
      </c>
      <c r="G23" s="39">
        <f t="shared" si="1"/>
        <v>1.1700641025641025</v>
      </c>
    </row>
    <row r="24" spans="1:7" ht="31.5">
      <c r="A24" s="167"/>
      <c r="B24" s="160" t="s">
        <v>489</v>
      </c>
      <c r="C24" s="40">
        <v>2422</v>
      </c>
      <c r="D24" s="40">
        <v>1867</v>
      </c>
      <c r="E24" s="40">
        <v>1729.6</v>
      </c>
      <c r="F24" s="39">
        <f t="shared" si="0"/>
        <v>0.7141205615194054</v>
      </c>
      <c r="G24" s="39">
        <f t="shared" si="1"/>
        <v>0.9264059989287626</v>
      </c>
    </row>
    <row r="25" spans="1:7" ht="18.75">
      <c r="A25" s="167"/>
      <c r="B25" s="160" t="s">
        <v>17</v>
      </c>
      <c r="C25" s="40">
        <v>1461</v>
      </c>
      <c r="D25" s="40">
        <v>1074</v>
      </c>
      <c r="E25" s="40">
        <v>1004.1</v>
      </c>
      <c r="F25" s="39">
        <f t="shared" si="0"/>
        <v>0.6872689938398358</v>
      </c>
      <c r="G25" s="39">
        <f t="shared" si="1"/>
        <v>0.9349162011173184</v>
      </c>
    </row>
    <row r="26" spans="1:7" ht="18.75">
      <c r="A26" s="167"/>
      <c r="B26" s="160" t="s">
        <v>18</v>
      </c>
      <c r="C26" s="40">
        <v>0</v>
      </c>
      <c r="D26" s="40">
        <f>'[1]МР'!E24+'[1]МО г.Ртищево'!E21+'[1]Кр-звезда'!E19+'[1]Макарово'!E21+'[1]Октябрьский'!E19+'[1]Салтыковка'!E19+'[1]Урусово'!E19+'[1]Ш-Голицыно'!E19</f>
        <v>0</v>
      </c>
      <c r="E26" s="40">
        <v>-813.2</v>
      </c>
      <c r="F26" s="39">
        <v>0</v>
      </c>
      <c r="G26" s="39">
        <v>0</v>
      </c>
    </row>
    <row r="27" spans="1:7" ht="18" customHeight="1" hidden="1">
      <c r="A27" s="167"/>
      <c r="B27" s="160" t="s">
        <v>323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67"/>
      <c r="B28" s="164" t="s">
        <v>72</v>
      </c>
      <c r="C28" s="40">
        <f>C29+C30+C32+C33+C34+C36+C35</f>
        <v>585408.1</v>
      </c>
      <c r="D28" s="40">
        <f>D29+D30+D32+D33+D34+D36+D35</f>
        <v>443067.99999999994</v>
      </c>
      <c r="E28" s="40">
        <f>E29+E30+E32+E33+E34+E36+E35</f>
        <v>400143.8</v>
      </c>
      <c r="F28" s="39">
        <f t="shared" si="0"/>
        <v>0.6835296607614415</v>
      </c>
      <c r="G28" s="39">
        <f t="shared" si="1"/>
        <v>0.9031205142325784</v>
      </c>
      <c r="I28" s="35"/>
      <c r="J28" s="35"/>
      <c r="K28" s="35"/>
      <c r="L28" s="35"/>
    </row>
    <row r="29" spans="1:12" ht="21" customHeight="1">
      <c r="A29" s="167"/>
      <c r="B29" s="160" t="s">
        <v>20</v>
      </c>
      <c r="C29" s="40">
        <f>МР!D26+'МО г.Ртищево'!D23+'Кр-звезда'!D22+Макарово!D23+Октябрьский!D22+Салтыковка!D22+Урусово!D22+'Ш-Голицыно'!D23</f>
        <v>141440.8</v>
      </c>
      <c r="D29" s="40">
        <f>МР!E26+'МО г.Ртищево'!E23+'Кр-звезда'!E22+Макарово!E23+Октябрьский!E22+Салтыковка!E22+Урусово!E22+'Ш-Голицыно'!E23</f>
        <v>106080.50000000001</v>
      </c>
      <c r="E29" s="40">
        <f>МР!F26+'МО г.Ртищево'!F23+'Кр-звезда'!F22+Макарово!F23+Октябрьский!F22+Салтыковка!F22+Урусово!F22+'Ш-Голицыно'!F23</f>
        <v>106073.99999999999</v>
      </c>
      <c r="F29" s="39">
        <f t="shared" si="0"/>
        <v>0.7499533373680013</v>
      </c>
      <c r="G29" s="39">
        <f t="shared" si="1"/>
        <v>0.9999387257790072</v>
      </c>
      <c r="I29" s="35"/>
      <c r="J29" s="36"/>
      <c r="K29" s="35"/>
      <c r="L29" s="35"/>
    </row>
    <row r="30" spans="1:12" ht="23.25" customHeight="1">
      <c r="A30" s="167"/>
      <c r="B30" s="160" t="s">
        <v>21</v>
      </c>
      <c r="C30" s="40">
        <f>МР!D27+'Кр-звезда'!D24+Макарово!D24+Октябрьский!D24+Салтыковка!D23+Урусово!D23+'Ш-Голицыно'!D24</f>
        <v>367933.1999999999</v>
      </c>
      <c r="D30" s="40">
        <f>МР!E27+'Кр-звезда'!E24+Макарово!E24+Октябрьский!E24+Салтыковка!E23+Урусово!E23+'Ш-Голицыно'!E24</f>
        <v>275490.89999999997</v>
      </c>
      <c r="E30" s="40">
        <f>МР!F27+'Кр-звезда'!F24+Макарово!F24+Октябрьский!F24+Салтыковка!F23+Урусово!F23+'Ш-Голицыно'!F24</f>
        <v>268814.4</v>
      </c>
      <c r="F30" s="39">
        <f t="shared" si="0"/>
        <v>0.7306065340121525</v>
      </c>
      <c r="G30" s="39">
        <f t="shared" si="1"/>
        <v>0.9757650797176969</v>
      </c>
      <c r="I30" s="35"/>
      <c r="J30" s="35"/>
      <c r="K30" s="36"/>
      <c r="L30" s="35"/>
    </row>
    <row r="31" spans="1:12" ht="23.25" customHeight="1">
      <c r="A31" s="167"/>
      <c r="B31" s="160" t="s">
        <v>140</v>
      </c>
      <c r="C31" s="40">
        <f>'Кр-звезда'!D24+Макарово!D24+Октябрьский!D24+Салтыковка!D23+Урусово!D23+'Ш-Голицыно'!D24</f>
        <v>986.5000000000001</v>
      </c>
      <c r="D31" s="40">
        <f>'Кр-звезда'!E24+Макарово!E24+Октябрьский!E24+Салтыковка!E23+Урусово!E23+'Ш-Голицыно'!E24</f>
        <v>675.3</v>
      </c>
      <c r="E31" s="40">
        <f>'Кр-звезда'!F24+Макарово!F24+Октябрьский!F24+Салтыковка!F23+Урусово!F23+'Ш-Голицыно'!F24</f>
        <v>574</v>
      </c>
      <c r="F31" s="39">
        <f t="shared" si="0"/>
        <v>0.5818550430816015</v>
      </c>
      <c r="G31" s="39">
        <f t="shared" si="1"/>
        <v>0.8499925958833112</v>
      </c>
      <c r="I31" s="35"/>
      <c r="J31" s="35"/>
      <c r="K31" s="35"/>
      <c r="L31" s="35"/>
    </row>
    <row r="32" spans="1:7" ht="22.5" customHeight="1">
      <c r="A32" s="167"/>
      <c r="B32" s="160" t="s">
        <v>22</v>
      </c>
      <c r="C32" s="40">
        <f>МР!D28+'МО г.Ртищево'!D24+'МО г.Ртищево'!D25+Макарово!D26+Октябрьский!D23</f>
        <v>68837.8</v>
      </c>
      <c r="D32" s="40">
        <f>МР!E28+'МО г.Ртищево'!E24+'МО г.Ртищево'!E25+Макарово!E26+Октябрьский!E23</f>
        <v>56023</v>
      </c>
      <c r="E32" s="40">
        <f>МР!F28+'МО г.Ртищево'!F24+'МО г.Ртищево'!F25+Макарово!F26+Октябрьский!F23</f>
        <v>24934.6</v>
      </c>
      <c r="F32" s="39">
        <f t="shared" si="0"/>
        <v>0.3622224998474675</v>
      </c>
      <c r="G32" s="39">
        <f t="shared" si="1"/>
        <v>0.44507791442800276</v>
      </c>
    </row>
    <row r="33" spans="1:7" ht="22.5" customHeight="1">
      <c r="A33" s="167"/>
      <c r="B33" s="160" t="s">
        <v>58</v>
      </c>
      <c r="C33" s="40">
        <f>МР!D30</f>
        <v>6891</v>
      </c>
      <c r="D33" s="40">
        <f>МР!E30</f>
        <v>5168.3</v>
      </c>
      <c r="E33" s="40">
        <f>МР!F30</f>
        <v>0</v>
      </c>
      <c r="F33" s="39">
        <f t="shared" si="0"/>
        <v>0</v>
      </c>
      <c r="G33" s="39">
        <f t="shared" si="1"/>
        <v>0</v>
      </c>
    </row>
    <row r="34" spans="1:7" ht="78.75">
      <c r="A34" s="167"/>
      <c r="B34" s="42" t="s">
        <v>423</v>
      </c>
      <c r="C34" s="40">
        <f>МР!D31</f>
        <v>269.3</v>
      </c>
      <c r="D34" s="40">
        <f>МР!E31</f>
        <v>269.3</v>
      </c>
      <c r="E34" s="40">
        <f>МР!F31</f>
        <v>269.3</v>
      </c>
      <c r="F34" s="39">
        <f t="shared" si="0"/>
        <v>1</v>
      </c>
      <c r="G34" s="39">
        <f t="shared" si="1"/>
        <v>1</v>
      </c>
    </row>
    <row r="35" spans="1:7" ht="47.25">
      <c r="A35" s="167"/>
      <c r="B35" s="42" t="s">
        <v>450</v>
      </c>
      <c r="C35" s="40">
        <f>МР!D32</f>
        <v>0</v>
      </c>
      <c r="D35" s="40">
        <f>МР!E32</f>
        <v>0</v>
      </c>
      <c r="E35" s="40">
        <f>МР!F32</f>
        <v>15.5</v>
      </c>
      <c r="F35" s="39">
        <v>0</v>
      </c>
      <c r="G35" s="39">
        <v>0</v>
      </c>
    </row>
    <row r="36" spans="1:7" ht="18.75">
      <c r="A36" s="167"/>
      <c r="B36" s="42" t="s">
        <v>441</v>
      </c>
      <c r="C36" s="40">
        <f>Урусово!D26+Октябрьский!D26+Макарово!D27+'Ш-Голицыно'!D27+Макарово!D25</f>
        <v>36</v>
      </c>
      <c r="D36" s="40">
        <f>Урусово!E26+Октябрьский!E26+Макарово!E27+'Ш-Голицыно'!E27+Макарово!E25</f>
        <v>36</v>
      </c>
      <c r="E36" s="40">
        <f>Урусово!F26+Октябрьский!F26+Макарово!F27+'Ш-Голицыно'!F27+Макарово!F25</f>
        <v>36</v>
      </c>
      <c r="F36" s="39">
        <f t="shared" si="0"/>
        <v>1</v>
      </c>
      <c r="G36" s="39">
        <f t="shared" si="1"/>
        <v>1</v>
      </c>
    </row>
    <row r="37" spans="1:7" ht="33" customHeight="1" hidden="1" thickBot="1">
      <c r="A37" s="167"/>
      <c r="B37" s="120" t="s">
        <v>135</v>
      </c>
      <c r="C37" s="40">
        <f>МР!D33+'Кр-звезда'!D26+Макарово!D28+Октябрьский!D27+Салтыковка!D26+Урусово!D25+'Ш-Голицыно'!D26</f>
        <v>0</v>
      </c>
      <c r="D37" s="40">
        <f>МР!E33+'Кр-звезда'!E26+Макарово!E28+Октябрьский!E27+Салтыковка!E26+Урусово!E25+'Ш-Голицыно'!E26</f>
        <v>0</v>
      </c>
      <c r="E37" s="40">
        <f>МР!F33+'Кр-звезда'!F26+Макарово!F28+Октябрьский!F27+Салтыковка!F26+Урусово!F25+'Ш-Голицыно'!F26</f>
        <v>0</v>
      </c>
      <c r="F37" s="39" t="e">
        <f t="shared" si="0"/>
        <v>#DIV/0!</v>
      </c>
      <c r="G37" s="39" t="e">
        <f t="shared" si="1"/>
        <v>#DIV/0!</v>
      </c>
    </row>
    <row r="38" spans="1:7" ht="18.75">
      <c r="A38" s="167"/>
      <c r="B38" s="160" t="s">
        <v>24</v>
      </c>
      <c r="C38" s="40">
        <f>C4+C28</f>
        <v>856605.8999999999</v>
      </c>
      <c r="D38" s="40">
        <f>МР!E34</f>
        <v>550554.3999999999</v>
      </c>
      <c r="E38" s="40">
        <f>E4+E28</f>
        <v>601553.5</v>
      </c>
      <c r="F38" s="39">
        <f t="shared" si="0"/>
        <v>0.7022523426467178</v>
      </c>
      <c r="G38" s="39">
        <f t="shared" si="1"/>
        <v>1.0926322630424896</v>
      </c>
    </row>
    <row r="39" spans="1:7" ht="18.75">
      <c r="A39" s="167"/>
      <c r="B39" s="47" t="s">
        <v>192</v>
      </c>
      <c r="C39" s="40">
        <v>9366.8</v>
      </c>
      <c r="D39" s="40">
        <v>6648.4</v>
      </c>
      <c r="E39" s="40">
        <v>1854</v>
      </c>
      <c r="F39" s="39">
        <f t="shared" si="0"/>
        <v>0.19793312550711023</v>
      </c>
      <c r="G39" s="39">
        <f t="shared" si="1"/>
        <v>0.27886408760002407</v>
      </c>
    </row>
    <row r="40" spans="1:7" ht="18.75">
      <c r="A40" s="167"/>
      <c r="B40" s="121" t="s">
        <v>193</v>
      </c>
      <c r="C40" s="40">
        <f>C38-C39</f>
        <v>847239.0999999999</v>
      </c>
      <c r="D40" s="40">
        <f>D38-D39</f>
        <v>543905.9999999999</v>
      </c>
      <c r="E40" s="40">
        <f>E38-E39</f>
        <v>599699.5</v>
      </c>
      <c r="F40" s="39">
        <f t="shared" si="0"/>
        <v>0.7078279319261824</v>
      </c>
      <c r="G40" s="39">
        <f t="shared" si="1"/>
        <v>1.1025793059830193</v>
      </c>
    </row>
    <row r="41" spans="1:7" ht="18.75" hidden="1">
      <c r="A41" s="167"/>
      <c r="B41" s="160" t="s">
        <v>96</v>
      </c>
      <c r="C41" s="90">
        <f>C4</f>
        <v>271197.8</v>
      </c>
      <c r="D41" s="90">
        <f>D4</f>
        <v>178716</v>
      </c>
      <c r="E41" s="90">
        <f>E4</f>
        <v>201409.7</v>
      </c>
      <c r="F41" s="122">
        <f>E41/C41</f>
        <v>0.7426671602793239</v>
      </c>
      <c r="G41" s="122">
        <f>E41/D41</f>
        <v>1.1269819154412588</v>
      </c>
    </row>
    <row r="42" spans="1:7" ht="12.75">
      <c r="A42" s="210"/>
      <c r="B42" s="192"/>
      <c r="C42" s="192"/>
      <c r="D42" s="192"/>
      <c r="E42" s="192"/>
      <c r="F42" s="192"/>
      <c r="G42" s="193"/>
    </row>
    <row r="43" spans="1:7" ht="15" customHeight="1">
      <c r="A43" s="202" t="s">
        <v>139</v>
      </c>
      <c r="B43" s="203" t="s">
        <v>25</v>
      </c>
      <c r="C43" s="181" t="s">
        <v>3</v>
      </c>
      <c r="D43" s="175" t="s">
        <v>469</v>
      </c>
      <c r="E43" s="181" t="s">
        <v>4</v>
      </c>
      <c r="F43" s="175" t="s">
        <v>303</v>
      </c>
      <c r="G43" s="175" t="s">
        <v>470</v>
      </c>
    </row>
    <row r="44" spans="1:7" ht="24.75" customHeight="1">
      <c r="A44" s="202"/>
      <c r="B44" s="203"/>
      <c r="C44" s="181"/>
      <c r="D44" s="176"/>
      <c r="E44" s="181"/>
      <c r="F44" s="176"/>
      <c r="G44" s="176"/>
    </row>
    <row r="45" spans="1:7" ht="21" customHeight="1">
      <c r="A45" s="41" t="s">
        <v>60</v>
      </c>
      <c r="B45" s="164" t="s">
        <v>26</v>
      </c>
      <c r="C45" s="105">
        <f>C47+C48+C50+C52+C53+C51+C49+C46</f>
        <v>73547.09999999999</v>
      </c>
      <c r="D45" s="105">
        <f>D47+D48+D50+D52+D53+D51+D49+D46</f>
        <v>58213.100000000006</v>
      </c>
      <c r="E45" s="105">
        <f>E47+E48+E50+E52+E53+E51+E49+E46</f>
        <v>51812.8</v>
      </c>
      <c r="F45" s="39">
        <f>E45/C45</f>
        <v>0.7044846091824152</v>
      </c>
      <c r="G45" s="39">
        <f>E45/D45</f>
        <v>0.8900539569272208</v>
      </c>
    </row>
    <row r="46" spans="1:7" ht="17.25" customHeight="1">
      <c r="A46" s="41" t="s">
        <v>61</v>
      </c>
      <c r="B46" s="123" t="s">
        <v>281</v>
      </c>
      <c r="C46" s="105">
        <f>МР!D40</f>
        <v>1560</v>
      </c>
      <c r="D46" s="105">
        <f>МР!E40</f>
        <v>1378.6</v>
      </c>
      <c r="E46" s="105">
        <f>МР!F40</f>
        <v>1378.1</v>
      </c>
      <c r="F46" s="39">
        <f aca="true" t="shared" si="2" ref="F46:F109">E46/C46</f>
        <v>0.8833974358974358</v>
      </c>
      <c r="G46" s="39">
        <f aca="true" t="shared" si="3" ref="G46:G109">E46/D46</f>
        <v>0.9996373132163064</v>
      </c>
    </row>
    <row r="47" spans="1:8" s="32" customFormat="1" ht="31.5" hidden="1">
      <c r="A47" s="77" t="s">
        <v>62</v>
      </c>
      <c r="B47" s="123" t="s">
        <v>27</v>
      </c>
      <c r="C47" s="124">
        <f>'МО г.Ртищево'!D36</f>
        <v>0</v>
      </c>
      <c r="D47" s="124">
        <f>'МО г.Ртищево'!E36</f>
        <v>0</v>
      </c>
      <c r="E47" s="124">
        <f>'МО г.Ртищево'!F36</f>
        <v>0</v>
      </c>
      <c r="F47" s="39" t="e">
        <f t="shared" si="2"/>
        <v>#DIV/0!</v>
      </c>
      <c r="G47" s="39" t="e">
        <f t="shared" si="3"/>
        <v>#DIV/0!</v>
      </c>
      <c r="H47" s="158"/>
    </row>
    <row r="48" spans="1:8" s="32" customFormat="1" ht="31.5">
      <c r="A48" s="77" t="s">
        <v>63</v>
      </c>
      <c r="B48" s="123" t="s">
        <v>300</v>
      </c>
      <c r="C48" s="124">
        <f>МР!D41+'Кр-звезда'!D34+Макарово!D35+Октябрьский!D34+Салтыковка!D33+Урусово!D33+'Ш-Голицыно'!D34</f>
        <v>39722.5</v>
      </c>
      <c r="D48" s="124">
        <f>МР!E41+'Кр-звезда'!E34+Макарово!E35+Октябрьский!E34+Салтыковка!E33+Урусово!E33+'Ш-Голицыно'!E34</f>
        <v>31689.3</v>
      </c>
      <c r="E48" s="124">
        <f>МР!F41+'Кр-звезда'!F34+Макарово!F35+Октябрьский!F34+Салтыковка!F33+Урусово!F33+'Ш-Голицыно'!F34</f>
        <v>27494.7</v>
      </c>
      <c r="F48" s="39">
        <f t="shared" si="2"/>
        <v>0.6921694253886337</v>
      </c>
      <c r="G48" s="39">
        <f t="shared" si="3"/>
        <v>0.8676335545436473</v>
      </c>
      <c r="H48" s="158"/>
    </row>
    <row r="49" spans="1:8" s="32" customFormat="1" ht="31.5" hidden="1">
      <c r="A49" s="77" t="s">
        <v>210</v>
      </c>
      <c r="B49" s="123" t="s">
        <v>212</v>
      </c>
      <c r="C49" s="124">
        <f>МР!D43</f>
        <v>66.9</v>
      </c>
      <c r="D49" s="124">
        <f>МР!E43</f>
        <v>66.9</v>
      </c>
      <c r="E49" s="124">
        <f>МР!F43</f>
        <v>66.9</v>
      </c>
      <c r="F49" s="39">
        <f t="shared" si="2"/>
        <v>1</v>
      </c>
      <c r="G49" s="39">
        <f t="shared" si="3"/>
        <v>1</v>
      </c>
      <c r="H49" s="158"/>
    </row>
    <row r="50" spans="1:8" s="32" customFormat="1" ht="31.5">
      <c r="A50" s="77" t="s">
        <v>64</v>
      </c>
      <c r="B50" s="123" t="s">
        <v>301</v>
      </c>
      <c r="C50" s="124">
        <f>МР!D44</f>
        <v>7485.2</v>
      </c>
      <c r="D50" s="124">
        <f>МР!E44</f>
        <v>5811.2</v>
      </c>
      <c r="E50" s="124">
        <f>МР!F44</f>
        <v>5633</v>
      </c>
      <c r="F50" s="39">
        <f t="shared" si="2"/>
        <v>0.75255170202533</v>
      </c>
      <c r="G50" s="39">
        <f t="shared" si="3"/>
        <v>0.969335077092511</v>
      </c>
      <c r="H50" s="158"/>
    </row>
    <row r="51" spans="1:7" ht="31.5">
      <c r="A51" s="77" t="s">
        <v>167</v>
      </c>
      <c r="B51" s="123" t="s">
        <v>168</v>
      </c>
      <c r="C51" s="125">
        <f>'МО г.Ртищево'!D37+'Кр-звезда'!D35+Макарово!D36+Октябрьский!D35+Салтыковка!D34+Урусово!D34+'Ш-Голицыно'!D35</f>
        <v>1885</v>
      </c>
      <c r="D51" s="125">
        <f>'МО г.Ртищево'!E37+'Кр-звезда'!E35+Макарово!E36+Октябрьский!E35+Салтыковка!E34+Урусово!E34+'Ш-Голицыно'!E35</f>
        <v>1885</v>
      </c>
      <c r="E51" s="125">
        <f>'МО г.Ртищево'!F37+'Кр-звезда'!F35+Макарово!F36+Октябрьский!F35+Салтыковка!F34+Урусово!F34+'Ш-Голицыно'!F35</f>
        <v>1879.8</v>
      </c>
      <c r="F51" s="39">
        <f t="shared" si="2"/>
        <v>0.9972413793103448</v>
      </c>
      <c r="G51" s="39">
        <f t="shared" si="3"/>
        <v>0.9972413793103448</v>
      </c>
    </row>
    <row r="52" spans="1:8" s="32" customFormat="1" ht="31.5" hidden="1">
      <c r="A52" s="77" t="s">
        <v>65</v>
      </c>
      <c r="B52" s="123" t="s">
        <v>29</v>
      </c>
      <c r="C52" s="124">
        <f>МР!D46+'МО г.Ртищево'!D39+'Кр-звезда'!D37+Макарово!D38+Октябрьский!D37+Салтыковка!D36+Урусово!D36+'Ш-Голицыно'!D37</f>
        <v>840</v>
      </c>
      <c r="D52" s="124">
        <f>МР!E46+'МО г.Ртищево'!E39+'Кр-звезда'!E37+Макарово!E38+Октябрьский!E37+Салтыковка!E36+Урусово!E36+'Ш-Голицыно'!E37</f>
        <v>0</v>
      </c>
      <c r="E52" s="124">
        <f>МР!F46+'МО г.Ртищево'!F39+'Кр-звезда'!F37+Макарово!F38+Октябрьский!F37+Салтыковка!F36+Урусово!F36+'Ш-Голицыно'!F37</f>
        <v>0</v>
      </c>
      <c r="F52" s="39">
        <f t="shared" si="2"/>
        <v>0</v>
      </c>
      <c r="G52" s="39" t="e">
        <f t="shared" si="3"/>
        <v>#DIV/0!</v>
      </c>
      <c r="H52" s="158"/>
    </row>
    <row r="53" spans="1:8" s="32" customFormat="1" ht="31.5">
      <c r="A53" s="77" t="s">
        <v>114</v>
      </c>
      <c r="B53" s="123" t="s">
        <v>30</v>
      </c>
      <c r="C53" s="124">
        <f>C54++C55+C56+C57+C58+C59+C60+C61</f>
        <v>21987.500000000004</v>
      </c>
      <c r="D53" s="124">
        <f>D54++D55+D56+D57+D58+D59+D60+D61</f>
        <v>17382.100000000002</v>
      </c>
      <c r="E53" s="124">
        <f>E54++E55+E56+E57+E58+E59+E60+E61</f>
        <v>15360.3</v>
      </c>
      <c r="F53" s="39">
        <f t="shared" si="2"/>
        <v>0.6985923820352472</v>
      </c>
      <c r="G53" s="39">
        <f t="shared" si="3"/>
        <v>0.8836849402546296</v>
      </c>
      <c r="H53" s="158"/>
    </row>
    <row r="54" spans="1:7" ht="18.75">
      <c r="A54" s="163"/>
      <c r="B54" s="160" t="s">
        <v>133</v>
      </c>
      <c r="C54" s="125">
        <f>МР!D48+'МО г.Ртищево'!D41</f>
        <v>11801</v>
      </c>
      <c r="D54" s="125">
        <f>МР!E48+'МО г.Ртищево'!E41</f>
        <v>9602.1</v>
      </c>
      <c r="E54" s="125">
        <f>МР!F48+'МО г.Ртищево'!F41</f>
        <v>8704.8</v>
      </c>
      <c r="F54" s="39">
        <f t="shared" si="2"/>
        <v>0.7376324040335565</v>
      </c>
      <c r="G54" s="39">
        <f t="shared" si="3"/>
        <v>0.9065516918174148</v>
      </c>
    </row>
    <row r="55" spans="1:7" ht="18.75">
      <c r="A55" s="163"/>
      <c r="B55" s="160" t="s">
        <v>31</v>
      </c>
      <c r="C55" s="125">
        <f>'Кр-звезда'!D39+Макарово!D40+Октябрьский!D41+Салтыковка!D38+Урусово!D38+'Ш-Голицыно'!D39+МР!D49+'МО г.Ртищево'!D44</f>
        <v>199.4</v>
      </c>
      <c r="D55" s="125">
        <f>'Кр-звезда'!E39+Макарово!E40+Октябрьский!E41+Салтыковка!E38+Урусово!E38+'Ш-Голицыно'!E39+МР!E49+'МО г.Ртищево'!E44</f>
        <v>190.8</v>
      </c>
      <c r="E55" s="125">
        <f>'Кр-звезда'!F39+Макарово!F40+Октябрьский!F41+Салтыковка!F38+Урусово!F38+'Ш-Голицыно'!F39+МР!F49+'МО г.Ртищево'!F44</f>
        <v>180.50000000000003</v>
      </c>
      <c r="F55" s="39">
        <f t="shared" si="2"/>
        <v>0.9052156469408226</v>
      </c>
      <c r="G55" s="39">
        <f t="shared" si="3"/>
        <v>0.9460167714884697</v>
      </c>
    </row>
    <row r="56" spans="1:7" ht="18.75">
      <c r="A56" s="163"/>
      <c r="B56" s="160" t="s">
        <v>283</v>
      </c>
      <c r="C56" s="125">
        <f>МР!D51</f>
        <v>3842.5</v>
      </c>
      <c r="D56" s="125">
        <f>МР!E51</f>
        <v>3059.6</v>
      </c>
      <c r="E56" s="125">
        <f>МР!F51</f>
        <v>2774.2</v>
      </c>
      <c r="F56" s="39">
        <f t="shared" si="2"/>
        <v>0.7219778789850357</v>
      </c>
      <c r="G56" s="39">
        <f t="shared" si="3"/>
        <v>0.9067198326578637</v>
      </c>
    </row>
    <row r="57" spans="1:7" ht="20.25" customHeight="1">
      <c r="A57" s="163"/>
      <c r="B57" s="160" t="s">
        <v>195</v>
      </c>
      <c r="C57" s="126">
        <f>'МО г.Ртищево'!D46</f>
        <v>230</v>
      </c>
      <c r="D57" s="126">
        <f>'МО г.Ртищево'!E46</f>
        <v>155.3</v>
      </c>
      <c r="E57" s="126">
        <f>'МО г.Ртищево'!F46</f>
        <v>148.3</v>
      </c>
      <c r="F57" s="39">
        <f t="shared" si="2"/>
        <v>0.6447826086956522</v>
      </c>
      <c r="G57" s="39">
        <f t="shared" si="3"/>
        <v>0.9549259497746297</v>
      </c>
    </row>
    <row r="58" spans="1:7" ht="37.5" customHeight="1">
      <c r="A58" s="163"/>
      <c r="B58" s="52" t="s">
        <v>282</v>
      </c>
      <c r="C58" s="126">
        <f>МР!D52+'МО г.Ртищево'!D45</f>
        <v>4349</v>
      </c>
      <c r="D58" s="126">
        <f>МР!E52+'МО г.Ртищево'!E45</f>
        <v>2980</v>
      </c>
      <c r="E58" s="126">
        <f>МР!F52+'МО г.Ртищево'!F45</f>
        <v>2781.6</v>
      </c>
      <c r="F58" s="39">
        <f t="shared" si="2"/>
        <v>0.639595309266498</v>
      </c>
      <c r="G58" s="39">
        <f t="shared" si="3"/>
        <v>0.9334228187919463</v>
      </c>
    </row>
    <row r="59" spans="1:7" ht="40.5" customHeight="1">
      <c r="A59" s="163"/>
      <c r="B59" s="52" t="s">
        <v>171</v>
      </c>
      <c r="C59" s="126">
        <f>МР!D50+'Кр-звезда'!D40+Макарово!D41+Урусово!D39+'Ш-Голицыно'!D40+Октябрьский!D39+Салтыковка!D39</f>
        <v>382.5</v>
      </c>
      <c r="D59" s="126">
        <f>МР!E50+'Кр-звезда'!E40+Макарово!E41+Урусово!E39+'Ш-Голицыно'!E40+Октябрьский!E39+Салтыковка!E39</f>
        <v>287.5</v>
      </c>
      <c r="E59" s="126">
        <f>МР!F50+'Кр-звезда'!F40+Макарово!F41+Урусово!F39+'Ш-Голицыно'!F40+Октябрьский!F39+Салтыковка!F39</f>
        <v>194.99999999999997</v>
      </c>
      <c r="F59" s="39">
        <f t="shared" si="2"/>
        <v>0.5098039215686274</v>
      </c>
      <c r="G59" s="39">
        <f t="shared" si="3"/>
        <v>0.6782608695652173</v>
      </c>
    </row>
    <row r="60" spans="1:7" ht="35.25" customHeight="1">
      <c r="A60" s="163"/>
      <c r="B60" s="52" t="s">
        <v>295</v>
      </c>
      <c r="C60" s="126">
        <f>'МО г.Ртищево'!D42+'Кр-звезда'!D42+Урусово!D40+Октябрьский!D40+Салтыковка!D40+'Ш-Голицыно'!D41+Макарово!D42</f>
        <v>305.4</v>
      </c>
      <c r="D60" s="126">
        <f>'МО г.Ртищево'!E42+'Кр-звезда'!E42+Урусово!E40+Октябрьский!E40+Салтыковка!E40+'Ш-Голицыно'!E41+Макарово!E42</f>
        <v>285.4</v>
      </c>
      <c r="E60" s="126">
        <f>'МО г.Ртищево'!F42+'Кр-звезда'!F42+Урусово!F40+Октябрьский!F40+Салтыковка!F40+'Ш-Голицыно'!F41+Макарово!F42</f>
        <v>15</v>
      </c>
      <c r="F60" s="39">
        <f t="shared" si="2"/>
        <v>0.049115913555992145</v>
      </c>
      <c r="G60" s="39">
        <f t="shared" si="3"/>
        <v>0.052557813594954456</v>
      </c>
    </row>
    <row r="61" spans="1:7" ht="35.25" customHeight="1">
      <c r="A61" s="163"/>
      <c r="B61" s="52" t="s">
        <v>321</v>
      </c>
      <c r="C61" s="126">
        <f>Салтыковка!D41+Макарово!D43+Урусово!D41+'МО г.Ртищево'!D43+'Кр-звезда'!D41+МР!D53</f>
        <v>877.7</v>
      </c>
      <c r="D61" s="126">
        <f>Салтыковка!E41+Макарово!E43+Урусово!E41+'МО г.Ртищево'!E43+'Кр-звезда'!E41+МР!E53</f>
        <v>821.4</v>
      </c>
      <c r="E61" s="126">
        <f>Салтыковка!F41+Макарово!F43+Урусово!F41+'МО г.Ртищево'!F43+'Кр-звезда'!F41+МР!F53</f>
        <v>560.9000000000001</v>
      </c>
      <c r="F61" s="39">
        <f t="shared" si="2"/>
        <v>0.6390566252705937</v>
      </c>
      <c r="G61" s="39">
        <f t="shared" si="3"/>
        <v>0.6828585342098857</v>
      </c>
    </row>
    <row r="62" spans="1:7" ht="21" customHeight="1">
      <c r="A62" s="41" t="s">
        <v>97</v>
      </c>
      <c r="B62" s="164" t="s">
        <v>92</v>
      </c>
      <c r="C62" s="127">
        <f>C63</f>
        <v>986.5000000000001</v>
      </c>
      <c r="D62" s="127">
        <f>D63</f>
        <v>678</v>
      </c>
      <c r="E62" s="127">
        <f>E63</f>
        <v>574</v>
      </c>
      <c r="F62" s="39">
        <f t="shared" si="2"/>
        <v>0.5818550430816015</v>
      </c>
      <c r="G62" s="39">
        <f t="shared" si="3"/>
        <v>0.8466076696165191</v>
      </c>
    </row>
    <row r="63" spans="1:8" s="32" customFormat="1" ht="31.5">
      <c r="A63" s="77" t="s">
        <v>98</v>
      </c>
      <c r="B63" s="123" t="s">
        <v>93</v>
      </c>
      <c r="C63" s="124">
        <f>'Кр-звезда'!D44+Макарово!D45+Октябрьский!D43+Салтыковка!D43+Урусово!D43+'Ш-Голицыно'!D43</f>
        <v>986.5000000000001</v>
      </c>
      <c r="D63" s="124">
        <f>'Кр-звезда'!E44+Макарово!E45+Октябрьский!E43+Салтыковка!E43+Урусово!E43+'Ш-Голицыно'!E43</f>
        <v>678</v>
      </c>
      <c r="E63" s="124">
        <f>'Кр-звезда'!F44+Макарово!F45+Октябрьский!F43+Салтыковка!F43+Урусово!F43+'Ш-Голицыно'!F43</f>
        <v>574</v>
      </c>
      <c r="F63" s="39">
        <f t="shared" si="2"/>
        <v>0.5818550430816015</v>
      </c>
      <c r="G63" s="39">
        <f t="shared" si="3"/>
        <v>0.8466076696165191</v>
      </c>
      <c r="H63" s="158"/>
    </row>
    <row r="64" spans="1:7" ht="21" customHeight="1">
      <c r="A64" s="41" t="s">
        <v>66</v>
      </c>
      <c r="B64" s="164" t="s">
        <v>32</v>
      </c>
      <c r="C64" s="127">
        <f>C66+C65</f>
        <v>954.6</v>
      </c>
      <c r="D64" s="127">
        <f>D66+D65</f>
        <v>885.6</v>
      </c>
      <c r="E64" s="127">
        <f>E66+E65</f>
        <v>750</v>
      </c>
      <c r="F64" s="39">
        <f t="shared" si="2"/>
        <v>0.785669390320553</v>
      </c>
      <c r="G64" s="39">
        <f t="shared" si="3"/>
        <v>0.8468834688346883</v>
      </c>
    </row>
    <row r="65" spans="1:7" ht="36.75" customHeight="1">
      <c r="A65" s="77" t="s">
        <v>99</v>
      </c>
      <c r="B65" s="123" t="s">
        <v>328</v>
      </c>
      <c r="C65" s="127">
        <f>Урусово!D46+'Кр-звезда'!D47</f>
        <v>14.6</v>
      </c>
      <c r="D65" s="127">
        <f>Урусово!E46+'Кр-звезда'!E47</f>
        <v>14.6</v>
      </c>
      <c r="E65" s="127">
        <f>Урусово!F46+'Кр-звезда'!F47</f>
        <v>8.2</v>
      </c>
      <c r="F65" s="39">
        <f t="shared" si="2"/>
        <v>0.5616438356164383</v>
      </c>
      <c r="G65" s="39">
        <f t="shared" si="3"/>
        <v>0.5616438356164383</v>
      </c>
    </row>
    <row r="66" spans="1:8" s="32" customFormat="1" ht="39.75" customHeight="1">
      <c r="A66" s="77" t="s">
        <v>138</v>
      </c>
      <c r="B66" s="123" t="s">
        <v>159</v>
      </c>
      <c r="C66" s="124">
        <f>C67+C70+C74</f>
        <v>940</v>
      </c>
      <c r="D66" s="124">
        <f>D67+D70+D74</f>
        <v>871</v>
      </c>
      <c r="E66" s="124">
        <f>E67+E70+E74</f>
        <v>741.8</v>
      </c>
      <c r="F66" s="39">
        <f t="shared" si="2"/>
        <v>0.7891489361702128</v>
      </c>
      <c r="G66" s="39">
        <f t="shared" si="3"/>
        <v>0.8516647531572904</v>
      </c>
      <c r="H66" s="158"/>
    </row>
    <row r="67" spans="1:7" ht="69" customHeight="1" hidden="1">
      <c r="A67" s="163"/>
      <c r="B67" s="160" t="s">
        <v>400</v>
      </c>
      <c r="C67" s="125">
        <f>C68+C69</f>
        <v>0</v>
      </c>
      <c r="D67" s="125">
        <f>D68+D69</f>
        <v>0</v>
      </c>
      <c r="E67" s="125">
        <f>E68+E69</f>
        <v>0</v>
      </c>
      <c r="F67" s="39" t="e">
        <f t="shared" si="2"/>
        <v>#DIV/0!</v>
      </c>
      <c r="G67" s="39" t="e">
        <f t="shared" si="3"/>
        <v>#DIV/0!</v>
      </c>
    </row>
    <row r="68" spans="1:7" ht="81.75" customHeight="1" hidden="1">
      <c r="A68" s="163"/>
      <c r="B68" s="47" t="s">
        <v>250</v>
      </c>
      <c r="C68" s="125">
        <f>МР!D58</f>
        <v>0</v>
      </c>
      <c r="D68" s="125">
        <f>МР!E58</f>
        <v>0</v>
      </c>
      <c r="E68" s="125">
        <f>МР!F58</f>
        <v>0</v>
      </c>
      <c r="F68" s="39" t="e">
        <f t="shared" si="2"/>
        <v>#DIV/0!</v>
      </c>
      <c r="G68" s="39" t="e">
        <f t="shared" si="3"/>
        <v>#DIV/0!</v>
      </c>
    </row>
    <row r="69" spans="1:7" ht="35.25" customHeight="1" hidden="1">
      <c r="A69" s="163"/>
      <c r="B69" s="47" t="s">
        <v>252</v>
      </c>
      <c r="C69" s="125">
        <f>МР!D59</f>
        <v>0</v>
      </c>
      <c r="D69" s="125">
        <f>МР!E59</f>
        <v>0</v>
      </c>
      <c r="E69" s="125">
        <f>МР!F59</f>
        <v>0</v>
      </c>
      <c r="F69" s="39" t="e">
        <f t="shared" si="2"/>
        <v>#DIV/0!</v>
      </c>
      <c r="G69" s="39" t="e">
        <f t="shared" si="3"/>
        <v>#DIV/0!</v>
      </c>
    </row>
    <row r="70" spans="1:7" ht="93.75" customHeight="1">
      <c r="A70" s="163"/>
      <c r="B70" s="160" t="s">
        <v>307</v>
      </c>
      <c r="C70" s="125">
        <f>C71+C72+C73</f>
        <v>640</v>
      </c>
      <c r="D70" s="125">
        <f>D71+D72+D73</f>
        <v>571</v>
      </c>
      <c r="E70" s="125">
        <f>E71+E72+E73</f>
        <v>441.8</v>
      </c>
      <c r="F70" s="39">
        <f t="shared" si="2"/>
        <v>0.6903125</v>
      </c>
      <c r="G70" s="39">
        <f t="shared" si="3"/>
        <v>0.7737302977232925</v>
      </c>
    </row>
    <row r="71" spans="1:7" ht="35.25" customHeight="1">
      <c r="A71" s="163"/>
      <c r="B71" s="47" t="s">
        <v>270</v>
      </c>
      <c r="C71" s="125">
        <f>'МО г.Ртищево'!D50</f>
        <v>150</v>
      </c>
      <c r="D71" s="125">
        <f>'МО г.Ртищево'!E50</f>
        <v>105</v>
      </c>
      <c r="E71" s="125">
        <f>'МО г.Ртищево'!F50</f>
        <v>25</v>
      </c>
      <c r="F71" s="39">
        <f t="shared" si="2"/>
        <v>0.16666666666666666</v>
      </c>
      <c r="G71" s="39">
        <f t="shared" si="3"/>
        <v>0.23809523809523808</v>
      </c>
    </row>
    <row r="72" spans="1:7" ht="51.75" customHeight="1">
      <c r="A72" s="163"/>
      <c r="B72" s="47" t="s">
        <v>272</v>
      </c>
      <c r="C72" s="125">
        <f>'МО г.Ртищево'!D51</f>
        <v>480</v>
      </c>
      <c r="D72" s="125">
        <f>'МО г.Ртищево'!E51</f>
        <v>456</v>
      </c>
      <c r="E72" s="125">
        <f>'МО г.Ртищево'!F51</f>
        <v>406.8</v>
      </c>
      <c r="F72" s="39">
        <f t="shared" si="2"/>
        <v>0.8475</v>
      </c>
      <c r="G72" s="39">
        <f t="shared" si="3"/>
        <v>0.8921052631578947</v>
      </c>
    </row>
    <row r="73" spans="1:7" ht="34.5" customHeight="1">
      <c r="A73" s="163"/>
      <c r="B73" s="47" t="s">
        <v>276</v>
      </c>
      <c r="C73" s="125">
        <f>'МО г.Ртищево'!D53</f>
        <v>10</v>
      </c>
      <c r="D73" s="125">
        <f>'МО г.Ртищево'!E53</f>
        <v>10</v>
      </c>
      <c r="E73" s="125">
        <f>'МО г.Ртищево'!F53</f>
        <v>10</v>
      </c>
      <c r="F73" s="39">
        <f t="shared" si="2"/>
        <v>1</v>
      </c>
      <c r="G73" s="39">
        <f t="shared" si="3"/>
        <v>1</v>
      </c>
    </row>
    <row r="74" spans="1:7" ht="34.5" customHeight="1">
      <c r="A74" s="163"/>
      <c r="B74" s="47" t="s">
        <v>417</v>
      </c>
      <c r="C74" s="125">
        <f>'МО г.Ртищево'!D54</f>
        <v>300</v>
      </c>
      <c r="D74" s="125">
        <f>'МО г.Ртищево'!E54</f>
        <v>300</v>
      </c>
      <c r="E74" s="125">
        <f>'МО г.Ртищево'!F54</f>
        <v>300</v>
      </c>
      <c r="F74" s="39">
        <f t="shared" si="2"/>
        <v>1</v>
      </c>
      <c r="G74" s="39">
        <f t="shared" si="3"/>
        <v>1</v>
      </c>
    </row>
    <row r="75" spans="1:7" ht="22.5" customHeight="1">
      <c r="A75" s="41" t="s">
        <v>67</v>
      </c>
      <c r="B75" s="164" t="s">
        <v>34</v>
      </c>
      <c r="C75" s="127">
        <f>C76+C78+C82+C101</f>
        <v>48032.4</v>
      </c>
      <c r="D75" s="127">
        <f>D76+D78+D82+D101</f>
        <v>38248.200000000004</v>
      </c>
      <c r="E75" s="127">
        <f>E76+E78+E82+E101</f>
        <v>21330.9</v>
      </c>
      <c r="F75" s="39">
        <f t="shared" si="2"/>
        <v>0.4440939865590726</v>
      </c>
      <c r="G75" s="39">
        <f t="shared" si="3"/>
        <v>0.5576968327921313</v>
      </c>
    </row>
    <row r="76" spans="1:7" ht="22.5" customHeight="1">
      <c r="A76" s="41" t="s">
        <v>211</v>
      </c>
      <c r="B76" s="164" t="s">
        <v>285</v>
      </c>
      <c r="C76" s="127">
        <f>C77</f>
        <v>133.9</v>
      </c>
      <c r="D76" s="127">
        <f>D77</f>
        <v>99</v>
      </c>
      <c r="E76" s="127">
        <f>E77</f>
        <v>0</v>
      </c>
      <c r="F76" s="39">
        <f t="shared" si="2"/>
        <v>0</v>
      </c>
      <c r="G76" s="39">
        <f t="shared" si="3"/>
        <v>0</v>
      </c>
    </row>
    <row r="77" spans="1:7" ht="32.25" customHeight="1">
      <c r="A77" s="41"/>
      <c r="B77" s="160" t="s">
        <v>235</v>
      </c>
      <c r="C77" s="127">
        <f>МР!D65</f>
        <v>133.9</v>
      </c>
      <c r="D77" s="127">
        <f>МР!E65</f>
        <v>99</v>
      </c>
      <c r="E77" s="127">
        <f>МР!F65</f>
        <v>0</v>
      </c>
      <c r="F77" s="39">
        <f t="shared" si="2"/>
        <v>0</v>
      </c>
      <c r="G77" s="39">
        <f t="shared" si="3"/>
        <v>0</v>
      </c>
    </row>
    <row r="78" spans="1:7" ht="19.5" customHeight="1">
      <c r="A78" s="41" t="s">
        <v>253</v>
      </c>
      <c r="B78" s="164" t="s">
        <v>286</v>
      </c>
      <c r="C78" s="127">
        <f aca="true" t="shared" si="4" ref="C78:E79">C79</f>
        <v>300</v>
      </c>
      <c r="D78" s="127">
        <f t="shared" si="4"/>
        <v>300</v>
      </c>
      <c r="E78" s="127">
        <f t="shared" si="4"/>
        <v>71.4</v>
      </c>
      <c r="F78" s="39">
        <f t="shared" si="2"/>
        <v>0.23800000000000002</v>
      </c>
      <c r="G78" s="39">
        <f t="shared" si="3"/>
        <v>0.23800000000000002</v>
      </c>
    </row>
    <row r="79" spans="1:7" ht="31.5">
      <c r="A79" s="41"/>
      <c r="B79" s="53" t="s">
        <v>335</v>
      </c>
      <c r="C79" s="127">
        <f t="shared" si="4"/>
        <v>300</v>
      </c>
      <c r="D79" s="127">
        <f t="shared" si="4"/>
        <v>300</v>
      </c>
      <c r="E79" s="127">
        <f t="shared" si="4"/>
        <v>71.4</v>
      </c>
      <c r="F79" s="39">
        <f t="shared" si="2"/>
        <v>0.23800000000000002</v>
      </c>
      <c r="G79" s="39">
        <f t="shared" si="3"/>
        <v>0.23800000000000002</v>
      </c>
    </row>
    <row r="80" spans="1:7" ht="67.5" customHeight="1">
      <c r="A80" s="41"/>
      <c r="B80" s="160" t="s">
        <v>337</v>
      </c>
      <c r="C80" s="127">
        <f>МР!D70+'МО г.Ртищево'!D57</f>
        <v>300</v>
      </c>
      <c r="D80" s="127">
        <f>МР!E70+'МО г.Ртищево'!E57</f>
        <v>300</v>
      </c>
      <c r="E80" s="127">
        <f>МР!F70+'МО г.Ртищево'!F57</f>
        <v>71.4</v>
      </c>
      <c r="F80" s="39">
        <f t="shared" si="2"/>
        <v>0.23800000000000002</v>
      </c>
      <c r="G80" s="39">
        <f t="shared" si="3"/>
        <v>0.23800000000000002</v>
      </c>
    </row>
    <row r="81" spans="1:7" ht="50.25" customHeight="1" hidden="1">
      <c r="A81" s="41"/>
      <c r="B81" s="160" t="s">
        <v>255</v>
      </c>
      <c r="C81" s="127">
        <f>МР!D68</f>
        <v>0</v>
      </c>
      <c r="D81" s="127">
        <f>МР!E68</f>
        <v>0</v>
      </c>
      <c r="E81" s="127">
        <f>МР!F68</f>
        <v>0</v>
      </c>
      <c r="F81" s="39" t="e">
        <f t="shared" si="2"/>
        <v>#DIV/0!</v>
      </c>
      <c r="G81" s="39" t="e">
        <f t="shared" si="3"/>
        <v>#DIV/0!</v>
      </c>
    </row>
    <row r="82" spans="1:8" s="32" customFormat="1" ht="35.25" customHeight="1">
      <c r="A82" s="77" t="s">
        <v>105</v>
      </c>
      <c r="B82" s="123" t="s">
        <v>196</v>
      </c>
      <c r="C82" s="124">
        <f>C83+C84+C86+C87+C88+C92+C91+C85+C89+C90+C96+C97+C98</f>
        <v>45175.7</v>
      </c>
      <c r="D82" s="124">
        <f>D83+D84+D86+D87+D88+D92+D91+D85+D89+D90+D96+D97+D98</f>
        <v>36528.8</v>
      </c>
      <c r="E82" s="124">
        <f>E83+E84+E86+E87+E88+E92+E91+E85+E89+E90+E96+E97+E98</f>
        <v>20700.4</v>
      </c>
      <c r="F82" s="39">
        <f t="shared" si="2"/>
        <v>0.45821979515536015</v>
      </c>
      <c r="G82" s="39">
        <f t="shared" si="3"/>
        <v>0.5666871071592825</v>
      </c>
      <c r="H82" s="158"/>
    </row>
    <row r="83" spans="1:8" s="32" customFormat="1" ht="60.75" customHeight="1" hidden="1">
      <c r="A83" s="77"/>
      <c r="B83" s="47" t="s">
        <v>237</v>
      </c>
      <c r="C83" s="124">
        <f>МР!D72</f>
        <v>15426.5</v>
      </c>
      <c r="D83" s="124">
        <f>МР!E72</f>
        <v>14626.5</v>
      </c>
      <c r="E83" s="124">
        <f>МР!F72</f>
        <v>14417.5</v>
      </c>
      <c r="F83" s="39">
        <f t="shared" si="2"/>
        <v>0.9345930703659288</v>
      </c>
      <c r="G83" s="39">
        <f t="shared" si="3"/>
        <v>0.9857108672614775</v>
      </c>
      <c r="H83" s="158"/>
    </row>
    <row r="84" spans="1:8" s="32" customFormat="1" ht="66.75" customHeight="1">
      <c r="A84" s="77"/>
      <c r="B84" s="53" t="s">
        <v>405</v>
      </c>
      <c r="C84" s="124">
        <f>МР!D73</f>
        <v>1875.9</v>
      </c>
      <c r="D84" s="124">
        <f>МР!E73</f>
        <v>1875.9</v>
      </c>
      <c r="E84" s="124">
        <f>МР!F73</f>
        <v>323.1</v>
      </c>
      <c r="F84" s="39">
        <f t="shared" si="2"/>
        <v>0.17223732608347994</v>
      </c>
      <c r="G84" s="39">
        <f t="shared" si="3"/>
        <v>0.17223732608347994</v>
      </c>
      <c r="H84" s="158"/>
    </row>
    <row r="85" spans="1:8" s="32" customFormat="1" ht="56.25" customHeight="1" hidden="1">
      <c r="A85" s="77"/>
      <c r="B85" s="53" t="s">
        <v>325</v>
      </c>
      <c r="C85" s="124">
        <f>МР!D74</f>
        <v>0</v>
      </c>
      <c r="D85" s="124">
        <f>МР!E74</f>
        <v>0</v>
      </c>
      <c r="E85" s="124">
        <f>МР!F74</f>
        <v>0</v>
      </c>
      <c r="F85" s="39" t="e">
        <f t="shared" si="2"/>
        <v>#DIV/0!</v>
      </c>
      <c r="G85" s="39" t="e">
        <f t="shared" si="3"/>
        <v>#DIV/0!</v>
      </c>
      <c r="H85" s="158"/>
    </row>
    <row r="86" spans="1:8" s="32" customFormat="1" ht="69" customHeight="1">
      <c r="A86" s="77"/>
      <c r="B86" s="53" t="s">
        <v>290</v>
      </c>
      <c r="C86" s="124">
        <f>МР!D75</f>
        <v>9262.2</v>
      </c>
      <c r="D86" s="124">
        <f>МР!E75</f>
        <v>9262.2</v>
      </c>
      <c r="E86" s="124">
        <f>МР!F75</f>
        <v>2145.5</v>
      </c>
      <c r="F86" s="39">
        <f t="shared" si="2"/>
        <v>0.23164043099911466</v>
      </c>
      <c r="G86" s="39">
        <f t="shared" si="3"/>
        <v>0.23164043099911466</v>
      </c>
      <c r="H86" s="158"/>
    </row>
    <row r="87" spans="1:8" s="32" customFormat="1" ht="83.25" customHeight="1">
      <c r="A87" s="77"/>
      <c r="B87" s="53" t="s">
        <v>292</v>
      </c>
      <c r="C87" s="124">
        <f>МР!D76</f>
        <v>92.6</v>
      </c>
      <c r="D87" s="124">
        <f>МР!E76</f>
        <v>92.6</v>
      </c>
      <c r="E87" s="124">
        <f>МР!F76</f>
        <v>21.5</v>
      </c>
      <c r="F87" s="39">
        <f t="shared" si="2"/>
        <v>0.23218142548596113</v>
      </c>
      <c r="G87" s="39">
        <f t="shared" si="3"/>
        <v>0.23218142548596113</v>
      </c>
      <c r="H87" s="158"/>
    </row>
    <row r="88" spans="1:8" s="32" customFormat="1" ht="51.75" customHeight="1">
      <c r="A88" s="77"/>
      <c r="B88" s="53" t="s">
        <v>358</v>
      </c>
      <c r="C88" s="124">
        <f>МР!D77</f>
        <v>489.4</v>
      </c>
      <c r="D88" s="124">
        <f>МР!E77</f>
        <v>489.4</v>
      </c>
      <c r="E88" s="124">
        <f>МР!F77</f>
        <v>489.4</v>
      </c>
      <c r="F88" s="39">
        <f t="shared" si="2"/>
        <v>1</v>
      </c>
      <c r="G88" s="39">
        <f t="shared" si="3"/>
        <v>1</v>
      </c>
      <c r="H88" s="158"/>
    </row>
    <row r="89" spans="1:8" s="32" customFormat="1" ht="51.75" customHeight="1">
      <c r="A89" s="77"/>
      <c r="B89" s="53" t="s">
        <v>403</v>
      </c>
      <c r="C89" s="124">
        <f>МР!D78</f>
        <v>1600</v>
      </c>
      <c r="D89" s="124">
        <f>МР!E78</f>
        <v>1600</v>
      </c>
      <c r="E89" s="124">
        <f>МР!F78</f>
        <v>1103.4</v>
      </c>
      <c r="F89" s="39">
        <f t="shared" si="2"/>
        <v>0.689625</v>
      </c>
      <c r="G89" s="39">
        <f t="shared" si="3"/>
        <v>0.689625</v>
      </c>
      <c r="H89" s="158"/>
    </row>
    <row r="90" spans="1:8" s="32" customFormat="1" ht="51.75" customHeight="1">
      <c r="A90" s="77"/>
      <c r="B90" s="53" t="s">
        <v>406</v>
      </c>
      <c r="C90" s="124">
        <f>МР!D79</f>
        <v>500</v>
      </c>
      <c r="D90" s="124">
        <f>МР!E79</f>
        <v>500</v>
      </c>
      <c r="E90" s="124">
        <f>МР!F79</f>
        <v>0</v>
      </c>
      <c r="F90" s="39">
        <f t="shared" si="2"/>
        <v>0</v>
      </c>
      <c r="G90" s="39">
        <f t="shared" si="3"/>
        <v>0</v>
      </c>
      <c r="H90" s="158"/>
    </row>
    <row r="91" spans="1:8" s="32" customFormat="1" ht="27" customHeight="1">
      <c r="A91" s="77"/>
      <c r="B91" s="56" t="s">
        <v>223</v>
      </c>
      <c r="C91" s="124">
        <f>МР!D80</f>
        <v>7786.7</v>
      </c>
      <c r="D91" s="124">
        <f>МР!E80</f>
        <v>2011.7</v>
      </c>
      <c r="E91" s="124">
        <f>МР!F80</f>
        <v>0</v>
      </c>
      <c r="F91" s="39">
        <f t="shared" si="2"/>
        <v>0</v>
      </c>
      <c r="G91" s="39">
        <f t="shared" si="3"/>
        <v>0</v>
      </c>
      <c r="H91" s="158"/>
    </row>
    <row r="92" spans="1:7" ht="55.5" customHeight="1">
      <c r="A92" s="163"/>
      <c r="B92" s="53" t="s">
        <v>398</v>
      </c>
      <c r="C92" s="128">
        <f>C93+C94+C95</f>
        <v>6242.4</v>
      </c>
      <c r="D92" s="128">
        <f>D93+D94+D95</f>
        <v>5360.5</v>
      </c>
      <c r="E92" s="128">
        <f>E93+E94+E95</f>
        <v>2000</v>
      </c>
      <c r="F92" s="39">
        <f t="shared" si="2"/>
        <v>0.3203895937459951</v>
      </c>
      <c r="G92" s="39">
        <f t="shared" si="3"/>
        <v>0.3730995242981065</v>
      </c>
    </row>
    <row r="93" spans="1:7" ht="40.5" customHeight="1">
      <c r="A93" s="163"/>
      <c r="B93" s="53" t="s">
        <v>358</v>
      </c>
      <c r="C93" s="128">
        <f>'МО г.Ртищево'!D61</f>
        <v>2000</v>
      </c>
      <c r="D93" s="128">
        <f>'МО г.Ртищево'!E61</f>
        <v>1958</v>
      </c>
      <c r="E93" s="128">
        <f>'МО г.Ртищево'!F61</f>
        <v>0</v>
      </c>
      <c r="F93" s="39">
        <f t="shared" si="2"/>
        <v>0</v>
      </c>
      <c r="G93" s="39">
        <f t="shared" si="3"/>
        <v>0</v>
      </c>
    </row>
    <row r="94" spans="1:7" ht="42.75" customHeight="1">
      <c r="A94" s="163"/>
      <c r="B94" s="53" t="s">
        <v>359</v>
      </c>
      <c r="C94" s="128">
        <f>'МО г.Ртищево'!D62</f>
        <v>3842.4</v>
      </c>
      <c r="D94" s="128">
        <f>'МО г.Ртищево'!E62</f>
        <v>3002.5</v>
      </c>
      <c r="E94" s="128">
        <f>'МО г.Ртищево'!F62</f>
        <v>2000</v>
      </c>
      <c r="F94" s="39">
        <f t="shared" si="2"/>
        <v>0.5205080158234436</v>
      </c>
      <c r="G94" s="39">
        <f t="shared" si="3"/>
        <v>0.6661115736885929</v>
      </c>
    </row>
    <row r="95" spans="1:7" ht="42.75" customHeight="1">
      <c r="A95" s="163"/>
      <c r="B95" s="53" t="s">
        <v>406</v>
      </c>
      <c r="C95" s="128">
        <f>'МО г.Ртищево'!D63</f>
        <v>400</v>
      </c>
      <c r="D95" s="128">
        <f>'МО г.Ртищево'!E63</f>
        <v>400</v>
      </c>
      <c r="E95" s="128">
        <f>'МО г.Ртищево'!F63</f>
        <v>0</v>
      </c>
      <c r="F95" s="39">
        <f t="shared" si="2"/>
        <v>0</v>
      </c>
      <c r="G95" s="39">
        <f t="shared" si="3"/>
        <v>0</v>
      </c>
    </row>
    <row r="96" spans="1:7" ht="102.75" customHeight="1">
      <c r="A96" s="163"/>
      <c r="B96" s="53" t="s">
        <v>496</v>
      </c>
      <c r="C96" s="128">
        <f>МР!D81</f>
        <v>200</v>
      </c>
      <c r="D96" s="128">
        <f>МР!E81</f>
        <v>60</v>
      </c>
      <c r="E96" s="128">
        <f>МР!F81</f>
        <v>0</v>
      </c>
      <c r="F96" s="39">
        <f t="shared" si="2"/>
        <v>0</v>
      </c>
      <c r="G96" s="39">
        <f t="shared" si="3"/>
        <v>0</v>
      </c>
    </row>
    <row r="97" spans="1:7" ht="90" customHeight="1">
      <c r="A97" s="163"/>
      <c r="B97" s="53" t="s">
        <v>498</v>
      </c>
      <c r="C97" s="128">
        <f>МР!D82</f>
        <v>1500</v>
      </c>
      <c r="D97" s="128">
        <f>МР!E82</f>
        <v>450</v>
      </c>
      <c r="E97" s="128">
        <f>МР!F82</f>
        <v>0</v>
      </c>
      <c r="F97" s="39">
        <f t="shared" si="2"/>
        <v>0</v>
      </c>
      <c r="G97" s="39">
        <f t="shared" si="3"/>
        <v>0</v>
      </c>
    </row>
    <row r="98" spans="1:7" ht="68.25" customHeight="1">
      <c r="A98" s="163"/>
      <c r="B98" s="160" t="s">
        <v>400</v>
      </c>
      <c r="C98" s="128">
        <f>C99+C100</f>
        <v>200</v>
      </c>
      <c r="D98" s="128">
        <f>D99+D100</f>
        <v>200</v>
      </c>
      <c r="E98" s="128">
        <f>E99+E100</f>
        <v>200</v>
      </c>
      <c r="F98" s="39">
        <f t="shared" si="2"/>
        <v>1</v>
      </c>
      <c r="G98" s="39">
        <f t="shared" si="3"/>
        <v>1</v>
      </c>
    </row>
    <row r="99" spans="1:7" ht="86.25" customHeight="1">
      <c r="A99" s="163"/>
      <c r="B99" s="47" t="s">
        <v>250</v>
      </c>
      <c r="C99" s="128">
        <f>МР!D84</f>
        <v>100</v>
      </c>
      <c r="D99" s="128">
        <f>МР!E84</f>
        <v>100</v>
      </c>
      <c r="E99" s="128">
        <f>МР!F84</f>
        <v>100</v>
      </c>
      <c r="F99" s="39">
        <f t="shared" si="2"/>
        <v>1</v>
      </c>
      <c r="G99" s="39">
        <f t="shared" si="3"/>
        <v>1</v>
      </c>
    </row>
    <row r="100" spans="1:7" ht="36" customHeight="1">
      <c r="A100" s="163"/>
      <c r="B100" s="47" t="s">
        <v>252</v>
      </c>
      <c r="C100" s="128">
        <f>МР!D85</f>
        <v>100</v>
      </c>
      <c r="D100" s="128">
        <f>МР!E85</f>
        <v>100</v>
      </c>
      <c r="E100" s="128">
        <f>МР!F85</f>
        <v>100</v>
      </c>
      <c r="F100" s="39">
        <f t="shared" si="2"/>
        <v>1</v>
      </c>
      <c r="G100" s="39">
        <f t="shared" si="3"/>
        <v>1</v>
      </c>
    </row>
    <row r="101" spans="1:8" s="32" customFormat="1" ht="36" customHeight="1">
      <c r="A101" s="77" t="s">
        <v>68</v>
      </c>
      <c r="B101" s="129" t="s">
        <v>169</v>
      </c>
      <c r="C101" s="124">
        <f>C102+C103+C104</f>
        <v>2422.8</v>
      </c>
      <c r="D101" s="124">
        <f>D102+D103+D104</f>
        <v>1320.4</v>
      </c>
      <c r="E101" s="124">
        <f>E102+E103+E104</f>
        <v>559.1</v>
      </c>
      <c r="F101" s="39">
        <f t="shared" si="2"/>
        <v>0.2307660558032029</v>
      </c>
      <c r="G101" s="39">
        <f t="shared" si="3"/>
        <v>0.42343229324447135</v>
      </c>
      <c r="H101" s="158"/>
    </row>
    <row r="102" spans="1:7" ht="39.75" customHeight="1">
      <c r="A102" s="41"/>
      <c r="B102" s="60" t="s">
        <v>109</v>
      </c>
      <c r="C102" s="125">
        <f>МР!D87+'Кр-звезда'!D50+Макарово!D51+Октябрьский!D49+Салтыковка!D49+Урусово!D49+'Ш-Голицыно'!D49+'МО г.Ртищево'!D65</f>
        <v>407.8</v>
      </c>
      <c r="D102" s="125">
        <f>МР!E87+'Кр-звезда'!E50+Макарово!E51+Октябрьский!E49+Салтыковка!E49+Урусово!E49+'Ш-Голицыно'!E49+'МО г.Ртищево'!E65</f>
        <v>368.8</v>
      </c>
      <c r="E102" s="125">
        <f>МР!F87+'Кр-звезда'!F50+Макарово!F51+Октябрьский!F49+Салтыковка!F49+Урусово!F49+'Ш-Голицыно'!F49+'МО г.Ртищево'!F65</f>
        <v>188</v>
      </c>
      <c r="F102" s="39">
        <f t="shared" si="2"/>
        <v>0.46101029916625796</v>
      </c>
      <c r="G102" s="39">
        <f t="shared" si="3"/>
        <v>0.509761388286334</v>
      </c>
    </row>
    <row r="103" spans="1:7" ht="65.25" customHeight="1">
      <c r="A103" s="41"/>
      <c r="B103" s="60" t="s">
        <v>399</v>
      </c>
      <c r="C103" s="125">
        <f>МР!D88</f>
        <v>2000</v>
      </c>
      <c r="D103" s="125">
        <f>МР!E88</f>
        <v>944.1</v>
      </c>
      <c r="E103" s="125">
        <f>МР!F88</f>
        <v>371.1</v>
      </c>
      <c r="F103" s="39">
        <f t="shared" si="2"/>
        <v>0.18555000000000002</v>
      </c>
      <c r="G103" s="39">
        <f t="shared" si="3"/>
        <v>0.39307276771528443</v>
      </c>
    </row>
    <row r="104" spans="1:7" ht="51" customHeight="1">
      <c r="A104" s="41"/>
      <c r="B104" s="60" t="s">
        <v>258</v>
      </c>
      <c r="C104" s="125">
        <f>МР!D91</f>
        <v>15</v>
      </c>
      <c r="D104" s="125">
        <f>МР!E91</f>
        <v>7.5</v>
      </c>
      <c r="E104" s="125">
        <f>МР!F91</f>
        <v>0</v>
      </c>
      <c r="F104" s="39">
        <f t="shared" si="2"/>
        <v>0</v>
      </c>
      <c r="G104" s="39">
        <f t="shared" si="3"/>
        <v>0</v>
      </c>
    </row>
    <row r="105" spans="1:7" ht="27" customHeight="1">
      <c r="A105" s="62" t="s">
        <v>69</v>
      </c>
      <c r="B105" s="162" t="s">
        <v>35</v>
      </c>
      <c r="C105" s="127">
        <f>C106+C118+C132</f>
        <v>61576.899999999994</v>
      </c>
      <c r="D105" s="127">
        <f>D106+D118+D132</f>
        <v>50273.4</v>
      </c>
      <c r="E105" s="127">
        <f>E106+E118+E132</f>
        <v>31410.200000000004</v>
      </c>
      <c r="F105" s="39">
        <f t="shared" si="2"/>
        <v>0.5100971305798117</v>
      </c>
      <c r="G105" s="39">
        <f t="shared" si="3"/>
        <v>0.6247876610692733</v>
      </c>
    </row>
    <row r="106" spans="1:8" s="32" customFormat="1" ht="31.5">
      <c r="A106" s="77" t="s">
        <v>70</v>
      </c>
      <c r="B106" s="123" t="s">
        <v>36</v>
      </c>
      <c r="C106" s="124">
        <f>C116+C117+C107+C115</f>
        <v>3397.5</v>
      </c>
      <c r="D106" s="124">
        <f>D116+D117+D107+D115</f>
        <v>1998.4</v>
      </c>
      <c r="E106" s="124">
        <f>E116+E117+E107+E115</f>
        <v>900</v>
      </c>
      <c r="F106" s="39">
        <f t="shared" si="2"/>
        <v>0.26490066225165565</v>
      </c>
      <c r="G106" s="39">
        <f t="shared" si="3"/>
        <v>0.45036028823058444</v>
      </c>
      <c r="H106" s="158"/>
    </row>
    <row r="107" spans="1:8" s="32" customFormat="1" ht="52.5" customHeight="1">
      <c r="A107" s="77"/>
      <c r="B107" s="47" t="s">
        <v>257</v>
      </c>
      <c r="C107" s="124">
        <f>C108+C109+C110+C111+C112+C113+C114</f>
        <v>400</v>
      </c>
      <c r="D107" s="124">
        <f>D108+D109+D110+D111+D112+D113+D114</f>
        <v>280</v>
      </c>
      <c r="E107" s="124">
        <f>E108+E109+E110+E111+E112+E113+E114</f>
        <v>280</v>
      </c>
      <c r="F107" s="39">
        <f t="shared" si="2"/>
        <v>0.7</v>
      </c>
      <c r="G107" s="39">
        <f t="shared" si="3"/>
        <v>1</v>
      </c>
      <c r="H107" s="158"/>
    </row>
    <row r="108" spans="1:8" s="32" customFormat="1" ht="52.5" customHeight="1">
      <c r="A108" s="77"/>
      <c r="B108" s="47" t="s">
        <v>342</v>
      </c>
      <c r="C108" s="124">
        <f>МР!D97</f>
        <v>100</v>
      </c>
      <c r="D108" s="124">
        <f>МР!E97</f>
        <v>70</v>
      </c>
      <c r="E108" s="124">
        <f>МР!F97</f>
        <v>70</v>
      </c>
      <c r="F108" s="39">
        <f t="shared" si="2"/>
        <v>0.7</v>
      </c>
      <c r="G108" s="39">
        <f t="shared" si="3"/>
        <v>1</v>
      </c>
      <c r="H108" s="158"/>
    </row>
    <row r="109" spans="1:8" s="32" customFormat="1" ht="52.5" customHeight="1">
      <c r="A109" s="77"/>
      <c r="B109" s="47" t="s">
        <v>344</v>
      </c>
      <c r="C109" s="124">
        <f>МР!D98</f>
        <v>50</v>
      </c>
      <c r="D109" s="124">
        <f>МР!E98</f>
        <v>35</v>
      </c>
      <c r="E109" s="124">
        <f>МР!F98</f>
        <v>35</v>
      </c>
      <c r="F109" s="39">
        <f t="shared" si="2"/>
        <v>0.7</v>
      </c>
      <c r="G109" s="39">
        <f t="shared" si="3"/>
        <v>1</v>
      </c>
      <c r="H109" s="158"/>
    </row>
    <row r="110" spans="1:8" s="32" customFormat="1" ht="52.5" customHeight="1">
      <c r="A110" s="77"/>
      <c r="B110" s="47" t="s">
        <v>346</v>
      </c>
      <c r="C110" s="124">
        <f>МР!D99</f>
        <v>50</v>
      </c>
      <c r="D110" s="124">
        <f>МР!E99</f>
        <v>35</v>
      </c>
      <c r="E110" s="124">
        <f>МР!F99</f>
        <v>35</v>
      </c>
      <c r="F110" s="39">
        <f aca="true" t="shared" si="5" ref="F110:F173">E110/C110</f>
        <v>0.7</v>
      </c>
      <c r="G110" s="39">
        <f aca="true" t="shared" si="6" ref="G110:G173">E110/D110</f>
        <v>1</v>
      </c>
      <c r="H110" s="158"/>
    </row>
    <row r="111" spans="1:8" s="32" customFormat="1" ht="52.5" customHeight="1">
      <c r="A111" s="77"/>
      <c r="B111" s="47" t="s">
        <v>347</v>
      </c>
      <c r="C111" s="124">
        <f>МР!D100</f>
        <v>50</v>
      </c>
      <c r="D111" s="124">
        <f>МР!E100</f>
        <v>35</v>
      </c>
      <c r="E111" s="124">
        <f>МР!F100</f>
        <v>35</v>
      </c>
      <c r="F111" s="39">
        <f t="shared" si="5"/>
        <v>0.7</v>
      </c>
      <c r="G111" s="39">
        <f t="shared" si="6"/>
        <v>1</v>
      </c>
      <c r="H111" s="158"/>
    </row>
    <row r="112" spans="1:8" s="32" customFormat="1" ht="52.5" customHeight="1">
      <c r="A112" s="77"/>
      <c r="B112" s="47" t="s">
        <v>348</v>
      </c>
      <c r="C112" s="124">
        <f>МР!D101</f>
        <v>50</v>
      </c>
      <c r="D112" s="124">
        <f>МР!E101</f>
        <v>35</v>
      </c>
      <c r="E112" s="124">
        <f>МР!F101</f>
        <v>35</v>
      </c>
      <c r="F112" s="39">
        <f t="shared" si="5"/>
        <v>0.7</v>
      </c>
      <c r="G112" s="39">
        <f t="shared" si="6"/>
        <v>1</v>
      </c>
      <c r="H112" s="158"/>
    </row>
    <row r="113" spans="1:8" s="32" customFormat="1" ht="52.5" customHeight="1">
      <c r="A113" s="77"/>
      <c r="B113" s="47" t="s">
        <v>349</v>
      </c>
      <c r="C113" s="124">
        <f>МР!D102</f>
        <v>50</v>
      </c>
      <c r="D113" s="124">
        <f>МР!E102</f>
        <v>35</v>
      </c>
      <c r="E113" s="124">
        <f>МР!F102</f>
        <v>35</v>
      </c>
      <c r="F113" s="39">
        <f t="shared" si="5"/>
        <v>0.7</v>
      </c>
      <c r="G113" s="39">
        <f t="shared" si="6"/>
        <v>1</v>
      </c>
      <c r="H113" s="158"/>
    </row>
    <row r="114" spans="1:8" s="32" customFormat="1" ht="54.75" customHeight="1">
      <c r="A114" s="77"/>
      <c r="B114" s="47" t="s">
        <v>350</v>
      </c>
      <c r="C114" s="124">
        <f>МР!D103</f>
        <v>50</v>
      </c>
      <c r="D114" s="124">
        <f>МР!E103</f>
        <v>35</v>
      </c>
      <c r="E114" s="124">
        <f>МР!F103</f>
        <v>35</v>
      </c>
      <c r="F114" s="39">
        <f t="shared" si="5"/>
        <v>0.7</v>
      </c>
      <c r="G114" s="39">
        <f t="shared" si="6"/>
        <v>1</v>
      </c>
      <c r="H114" s="158"/>
    </row>
    <row r="115" spans="1:8" s="32" customFormat="1" ht="54.75" customHeight="1">
      <c r="A115" s="77"/>
      <c r="B115" s="47" t="s">
        <v>364</v>
      </c>
      <c r="C115" s="124">
        <f>'МО г.Ртищево'!D69</f>
        <v>100</v>
      </c>
      <c r="D115" s="124">
        <f>'МО г.Ртищево'!E69</f>
        <v>70</v>
      </c>
      <c r="E115" s="124">
        <f>'МО г.Ртищево'!F69</f>
        <v>70</v>
      </c>
      <c r="F115" s="39">
        <f t="shared" si="5"/>
        <v>0.7</v>
      </c>
      <c r="G115" s="39">
        <f t="shared" si="6"/>
        <v>1</v>
      </c>
      <c r="H115" s="158"/>
    </row>
    <row r="116" spans="1:7" ht="59.25" customHeight="1">
      <c r="A116" s="163"/>
      <c r="B116" s="160" t="s">
        <v>227</v>
      </c>
      <c r="C116" s="125">
        <f>'МО г.Ртищево'!D68</f>
        <v>1000</v>
      </c>
      <c r="D116" s="125">
        <f>'МО г.Ртищево'!E68</f>
        <v>550.1</v>
      </c>
      <c r="E116" s="125">
        <f>'МО г.Ртищево'!F68</f>
        <v>550</v>
      </c>
      <c r="F116" s="39">
        <f t="shared" si="5"/>
        <v>0.55</v>
      </c>
      <c r="G116" s="39">
        <f t="shared" si="6"/>
        <v>0.9998182148700235</v>
      </c>
    </row>
    <row r="117" spans="1:7" ht="34.5" customHeight="1">
      <c r="A117" s="163"/>
      <c r="B117" s="160" t="s">
        <v>151</v>
      </c>
      <c r="C117" s="125">
        <f>МР!D95+'МО г.Ртищево'!D70</f>
        <v>1897.5</v>
      </c>
      <c r="D117" s="125">
        <f>МР!E95+'МО г.Ртищево'!E70</f>
        <v>1098.3</v>
      </c>
      <c r="E117" s="125">
        <f>МР!F95+'МО г.Ртищево'!F70</f>
        <v>0</v>
      </c>
      <c r="F117" s="39">
        <f t="shared" si="5"/>
        <v>0</v>
      </c>
      <c r="G117" s="39">
        <f t="shared" si="6"/>
        <v>0</v>
      </c>
    </row>
    <row r="118" spans="1:8" s="32" customFormat="1" ht="21" customHeight="1">
      <c r="A118" s="77" t="s">
        <v>71</v>
      </c>
      <c r="B118" s="123" t="s">
        <v>197</v>
      </c>
      <c r="C118" s="124">
        <f>C119</f>
        <v>10460.3</v>
      </c>
      <c r="D118" s="124">
        <f>D119</f>
        <v>4741.1</v>
      </c>
      <c r="E118" s="124">
        <f>E119</f>
        <v>1543.3</v>
      </c>
      <c r="F118" s="39">
        <f t="shared" si="5"/>
        <v>0.14753878951846505</v>
      </c>
      <c r="G118" s="39">
        <f t="shared" si="6"/>
        <v>0.32551517580308365</v>
      </c>
      <c r="H118" s="158"/>
    </row>
    <row r="119" spans="1:8" s="32" customFormat="1" ht="69" customHeight="1">
      <c r="A119" s="77"/>
      <c r="B119" s="160" t="s">
        <v>310</v>
      </c>
      <c r="C119" s="124">
        <f>C120+C121+C122+C124+C125+C126+C127+C128+C129+C130+C131</f>
        <v>10460.3</v>
      </c>
      <c r="D119" s="124">
        <f>D120+D121+D122+D124+D125+D126+D127+D128+D129+D130+D131</f>
        <v>4741.1</v>
      </c>
      <c r="E119" s="124">
        <f>E120+E121+E122+E124+E125+E126+E127+E128+E129+E130+E131</f>
        <v>1543.3</v>
      </c>
      <c r="F119" s="39">
        <f t="shared" si="5"/>
        <v>0.14753878951846505</v>
      </c>
      <c r="G119" s="39">
        <f t="shared" si="6"/>
        <v>0.32551517580308365</v>
      </c>
      <c r="H119" s="158"/>
    </row>
    <row r="120" spans="1:8" s="32" customFormat="1" ht="20.25" customHeight="1">
      <c r="A120" s="77"/>
      <c r="B120" s="47" t="s">
        <v>262</v>
      </c>
      <c r="C120" s="124">
        <f>МР!D106</f>
        <v>4830.2</v>
      </c>
      <c r="D120" s="124">
        <f>МР!E106</f>
        <v>1804.2</v>
      </c>
      <c r="E120" s="124">
        <f>МР!F106</f>
        <v>0</v>
      </c>
      <c r="F120" s="39">
        <f t="shared" si="5"/>
        <v>0</v>
      </c>
      <c r="G120" s="39">
        <f t="shared" si="6"/>
        <v>0</v>
      </c>
      <c r="H120" s="158"/>
    </row>
    <row r="121" spans="1:8" s="32" customFormat="1" ht="34.5" customHeight="1">
      <c r="A121" s="77"/>
      <c r="B121" s="47" t="s">
        <v>297</v>
      </c>
      <c r="C121" s="124">
        <f>МР!D107</f>
        <v>90.3</v>
      </c>
      <c r="D121" s="124">
        <f>МР!E107</f>
        <v>90.3</v>
      </c>
      <c r="E121" s="124">
        <f>МР!F107</f>
        <v>40.2</v>
      </c>
      <c r="F121" s="39">
        <f t="shared" si="5"/>
        <v>0.4451827242524917</v>
      </c>
      <c r="G121" s="39">
        <f t="shared" si="6"/>
        <v>0.4451827242524917</v>
      </c>
      <c r="H121" s="158"/>
    </row>
    <row r="122" spans="1:8" s="32" customFormat="1" ht="52.5" customHeight="1">
      <c r="A122" s="77"/>
      <c r="B122" s="47" t="s">
        <v>317</v>
      </c>
      <c r="C122" s="124">
        <f>'МО г.Ртищево'!D76</f>
        <v>1687.7</v>
      </c>
      <c r="D122" s="124">
        <f>'МО г.Ртищево'!E76</f>
        <v>1087.7</v>
      </c>
      <c r="E122" s="124">
        <f>'МО г.Ртищево'!F76</f>
        <v>0</v>
      </c>
      <c r="F122" s="39">
        <f t="shared" si="5"/>
        <v>0</v>
      </c>
      <c r="G122" s="39">
        <f t="shared" si="6"/>
        <v>0</v>
      </c>
      <c r="H122" s="158"/>
    </row>
    <row r="123" spans="1:8" s="32" customFormat="1" ht="40.5" customHeight="1" hidden="1">
      <c r="A123" s="77"/>
      <c r="B123" s="47" t="s">
        <v>326</v>
      </c>
      <c r="C123" s="124" t="e">
        <f>'МО г.Ртищево'!#REF!</f>
        <v>#REF!</v>
      </c>
      <c r="D123" s="124" t="e">
        <f>'МО г.Ртищево'!#REF!</f>
        <v>#REF!</v>
      </c>
      <c r="E123" s="124" t="e">
        <f>'МО г.Ртищево'!#REF!</f>
        <v>#REF!</v>
      </c>
      <c r="F123" s="39" t="e">
        <f t="shared" si="5"/>
        <v>#REF!</v>
      </c>
      <c r="G123" s="39" t="e">
        <f t="shared" si="6"/>
        <v>#REF!</v>
      </c>
      <c r="H123" s="158"/>
    </row>
    <row r="124" spans="1:8" s="32" customFormat="1" ht="48" customHeight="1">
      <c r="A124" s="77"/>
      <c r="B124" s="47" t="s">
        <v>409</v>
      </c>
      <c r="C124" s="124">
        <f>МР!D108</f>
        <v>291.5</v>
      </c>
      <c r="D124" s="124">
        <f>МР!E108</f>
        <v>291.5</v>
      </c>
      <c r="E124" s="124">
        <f>МР!F108</f>
        <v>227</v>
      </c>
      <c r="F124" s="39">
        <f t="shared" si="5"/>
        <v>0.7787307032590052</v>
      </c>
      <c r="G124" s="39">
        <f t="shared" si="6"/>
        <v>0.7787307032590052</v>
      </c>
      <c r="H124" s="158"/>
    </row>
    <row r="125" spans="1:8" s="32" customFormat="1" ht="37.5" customHeight="1">
      <c r="A125" s="77"/>
      <c r="B125" s="47" t="s">
        <v>455</v>
      </c>
      <c r="C125" s="124">
        <f>МР!D109</f>
        <v>56.5</v>
      </c>
      <c r="D125" s="124">
        <f>МР!E109</f>
        <v>56.5</v>
      </c>
      <c r="E125" s="124">
        <f>МР!F109</f>
        <v>44.6</v>
      </c>
      <c r="F125" s="39">
        <f t="shared" si="5"/>
        <v>0.7893805309734514</v>
      </c>
      <c r="G125" s="39">
        <f t="shared" si="6"/>
        <v>0.7893805309734514</v>
      </c>
      <c r="H125" s="158"/>
    </row>
    <row r="126" spans="1:8" s="32" customFormat="1" ht="48" customHeight="1">
      <c r="A126" s="77"/>
      <c r="B126" s="47" t="s">
        <v>456</v>
      </c>
      <c r="C126" s="124">
        <f>МР!D110</f>
        <v>63.8</v>
      </c>
      <c r="D126" s="124">
        <f>МР!E110</f>
        <v>63.8</v>
      </c>
      <c r="E126" s="124">
        <f>МР!F110</f>
        <v>50.4</v>
      </c>
      <c r="F126" s="39">
        <f t="shared" si="5"/>
        <v>0.7899686520376176</v>
      </c>
      <c r="G126" s="39">
        <f t="shared" si="6"/>
        <v>0.7899686520376176</v>
      </c>
      <c r="H126" s="158"/>
    </row>
    <row r="127" spans="1:8" s="32" customFormat="1" ht="48" customHeight="1">
      <c r="A127" s="77"/>
      <c r="B127" s="47" t="s">
        <v>466</v>
      </c>
      <c r="C127" s="124">
        <f>МР!D111</f>
        <v>105.1</v>
      </c>
      <c r="D127" s="124">
        <f>МР!E111</f>
        <v>105.1</v>
      </c>
      <c r="E127" s="124">
        <f>МР!F111</f>
        <v>83</v>
      </c>
      <c r="F127" s="39">
        <f t="shared" si="5"/>
        <v>0.7897240723120837</v>
      </c>
      <c r="G127" s="39">
        <f t="shared" si="6"/>
        <v>0.7897240723120837</v>
      </c>
      <c r="H127" s="158"/>
    </row>
    <row r="128" spans="1:8" s="32" customFormat="1" ht="83.25" customHeight="1">
      <c r="A128" s="77"/>
      <c r="B128" s="47" t="s">
        <v>458</v>
      </c>
      <c r="C128" s="124">
        <f>МР!D112</f>
        <v>1196.4</v>
      </c>
      <c r="D128" s="124">
        <f>МР!E112</f>
        <v>773.2</v>
      </c>
      <c r="E128" s="124">
        <f>МР!F112</f>
        <v>629.4</v>
      </c>
      <c r="F128" s="39">
        <f t="shared" si="5"/>
        <v>0.5260782347041123</v>
      </c>
      <c r="G128" s="39">
        <f t="shared" si="6"/>
        <v>0.8140196585618209</v>
      </c>
      <c r="H128" s="158"/>
    </row>
    <row r="129" spans="1:8" s="32" customFormat="1" ht="48" customHeight="1">
      <c r="A129" s="77"/>
      <c r="B129" s="47" t="s">
        <v>461</v>
      </c>
      <c r="C129" s="124">
        <f>'МО г.Ртищево'!D78</f>
        <v>312.3</v>
      </c>
      <c r="D129" s="124">
        <f>'МО г.Ртищево'!E78</f>
        <v>312.3</v>
      </c>
      <c r="E129" s="124">
        <f>'МО г.Ртищево'!F78</f>
        <v>312.3</v>
      </c>
      <c r="F129" s="39">
        <f t="shared" si="5"/>
        <v>1</v>
      </c>
      <c r="G129" s="39">
        <f t="shared" si="6"/>
        <v>1</v>
      </c>
      <c r="H129" s="158"/>
    </row>
    <row r="130" spans="1:8" s="32" customFormat="1" ht="48" customHeight="1">
      <c r="A130" s="77"/>
      <c r="B130" s="47" t="s">
        <v>462</v>
      </c>
      <c r="C130" s="124">
        <f>'МО г.Ртищево'!D79</f>
        <v>1670</v>
      </c>
      <c r="D130" s="124">
        <f>'МО г.Ртищево'!E79</f>
        <v>0</v>
      </c>
      <c r="E130" s="124">
        <f>'МО г.Ртищево'!F79</f>
        <v>0</v>
      </c>
      <c r="F130" s="39">
        <f t="shared" si="5"/>
        <v>0</v>
      </c>
      <c r="G130" s="39">
        <v>0</v>
      </c>
      <c r="H130" s="158"/>
    </row>
    <row r="131" spans="1:8" s="32" customFormat="1" ht="48" customHeight="1">
      <c r="A131" s="77"/>
      <c r="B131" s="47" t="s">
        <v>474</v>
      </c>
      <c r="C131" s="124">
        <f>МР!D113</f>
        <v>156.5</v>
      </c>
      <c r="D131" s="124">
        <f>МР!E113</f>
        <v>156.5</v>
      </c>
      <c r="E131" s="124">
        <f>МР!F113</f>
        <v>156.4</v>
      </c>
      <c r="F131" s="39">
        <f t="shared" si="5"/>
        <v>0.9993610223642173</v>
      </c>
      <c r="G131" s="39">
        <f t="shared" si="6"/>
        <v>0.9993610223642173</v>
      </c>
      <c r="H131" s="158"/>
    </row>
    <row r="132" spans="1:8" s="32" customFormat="1" ht="21.75" customHeight="1">
      <c r="A132" s="77" t="s">
        <v>38</v>
      </c>
      <c r="B132" s="130" t="s">
        <v>39</v>
      </c>
      <c r="C132" s="124">
        <f>C133+C159+C158+C163+C150+C161+C162</f>
        <v>47719.1</v>
      </c>
      <c r="D132" s="124">
        <f>D133+D159+D158+D163+D150+D161+D162</f>
        <v>43533.9</v>
      </c>
      <c r="E132" s="124">
        <f>E133+E159+E158+E163+E150+E161+E162</f>
        <v>28966.900000000005</v>
      </c>
      <c r="F132" s="39">
        <f t="shared" si="5"/>
        <v>0.6070294703797852</v>
      </c>
      <c r="G132" s="39">
        <f t="shared" si="6"/>
        <v>0.6653872039950476</v>
      </c>
      <c r="H132" s="158"/>
    </row>
    <row r="133" spans="1:7" ht="52.5" customHeight="1">
      <c r="A133" s="163"/>
      <c r="B133" s="131" t="s">
        <v>365</v>
      </c>
      <c r="C133" s="125">
        <f>C134+C135+C136+C137+C138+C139+C140+C141+C142+C143+C144+C147+C148+C145+C146+C149</f>
        <v>32674.6</v>
      </c>
      <c r="D133" s="125">
        <f>D134+D135+D136+D137+D138+D139+D140+D141+D142+D143+D144+D147+D148+D145+D146+D149</f>
        <v>28489.4</v>
      </c>
      <c r="E133" s="125">
        <f>E134+E135+E136+E137+E138+E139+E140+E141+E142+E143+E144+E147+E148+E145+E146+E149</f>
        <v>24559.400000000005</v>
      </c>
      <c r="F133" s="39">
        <f t="shared" si="5"/>
        <v>0.7516358272174719</v>
      </c>
      <c r="G133" s="39">
        <f t="shared" si="6"/>
        <v>0.8620539569102895</v>
      </c>
    </row>
    <row r="134" spans="1:7" ht="32.25" customHeight="1">
      <c r="A134" s="163"/>
      <c r="B134" s="47" t="s">
        <v>367</v>
      </c>
      <c r="C134" s="125">
        <f>'Кр-звезда'!D53+Октябрьский!D52+Салтыковка!D52+Урусово!D52+'МО г.Ртищево'!D82</f>
        <v>250</v>
      </c>
      <c r="D134" s="125">
        <f>'Кр-звезда'!E53+Октябрьский!E52+Салтыковка!E52+Урусово!E52+'МО г.Ртищево'!E82</f>
        <v>245.5</v>
      </c>
      <c r="E134" s="125">
        <f>'Кр-звезда'!F53+Октябрьский!F52+Салтыковка!F52+Урусово!F52+'МО г.Ртищево'!F82</f>
        <v>185.6</v>
      </c>
      <c r="F134" s="39">
        <f t="shared" si="5"/>
        <v>0.7424</v>
      </c>
      <c r="G134" s="39">
        <f t="shared" si="6"/>
        <v>0.7560081466395112</v>
      </c>
    </row>
    <row r="135" spans="1:7" ht="21.75" customHeight="1">
      <c r="A135" s="163"/>
      <c r="B135" s="47" t="s">
        <v>369</v>
      </c>
      <c r="C135" s="125">
        <f>'МО г.Ртищево'!D83+'Кр-звезда'!D54+Октябрьский!D53+Салтыковка!D53+Урусово!D53</f>
        <v>115</v>
      </c>
      <c r="D135" s="125">
        <f>'МО г.Ртищево'!E83+'Кр-звезда'!E54+Октябрьский!E53+Салтыковка!E53+Урусово!E53</f>
        <v>112</v>
      </c>
      <c r="E135" s="125">
        <f>'МО г.Ртищево'!F83+'Кр-звезда'!F54+Октябрьский!F53+Салтыковка!F53+Урусово!F53</f>
        <v>99</v>
      </c>
      <c r="F135" s="39">
        <f t="shared" si="5"/>
        <v>0.8608695652173913</v>
      </c>
      <c r="G135" s="39">
        <f t="shared" si="6"/>
        <v>0.8839285714285714</v>
      </c>
    </row>
    <row r="136" spans="1:7" ht="33" customHeight="1">
      <c r="A136" s="163"/>
      <c r="B136" s="47" t="s">
        <v>371</v>
      </c>
      <c r="C136" s="125">
        <f>'МО г.Ртищево'!D84+'Кр-звезда'!D55+Октябрьский!D54+Салтыковка!D54+Урусово!D54+'Ш-Голицыно'!D54+Макарово!D57</f>
        <v>181</v>
      </c>
      <c r="D136" s="125">
        <f>'МО г.Ртищево'!E84+'Кр-звезда'!E55+Октябрьский!E54+Салтыковка!E54+Урусово!E54+'Ш-Голицыно'!E54+Макарово!E57</f>
        <v>160.6</v>
      </c>
      <c r="E136" s="125">
        <f>'МО г.Ртищево'!F84+'Кр-звезда'!F55+Октябрьский!F54+Салтыковка!F54+Урусово!F54+'Ш-Голицыно'!F54+Макарово!F57</f>
        <v>96</v>
      </c>
      <c r="F136" s="39">
        <f t="shared" si="5"/>
        <v>0.5303867403314917</v>
      </c>
      <c r="G136" s="39">
        <f t="shared" si="6"/>
        <v>0.5977584059775841</v>
      </c>
    </row>
    <row r="137" spans="1:7" ht="36.75" customHeight="1">
      <c r="A137" s="163"/>
      <c r="B137" s="47" t="s">
        <v>373</v>
      </c>
      <c r="C137" s="125">
        <f>'МО г.Ртищево'!D85+'Кр-звезда'!D56+Макарово!D56+Октябрьский!D55+Салтыковка!D55+Урусово!D55+'Ш-Голицыно'!D55</f>
        <v>455</v>
      </c>
      <c r="D137" s="125">
        <f>'МО г.Ртищево'!E85+'Кр-звезда'!E56+Макарово!E56+Октябрьский!E55+Салтыковка!E55+Урусово!E55+'Ш-Голицыно'!E55</f>
        <v>356.6</v>
      </c>
      <c r="E137" s="125">
        <f>'МО г.Ртищево'!F85+'Кр-звезда'!F56+Макарово!F56+Октябрьский!F55+Салтыковка!F55+Урусово!F55+'Ш-Голицыно'!F55</f>
        <v>99</v>
      </c>
      <c r="F137" s="39">
        <f t="shared" si="5"/>
        <v>0.2175824175824176</v>
      </c>
      <c r="G137" s="39">
        <f t="shared" si="6"/>
        <v>0.2776219854178351</v>
      </c>
    </row>
    <row r="138" spans="1:7" ht="38.25" customHeight="1">
      <c r="A138" s="163"/>
      <c r="B138" s="47" t="s">
        <v>375</v>
      </c>
      <c r="C138" s="125">
        <f>'МО г.Ртищево'!D86+'Кр-звезда'!D57+Макарово!D57+Октябрьский!D56+Салтыковка!D56+Урусово!D56+'Ш-Голицыно'!D56</f>
        <v>220</v>
      </c>
      <c r="D138" s="125">
        <f>'МО г.Ртищево'!E86+'Кр-звезда'!E57+Макарово!E57+Октябрьский!E56+Салтыковка!E56+Урусово!E56+'Ш-Голицыно'!E56</f>
        <v>193</v>
      </c>
      <c r="E138" s="125">
        <f>'МО г.Ртищево'!F86+'Кр-звезда'!F57+Макарово!F57+Октябрьский!F56+Салтыковка!F56+Урусово!F56+'Ш-Голицыно'!F56</f>
        <v>99</v>
      </c>
      <c r="F138" s="39">
        <f t="shared" si="5"/>
        <v>0.45</v>
      </c>
      <c r="G138" s="39">
        <f t="shared" si="6"/>
        <v>0.5129533678756477</v>
      </c>
    </row>
    <row r="139" spans="1:7" ht="52.5" customHeight="1">
      <c r="A139" s="163"/>
      <c r="B139" s="47" t="s">
        <v>377</v>
      </c>
      <c r="C139" s="125">
        <f>'МО г.Ртищево'!D87+'Кр-звезда'!D58+Макарово!D59+Октябрьский!D57+Салтыковка!D57+Урусово!D57+'Ш-Голицыно'!D57</f>
        <v>16806.399999999998</v>
      </c>
      <c r="D139" s="125">
        <f>'МО г.Ртищево'!E87+'Кр-звезда'!E58+Макарово!E59+Октябрьский!E57+Салтыковка!E57+Урусово!E57+'Ш-Голицыно'!E57</f>
        <v>14128.599999999999</v>
      </c>
      <c r="E139" s="125">
        <f>'МО г.Ртищево'!F87+'Кр-звезда'!F58+Макарово!F59+Октябрьский!F57+Салтыковка!F57+Урусово!F57+'Ш-Голицыно'!F57</f>
        <v>13592.100000000002</v>
      </c>
      <c r="F139" s="39">
        <f t="shared" si="5"/>
        <v>0.8087454779131762</v>
      </c>
      <c r="G139" s="39">
        <f t="shared" si="6"/>
        <v>0.962027377093272</v>
      </c>
    </row>
    <row r="140" spans="1:7" ht="52.5" customHeight="1">
      <c r="A140" s="163"/>
      <c r="B140" s="47" t="s">
        <v>379</v>
      </c>
      <c r="C140" s="125">
        <f>'МО г.Ртищево'!D88</f>
        <v>1071.7</v>
      </c>
      <c r="D140" s="125">
        <f>'МО г.Ртищево'!E88</f>
        <v>1071.7</v>
      </c>
      <c r="E140" s="125">
        <f>'МО г.Ртищево'!F88</f>
        <v>806.7</v>
      </c>
      <c r="F140" s="39">
        <f t="shared" si="5"/>
        <v>0.752729308575161</v>
      </c>
      <c r="G140" s="39">
        <f t="shared" si="6"/>
        <v>0.752729308575161</v>
      </c>
    </row>
    <row r="141" spans="1:7" ht="34.5" customHeight="1">
      <c r="A141" s="163"/>
      <c r="B141" s="47" t="s">
        <v>381</v>
      </c>
      <c r="C141" s="125">
        <f>'МО г.Ртищево'!D89</f>
        <v>100</v>
      </c>
      <c r="D141" s="125">
        <f>'МО г.Ртищево'!E89</f>
        <v>100</v>
      </c>
      <c r="E141" s="125">
        <f>'МО г.Ртищево'!F89</f>
        <v>96.2</v>
      </c>
      <c r="F141" s="39">
        <f t="shared" si="5"/>
        <v>0.9620000000000001</v>
      </c>
      <c r="G141" s="39">
        <f t="shared" si="6"/>
        <v>0.9620000000000001</v>
      </c>
    </row>
    <row r="142" spans="1:7" ht="36.75" customHeight="1">
      <c r="A142" s="163"/>
      <c r="B142" s="47" t="s">
        <v>383</v>
      </c>
      <c r="C142" s="125">
        <f>'МО г.Ртищево'!D90+'Кр-звезда'!D59+Макарово!D60+Октябрьский!D58+Салтыковка!D58+Урусово!D58+'Ш-Голицыно'!D58</f>
        <v>6572</v>
      </c>
      <c r="D142" s="125">
        <f>'МО г.Ртищево'!E90+'Кр-звезда'!E59+Макарово!E60+Октябрьский!E58+Салтыковка!E58+Урусово!E58+'Ш-Голицыно'!E58</f>
        <v>6432.5</v>
      </c>
      <c r="E142" s="125">
        <f>'МО г.Ртищево'!F90+'Кр-звезда'!F59+Макарово!F60+Октябрьский!F58+Салтыковка!F58+Урусово!F58+'Ш-Голицыно'!F58</f>
        <v>5029.700000000001</v>
      </c>
      <c r="F142" s="39">
        <f t="shared" si="5"/>
        <v>0.7653225806451615</v>
      </c>
      <c r="G142" s="39">
        <f t="shared" si="6"/>
        <v>0.7819199378157794</v>
      </c>
    </row>
    <row r="143" spans="1:7" ht="34.5" customHeight="1">
      <c r="A143" s="163"/>
      <c r="B143" s="47" t="s">
        <v>385</v>
      </c>
      <c r="C143" s="125">
        <f>'МО г.Ртищево'!D91</f>
        <v>1550</v>
      </c>
      <c r="D143" s="125">
        <f>'МО г.Ртищево'!E91</f>
        <v>1305</v>
      </c>
      <c r="E143" s="125">
        <f>'МО г.Ртищево'!F91</f>
        <v>747.3</v>
      </c>
      <c r="F143" s="39">
        <f t="shared" si="5"/>
        <v>0.48212903225806447</v>
      </c>
      <c r="G143" s="39">
        <f t="shared" si="6"/>
        <v>0.5726436781609195</v>
      </c>
    </row>
    <row r="144" spans="1:7" ht="52.5" customHeight="1">
      <c r="A144" s="163"/>
      <c r="B144" s="47" t="s">
        <v>387</v>
      </c>
      <c r="C144" s="125">
        <f>'МО г.Ртищево'!D92</f>
        <v>4600</v>
      </c>
      <c r="D144" s="125">
        <f>'МО г.Ртищево'!E92</f>
        <v>3730</v>
      </c>
      <c r="E144" s="125">
        <f>'МО г.Ртищево'!F92</f>
        <v>3225.9</v>
      </c>
      <c r="F144" s="39">
        <f t="shared" si="5"/>
        <v>0.7012826086956522</v>
      </c>
      <c r="G144" s="39">
        <f t="shared" si="6"/>
        <v>0.8648525469168901</v>
      </c>
    </row>
    <row r="145" spans="1:7" ht="34.5" customHeight="1">
      <c r="A145" s="163"/>
      <c r="B145" s="47" t="s">
        <v>395</v>
      </c>
      <c r="C145" s="125">
        <f>'Кр-звезда'!D60+Макарово!D61+Октябрьский!D59+Салтыковка!D59+Урусово!D60+'Ш-Голицыно'!D60</f>
        <v>240</v>
      </c>
      <c r="D145" s="125">
        <f>'Кр-звезда'!E60+Макарово!E61+Октябрьский!E59+Салтыковка!E59+Урусово!E60+'Ш-Голицыно'!E60</f>
        <v>162.9</v>
      </c>
      <c r="E145" s="125">
        <f>'Кр-звезда'!F60+Макарово!F61+Октябрьский!F59+Салтыковка!F59+Урусово!F60+'Ш-Голицыно'!F60</f>
        <v>96</v>
      </c>
      <c r="F145" s="39">
        <f t="shared" si="5"/>
        <v>0.4</v>
      </c>
      <c r="G145" s="39">
        <f t="shared" si="6"/>
        <v>0.5893186003683241</v>
      </c>
    </row>
    <row r="146" spans="1:7" ht="34.5" customHeight="1">
      <c r="A146" s="163"/>
      <c r="B146" s="47" t="s">
        <v>397</v>
      </c>
      <c r="C146" s="125">
        <f>'Кр-звезда'!D61+Макарово!D62+'Ш-Голицыно'!D61+Салтыковка!D60+Урусово!D61</f>
        <v>161.8</v>
      </c>
      <c r="D146" s="125">
        <f>'Кр-звезда'!E61+Макарово!E62+'Ш-Голицыно'!E61+Салтыковка!E60+Урусово!E61</f>
        <v>157.3</v>
      </c>
      <c r="E146" s="125">
        <f>'Кр-звезда'!F61+Макарово!F62+'Ш-Голицыно'!F61+Салтыковка!F60+Урусово!F61</f>
        <v>117.8</v>
      </c>
      <c r="F146" s="39">
        <f t="shared" si="5"/>
        <v>0.7280593325092707</v>
      </c>
      <c r="G146" s="39">
        <f t="shared" si="6"/>
        <v>0.7488874761602033</v>
      </c>
    </row>
    <row r="147" spans="1:7" ht="34.5" customHeight="1">
      <c r="A147" s="163"/>
      <c r="B147" s="47" t="s">
        <v>389</v>
      </c>
      <c r="C147" s="125">
        <f>'МО г.Ртищево'!D93</f>
        <v>65</v>
      </c>
      <c r="D147" s="125">
        <f>'МО г.Ртищево'!E93</f>
        <v>65</v>
      </c>
      <c r="E147" s="125">
        <f>'МО г.Ртищево'!F93</f>
        <v>43.2</v>
      </c>
      <c r="F147" s="39">
        <f t="shared" si="5"/>
        <v>0.6646153846153846</v>
      </c>
      <c r="G147" s="39">
        <f t="shared" si="6"/>
        <v>0.6646153846153846</v>
      </c>
    </row>
    <row r="148" spans="1:7" ht="39.75" customHeight="1">
      <c r="A148" s="163"/>
      <c r="B148" s="47" t="s">
        <v>391</v>
      </c>
      <c r="C148" s="125">
        <f>'МО г.Ртищево'!D94+Урусово!D59</f>
        <v>50</v>
      </c>
      <c r="D148" s="125">
        <f>'МО г.Ртищево'!E94+Урусово!E59</f>
        <v>32</v>
      </c>
      <c r="E148" s="125">
        <f>'МО г.Ртищево'!F94+Урусово!F59</f>
        <v>0</v>
      </c>
      <c r="F148" s="39">
        <f t="shared" si="5"/>
        <v>0</v>
      </c>
      <c r="G148" s="39">
        <f t="shared" si="6"/>
        <v>0</v>
      </c>
    </row>
    <row r="149" spans="1:7" ht="39.75" customHeight="1">
      <c r="A149" s="163"/>
      <c r="B149" s="47" t="s">
        <v>445</v>
      </c>
      <c r="C149" s="125">
        <f>'МО г.Ртищево'!D95</f>
        <v>236.7</v>
      </c>
      <c r="D149" s="125">
        <f>'МО г.Ртищево'!E95</f>
        <v>236.7</v>
      </c>
      <c r="E149" s="125">
        <f>'МО г.Ртищево'!F95</f>
        <v>225.9</v>
      </c>
      <c r="F149" s="39">
        <f t="shared" si="5"/>
        <v>0.9543726235741445</v>
      </c>
      <c r="G149" s="39">
        <f t="shared" si="6"/>
        <v>0.9543726235741445</v>
      </c>
    </row>
    <row r="150" spans="1:7" ht="60" customHeight="1">
      <c r="A150" s="163"/>
      <c r="B150" s="123" t="s">
        <v>428</v>
      </c>
      <c r="C150" s="125">
        <f>C151+C152+C154+C155+C156+C157</f>
        <v>14348.5</v>
      </c>
      <c r="D150" s="125">
        <f>D151+D152+D154+D155+D156+D157</f>
        <v>14348.5</v>
      </c>
      <c r="E150" s="125">
        <f>E151+E152+E154+E155+E156+E157</f>
        <v>4327.5</v>
      </c>
      <c r="F150" s="39">
        <f t="shared" si="5"/>
        <v>0.30159947032790885</v>
      </c>
      <c r="G150" s="39">
        <f t="shared" si="6"/>
        <v>0.30159947032790885</v>
      </c>
    </row>
    <row r="151" spans="1:7" ht="65.25" customHeight="1">
      <c r="A151" s="163"/>
      <c r="B151" s="47" t="s">
        <v>419</v>
      </c>
      <c r="C151" s="125">
        <f>'МО г.Ртищево'!D99</f>
        <v>12334.1</v>
      </c>
      <c r="D151" s="125">
        <f>'МО г.Ртищево'!E99</f>
        <v>12334.1</v>
      </c>
      <c r="E151" s="125">
        <f>'МО г.Ртищево'!F99</f>
        <v>3700.2</v>
      </c>
      <c r="F151" s="39">
        <f t="shared" si="5"/>
        <v>0.2999975677187634</v>
      </c>
      <c r="G151" s="39">
        <f t="shared" si="6"/>
        <v>0.2999975677187634</v>
      </c>
    </row>
    <row r="152" spans="1:7" ht="52.5" customHeight="1">
      <c r="A152" s="163"/>
      <c r="B152" s="131" t="s">
        <v>421</v>
      </c>
      <c r="C152" s="125">
        <f>'МО г.Ртищево'!D100</f>
        <v>1524.4</v>
      </c>
      <c r="D152" s="125">
        <f>'МО г.Ртищево'!E100</f>
        <v>1524.4</v>
      </c>
      <c r="E152" s="125">
        <f>'МО г.Ртищево'!F100</f>
        <v>457.3</v>
      </c>
      <c r="F152" s="39">
        <f t="shared" si="5"/>
        <v>0.29998688008396746</v>
      </c>
      <c r="G152" s="39">
        <f t="shared" si="6"/>
        <v>0.29998688008396746</v>
      </c>
    </row>
    <row r="153" spans="1:7" ht="52.5" customHeight="1" hidden="1">
      <c r="A153" s="163"/>
      <c r="B153" s="131"/>
      <c r="C153" s="125"/>
      <c r="D153" s="125"/>
      <c r="E153" s="125"/>
      <c r="F153" s="39" t="e">
        <f t="shared" si="5"/>
        <v>#DIV/0!</v>
      </c>
      <c r="G153" s="39" t="e">
        <f t="shared" si="6"/>
        <v>#DIV/0!</v>
      </c>
    </row>
    <row r="154" spans="1:7" ht="39" customHeight="1">
      <c r="A154" s="163"/>
      <c r="B154" s="131" t="s">
        <v>431</v>
      </c>
      <c r="C154" s="125">
        <f>'МО г.Ртищево'!D97</f>
        <v>280</v>
      </c>
      <c r="D154" s="125">
        <f>'МО г.Ртищево'!E97</f>
        <v>280</v>
      </c>
      <c r="E154" s="125">
        <f>'МО г.Ртищево'!F97</f>
        <v>112</v>
      </c>
      <c r="F154" s="39">
        <f t="shared" si="5"/>
        <v>0.4</v>
      </c>
      <c r="G154" s="39">
        <f t="shared" si="6"/>
        <v>0.4</v>
      </c>
    </row>
    <row r="155" spans="1:7" ht="38.25" customHeight="1">
      <c r="A155" s="163"/>
      <c r="B155" s="131" t="s">
        <v>432</v>
      </c>
      <c r="C155" s="125">
        <f>'МО г.Ртищево'!D98</f>
        <v>70</v>
      </c>
      <c r="D155" s="125">
        <f>'МО г.Ртищево'!E98</f>
        <v>70</v>
      </c>
      <c r="E155" s="125">
        <f>'МО г.Ртищево'!F98</f>
        <v>16</v>
      </c>
      <c r="F155" s="39">
        <f t="shared" si="5"/>
        <v>0.22857142857142856</v>
      </c>
      <c r="G155" s="39">
        <f t="shared" si="6"/>
        <v>0.22857142857142856</v>
      </c>
    </row>
    <row r="156" spans="1:7" ht="66.75" customHeight="1">
      <c r="A156" s="163"/>
      <c r="B156" s="131" t="s">
        <v>427</v>
      </c>
      <c r="C156" s="125">
        <f>'МО г.Ртищево'!D102</f>
        <v>28.6</v>
      </c>
      <c r="D156" s="125">
        <f>'МО г.Ртищево'!E102</f>
        <v>28.6</v>
      </c>
      <c r="E156" s="125">
        <f>'МО г.Ртищево'!F102</f>
        <v>26.3</v>
      </c>
      <c r="F156" s="39">
        <f t="shared" si="5"/>
        <v>0.9195804195804196</v>
      </c>
      <c r="G156" s="39">
        <f t="shared" si="6"/>
        <v>0.9195804195804196</v>
      </c>
    </row>
    <row r="157" spans="1:7" ht="66.75" customHeight="1">
      <c r="A157" s="163"/>
      <c r="B157" s="131" t="s">
        <v>467</v>
      </c>
      <c r="C157" s="125">
        <f>'МО г.Ртищево'!D101</f>
        <v>111.4</v>
      </c>
      <c r="D157" s="125">
        <f>'МО г.Ртищево'!E101</f>
        <v>111.4</v>
      </c>
      <c r="E157" s="125">
        <f>'МО г.Ртищево'!F101</f>
        <v>15.7</v>
      </c>
      <c r="F157" s="39">
        <f t="shared" si="5"/>
        <v>0.1409335727109515</v>
      </c>
      <c r="G157" s="39">
        <f t="shared" si="6"/>
        <v>0.1409335727109515</v>
      </c>
    </row>
    <row r="158" spans="1:7" ht="93.75" customHeight="1">
      <c r="A158" s="163"/>
      <c r="B158" s="47" t="s">
        <v>435</v>
      </c>
      <c r="C158" s="125">
        <f>Октябрьский!D61+Урусово!D62+'Ш-Голицыно'!D62+Макарово!D63</f>
        <v>60</v>
      </c>
      <c r="D158" s="125">
        <f>Октябрьский!E61+Урусово!E62+'Ш-Голицыно'!E62+Макарово!E63</f>
        <v>60</v>
      </c>
      <c r="E158" s="125">
        <f>Октябрьский!F61+Урусово!F62+'Ш-Голицыно'!F62+Макарово!F63</f>
        <v>0</v>
      </c>
      <c r="F158" s="39">
        <f t="shared" si="5"/>
        <v>0</v>
      </c>
      <c r="G158" s="39">
        <f t="shared" si="6"/>
        <v>0</v>
      </c>
    </row>
    <row r="159" spans="1:7" ht="84" customHeight="1">
      <c r="A159" s="163"/>
      <c r="B159" s="47" t="s">
        <v>437</v>
      </c>
      <c r="C159" s="125">
        <f>Октябрьский!D62+Урусово!D63+'Ш-Голицыно'!D63+Макарово!D64</f>
        <v>18</v>
      </c>
      <c r="D159" s="125">
        <f>Октябрьский!E62+Урусово!E63+'Ш-Голицыно'!E63+Макарово!E64</f>
        <v>18</v>
      </c>
      <c r="E159" s="125">
        <f>Октябрьский!F62+Урусово!F63+'Ш-Голицыно'!F63+Макарово!F64</f>
        <v>0</v>
      </c>
      <c r="F159" s="39">
        <f t="shared" si="5"/>
        <v>0</v>
      </c>
      <c r="G159" s="39">
        <f t="shared" si="6"/>
        <v>0</v>
      </c>
    </row>
    <row r="160" spans="1:7" ht="55.5" customHeight="1" hidden="1">
      <c r="A160" s="163"/>
      <c r="B160" s="47"/>
      <c r="C160" s="125"/>
      <c r="D160" s="125"/>
      <c r="E160" s="125"/>
      <c r="F160" s="39" t="e">
        <f t="shared" si="5"/>
        <v>#DIV/0!</v>
      </c>
      <c r="G160" s="39" t="e">
        <f t="shared" si="6"/>
        <v>#DIV/0!</v>
      </c>
    </row>
    <row r="161" spans="1:7" ht="84" customHeight="1">
      <c r="A161" s="163"/>
      <c r="B161" s="47" t="s">
        <v>465</v>
      </c>
      <c r="C161" s="125">
        <f>Макарово!D65</f>
        <v>18</v>
      </c>
      <c r="D161" s="125">
        <f>Макарово!E65</f>
        <v>18</v>
      </c>
      <c r="E161" s="125">
        <f>Макарово!F65</f>
        <v>0</v>
      </c>
      <c r="F161" s="39">
        <f t="shared" si="5"/>
        <v>0</v>
      </c>
      <c r="G161" s="39">
        <f t="shared" si="6"/>
        <v>0</v>
      </c>
    </row>
    <row r="162" spans="1:7" ht="54" customHeight="1">
      <c r="A162" s="163"/>
      <c r="B162" s="47" t="s">
        <v>476</v>
      </c>
      <c r="C162" s="125">
        <f>Макарово!D66+Октябрьский!D63</f>
        <v>504</v>
      </c>
      <c r="D162" s="125">
        <f>Макарово!E66+Октябрьский!E63</f>
        <v>504</v>
      </c>
      <c r="E162" s="125">
        <f>Макарово!F66+Октябрьский!F63</f>
        <v>0</v>
      </c>
      <c r="F162" s="39">
        <f t="shared" si="5"/>
        <v>0</v>
      </c>
      <c r="G162" s="39">
        <f t="shared" si="6"/>
        <v>0</v>
      </c>
    </row>
    <row r="163" spans="1:7" ht="18" customHeight="1">
      <c r="A163" s="163"/>
      <c r="B163" s="47" t="s">
        <v>152</v>
      </c>
      <c r="C163" s="125">
        <f>Урусово!D64+'Ш-Голицыно'!D64+'Кр-звезда'!D62</f>
        <v>96</v>
      </c>
      <c r="D163" s="125">
        <f>Урусово!E64+'Ш-Голицыно'!E64+'Кр-звезда'!E62</f>
        <v>96</v>
      </c>
      <c r="E163" s="125">
        <f>Урусово!F64+'Ш-Голицыно'!F64+'Кр-звезда'!F62</f>
        <v>80</v>
      </c>
      <c r="F163" s="39">
        <f t="shared" si="5"/>
        <v>0.8333333333333334</v>
      </c>
      <c r="G163" s="39">
        <f t="shared" si="6"/>
        <v>0.8333333333333334</v>
      </c>
    </row>
    <row r="164" spans="1:7" ht="21.75" customHeight="1">
      <c r="A164" s="62" t="s">
        <v>112</v>
      </c>
      <c r="B164" s="143" t="s">
        <v>110</v>
      </c>
      <c r="C164" s="127">
        <f>C165</f>
        <v>19.6</v>
      </c>
      <c r="D164" s="127">
        <f>D165</f>
        <v>13.7</v>
      </c>
      <c r="E164" s="127">
        <f>E165</f>
        <v>4.9</v>
      </c>
      <c r="F164" s="39">
        <f t="shared" si="5"/>
        <v>0.25</v>
      </c>
      <c r="G164" s="39">
        <f t="shared" si="6"/>
        <v>0.3576642335766424</v>
      </c>
    </row>
    <row r="165" spans="1:7" ht="24.75" customHeight="1">
      <c r="A165" s="132" t="s">
        <v>106</v>
      </c>
      <c r="B165" s="63" t="s">
        <v>113</v>
      </c>
      <c r="C165" s="125">
        <f>'Кр-звезда'!D64+Макарово!D68+Октябрьский!D65+Салтыковка!D62+Урусово!D66+'Ш-Голицыно'!D66</f>
        <v>19.6</v>
      </c>
      <c r="D165" s="125">
        <f>'Кр-звезда'!E64+Макарово!E68+Октябрьский!E65+Салтыковка!E62+Урусово!E66+'Ш-Голицыно'!E66</f>
        <v>13.7</v>
      </c>
      <c r="E165" s="125">
        <f>'Кр-звезда'!F64+Макарово!F68+Октябрьский!F65+Салтыковка!F62+Урусово!F66+'Ш-Голицыно'!F66</f>
        <v>4.9</v>
      </c>
      <c r="F165" s="39">
        <f t="shared" si="5"/>
        <v>0.25</v>
      </c>
      <c r="G165" s="39">
        <f t="shared" si="6"/>
        <v>0.3576642335766424</v>
      </c>
    </row>
    <row r="166" spans="1:7" ht="35.25" customHeight="1">
      <c r="A166" s="41" t="s">
        <v>40</v>
      </c>
      <c r="B166" s="133" t="s">
        <v>188</v>
      </c>
      <c r="C166" s="127">
        <f>C167+C168+C170+C171+C169</f>
        <v>502282.49999999994</v>
      </c>
      <c r="D166" s="127">
        <f>D167+D168+D170+D171+D169</f>
        <v>405736.8</v>
      </c>
      <c r="E166" s="127">
        <f>E167+E168+E170+E171+E169</f>
        <v>379120.00000000006</v>
      </c>
      <c r="F166" s="39">
        <f t="shared" si="5"/>
        <v>0.7547943637295746</v>
      </c>
      <c r="G166" s="39">
        <f t="shared" si="6"/>
        <v>0.9343988516693582</v>
      </c>
    </row>
    <row r="167" spans="1:7" ht="24.75" customHeight="1">
      <c r="A167" s="163" t="s">
        <v>42</v>
      </c>
      <c r="B167" s="164" t="s">
        <v>41</v>
      </c>
      <c r="C167" s="125">
        <f>МР!D115</f>
        <v>155722.6</v>
      </c>
      <c r="D167" s="125">
        <f>МР!E115</f>
        <v>123563.4</v>
      </c>
      <c r="E167" s="125">
        <f>МР!F115</f>
        <v>119984.7</v>
      </c>
      <c r="F167" s="39">
        <f t="shared" si="5"/>
        <v>0.7705028043456762</v>
      </c>
      <c r="G167" s="39">
        <f t="shared" si="6"/>
        <v>0.971037540242499</v>
      </c>
    </row>
    <row r="168" spans="1:7" ht="24.75" customHeight="1">
      <c r="A168" s="163" t="s">
        <v>43</v>
      </c>
      <c r="B168" s="160" t="s">
        <v>131</v>
      </c>
      <c r="C168" s="125">
        <f>МР!D116</f>
        <v>289001.1</v>
      </c>
      <c r="D168" s="125">
        <f>МР!E116</f>
        <v>233825.1</v>
      </c>
      <c r="E168" s="125">
        <f>МР!F116</f>
        <v>214275.5</v>
      </c>
      <c r="F168" s="39">
        <f t="shared" si="5"/>
        <v>0.7414348941924443</v>
      </c>
      <c r="G168" s="39">
        <f t="shared" si="6"/>
        <v>0.9163922093906941</v>
      </c>
    </row>
    <row r="169" spans="1:7" ht="24.75" customHeight="1">
      <c r="A169" s="163" t="s">
        <v>264</v>
      </c>
      <c r="B169" s="160" t="s">
        <v>132</v>
      </c>
      <c r="C169" s="125">
        <f>МР!D117+'МО г.Ртищево'!D105</f>
        <v>29061</v>
      </c>
      <c r="D169" s="125">
        <f>МР!E117+'МО г.Ртищево'!E105</f>
        <v>23065</v>
      </c>
      <c r="E169" s="125">
        <f>МР!F117+'МО г.Ртищево'!F105</f>
        <v>21959.7</v>
      </c>
      <c r="F169" s="39">
        <f t="shared" si="5"/>
        <v>0.7556415815009807</v>
      </c>
      <c r="G169" s="39">
        <f t="shared" si="6"/>
        <v>0.9520789074355084</v>
      </c>
    </row>
    <row r="170" spans="1:7" ht="24.75" customHeight="1">
      <c r="A170" s="163" t="s">
        <v>44</v>
      </c>
      <c r="B170" s="160" t="s">
        <v>265</v>
      </c>
      <c r="C170" s="125">
        <f>МР!D118+'Кр-звезда'!D68+Макарово!D72+Октябрьский!D69+Салтыковка!D66+Урусово!D70+'Ш-Голицыно'!D70</f>
        <v>4330</v>
      </c>
      <c r="D170" s="125">
        <f>МР!E118+'Кр-звезда'!E68+Макарово!E72+Октябрьский!E69+Салтыковка!E66+Урусово!E70+'Ш-Голицыно'!E70</f>
        <v>4179.1</v>
      </c>
      <c r="E170" s="125">
        <f>МР!F118+'Кр-звезда'!F68+Макарово!F72+Октябрьский!F69+Салтыковка!F66+Урусово!F70+'Ш-Голицыно'!F70</f>
        <v>3861.9</v>
      </c>
      <c r="F170" s="39">
        <f t="shared" si="5"/>
        <v>0.8918937644341801</v>
      </c>
      <c r="G170" s="39">
        <f t="shared" si="6"/>
        <v>0.924098490105525</v>
      </c>
    </row>
    <row r="171" spans="1:7" ht="24.75" customHeight="1">
      <c r="A171" s="163" t="s">
        <v>46</v>
      </c>
      <c r="B171" s="160" t="s">
        <v>45</v>
      </c>
      <c r="C171" s="125">
        <f>МР!D119</f>
        <v>24167.8</v>
      </c>
      <c r="D171" s="125">
        <f>МР!E119</f>
        <v>21104.2</v>
      </c>
      <c r="E171" s="125">
        <f>МР!F119</f>
        <v>19038.2</v>
      </c>
      <c r="F171" s="39">
        <f t="shared" si="5"/>
        <v>0.7877506434181019</v>
      </c>
      <c r="G171" s="39">
        <f t="shared" si="6"/>
        <v>0.9021047943063466</v>
      </c>
    </row>
    <row r="172" spans="1:7" ht="24.75" customHeight="1">
      <c r="A172" s="41" t="s">
        <v>47</v>
      </c>
      <c r="B172" s="160" t="s">
        <v>267</v>
      </c>
      <c r="C172" s="127">
        <f>C173+C174</f>
        <v>102970.3</v>
      </c>
      <c r="D172" s="127">
        <f>D173+D174</f>
        <v>78813</v>
      </c>
      <c r="E172" s="127">
        <f>E173+E174</f>
        <v>67845.1</v>
      </c>
      <c r="F172" s="39">
        <f t="shared" si="5"/>
        <v>0.6588802790707612</v>
      </c>
      <c r="G172" s="39">
        <f t="shared" si="6"/>
        <v>0.86083641023689</v>
      </c>
    </row>
    <row r="173" spans="1:7" ht="24.75" customHeight="1">
      <c r="A173" s="163" t="s">
        <v>48</v>
      </c>
      <c r="B173" s="164" t="s">
        <v>136</v>
      </c>
      <c r="C173" s="125">
        <f>МР!D121</f>
        <v>81560.5</v>
      </c>
      <c r="D173" s="125">
        <f>МР!E121</f>
        <v>62125.2</v>
      </c>
      <c r="E173" s="125">
        <f>МР!F121</f>
        <v>52773</v>
      </c>
      <c r="F173" s="39">
        <f t="shared" si="5"/>
        <v>0.6470411534995494</v>
      </c>
      <c r="G173" s="39">
        <f t="shared" si="6"/>
        <v>0.8494620540457013</v>
      </c>
    </row>
    <row r="174" spans="1:7" ht="24.75" customHeight="1">
      <c r="A174" s="163" t="s">
        <v>50</v>
      </c>
      <c r="B174" s="160" t="s">
        <v>49</v>
      </c>
      <c r="C174" s="125">
        <f>МР!D122</f>
        <v>21409.8</v>
      </c>
      <c r="D174" s="125">
        <f>МР!E122</f>
        <v>16687.8</v>
      </c>
      <c r="E174" s="125">
        <f>МР!F122</f>
        <v>15072.1</v>
      </c>
      <c r="F174" s="39">
        <f aca="true" t="shared" si="7" ref="F174:F191">E174/C174</f>
        <v>0.7039813543330625</v>
      </c>
      <c r="G174" s="39">
        <f aca="true" t="shared" si="8" ref="G174:G191">E174/D174</f>
        <v>0.9031807667877132</v>
      </c>
    </row>
    <row r="175" spans="1:7" ht="24.75" customHeight="1">
      <c r="A175" s="41" t="s">
        <v>51</v>
      </c>
      <c r="B175" s="160" t="s">
        <v>288</v>
      </c>
      <c r="C175" s="127">
        <f>C176+C177+C178+C180+C181+C182+C183+C179</f>
        <v>23106.9</v>
      </c>
      <c r="D175" s="127">
        <f>D176+D177+D178+D180+D181+D182+D183+D179</f>
        <v>19549.3</v>
      </c>
      <c r="E175" s="127">
        <f>E176+E177+E178+E180+E181+E182+E183+E179</f>
        <v>15365.599999999999</v>
      </c>
      <c r="F175" s="39">
        <f t="shared" si="7"/>
        <v>0.6649788591286584</v>
      </c>
      <c r="G175" s="39">
        <f t="shared" si="8"/>
        <v>0.7859923373215408</v>
      </c>
    </row>
    <row r="176" spans="1:7" ht="36.75" customHeight="1">
      <c r="A176" s="163" t="s">
        <v>53</v>
      </c>
      <c r="B176" s="164" t="s">
        <v>52</v>
      </c>
      <c r="C176" s="125">
        <f>МР!D124+'МО г.Ртищево'!D107+'Кр-звезда'!D70+Макарово!D71+Октябрьский!D71+Салтыковка!D68+Урусово!D72+'Ш-Голицыно'!D72</f>
        <v>1962.8000000000002</v>
      </c>
      <c r="D176" s="125">
        <f>МР!E124+'МО г.Ртищево'!E107+'Кр-звезда'!E70+Макарово!E71+Октябрьский!E71+Салтыковка!E68+Урусово!E72+'Ш-Голицыно'!E72</f>
        <v>1850.8</v>
      </c>
      <c r="E176" s="125">
        <f>МР!F124+'МО г.Ртищево'!F107+'Кр-звезда'!F70+Макарово!F71+Октябрьский!F71+Салтыковка!F68+Урусово!F72+'Ш-Голицыно'!F72</f>
        <v>1711</v>
      </c>
      <c r="F176" s="39">
        <f t="shared" si="7"/>
        <v>0.8717138781332789</v>
      </c>
      <c r="G176" s="39">
        <f t="shared" si="8"/>
        <v>0.9244650961746272</v>
      </c>
    </row>
    <row r="177" spans="1:7" ht="36.75" customHeight="1">
      <c r="A177" s="163" t="s">
        <v>54</v>
      </c>
      <c r="B177" s="63" t="s">
        <v>176</v>
      </c>
      <c r="C177" s="125">
        <f>МР!D125</f>
        <v>14806.1</v>
      </c>
      <c r="D177" s="125">
        <f>МР!E125</f>
        <v>11379.5</v>
      </c>
      <c r="E177" s="125">
        <f>МР!F125</f>
        <v>8702.2</v>
      </c>
      <c r="F177" s="39">
        <f t="shared" si="7"/>
        <v>0.5877442405495032</v>
      </c>
      <c r="G177" s="39">
        <f t="shared" si="8"/>
        <v>0.7647260424447472</v>
      </c>
    </row>
    <row r="178" spans="1:7" ht="89.25" customHeight="1" hidden="1">
      <c r="A178" s="163"/>
      <c r="B178" s="63" t="s">
        <v>246</v>
      </c>
      <c r="C178" s="125">
        <v>0</v>
      </c>
      <c r="D178" s="125">
        <v>0</v>
      </c>
      <c r="E178" s="125">
        <v>0</v>
      </c>
      <c r="F178" s="39" t="e">
        <f t="shared" si="7"/>
        <v>#DIV/0!</v>
      </c>
      <c r="G178" s="39" t="e">
        <f t="shared" si="8"/>
        <v>#DIV/0!</v>
      </c>
    </row>
    <row r="179" spans="1:7" ht="23.25" customHeight="1">
      <c r="A179" s="163" t="s">
        <v>54</v>
      </c>
      <c r="B179" s="63" t="s">
        <v>499</v>
      </c>
      <c r="C179" s="125">
        <f>'МО г.Ртищево'!D108</f>
        <v>51.1</v>
      </c>
      <c r="D179" s="125">
        <f>'МО г.Ртищево'!E108</f>
        <v>51.1</v>
      </c>
      <c r="E179" s="125">
        <f>'МО г.Ртищево'!F108</f>
        <v>38.3</v>
      </c>
      <c r="F179" s="39">
        <f t="shared" si="7"/>
        <v>0.7495107632093932</v>
      </c>
      <c r="G179" s="39">
        <f t="shared" si="8"/>
        <v>0.7495107632093932</v>
      </c>
    </row>
    <row r="180" spans="1:7" ht="69.75" customHeight="1">
      <c r="A180" s="163" t="s">
        <v>55</v>
      </c>
      <c r="B180" s="160" t="s">
        <v>154</v>
      </c>
      <c r="C180" s="125">
        <f>МР!D133</f>
        <v>5551.7</v>
      </c>
      <c r="D180" s="125">
        <f>МР!E133</f>
        <v>5532.7</v>
      </c>
      <c r="E180" s="125">
        <f>МР!F133</f>
        <v>4404.8</v>
      </c>
      <c r="F180" s="39">
        <f t="shared" si="7"/>
        <v>0.7934146297530487</v>
      </c>
      <c r="G180" s="39">
        <f t="shared" si="8"/>
        <v>0.7961393171507583</v>
      </c>
    </row>
    <row r="181" spans="1:7" ht="36.75" customHeight="1">
      <c r="A181" s="163"/>
      <c r="B181" s="160" t="s">
        <v>240</v>
      </c>
      <c r="C181" s="125">
        <f>МР!D126</f>
        <v>3.5</v>
      </c>
      <c r="D181" s="125">
        <f>МР!E126</f>
        <v>3.5</v>
      </c>
      <c r="E181" s="125">
        <f>МР!F126</f>
        <v>2.4</v>
      </c>
      <c r="F181" s="39">
        <f t="shared" si="7"/>
        <v>0.6857142857142857</v>
      </c>
      <c r="G181" s="39">
        <f t="shared" si="8"/>
        <v>0.6857142857142857</v>
      </c>
    </row>
    <row r="182" spans="1:7" ht="51" customHeight="1">
      <c r="A182" s="163"/>
      <c r="B182" s="160" t="s">
        <v>410</v>
      </c>
      <c r="C182" s="125">
        <f>МР!D127</f>
        <v>452.2</v>
      </c>
      <c r="D182" s="125">
        <f>МР!E127</f>
        <v>452.2</v>
      </c>
      <c r="E182" s="125">
        <f>МР!F127</f>
        <v>313.3</v>
      </c>
      <c r="F182" s="39">
        <f t="shared" si="7"/>
        <v>0.6928350287483415</v>
      </c>
      <c r="G182" s="39">
        <f t="shared" si="8"/>
        <v>0.6928350287483415</v>
      </c>
    </row>
    <row r="183" spans="1:7" ht="48.75" customHeight="1">
      <c r="A183" s="163"/>
      <c r="B183" s="160" t="s">
        <v>412</v>
      </c>
      <c r="C183" s="125">
        <f>МР!D128</f>
        <v>279.5</v>
      </c>
      <c r="D183" s="125">
        <f>МР!E128</f>
        <v>279.5</v>
      </c>
      <c r="E183" s="125">
        <f>МР!F128</f>
        <v>193.6</v>
      </c>
      <c r="F183" s="39">
        <f t="shared" si="7"/>
        <v>0.6926654740608229</v>
      </c>
      <c r="G183" s="39">
        <f t="shared" si="8"/>
        <v>0.6926654740608229</v>
      </c>
    </row>
    <row r="184" spans="1:7" ht="34.5" customHeight="1">
      <c r="A184" s="62" t="s">
        <v>56</v>
      </c>
      <c r="B184" s="160" t="s">
        <v>415</v>
      </c>
      <c r="C184" s="127">
        <f>C185+C186</f>
        <v>33784.1</v>
      </c>
      <c r="D184" s="127">
        <f>D185+D186</f>
        <v>27083.100000000002</v>
      </c>
      <c r="E184" s="127">
        <f>E185+E186</f>
        <v>24126.8</v>
      </c>
      <c r="F184" s="39">
        <f t="shared" si="7"/>
        <v>0.7141465955878653</v>
      </c>
      <c r="G184" s="39">
        <f t="shared" si="8"/>
        <v>0.8908433672659333</v>
      </c>
    </row>
    <row r="185" spans="1:7" ht="34.5" customHeight="1">
      <c r="A185" s="163" t="s">
        <v>57</v>
      </c>
      <c r="B185" s="162" t="s">
        <v>115</v>
      </c>
      <c r="C185" s="125">
        <f>МР!D135+'МО г.Ртищево'!D110</f>
        <v>33088.1</v>
      </c>
      <c r="D185" s="125">
        <f>МР!E135+'МО г.Ртищево'!E110</f>
        <v>26388.100000000002</v>
      </c>
      <c r="E185" s="125">
        <f>МР!F135+'МО г.Ртищево'!F110</f>
        <v>23518.3</v>
      </c>
      <c r="F185" s="39">
        <f t="shared" si="7"/>
        <v>0.7107781951819536</v>
      </c>
      <c r="G185" s="39">
        <f t="shared" si="8"/>
        <v>0.8912464330512616</v>
      </c>
    </row>
    <row r="186" spans="1:7" ht="34.5" customHeight="1">
      <c r="A186" s="163" t="s">
        <v>117</v>
      </c>
      <c r="B186" s="160" t="s">
        <v>116</v>
      </c>
      <c r="C186" s="125">
        <f>МР!D136</f>
        <v>696</v>
      </c>
      <c r="D186" s="125">
        <f>МР!E136</f>
        <v>695</v>
      </c>
      <c r="E186" s="125">
        <f>МР!F136</f>
        <v>608.5</v>
      </c>
      <c r="F186" s="39">
        <f t="shared" si="7"/>
        <v>0.8742816091954023</v>
      </c>
      <c r="G186" s="39">
        <f t="shared" si="8"/>
        <v>0.8755395683453238</v>
      </c>
    </row>
    <row r="187" spans="1:7" ht="34.5" customHeight="1">
      <c r="A187" s="62" t="s">
        <v>119</v>
      </c>
      <c r="B187" s="160" t="s">
        <v>118</v>
      </c>
      <c r="C187" s="127">
        <f>C188</f>
        <v>754.9</v>
      </c>
      <c r="D187" s="127">
        <f>D188</f>
        <v>722.4</v>
      </c>
      <c r="E187" s="127">
        <f>E188</f>
        <v>712.8</v>
      </c>
      <c r="F187" s="39">
        <f t="shared" si="7"/>
        <v>0.9442310239766856</v>
      </c>
      <c r="G187" s="39">
        <f t="shared" si="8"/>
        <v>0.9867109634551494</v>
      </c>
    </row>
    <row r="188" spans="1:7" ht="34.5" customHeight="1">
      <c r="A188" s="163" t="s">
        <v>121</v>
      </c>
      <c r="B188" s="162" t="s">
        <v>120</v>
      </c>
      <c r="C188" s="125">
        <f>МР!D139+'МО г.Ртищево'!D112</f>
        <v>754.9</v>
      </c>
      <c r="D188" s="125">
        <f>МР!E139+'МО г.Ртищево'!E112</f>
        <v>722.4</v>
      </c>
      <c r="E188" s="125">
        <f>МР!F139+'МО г.Ртищево'!F112</f>
        <v>712.8</v>
      </c>
      <c r="F188" s="39">
        <f t="shared" si="7"/>
        <v>0.9442310239766856</v>
      </c>
      <c r="G188" s="39">
        <f t="shared" si="8"/>
        <v>0.9867109634551494</v>
      </c>
    </row>
    <row r="189" spans="1:7" ht="34.5" customHeight="1">
      <c r="A189" s="62" t="s">
        <v>123</v>
      </c>
      <c r="B189" s="160" t="s">
        <v>122</v>
      </c>
      <c r="C189" s="127">
        <f>C190</f>
        <v>600</v>
      </c>
      <c r="D189" s="127">
        <f>D190</f>
        <v>245</v>
      </c>
      <c r="E189" s="127">
        <f>E190</f>
        <v>221.9</v>
      </c>
      <c r="F189" s="39">
        <f t="shared" si="7"/>
        <v>0.36983333333333335</v>
      </c>
      <c r="G189" s="39">
        <f t="shared" si="8"/>
        <v>0.9057142857142857</v>
      </c>
    </row>
    <row r="190" spans="1:7" ht="34.5" customHeight="1">
      <c r="A190" s="163" t="s">
        <v>125</v>
      </c>
      <c r="B190" s="162" t="s">
        <v>124</v>
      </c>
      <c r="C190" s="125">
        <f>МР!D141</f>
        <v>600</v>
      </c>
      <c r="D190" s="125">
        <f>МР!E141</f>
        <v>245</v>
      </c>
      <c r="E190" s="125">
        <f>МР!F141</f>
        <v>221.9</v>
      </c>
      <c r="F190" s="39">
        <f t="shared" si="7"/>
        <v>0.36983333333333335</v>
      </c>
      <c r="G190" s="39">
        <f t="shared" si="8"/>
        <v>0.9057142857142857</v>
      </c>
    </row>
    <row r="191" spans="1:7" ht="22.5" customHeight="1">
      <c r="A191" s="163"/>
      <c r="B191" s="164" t="s">
        <v>59</v>
      </c>
      <c r="C191" s="127">
        <f>C45+C62+C64+C75+C105+C166+C172+C175+C184+C187+C189+C164</f>
        <v>848615.8</v>
      </c>
      <c r="D191" s="127">
        <f>D45+D62+D64+D75+D105+D166+D172+D175+D184+D187+D189+D164</f>
        <v>680461.6</v>
      </c>
      <c r="E191" s="127">
        <f>E45+E62+E64+E75+E105+E166+E172+E175+E184+E187+E189+E164</f>
        <v>593275.0000000002</v>
      </c>
      <c r="F191" s="39">
        <f t="shared" si="7"/>
        <v>0.6991090667885281</v>
      </c>
      <c r="G191" s="39">
        <f t="shared" si="8"/>
        <v>0.8718713884809962</v>
      </c>
    </row>
    <row r="192" spans="3:6" ht="18.75">
      <c r="C192" s="103"/>
      <c r="D192" s="103"/>
      <c r="E192" s="103"/>
      <c r="F192" s="134"/>
    </row>
    <row r="193" spans="3:6" ht="18">
      <c r="C193" s="103"/>
      <c r="D193" s="103"/>
      <c r="E193" s="103"/>
      <c r="F193" s="136"/>
    </row>
    <row r="194" spans="2:6" ht="18">
      <c r="B194" s="69" t="s">
        <v>320</v>
      </c>
      <c r="C194" s="103"/>
      <c r="D194" s="103"/>
      <c r="E194" s="103">
        <v>12625.1</v>
      </c>
      <c r="F194" s="137"/>
    </row>
    <row r="195" spans="2:6" ht="18">
      <c r="B195" s="69"/>
      <c r="C195" s="103"/>
      <c r="D195" s="103"/>
      <c r="E195" s="103"/>
      <c r="F195" s="137"/>
    </row>
    <row r="196" spans="2:6" ht="18" hidden="1">
      <c r="B196" s="70" t="s">
        <v>330</v>
      </c>
      <c r="C196" s="103"/>
      <c r="D196" s="103"/>
      <c r="E196" s="103"/>
      <c r="F196" s="137"/>
    </row>
    <row r="197" spans="2:7" ht="18.75" hidden="1">
      <c r="B197" s="69" t="s">
        <v>75</v>
      </c>
      <c r="C197" s="103"/>
      <c r="D197" s="103"/>
      <c r="E197" s="103"/>
      <c r="F197" s="137"/>
      <c r="G197" s="138"/>
    </row>
    <row r="198" spans="2:6" ht="18" hidden="1">
      <c r="B198" s="69" t="s">
        <v>76</v>
      </c>
      <c r="C198" s="103"/>
      <c r="D198" s="103"/>
      <c r="E198" s="103"/>
      <c r="F198" s="137"/>
    </row>
    <row r="199" spans="2:6" ht="18" hidden="1">
      <c r="B199" s="69"/>
      <c r="C199" s="103"/>
      <c r="D199" s="103"/>
      <c r="E199" s="103"/>
      <c r="F199" s="137"/>
    </row>
    <row r="200" spans="2:7" ht="18.75" hidden="1">
      <c r="B200" s="69" t="s">
        <v>77</v>
      </c>
      <c r="C200" s="103"/>
      <c r="D200" s="103"/>
      <c r="E200" s="103"/>
      <c r="F200" s="137"/>
      <c r="G200" s="139"/>
    </row>
    <row r="201" spans="2:6" ht="18" hidden="1">
      <c r="B201" s="69" t="s">
        <v>78</v>
      </c>
      <c r="C201" s="103"/>
      <c r="D201" s="103"/>
      <c r="E201" s="103"/>
      <c r="F201" s="137"/>
    </row>
    <row r="202" spans="2:6" ht="18" hidden="1">
      <c r="B202" s="69"/>
      <c r="C202" s="103"/>
      <c r="D202" s="103"/>
      <c r="E202" s="103"/>
      <c r="F202" s="137"/>
    </row>
    <row r="203" spans="2:7" ht="18.75" hidden="1">
      <c r="B203" s="69" t="s">
        <v>79</v>
      </c>
      <c r="C203" s="103"/>
      <c r="D203" s="103"/>
      <c r="E203" s="103"/>
      <c r="F203" s="137"/>
      <c r="G203" s="140"/>
    </row>
    <row r="204" spans="2:6" ht="18" hidden="1">
      <c r="B204" s="69" t="s">
        <v>80</v>
      </c>
      <c r="C204" s="103"/>
      <c r="D204" s="103"/>
      <c r="E204" s="103"/>
      <c r="F204" s="137"/>
    </row>
    <row r="205" spans="2:6" ht="18">
      <c r="B205" s="70" t="s">
        <v>331</v>
      </c>
      <c r="C205" s="103"/>
      <c r="D205" s="103"/>
      <c r="E205" s="103">
        <v>4500</v>
      </c>
      <c r="F205" s="137"/>
    </row>
    <row r="206" spans="1:7" ht="18.75">
      <c r="A206" s="65"/>
      <c r="B206" s="70"/>
      <c r="C206" s="103"/>
      <c r="D206" s="103"/>
      <c r="E206" s="103"/>
      <c r="F206" s="137"/>
      <c r="G206" s="141"/>
    </row>
    <row r="207" spans="1:6" ht="12" customHeight="1" hidden="1">
      <c r="A207" s="65"/>
      <c r="B207" s="69"/>
      <c r="C207" s="103"/>
      <c r="D207" s="103"/>
      <c r="E207" s="103"/>
      <c r="F207" s="137"/>
    </row>
    <row r="208" spans="1:6" ht="5.25" customHeight="1" hidden="1">
      <c r="A208" s="65"/>
      <c r="B208" s="69"/>
      <c r="C208" s="103"/>
      <c r="D208" s="103"/>
      <c r="E208" s="103"/>
      <c r="F208" s="137"/>
    </row>
    <row r="209" spans="1:7" ht="45" customHeight="1">
      <c r="A209" s="65"/>
      <c r="B209" s="69" t="s">
        <v>83</v>
      </c>
      <c r="C209" s="103"/>
      <c r="D209" s="103"/>
      <c r="E209" s="103">
        <f>E194+E40-E191-E205+E195</f>
        <v>14549.599999999744</v>
      </c>
      <c r="F209" s="137"/>
      <c r="G209" s="142"/>
    </row>
    <row r="210" spans="1:6" ht="18">
      <c r="A210" s="65"/>
      <c r="B210" s="69"/>
      <c r="C210" s="103"/>
      <c r="D210" s="103"/>
      <c r="E210" s="103"/>
      <c r="F210" s="137"/>
    </row>
    <row r="211" spans="1:6" ht="18" hidden="1">
      <c r="A211" s="65"/>
      <c r="C211" s="103"/>
      <c r="D211" s="103"/>
      <c r="E211" s="103"/>
      <c r="F211" s="137"/>
    </row>
    <row r="212" spans="1:6" ht="18">
      <c r="A212" s="65"/>
      <c r="C212" s="103"/>
      <c r="D212" s="103"/>
      <c r="E212" s="103"/>
      <c r="F212" s="137"/>
    </row>
    <row r="213" spans="1:6" ht="18">
      <c r="A213" s="65"/>
      <c r="B213" s="69" t="s">
        <v>84</v>
      </c>
      <c r="C213" s="103"/>
      <c r="D213" s="103"/>
      <c r="E213" s="103"/>
      <c r="F213" s="137"/>
    </row>
    <row r="214" spans="1:6" ht="18">
      <c r="A214" s="65"/>
      <c r="B214" s="69" t="s">
        <v>85</v>
      </c>
      <c r="C214" s="103"/>
      <c r="D214" s="103"/>
      <c r="E214" s="103"/>
      <c r="F214" s="137"/>
    </row>
    <row r="215" ht="18">
      <c r="B215" s="69" t="s">
        <v>86</v>
      </c>
    </row>
  </sheetData>
  <sheetProtection/>
  <mergeCells count="16">
    <mergeCell ref="A42:G42"/>
    <mergeCell ref="F43:F44"/>
    <mergeCell ref="G43:G44"/>
    <mergeCell ref="A43:A44"/>
    <mergeCell ref="B43:B44"/>
    <mergeCell ref="C43:C44"/>
    <mergeCell ref="E43:E44"/>
    <mergeCell ref="D43:D44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2018-10-09T11:39:27Z</cp:lastPrinted>
  <dcterms:created xsi:type="dcterms:W3CDTF">1996-10-08T23:32:33Z</dcterms:created>
  <dcterms:modified xsi:type="dcterms:W3CDTF">2018-11-22T10:41:46Z</dcterms:modified>
  <cp:category/>
  <cp:version/>
  <cp:contentType/>
  <cp:contentStatus/>
</cp:coreProperties>
</file>