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firstSheet="1" activeTab="8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<sst xmlns="http://schemas.openxmlformats.org/spreadsheetml/2006/main" count="1302" uniqueCount="389">
  <si>
    <t>Ремонтные работы по башне Рожновского</t>
  </si>
  <si>
    <t>7954500 500</t>
  </si>
  <si>
    <t>ЦП «Обеспечение жильем молодых семей» на 2011-2015 годы</t>
  </si>
  <si>
    <t>ЦП  «Обеспечение жилыми помещениями молодых семей»</t>
  </si>
  <si>
    <t>Благоустройство, в т.ч.: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</si>
  <si>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</si>
  <si>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</si>
  <si>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</si>
  <si>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</si>
  <si>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</si>
  <si>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</si>
  <si>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</si>
  <si>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</si>
  <si>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</si>
  <si>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</si>
  <si>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</si>
  <si>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</si>
  <si>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</si>
  <si>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</si>
  <si>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</si>
  <si>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</si>
  <si>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</si>
  <si>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</si>
  <si>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</si>
  <si>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</si>
  <si>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</si>
  <si>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</si>
  <si>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</si>
  <si>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</si>
  <si>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</si>
  <si>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</si>
  <si>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</si>
  <si>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</si>
  <si>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</si>
  <si>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</si>
  <si>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</si>
  <si>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</si>
  <si>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</si>
  <si>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</si>
  <si>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</si>
  <si>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</si>
  <si>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</si>
  <si>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</si>
  <si>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</si>
  <si>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</si>
  <si>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</si>
  <si>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</si>
  <si>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</si>
  <si>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</si>
  <si>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</si>
  <si>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</si>
  <si>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</si>
  <si>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</si>
  <si>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</si>
  <si>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</si>
  <si>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</si>
  <si>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</si>
  <si>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</si>
  <si>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</si>
  <si>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</si>
  <si>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</si>
  <si>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</si>
  <si>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</si>
  <si>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</si>
  <si>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</si>
  <si>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</si>
  <si>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</si>
  <si>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</si>
  <si>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</si>
  <si>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</si>
  <si>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</si>
  <si>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</si>
  <si>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</si>
  <si>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</si>
  <si>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</si>
  <si>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</si>
  <si>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</si>
  <si>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</si>
  <si>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</si>
  <si>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</si>
  <si>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</si>
  <si>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</si>
  <si>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</si>
  <si>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</si>
  <si>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</si>
  <si>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</si>
  <si>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</si>
  <si>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</si>
  <si>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</si>
  <si>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</si>
  <si>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</si>
  <si>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</si>
  <si>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</si>
  <si>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</si>
  <si>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</si>
  <si>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</si>
  <si>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</si>
  <si>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</si>
  <si>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</si>
  <si>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</si>
  <si>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</si>
  <si>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</si>
  <si>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</si>
  <si>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</si>
  <si>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</si>
  <si>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</si>
  <si>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</si>
  <si>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</si>
  <si>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</si>
  <si>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</si>
  <si>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</si>
  <si>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</si>
  <si>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</si>
  <si>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</si>
  <si>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</si>
  <si>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</si>
  <si>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</si>
  <si>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</si>
  <si>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</si>
  <si>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</si>
  <si>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</si>
  <si>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</si>
  <si>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</si>
  <si>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</si>
  <si>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</si>
  <si>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</si>
  <si>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</si>
  <si>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</si>
  <si>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</si>
  <si>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Доходы мест.бюдж.от продажи имущ.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</si>
  <si>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</si>
  <si>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</si>
  <si>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</si>
  <si>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</si>
  <si>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</si>
  <si>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</si>
  <si>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</si>
  <si>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</si>
  <si>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</si>
  <si>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</si>
  <si>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</si>
  <si>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</si>
  <si>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</si>
  <si>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</si>
  <si>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</si>
  <si>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</si>
  <si>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</si>
  <si>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</si>
  <si>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</si>
  <si>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</si>
  <si>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</si>
  <si>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</si>
  <si>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</si>
  <si>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</si>
  <si>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</si>
  <si>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</si>
  <si>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</si>
  <si>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</si>
  <si>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</si>
  <si>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</si>
  <si>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</si>
  <si>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</si>
  <si>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</si>
  <si>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</si>
  <si>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</si>
  <si>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</si>
  <si>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</si>
  <si>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</si>
  <si>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</si>
  <si>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</si>
  <si>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</si>
  <si>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</si>
  <si>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</si>
  <si>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</si>
  <si>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</si>
  <si>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</si>
  <si>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</si>
  <si>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</si>
  <si>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Отдел по управл.имуществом </t>
  </si>
  <si>
    <t xml:space="preserve">Администрации МР на оплату испол. листа о взыскании в порядке субсидиарной ответственности задолженности по договору поручительства 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</si>
  <si>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</si>
  <si>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</si>
  <si>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</si>
  <si>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7955700</t>
  </si>
  <si>
    <t>МЦП "Профилактика терроризма и экстремизма в Ртищевском районе на 2013 г.г."</t>
  </si>
  <si>
    <t>5220610</t>
  </si>
  <si>
    <t>5220611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</si>
  <si>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</si>
  <si>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</si>
  <si>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</si>
  <si>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</si>
  <si>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</si>
  <si>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</si>
  <si>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</si>
  <si>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</si>
  <si>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</si>
  <si>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</si>
  <si>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</si>
  <si>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</si>
  <si>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</si>
  <si>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</si>
  <si>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</si>
  <si>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</si>
  <si>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</si>
  <si>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</si>
  <si>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</si>
  <si>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</si>
  <si>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</si>
  <si>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</si>
  <si>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</si>
  <si>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</si>
  <si>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</si>
  <si>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</si>
  <si>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возм затрат по сод.помещ.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</si>
  <si>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</si>
  <si>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</si>
  <si>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</si>
  <si>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</si>
  <si>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МЦП "Экологическое оздоровление Краснозвездинского муниципального образования на 2009-2013 г.г."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</si>
  <si>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</si>
  <si>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</si>
  <si>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</si>
  <si>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</si>
  <si>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</si>
  <si>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</si>
  <si>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</si>
  <si>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</si>
  <si>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</si>
  <si>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0920300 500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</si>
  <si>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</si>
  <si>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</si>
  <si>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 xml:space="preserve"> выполнение других обязательств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</si>
  <si>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</si>
  <si>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</si>
  <si>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</si>
  <si>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</si>
  <si>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9414100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</si>
  <si>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</si>
  <si>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</si>
  <si>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</si>
  <si>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</si>
  <si>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за счет средств областного дорожного фонда</t>
  </si>
  <si>
    <t>5207610</t>
  </si>
  <si>
    <t>Подпрограмма "Ремонт автомобильных дорог и искусственных сооружений на них в границах городских и сельских поселений"</t>
  </si>
  <si>
    <t>7530000</t>
  </si>
  <si>
    <t>9510100</t>
  </si>
  <si>
    <t>7230000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</si>
  <si>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</si>
  <si>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</si>
  <si>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</si>
  <si>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1401  5107290</t>
  </si>
  <si>
    <t>5107350   1004</t>
  </si>
  <si>
    <t>Прочие межбюджетные трансферты из бюджета муниципального района бюджетам поселений</t>
  </si>
  <si>
    <t>1401  9819100</t>
  </si>
  <si>
    <t>1403  9829200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</si>
  <si>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</si>
  <si>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</si>
  <si>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</si>
  <si>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</si>
  <si>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</si>
  <si>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</si>
  <si>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 xml:space="preserve"> Возмещение расходов на оплату жилого помещения и коммунальных услуг отдельным категориям граждан, проживающим и работающим в сельской местности, рабочих поселках</t>
  </si>
  <si>
    <t>9960000  1003</t>
  </si>
  <si>
    <t>Обеспечение деятельности представительного органа муниципального образования</t>
  </si>
  <si>
    <t>Подпрограмма "Проведение усиления антитеррористической защищенности населения на территории Ртищевского муниципального района"</t>
  </si>
  <si>
    <t>7910000</t>
  </si>
  <si>
    <t>7920000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</si>
  <si>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</si>
  <si>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7930000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</si>
  <si>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района"</t>
  </si>
  <si>
    <t>7510000</t>
  </si>
  <si>
    <t>Подпрограмма "Обеспечение надежности и безопасности движения по автомобильным дорогам муниципального значения"</t>
  </si>
  <si>
    <t>8001000</t>
  </si>
  <si>
    <t>Улучшение эстетического состояния города (озеленение)</t>
  </si>
  <si>
    <t>8003000</t>
  </si>
  <si>
    <t>Создание мест для полноценного отдыха граждан</t>
  </si>
  <si>
    <t>8004000</t>
  </si>
  <si>
    <t>Улучшение эстетического вида территорий городских кладбищ</t>
  </si>
  <si>
    <t>8005000</t>
  </si>
  <si>
    <t>Улучшение архитектурного вида города</t>
  </si>
  <si>
    <t>8006000</t>
  </si>
  <si>
    <t>Отлов и содержание безнадзорных животных</t>
  </si>
  <si>
    <t>9530100</t>
  </si>
  <si>
    <t>9530300</t>
  </si>
  <si>
    <t>9332000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</si>
  <si>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</si>
  <si>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</si>
  <si>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</si>
  <si>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9530500</t>
  </si>
  <si>
    <t>9910100</t>
  </si>
  <si>
    <t>Мероприятия в области молодежной политики муниципального образования</t>
  </si>
  <si>
    <t>9920200</t>
  </si>
  <si>
    <t>9616000  1001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</si>
  <si>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</si>
  <si>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</si>
  <si>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</si>
  <si>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</si>
  <si>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</si>
  <si>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</si>
  <si>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</si>
  <si>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</si>
  <si>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Муниципальная  программа "Обеспечение первичных мер пожарной безопасности на территории муниципального образования"</t>
  </si>
  <si>
    <t>Подпрограмма "Модернизация  объектов коммунальной инфраструктуры"</t>
  </si>
  <si>
    <t>Ведомственная целевая программа  "Комплексное благоустройство города Ртищево" на 2014 год, в том числе: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</si>
  <si>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</si>
  <si>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</si>
  <si>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</si>
  <si>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</si>
  <si>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</si>
  <si>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9210100</t>
  </si>
  <si>
    <t>9130400</t>
  </si>
  <si>
    <t>9940400</t>
  </si>
  <si>
    <t>Оплата за газ для поддержания вечного огня</t>
  </si>
  <si>
    <t>Расходы на обеспечение функций центрального аппарата (компенсация уволенным отд. имущ)</t>
  </si>
  <si>
    <t>Отдел по управл.имуществом (и компенсация уволенным городского отдела имущества)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</si>
  <si>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</si>
  <si>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</si>
  <si>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</si>
  <si>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Топливно-энергетический комплекс, в том числе: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</si>
  <si>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</si>
  <si>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</si>
  <si>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</si>
  <si>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</si>
  <si>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</si>
  <si>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</si>
  <si>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</si>
  <si>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</si>
  <si>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</si>
  <si>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</si>
  <si>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9932001</t>
  </si>
  <si>
    <t>Погашение задолженности по муниципальной целевой программе "Ремонт внутриквартальных проездов к дворовым территориям многоквартирных домов муниципального образования г. Ртищево в 2013 году" - строительный контроль за строительством дорог</t>
  </si>
  <si>
    <t>9414200</t>
  </si>
  <si>
    <t>Обеспечение надежности и безопасности движения по автомобильным дорогам муниципального значения" (нанесение дорожной разметки)</t>
  </si>
  <si>
    <t>7510301</t>
  </si>
  <si>
    <t>7411003</t>
  </si>
  <si>
    <t>Погашение кредиторской задолженности по формированию схемы теплоснабжения</t>
  </si>
  <si>
    <t>7230701</t>
  </si>
  <si>
    <t>Техническое обслуживание системы газораспределения и газопотребления</t>
  </si>
  <si>
    <t>7230702</t>
  </si>
  <si>
    <t>Водозабор г. Ртищево</t>
  </si>
  <si>
    <t>Подпрограмма "Обеспечение жилыми помещениями молодых семей"</t>
  </si>
  <si>
    <t>7210000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</si>
  <si>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</si>
  <si>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</si>
  <si>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</si>
  <si>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</si>
  <si>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</si>
  <si>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</si>
  <si>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</si>
  <si>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</si>
  <si>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</si>
  <si>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</si>
  <si>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</si>
  <si>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</si>
  <si>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</si>
  <si>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</si>
  <si>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</si>
  <si>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</si>
  <si>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план на 9 месяцев</t>
  </si>
  <si>
    <t>% к плану 9 месяцев</t>
  </si>
  <si>
    <t>% к плану  месяцев</t>
  </si>
  <si>
    <t>% к плану 9 месяцев.</t>
  </si>
  <si>
    <t>0105</t>
  </si>
  <si>
    <t>0105120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</si>
  <si>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</si>
  <si>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</si>
  <si>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Иные межбюджетные трансферты бюджетам муниципальных районов области на поощрение победителей областного конкурса в агропромышленном комплексе, проведенного в 2013 году</t>
  </si>
  <si>
    <t>5307820</t>
  </si>
  <si>
    <t>Судебная система</t>
  </si>
  <si>
    <t>Межбюджетные трансферты бюджетам муниципальных районов области на поощрение победителей областного конкурса в агропромышленном комплексе</t>
  </si>
  <si>
    <t>Иные межбюджетные трансферты на государственную поддержку муниципальных учреждений культуры муниципальных образований, находящихся на территории сельских поселений</t>
  </si>
  <si>
    <t>Иные межбюджетные трансферты из областного бюджета (комплект книж.фондов,гос поддержку муниц уч-й культуры мо, находящихся на тер сел поселений,поощрение победителей областного конкурса в агропромышленном комплексе )</t>
  </si>
  <si>
    <t xml:space="preserve">СПРАВКА
об исполнении бюджета Ртищевского района
на 01.09.2014 г.
</t>
  </si>
  <si>
    <t>7510302</t>
  </si>
  <si>
    <t>Обеспечение надежности и безопасности движения по автомобильным дорогам муниципального значения" (дорожные знаки)</t>
  </si>
  <si>
    <t>8100000</t>
  </si>
  <si>
    <t>Муниципальная программа "Развитие малого и среднего предпринимательства в Ртищевском районе на 2014-2015 г.г."</t>
  </si>
  <si>
    <t>6215020</t>
  </si>
  <si>
    <t>6317570</t>
  </si>
  <si>
    <t>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</si>
  <si>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 xml:space="preserve">СПРАВКА
об исполнении бюджета МО г. Ртищево
на 01.09.2014г.
</t>
  </si>
  <si>
    <t xml:space="preserve">СПРАВКА
об исполнении бюджета Краснозвездинского МО
на 01.09.2014г.
</t>
  </si>
  <si>
    <t xml:space="preserve">СПРАВКА
об исполнении бюджета Макаровского МО
на 01.09.2014г.
</t>
  </si>
  <si>
    <t xml:space="preserve">СПРАВКА
об исполнении бюджета Октябрьского МО
на 01.09.2014г.
</t>
  </si>
  <si>
    <t xml:space="preserve">СПРАВКА
об исполнении бюджета Салтыковского МО
на 01.09.2014г.
</t>
  </si>
  <si>
    <t xml:space="preserve">СПРАВКА
об исполнении бюджета Урусовского МО
на 01.09.2014г.
</t>
  </si>
  <si>
    <t xml:space="preserve">СПРАВКА
об исполнении бюджета Шило-Голицинского МО
на 01.09.2014г.
</t>
  </si>
  <si>
    <t>57,6</t>
  </si>
  <si>
    <t xml:space="preserve">СПРАВКА
об исполнении бюджета Ртищевского района (консолидация)
на 01.09.2014г.
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</si>
</sst>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4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8"/>
      <name val="Times New Roman"/>
      <family val="1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7" fillId="0" borderId="0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/>
    </xf>
    <xf numFmtId="177" fontId="7" fillId="0" borderId="0" xfId="0" applyNumberFormat="1" applyFont="1" applyFill="1" applyBorder="1" applyAlignment="1">
      <alignment horizontal="left" vertical="top" wrapText="1"/>
    </xf>
    <xf numFmtId="9" fontId="7" fillId="0" borderId="10" xfId="0" applyNumberFormat="1" applyFont="1" applyFill="1" applyBorder="1" applyAlignment="1">
      <alignment horizontal="left" vertical="top" wrapText="1"/>
    </xf>
    <xf numFmtId="9" fontId="12" fillId="0" borderId="10" xfId="0" applyNumberFormat="1" applyFont="1" applyFill="1" applyBorder="1" applyAlignment="1">
      <alignment horizontal="left" vertical="top" wrapText="1"/>
    </xf>
    <xf numFmtId="9" fontId="12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2" fillId="0" borderId="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/>
    </xf>
    <xf numFmtId="9" fontId="7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177" fontId="1" fillId="33" borderId="11" xfId="0" applyNumberFormat="1" applyFont="1" applyFill="1" applyBorder="1" applyAlignment="1">
      <alignment horizontal="left" vertical="top" wrapText="1"/>
    </xf>
    <xf numFmtId="178" fontId="1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right" vertical="top" wrapText="1"/>
    </xf>
    <xf numFmtId="9" fontId="2" fillId="33" borderId="11" xfId="0" applyNumberFormat="1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9" fillId="33" borderId="11" xfId="0" applyNumberFormat="1" applyFont="1" applyFill="1" applyBorder="1" applyAlignment="1">
      <alignment horizontal="left" vertical="top" wrapText="1"/>
    </xf>
    <xf numFmtId="178" fontId="2" fillId="33" borderId="11" xfId="0" applyNumberFormat="1" applyFont="1" applyFill="1" applyBorder="1" applyAlignment="1">
      <alignment horizontal="left" vertical="top" wrapText="1"/>
    </xf>
    <xf numFmtId="177" fontId="0" fillId="33" borderId="0" xfId="0" applyNumberFormat="1" applyFont="1" applyFill="1" applyAlignment="1">
      <alignment horizontal="left"/>
    </xf>
    <xf numFmtId="9" fontId="2" fillId="33" borderId="11" xfId="0" applyNumberFormat="1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top" wrapText="1"/>
    </xf>
    <xf numFmtId="0" fontId="1" fillId="33" borderId="12" xfId="54" applyNumberFormat="1" applyFont="1" applyFill="1" applyBorder="1" applyAlignment="1" applyProtection="1">
      <alignment horizontal="left" vertical="center" wrapText="1"/>
      <protection hidden="1"/>
    </xf>
    <xf numFmtId="0" fontId="3" fillId="33" borderId="11" xfId="0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center" wrapText="1"/>
    </xf>
    <xf numFmtId="9" fontId="7" fillId="33" borderId="11" xfId="0" applyNumberFormat="1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right" vertical="center" wrapText="1"/>
    </xf>
    <xf numFmtId="177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top" wrapText="1"/>
    </xf>
    <xf numFmtId="0" fontId="16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0" fontId="14" fillId="33" borderId="11" xfId="0" applyFont="1" applyFill="1" applyBorder="1" applyAlignment="1">
      <alignment horizontal="left" vertical="top" wrapText="1"/>
    </xf>
    <xf numFmtId="187" fontId="1" fillId="33" borderId="11" xfId="52" applyNumberFormat="1" applyFont="1" applyFill="1" applyBorder="1" applyAlignment="1" applyProtection="1">
      <alignment vertical="center" wrapText="1"/>
      <protection hidden="1"/>
    </xf>
    <xf numFmtId="187" fontId="12" fillId="33" borderId="11" xfId="52" applyNumberFormat="1" applyFont="1" applyFill="1" applyBorder="1" applyAlignment="1" applyProtection="1">
      <alignment vertical="center" wrapText="1"/>
      <protection hidden="1"/>
    </xf>
    <xf numFmtId="0" fontId="14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vertical="top" wrapText="1"/>
    </xf>
    <xf numFmtId="0" fontId="14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top" wrapText="1"/>
    </xf>
    <xf numFmtId="49" fontId="1" fillId="33" borderId="11" xfId="0" applyNumberFormat="1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right" vertical="center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/>
    </xf>
    <xf numFmtId="177" fontId="0" fillId="33" borderId="0" xfId="0" applyNumberFormat="1" applyFont="1" applyFill="1" applyBorder="1" applyAlignment="1">
      <alignment horizontal="center"/>
    </xf>
    <xf numFmtId="177" fontId="0" fillId="33" borderId="0" xfId="0" applyNumberFormat="1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178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0" fontId="1" fillId="33" borderId="12" xfId="54" applyNumberFormat="1" applyFont="1" applyFill="1" applyBorder="1" applyAlignment="1" applyProtection="1">
      <alignment horizontal="left" wrapText="1"/>
      <protection hidden="1"/>
    </xf>
    <xf numFmtId="49" fontId="1" fillId="33" borderId="13" xfId="54" applyNumberFormat="1" applyFont="1" applyFill="1" applyBorder="1" applyAlignment="1" applyProtection="1">
      <alignment horizontal="left" wrapText="1"/>
      <protection hidden="1"/>
    </xf>
    <xf numFmtId="49" fontId="3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left" vertical="top" wrapText="1"/>
    </xf>
    <xf numFmtId="49" fontId="14" fillId="33" borderId="11" xfId="0" applyNumberFormat="1" applyFont="1" applyFill="1" applyBorder="1" applyAlignment="1">
      <alignment horizontal="left" vertical="top" wrapText="1"/>
    </xf>
    <xf numFmtId="177" fontId="14" fillId="33" borderId="11" xfId="0" applyNumberFormat="1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49" fontId="9" fillId="33" borderId="14" xfId="0" applyNumberFormat="1" applyFont="1" applyFill="1" applyBorder="1" applyAlignment="1">
      <alignment horizontal="left" vertical="top" wrapText="1"/>
    </xf>
    <xf numFmtId="49" fontId="9" fillId="33" borderId="15" xfId="0" applyNumberFormat="1" applyFont="1" applyFill="1" applyBorder="1" applyAlignment="1">
      <alignment horizontal="lef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49" fontId="11" fillId="33" borderId="11" xfId="0" applyNumberFormat="1" applyFont="1" applyFill="1" applyBorder="1" applyAlignment="1">
      <alignment horizontal="left" vertical="top" wrapText="1"/>
    </xf>
    <xf numFmtId="9" fontId="7" fillId="33" borderId="11" xfId="0" applyNumberFormat="1" applyFont="1" applyFill="1" applyBorder="1" applyAlignment="1">
      <alignment horizontal="right" vertical="top" wrapText="1"/>
    </xf>
    <xf numFmtId="49" fontId="9" fillId="33" borderId="14" xfId="0" applyNumberFormat="1" applyFont="1" applyFill="1" applyBorder="1" applyAlignment="1">
      <alignment horizontal="left" vertical="center" wrapText="1"/>
    </xf>
    <xf numFmtId="49" fontId="9" fillId="33" borderId="15" xfId="0" applyNumberFormat="1" applyFont="1" applyFill="1" applyBorder="1" applyAlignment="1">
      <alignment horizontal="left" vertical="center" wrapText="1"/>
    </xf>
    <xf numFmtId="0" fontId="10" fillId="33" borderId="11" xfId="0" applyFont="1" applyFill="1" applyBorder="1" applyAlignment="1">
      <alignment horizontal="left"/>
    </xf>
    <xf numFmtId="9" fontId="1" fillId="33" borderId="11" xfId="0" applyNumberFormat="1" applyFont="1" applyFill="1" applyBorder="1" applyAlignment="1">
      <alignment horizontal="right" vertical="top" wrapText="1"/>
    </xf>
    <xf numFmtId="0" fontId="1" fillId="33" borderId="16" xfId="56" applyNumberFormat="1" applyFont="1" applyFill="1" applyBorder="1" applyAlignment="1" applyProtection="1">
      <alignment horizontal="left" wrapText="1"/>
      <protection hidden="1"/>
    </xf>
    <xf numFmtId="49" fontId="1" fillId="33" borderId="16" xfId="56" applyNumberFormat="1" applyFont="1" applyFill="1" applyBorder="1" applyAlignment="1" applyProtection="1">
      <alignment horizontal="left" wrapText="1"/>
      <protection hidden="1"/>
    </xf>
    <xf numFmtId="0" fontId="5" fillId="33" borderId="12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left" vertical="top" wrapText="1"/>
    </xf>
    <xf numFmtId="0" fontId="14" fillId="33" borderId="11" xfId="0" applyNumberFormat="1" applyFont="1" applyFill="1" applyBorder="1" applyAlignment="1">
      <alignment horizontal="left" vertical="top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13" fillId="33" borderId="11" xfId="0" applyNumberFormat="1" applyFont="1" applyFill="1" applyBorder="1" applyAlignment="1">
      <alignment horizontal="left" vertical="top" wrapText="1"/>
    </xf>
    <xf numFmtId="0" fontId="13" fillId="33" borderId="11" xfId="0" applyFont="1" applyFill="1" applyBorder="1" applyAlignment="1">
      <alignment horizontal="left" vertical="top" wrapText="1"/>
    </xf>
    <xf numFmtId="49" fontId="16" fillId="33" borderId="11" xfId="0" applyNumberFormat="1" applyFont="1" applyFill="1" applyBorder="1" applyAlignment="1">
      <alignment horizontal="left" vertical="top" wrapText="1"/>
    </xf>
    <xf numFmtId="49" fontId="1" fillId="33" borderId="11" xfId="52" applyNumberFormat="1" applyFont="1" applyFill="1" applyBorder="1" applyAlignment="1" applyProtection="1">
      <alignment vertical="center" wrapText="1"/>
      <protection hidden="1"/>
    </xf>
    <xf numFmtId="177" fontId="1" fillId="33" borderId="11" xfId="0" applyNumberFormat="1" applyFont="1" applyFill="1" applyBorder="1" applyAlignment="1">
      <alignment horizontal="left" vertical="center" wrapText="1"/>
    </xf>
    <xf numFmtId="49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wrapText="1"/>
      <protection hidden="1"/>
    </xf>
    <xf numFmtId="49" fontId="14" fillId="33" borderId="11" xfId="52" applyNumberFormat="1" applyFont="1" applyFill="1" applyBorder="1" applyAlignment="1" applyProtection="1">
      <alignment wrapText="1"/>
      <protection hidden="1"/>
    </xf>
    <xf numFmtId="177" fontId="14" fillId="33" borderId="11" xfId="0" applyNumberFormat="1" applyFont="1" applyFill="1" applyBorder="1" applyAlignment="1">
      <alignment horizontal="left" vertical="center" wrapText="1"/>
    </xf>
    <xf numFmtId="187" fontId="14" fillId="33" borderId="11" xfId="52" applyNumberFormat="1" applyFont="1" applyFill="1" applyBorder="1" applyAlignment="1" applyProtection="1">
      <alignment vertical="center" wrapText="1"/>
      <protection hidden="1"/>
    </xf>
    <xf numFmtId="49" fontId="14" fillId="33" borderId="11" xfId="52" applyNumberFormat="1" applyFont="1" applyFill="1" applyBorder="1" applyAlignment="1" applyProtection="1">
      <alignment vertical="center" wrapText="1"/>
      <protection hidden="1"/>
    </xf>
    <xf numFmtId="49" fontId="1" fillId="33" borderId="11" xfId="0" applyNumberFormat="1" applyFont="1" applyFill="1" applyBorder="1" applyAlignment="1">
      <alignment vertical="top" wrapText="1"/>
    </xf>
    <xf numFmtId="49" fontId="1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8" fillId="33" borderId="11" xfId="0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177" fontId="8" fillId="33" borderId="11" xfId="0" applyNumberFormat="1" applyFont="1" applyFill="1" applyBorder="1" applyAlignment="1">
      <alignment horizontal="left" vertical="center" wrapText="1"/>
    </xf>
    <xf numFmtId="177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177" fontId="2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5" fillId="0" borderId="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0" fontId="10" fillId="33" borderId="17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top" wrapText="1"/>
    </xf>
    <xf numFmtId="49" fontId="9" fillId="33" borderId="14" xfId="0" applyNumberFormat="1" applyFont="1" applyFill="1" applyBorder="1" applyAlignment="1">
      <alignment horizontal="center" vertical="top" wrapText="1"/>
    </xf>
    <xf numFmtId="49" fontId="9" fillId="33" borderId="15" xfId="0" applyNumberFormat="1" applyFont="1" applyFill="1" applyBorder="1" applyAlignment="1">
      <alignment horizontal="center" vertical="top" wrapText="1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49" fontId="1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49" fontId="1" fillId="33" borderId="14" xfId="0" applyNumberFormat="1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15" xfId="0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0" fontId="9" fillId="33" borderId="14" xfId="0" applyFont="1" applyFill="1" applyBorder="1" applyAlignment="1">
      <alignment horizontal="left" vertical="top" wrapText="1"/>
    </xf>
    <xf numFmtId="0" fontId="9" fillId="33" borderId="15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0" fillId="33" borderId="11" xfId="0" applyNumberFormat="1" applyFont="1" applyFill="1" applyBorder="1" applyAlignment="1">
      <alignment horizontal="left"/>
    </xf>
    <xf numFmtId="49" fontId="0" fillId="33" borderId="11" xfId="0" applyNumberFormat="1" applyFont="1" applyFill="1" applyBorder="1" applyAlignment="1">
      <alignment horizontal="left"/>
    </xf>
    <xf numFmtId="49" fontId="0" fillId="33" borderId="16" xfId="0" applyNumberFormat="1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47"/>
  <sheetViews>
    <sheetView workbookViewId="0" topLeftCell="A17">
      <selection activeCell="F30" sqref="F30"/>
    </sheetView>
  </sheetViews>
  <sheetFormatPr defaultColWidth="9.140625" defaultRowHeight="12.75"/>
  <cols>
    <col min="1" max="1" width="6.57421875" style="36" customWidth="1"/>
    <col min="2" max="2" width="61.00390625" style="36" customWidth="1"/>
    <col min="3" max="3" width="11.28125" style="37" hidden="1" customWidth="1"/>
    <col min="4" max="4" width="18.28125" style="36" customWidth="1"/>
    <col min="5" max="5" width="17.57421875" style="36" customWidth="1"/>
    <col min="6" max="6" width="13.8515625" style="36" customWidth="1"/>
    <col min="7" max="7" width="13.8515625" style="133" customWidth="1"/>
    <col min="8" max="8" width="12.57421875" style="133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60" customHeight="1">
      <c r="A1" s="153" t="s">
        <v>372</v>
      </c>
      <c r="B1" s="153"/>
      <c r="C1" s="153"/>
      <c r="D1" s="153"/>
      <c r="E1" s="153"/>
      <c r="F1" s="153"/>
      <c r="G1" s="153"/>
      <c r="H1" s="153"/>
      <c r="I1" s="12"/>
    </row>
    <row r="2" spans="1:9" ht="12.75" customHeight="1">
      <c r="A2" s="162"/>
      <c r="B2" s="159" t="s">
        <v>8</v>
      </c>
      <c r="C2" s="160" t="s">
        <v>171</v>
      </c>
      <c r="D2" s="152" t="s">
        <v>9</v>
      </c>
      <c r="E2" s="155" t="s">
        <v>358</v>
      </c>
      <c r="F2" s="152" t="s">
        <v>10</v>
      </c>
      <c r="G2" s="158" t="s">
        <v>11</v>
      </c>
      <c r="H2" s="155" t="s">
        <v>359</v>
      </c>
      <c r="I2" s="13"/>
    </row>
    <row r="3" spans="1:9" ht="21" customHeight="1">
      <c r="A3" s="163"/>
      <c r="B3" s="159"/>
      <c r="C3" s="161"/>
      <c r="D3" s="152"/>
      <c r="E3" s="156"/>
      <c r="F3" s="152"/>
      <c r="G3" s="158"/>
      <c r="H3" s="156"/>
      <c r="I3" s="13"/>
    </row>
    <row r="4" spans="1:9" ht="15" customHeight="1">
      <c r="A4" s="146"/>
      <c r="B4" s="143" t="s">
        <v>88</v>
      </c>
      <c r="C4" s="149"/>
      <c r="D4" s="144">
        <f>D5+D6+D7+D8+D9+D10+D11+D12+D13+D14+D15+D16+D17+D18+D19+D20+D21+D23</f>
        <v>141249.4</v>
      </c>
      <c r="E4" s="144">
        <f>E5+E6+E7+E8+E9+E10+E11+E12+E13+E14+E15+E16+E17+E18+E19+E20+E21+E23</f>
        <v>104253.7</v>
      </c>
      <c r="F4" s="144">
        <f>F5+F6+F7+F8+F9+F10+F11+F12+F13+F14+F15+F16+F17+F18+F19+F20+F21+F23</f>
        <v>96454.9</v>
      </c>
      <c r="G4" s="112">
        <f>F4/D4</f>
        <v>0.682869449356953</v>
      </c>
      <c r="H4" s="112">
        <f>F4/E4</f>
        <v>0.9251940218908298</v>
      </c>
      <c r="I4" s="14"/>
    </row>
    <row r="5" spans="1:9" ht="15">
      <c r="A5" s="146"/>
      <c r="B5" s="142" t="s">
        <v>12</v>
      </c>
      <c r="C5" s="150"/>
      <c r="D5" s="32">
        <v>98630</v>
      </c>
      <c r="E5" s="32">
        <v>71000</v>
      </c>
      <c r="F5" s="32">
        <v>61418.8</v>
      </c>
      <c r="G5" s="112">
        <f aca="true" t="shared" si="0" ref="G5:G35">F5/D5</f>
        <v>0.6227192537767414</v>
      </c>
      <c r="H5" s="112">
        <f aca="true" t="shared" si="1" ref="H5:H35">F5/E5</f>
        <v>0.8650535211267606</v>
      </c>
      <c r="I5" s="14"/>
    </row>
    <row r="6" spans="1:9" ht="15">
      <c r="A6" s="146"/>
      <c r="B6" s="142" t="s">
        <v>13</v>
      </c>
      <c r="C6" s="150"/>
      <c r="D6" s="32">
        <v>19000</v>
      </c>
      <c r="E6" s="32">
        <v>13800</v>
      </c>
      <c r="F6" s="32">
        <v>14654.8</v>
      </c>
      <c r="G6" s="112">
        <f t="shared" si="0"/>
        <v>0.7713052631578947</v>
      </c>
      <c r="H6" s="112">
        <f t="shared" si="1"/>
        <v>1.0619420289855073</v>
      </c>
      <c r="I6" s="14"/>
    </row>
    <row r="7" spans="1:9" ht="15">
      <c r="A7" s="146"/>
      <c r="B7" s="142" t="s">
        <v>14</v>
      </c>
      <c r="C7" s="150"/>
      <c r="D7" s="32">
        <v>2400</v>
      </c>
      <c r="E7" s="32">
        <v>1818</v>
      </c>
      <c r="F7" s="32">
        <v>1949.6</v>
      </c>
      <c r="G7" s="112">
        <f t="shared" si="0"/>
        <v>0.8123333333333332</v>
      </c>
      <c r="H7" s="112">
        <f t="shared" si="1"/>
        <v>1.0723872387238724</v>
      </c>
      <c r="I7" s="14"/>
    </row>
    <row r="8" spans="1:9" ht="15">
      <c r="A8" s="146"/>
      <c r="B8" s="142" t="s">
        <v>15</v>
      </c>
      <c r="C8" s="150"/>
      <c r="D8" s="32">
        <v>0</v>
      </c>
      <c r="E8" s="32">
        <v>0</v>
      </c>
      <c r="F8" s="32">
        <v>0</v>
      </c>
      <c r="G8" s="112">
        <v>0</v>
      </c>
      <c r="H8" s="112">
        <v>0</v>
      </c>
      <c r="I8" s="14"/>
    </row>
    <row r="9" spans="1:9" ht="15">
      <c r="A9" s="146"/>
      <c r="B9" s="142" t="s">
        <v>325</v>
      </c>
      <c r="C9" s="150"/>
      <c r="D9" s="32">
        <v>3607.4</v>
      </c>
      <c r="E9" s="32">
        <v>2700</v>
      </c>
      <c r="F9" s="32">
        <v>3330.7</v>
      </c>
      <c r="G9" s="112">
        <f t="shared" si="0"/>
        <v>0.9232965570771192</v>
      </c>
      <c r="H9" s="112">
        <f t="shared" si="1"/>
        <v>1.2335925925925926</v>
      </c>
      <c r="I9" s="14"/>
    </row>
    <row r="10" spans="1:9" ht="15">
      <c r="A10" s="146"/>
      <c r="B10" s="142" t="s">
        <v>16</v>
      </c>
      <c r="C10" s="150"/>
      <c r="D10" s="32">
        <v>0</v>
      </c>
      <c r="E10" s="32">
        <v>0</v>
      </c>
      <c r="F10" s="32">
        <v>0</v>
      </c>
      <c r="G10" s="112">
        <v>0</v>
      </c>
      <c r="H10" s="112">
        <v>0</v>
      </c>
      <c r="I10" s="14"/>
    </row>
    <row r="11" spans="1:9" ht="15">
      <c r="A11" s="146"/>
      <c r="B11" s="142" t="s">
        <v>113</v>
      </c>
      <c r="C11" s="150"/>
      <c r="D11" s="32">
        <v>2514</v>
      </c>
      <c r="E11" s="32">
        <v>1894</v>
      </c>
      <c r="F11" s="32">
        <v>2140</v>
      </c>
      <c r="G11" s="112">
        <f t="shared" si="0"/>
        <v>0.8512330946698489</v>
      </c>
      <c r="H11" s="112">
        <f t="shared" si="1"/>
        <v>1.1298838437170011</v>
      </c>
      <c r="I11" s="14"/>
    </row>
    <row r="12" spans="1:9" ht="15">
      <c r="A12" s="146"/>
      <c r="B12" s="142" t="s">
        <v>17</v>
      </c>
      <c r="C12" s="150"/>
      <c r="D12" s="32">
        <v>0</v>
      </c>
      <c r="E12" s="32">
        <v>0</v>
      </c>
      <c r="F12" s="32">
        <v>0</v>
      </c>
      <c r="G12" s="112">
        <v>0</v>
      </c>
      <c r="H12" s="112">
        <v>0</v>
      </c>
      <c r="I12" s="14"/>
    </row>
    <row r="13" spans="1:9" ht="15">
      <c r="A13" s="146"/>
      <c r="B13" s="142" t="s">
        <v>18</v>
      </c>
      <c r="C13" s="150"/>
      <c r="D13" s="32">
        <v>2807.5</v>
      </c>
      <c r="E13" s="32">
        <v>2107.5</v>
      </c>
      <c r="F13" s="32">
        <v>2277.4</v>
      </c>
      <c r="G13" s="112">
        <f t="shared" si="0"/>
        <v>0.8111843276936777</v>
      </c>
      <c r="H13" s="112">
        <f t="shared" si="1"/>
        <v>1.0806168446026099</v>
      </c>
      <c r="I13" s="14"/>
    </row>
    <row r="14" spans="1:9" ht="15">
      <c r="A14" s="146"/>
      <c r="B14" s="142" t="s">
        <v>19</v>
      </c>
      <c r="C14" s="150"/>
      <c r="D14" s="32">
        <v>728.5</v>
      </c>
      <c r="E14" s="32">
        <v>550</v>
      </c>
      <c r="F14" s="32">
        <v>536.9</v>
      </c>
      <c r="G14" s="112">
        <f t="shared" si="0"/>
        <v>0.736993822923816</v>
      </c>
      <c r="H14" s="112">
        <f t="shared" si="1"/>
        <v>0.9761818181818182</v>
      </c>
      <c r="I14" s="14"/>
    </row>
    <row r="15" spans="1:9" ht="15">
      <c r="A15" s="146"/>
      <c r="B15" s="142" t="s">
        <v>20</v>
      </c>
      <c r="C15" s="150"/>
      <c r="D15" s="32">
        <v>50</v>
      </c>
      <c r="E15" s="32">
        <v>50</v>
      </c>
      <c r="F15" s="32">
        <v>50.3</v>
      </c>
      <c r="G15" s="112">
        <v>0</v>
      </c>
      <c r="H15" s="112">
        <v>0</v>
      </c>
      <c r="I15" s="14"/>
    </row>
    <row r="16" spans="1:9" ht="15">
      <c r="A16" s="146"/>
      <c r="B16" s="142" t="s">
        <v>21</v>
      </c>
      <c r="C16" s="150"/>
      <c r="D16" s="32">
        <v>0</v>
      </c>
      <c r="E16" s="32">
        <v>0</v>
      </c>
      <c r="F16" s="32">
        <v>0</v>
      </c>
      <c r="G16" s="112">
        <v>0</v>
      </c>
      <c r="H16" s="112">
        <v>0</v>
      </c>
      <c r="I16" s="14"/>
    </row>
    <row r="17" spans="1:9" ht="15">
      <c r="A17" s="146"/>
      <c r="B17" s="142" t="s">
        <v>22</v>
      </c>
      <c r="C17" s="150"/>
      <c r="D17" s="32">
        <v>810</v>
      </c>
      <c r="E17" s="32">
        <v>595</v>
      </c>
      <c r="F17" s="32">
        <v>578.4</v>
      </c>
      <c r="G17" s="112">
        <f t="shared" si="0"/>
        <v>0.7140740740740741</v>
      </c>
      <c r="H17" s="112">
        <f t="shared" si="1"/>
        <v>0.9721008403361344</v>
      </c>
      <c r="I17" s="14"/>
    </row>
    <row r="18" spans="1:9" ht="15" hidden="1">
      <c r="A18" s="146"/>
      <c r="B18" s="142"/>
      <c r="C18" s="150"/>
      <c r="D18" s="32">
        <v>0</v>
      </c>
      <c r="E18" s="32">
        <v>0</v>
      </c>
      <c r="F18" s="32"/>
      <c r="G18" s="112">
        <v>0</v>
      </c>
      <c r="H18" s="112">
        <v>0</v>
      </c>
      <c r="I18" s="14"/>
    </row>
    <row r="19" spans="1:9" ht="15">
      <c r="A19" s="146"/>
      <c r="B19" s="142" t="s">
        <v>24</v>
      </c>
      <c r="C19" s="150"/>
      <c r="D19" s="32">
        <v>1172.5</v>
      </c>
      <c r="E19" s="32">
        <v>1172.5</v>
      </c>
      <c r="F19" s="32">
        <v>1177.7</v>
      </c>
      <c r="G19" s="112">
        <v>0</v>
      </c>
      <c r="H19" s="112">
        <v>0</v>
      </c>
      <c r="I19" s="14"/>
    </row>
    <row r="20" spans="1:9" ht="15">
      <c r="A20" s="146"/>
      <c r="B20" s="142" t="s">
        <v>25</v>
      </c>
      <c r="C20" s="150"/>
      <c r="D20" s="32">
        <v>7140.1</v>
      </c>
      <c r="E20" s="32">
        <v>6651</v>
      </c>
      <c r="F20" s="32">
        <v>6477.5</v>
      </c>
      <c r="G20" s="112">
        <f t="shared" si="0"/>
        <v>0.9072001792691978</v>
      </c>
      <c r="H20" s="112">
        <f t="shared" si="1"/>
        <v>0.9739136971883927</v>
      </c>
      <c r="I20" s="14"/>
    </row>
    <row r="21" spans="1:9" ht="15">
      <c r="A21" s="146"/>
      <c r="B21" s="142" t="s">
        <v>26</v>
      </c>
      <c r="C21" s="150"/>
      <c r="D21" s="32">
        <v>2389.4</v>
      </c>
      <c r="E21" s="32">
        <v>1915.7</v>
      </c>
      <c r="F21" s="32">
        <v>1862.8</v>
      </c>
      <c r="G21" s="112">
        <f t="shared" si="0"/>
        <v>0.7796099439189754</v>
      </c>
      <c r="H21" s="112">
        <f t="shared" si="1"/>
        <v>0.9723860729759356</v>
      </c>
      <c r="I21" s="14"/>
    </row>
    <row r="22" spans="1:9" ht="15">
      <c r="A22" s="146"/>
      <c r="B22" s="142" t="s">
        <v>27</v>
      </c>
      <c r="C22" s="150"/>
      <c r="D22" s="32">
        <v>852.8</v>
      </c>
      <c r="E22" s="32">
        <v>634</v>
      </c>
      <c r="F22" s="32">
        <v>456.4</v>
      </c>
      <c r="G22" s="112">
        <f t="shared" si="0"/>
        <v>0.5351782363977486</v>
      </c>
      <c r="H22" s="112">
        <f t="shared" si="1"/>
        <v>0.7198738170347003</v>
      </c>
      <c r="I22" s="14"/>
    </row>
    <row r="23" spans="1:9" ht="15">
      <c r="A23" s="146"/>
      <c r="B23" s="142" t="s">
        <v>28</v>
      </c>
      <c r="C23" s="150"/>
      <c r="D23" s="32">
        <v>0</v>
      </c>
      <c r="E23" s="32">
        <v>0</v>
      </c>
      <c r="F23" s="32">
        <v>0</v>
      </c>
      <c r="G23" s="112">
        <v>0</v>
      </c>
      <c r="H23" s="112">
        <v>0</v>
      </c>
      <c r="I23" s="14"/>
    </row>
    <row r="24" spans="1:9" ht="15">
      <c r="A24" s="146"/>
      <c r="B24" s="45" t="s">
        <v>87</v>
      </c>
      <c r="C24" s="50"/>
      <c r="D24" s="32">
        <f>D25+D26+D27+D28+D29+D32+D33+D30+D31</f>
        <v>480389.29999999993</v>
      </c>
      <c r="E24" s="32">
        <f>E25+E26+E27+E28+E29+E32+E33+E30+E31</f>
        <v>366835.6999999999</v>
      </c>
      <c r="F24" s="32">
        <f>F25+F26+F27+F28+F29+F32+F33+F30+F31</f>
        <v>294720.6</v>
      </c>
      <c r="G24" s="112">
        <f t="shared" si="0"/>
        <v>0.6135036729585776</v>
      </c>
      <c r="H24" s="112">
        <f t="shared" si="1"/>
        <v>0.8034130811150607</v>
      </c>
      <c r="I24" s="14"/>
    </row>
    <row r="25" spans="1:9" ht="15">
      <c r="A25" s="146"/>
      <c r="B25" s="142" t="s">
        <v>30</v>
      </c>
      <c r="C25" s="150"/>
      <c r="D25" s="32">
        <v>108376.4</v>
      </c>
      <c r="E25" s="32">
        <v>81282.3</v>
      </c>
      <c r="F25" s="32">
        <v>76315</v>
      </c>
      <c r="G25" s="112">
        <f t="shared" si="0"/>
        <v>0.7041662206901134</v>
      </c>
      <c r="H25" s="112">
        <f t="shared" si="1"/>
        <v>0.9388882942534844</v>
      </c>
      <c r="I25" s="14"/>
    </row>
    <row r="26" spans="1:9" ht="15">
      <c r="A26" s="146"/>
      <c r="B26" s="142" t="s">
        <v>31</v>
      </c>
      <c r="C26" s="150"/>
      <c r="D26" s="32">
        <v>349217.1</v>
      </c>
      <c r="E26" s="32">
        <v>265987.6</v>
      </c>
      <c r="F26" s="32">
        <v>208721.7</v>
      </c>
      <c r="G26" s="112">
        <f t="shared" si="0"/>
        <v>0.5976846494630418</v>
      </c>
      <c r="H26" s="112">
        <f t="shared" si="1"/>
        <v>0.7847046253283989</v>
      </c>
      <c r="I26" s="14"/>
    </row>
    <row r="27" spans="1:9" ht="15">
      <c r="A27" s="146"/>
      <c r="B27" s="142" t="s">
        <v>32</v>
      </c>
      <c r="C27" s="150"/>
      <c r="D27" s="32">
        <v>8388.5</v>
      </c>
      <c r="E27" s="32">
        <v>8388.5</v>
      </c>
      <c r="F27" s="32">
        <v>0</v>
      </c>
      <c r="G27" s="112">
        <f t="shared" si="0"/>
        <v>0</v>
      </c>
      <c r="H27" s="112">
        <f t="shared" si="1"/>
        <v>0</v>
      </c>
      <c r="I27" s="14"/>
    </row>
    <row r="28" spans="1:9" ht="29.25" customHeight="1">
      <c r="A28" s="146"/>
      <c r="B28" s="142" t="s">
        <v>230</v>
      </c>
      <c r="C28" s="150"/>
      <c r="D28" s="32">
        <v>7.6</v>
      </c>
      <c r="E28" s="32">
        <v>7.6</v>
      </c>
      <c r="F28" s="32">
        <v>7.6</v>
      </c>
      <c r="G28" s="112">
        <f t="shared" si="0"/>
        <v>1</v>
      </c>
      <c r="H28" s="112">
        <f t="shared" si="1"/>
        <v>1</v>
      </c>
      <c r="I28" s="14"/>
    </row>
    <row r="29" spans="1:9" ht="26.25" customHeight="1">
      <c r="A29" s="146"/>
      <c r="B29" s="45" t="s">
        <v>158</v>
      </c>
      <c r="C29" s="50"/>
      <c r="D29" s="32">
        <v>14246.1</v>
      </c>
      <c r="E29" s="32">
        <v>11016.1</v>
      </c>
      <c r="F29" s="32">
        <v>9519.8</v>
      </c>
      <c r="G29" s="112">
        <f t="shared" si="0"/>
        <v>0.6682390268213756</v>
      </c>
      <c r="H29" s="112">
        <f t="shared" si="1"/>
        <v>0.8641715307595246</v>
      </c>
      <c r="I29" s="14"/>
    </row>
    <row r="30" spans="1:9" ht="40.5" customHeight="1">
      <c r="A30" s="146"/>
      <c r="B30" s="142" t="s">
        <v>370</v>
      </c>
      <c r="C30" s="50"/>
      <c r="D30" s="32">
        <v>100</v>
      </c>
      <c r="E30" s="32">
        <v>100</v>
      </c>
      <c r="F30" s="32">
        <v>100</v>
      </c>
      <c r="G30" s="112">
        <f t="shared" si="0"/>
        <v>1</v>
      </c>
      <c r="H30" s="112">
        <f t="shared" si="1"/>
        <v>1</v>
      </c>
      <c r="I30" s="14"/>
    </row>
    <row r="31" spans="1:9" ht="41.25" customHeight="1">
      <c r="A31" s="146"/>
      <c r="B31" s="142" t="s">
        <v>369</v>
      </c>
      <c r="C31" s="50"/>
      <c r="D31" s="32">
        <v>20</v>
      </c>
      <c r="E31" s="32">
        <v>20</v>
      </c>
      <c r="F31" s="32">
        <v>20</v>
      </c>
      <c r="G31" s="112">
        <f t="shared" si="0"/>
        <v>1</v>
      </c>
      <c r="H31" s="112">
        <f t="shared" si="1"/>
        <v>1</v>
      </c>
      <c r="I31" s="14"/>
    </row>
    <row r="32" spans="1:9" ht="17.25" customHeight="1">
      <c r="A32" s="146"/>
      <c r="B32" s="142" t="s">
        <v>33</v>
      </c>
      <c r="C32" s="150"/>
      <c r="D32" s="32">
        <v>250</v>
      </c>
      <c r="E32" s="32">
        <v>250</v>
      </c>
      <c r="F32" s="32">
        <v>252.9</v>
      </c>
      <c r="G32" s="112">
        <v>0</v>
      </c>
      <c r="H32" s="112">
        <v>0</v>
      </c>
      <c r="I32" s="14"/>
    </row>
    <row r="33" spans="1:9" ht="25.5" customHeight="1" thickBot="1">
      <c r="A33" s="146"/>
      <c r="B33" s="113" t="s">
        <v>166</v>
      </c>
      <c r="C33" s="114"/>
      <c r="D33" s="32">
        <v>-216.4</v>
      </c>
      <c r="E33" s="32">
        <v>-216.4</v>
      </c>
      <c r="F33" s="32">
        <v>-216.4</v>
      </c>
      <c r="G33" s="112">
        <f t="shared" si="0"/>
        <v>1</v>
      </c>
      <c r="H33" s="112">
        <f t="shared" si="1"/>
        <v>1</v>
      </c>
      <c r="I33" s="14"/>
    </row>
    <row r="34" spans="1:9" ht="18.75">
      <c r="A34" s="146"/>
      <c r="B34" s="47" t="s">
        <v>34</v>
      </c>
      <c r="C34" s="84"/>
      <c r="D34" s="144">
        <f>D4+D24</f>
        <v>621638.7</v>
      </c>
      <c r="E34" s="144">
        <f>E4+E24</f>
        <v>471089.3999999999</v>
      </c>
      <c r="F34" s="144">
        <f>F4+F24</f>
        <v>391175.5</v>
      </c>
      <c r="G34" s="112">
        <f t="shared" si="0"/>
        <v>0.6292650377140291</v>
      </c>
      <c r="H34" s="112">
        <f t="shared" si="1"/>
        <v>0.8303636210027228</v>
      </c>
      <c r="I34" s="14"/>
    </row>
    <row r="35" spans="1:9" ht="15">
      <c r="A35" s="146"/>
      <c r="B35" s="142" t="s">
        <v>114</v>
      </c>
      <c r="C35" s="150"/>
      <c r="D35" s="32">
        <f>D4</f>
        <v>141249.4</v>
      </c>
      <c r="E35" s="32">
        <f>E4</f>
        <v>104253.7</v>
      </c>
      <c r="F35" s="32">
        <f>F4</f>
        <v>96454.9</v>
      </c>
      <c r="G35" s="112">
        <f t="shared" si="0"/>
        <v>0.682869449356953</v>
      </c>
      <c r="H35" s="112">
        <f t="shared" si="1"/>
        <v>0.9251940218908298</v>
      </c>
      <c r="I35" s="14"/>
    </row>
    <row r="36" spans="1:9" ht="12.75">
      <c r="A36" s="167"/>
      <c r="B36" s="168"/>
      <c r="C36" s="168"/>
      <c r="D36" s="168"/>
      <c r="E36" s="168"/>
      <c r="F36" s="168"/>
      <c r="G36" s="168"/>
      <c r="H36" s="169"/>
      <c r="I36" s="10"/>
    </row>
    <row r="37" spans="1:9" ht="15" customHeight="1">
      <c r="A37" s="154" t="s">
        <v>169</v>
      </c>
      <c r="B37" s="152" t="s">
        <v>35</v>
      </c>
      <c r="C37" s="160" t="s">
        <v>171</v>
      </c>
      <c r="D37" s="157" t="s">
        <v>9</v>
      </c>
      <c r="E37" s="155" t="s">
        <v>358</v>
      </c>
      <c r="F37" s="157" t="s">
        <v>10</v>
      </c>
      <c r="G37" s="158" t="s">
        <v>11</v>
      </c>
      <c r="H37" s="155" t="s">
        <v>360</v>
      </c>
      <c r="I37" s="13"/>
    </row>
    <row r="38" spans="1:9" ht="13.5" customHeight="1">
      <c r="A38" s="154"/>
      <c r="B38" s="152"/>
      <c r="C38" s="161"/>
      <c r="D38" s="157"/>
      <c r="E38" s="156"/>
      <c r="F38" s="157"/>
      <c r="G38" s="158"/>
      <c r="H38" s="156"/>
      <c r="I38" s="13"/>
    </row>
    <row r="39" spans="1:9" ht="19.5" customHeight="1">
      <c r="A39" s="50" t="s">
        <v>75</v>
      </c>
      <c r="B39" s="45" t="s">
        <v>36</v>
      </c>
      <c r="C39" s="50"/>
      <c r="D39" s="85">
        <f>D40+D41+D46+D47+D44+D45+D43</f>
        <v>45449.2</v>
      </c>
      <c r="E39" s="85">
        <f>E40+E41+E46+E47+E44+E45+E43</f>
        <v>37868.2</v>
      </c>
      <c r="F39" s="85">
        <f>F40+F41+F46+F47+F44+F45+F43</f>
        <v>31812.5</v>
      </c>
      <c r="G39" s="112">
        <f aca="true" t="shared" si="2" ref="G39:G106">F39/D39</f>
        <v>0.6999573149802417</v>
      </c>
      <c r="H39" s="112">
        <f>F39/E39</f>
        <v>0.8400848205090288</v>
      </c>
      <c r="I39" s="17"/>
    </row>
    <row r="40" spans="1:9" ht="43.5" customHeight="1">
      <c r="A40" s="150" t="s">
        <v>77</v>
      </c>
      <c r="B40" s="142" t="s">
        <v>172</v>
      </c>
      <c r="C40" s="150" t="s">
        <v>232</v>
      </c>
      <c r="D40" s="32">
        <v>636.6</v>
      </c>
      <c r="E40" s="32">
        <v>583.6</v>
      </c>
      <c r="F40" s="32">
        <v>579.6</v>
      </c>
      <c r="G40" s="112">
        <f t="shared" si="2"/>
        <v>0.9104618284637135</v>
      </c>
      <c r="H40" s="112">
        <f aca="true" t="shared" si="3" ref="H40:H107">F40/E40</f>
        <v>0.9931459904043866</v>
      </c>
      <c r="I40" s="15"/>
    </row>
    <row r="41" spans="1:14" ht="42.75" customHeight="1">
      <c r="A41" s="150" t="s">
        <v>78</v>
      </c>
      <c r="B41" s="142" t="s">
        <v>173</v>
      </c>
      <c r="C41" s="150" t="s">
        <v>78</v>
      </c>
      <c r="D41" s="32">
        <f>D42</f>
        <v>19428.5</v>
      </c>
      <c r="E41" s="32">
        <f>E42</f>
        <v>17015.5</v>
      </c>
      <c r="F41" s="32">
        <f>F42</f>
        <v>16063.1</v>
      </c>
      <c r="G41" s="112">
        <f t="shared" si="2"/>
        <v>0.8267802455156086</v>
      </c>
      <c r="H41" s="112">
        <f t="shared" si="3"/>
        <v>0.9440275043342835</v>
      </c>
      <c r="I41" s="18"/>
      <c r="J41" s="165"/>
      <c r="K41" s="165"/>
      <c r="L41" s="164"/>
      <c r="M41" s="164"/>
      <c r="N41" s="164"/>
    </row>
    <row r="42" spans="1:14" s="16" customFormat="1" ht="15">
      <c r="A42" s="87"/>
      <c r="B42" s="60" t="s">
        <v>39</v>
      </c>
      <c r="C42" s="87" t="s">
        <v>78</v>
      </c>
      <c r="D42" s="88">
        <v>19428.5</v>
      </c>
      <c r="E42" s="88">
        <v>17015.5</v>
      </c>
      <c r="F42" s="88">
        <v>16063.1</v>
      </c>
      <c r="G42" s="112">
        <f t="shared" si="2"/>
        <v>0.8267802455156086</v>
      </c>
      <c r="H42" s="112">
        <f t="shared" si="3"/>
        <v>0.9440275043342835</v>
      </c>
      <c r="I42" s="19"/>
      <c r="J42" s="166"/>
      <c r="K42" s="166"/>
      <c r="L42" s="164"/>
      <c r="M42" s="164"/>
      <c r="N42" s="164"/>
    </row>
    <row r="43" spans="1:14" s="16" customFormat="1" ht="44.25" customHeight="1">
      <c r="A43" s="87" t="s">
        <v>362</v>
      </c>
      <c r="B43" s="142" t="s">
        <v>364</v>
      </c>
      <c r="C43" s="87" t="s">
        <v>363</v>
      </c>
      <c r="D43" s="88">
        <v>8.7</v>
      </c>
      <c r="E43" s="88">
        <v>8.7</v>
      </c>
      <c r="F43" s="88">
        <v>2.5</v>
      </c>
      <c r="G43" s="112">
        <f t="shared" si="2"/>
        <v>0.2873563218390805</v>
      </c>
      <c r="H43" s="112">
        <f t="shared" si="3"/>
        <v>0.2873563218390805</v>
      </c>
      <c r="I43" s="20"/>
      <c r="J43" s="141"/>
      <c r="K43" s="141"/>
      <c r="L43" s="140"/>
      <c r="M43" s="140"/>
      <c r="N43" s="140"/>
    </row>
    <row r="44" spans="1:14" s="31" customFormat="1" ht="30" customHeight="1">
      <c r="A44" s="150" t="s">
        <v>79</v>
      </c>
      <c r="B44" s="142" t="s">
        <v>174</v>
      </c>
      <c r="C44" s="150" t="s">
        <v>79</v>
      </c>
      <c r="D44" s="32">
        <v>8598.9</v>
      </c>
      <c r="E44" s="32">
        <v>6492.9</v>
      </c>
      <c r="F44" s="32">
        <v>4227.6</v>
      </c>
      <c r="G44" s="112">
        <f t="shared" si="2"/>
        <v>0.4916442800823362</v>
      </c>
      <c r="H44" s="112">
        <f t="shared" si="3"/>
        <v>0.6511112137873678</v>
      </c>
      <c r="I44" s="15"/>
      <c r="J44" s="29"/>
      <c r="K44" s="29"/>
      <c r="L44" s="30"/>
      <c r="M44" s="30"/>
      <c r="N44" s="30"/>
    </row>
    <row r="45" spans="1:14" s="31" customFormat="1" ht="30" customHeight="1">
      <c r="A45" s="150" t="s">
        <v>226</v>
      </c>
      <c r="B45" s="142" t="s">
        <v>227</v>
      </c>
      <c r="C45" s="150" t="s">
        <v>226</v>
      </c>
      <c r="D45" s="32">
        <v>170</v>
      </c>
      <c r="E45" s="32">
        <v>170</v>
      </c>
      <c r="F45" s="32">
        <v>60</v>
      </c>
      <c r="G45" s="112">
        <f t="shared" si="2"/>
        <v>0.35294117647058826</v>
      </c>
      <c r="H45" s="112">
        <f t="shared" si="3"/>
        <v>0.35294117647058826</v>
      </c>
      <c r="I45" s="15"/>
      <c r="J45" s="29"/>
      <c r="K45" s="29"/>
      <c r="L45" s="30"/>
      <c r="M45" s="30"/>
      <c r="N45" s="30"/>
    </row>
    <row r="46" spans="1:9" ht="17.25" customHeight="1">
      <c r="A46" s="150" t="s">
        <v>80</v>
      </c>
      <c r="B46" s="142" t="s">
        <v>175</v>
      </c>
      <c r="C46" s="150" t="s">
        <v>80</v>
      </c>
      <c r="D46" s="32">
        <v>50</v>
      </c>
      <c r="E46" s="32">
        <v>50</v>
      </c>
      <c r="F46" s="32">
        <v>0</v>
      </c>
      <c r="G46" s="112">
        <f t="shared" si="2"/>
        <v>0</v>
      </c>
      <c r="H46" s="112">
        <f t="shared" si="3"/>
        <v>0</v>
      </c>
      <c r="I46" s="15"/>
    </row>
    <row r="47" spans="1:9" ht="18" customHeight="1">
      <c r="A47" s="115" t="s">
        <v>138</v>
      </c>
      <c r="B47" s="116" t="s">
        <v>42</v>
      </c>
      <c r="C47" s="115"/>
      <c r="D47" s="32">
        <f>D48+D49+D50+D51+D52+D53+D54</f>
        <v>16556.5</v>
      </c>
      <c r="E47" s="32">
        <f>E48+E49+E50+E51+E52+E53+E54</f>
        <v>13547.500000000002</v>
      </c>
      <c r="F47" s="32">
        <f>F48+F49+F50+F51+F52+F53+F54</f>
        <v>10879.7</v>
      </c>
      <c r="G47" s="112">
        <f t="shared" si="2"/>
        <v>0.6571256002174373</v>
      </c>
      <c r="H47" s="112">
        <f t="shared" si="3"/>
        <v>0.8030780586824137</v>
      </c>
      <c r="I47" s="15"/>
    </row>
    <row r="48" spans="1:9" s="16" customFormat="1" ht="30" customHeight="1">
      <c r="A48" s="117"/>
      <c r="B48" s="58" t="s">
        <v>238</v>
      </c>
      <c r="C48" s="117" t="s">
        <v>239</v>
      </c>
      <c r="D48" s="88">
        <v>8828.3</v>
      </c>
      <c r="E48" s="88">
        <v>6615.1</v>
      </c>
      <c r="F48" s="88">
        <v>5307.3</v>
      </c>
      <c r="G48" s="112">
        <f t="shared" si="2"/>
        <v>0.60116896797798</v>
      </c>
      <c r="H48" s="112">
        <f t="shared" si="3"/>
        <v>0.802300796662182</v>
      </c>
      <c r="I48" s="20"/>
    </row>
    <row r="49" spans="1:9" s="16" customFormat="1" ht="25.5" customHeight="1" hidden="1">
      <c r="A49" s="117"/>
      <c r="B49" s="58" t="s">
        <v>157</v>
      </c>
      <c r="C49" s="117"/>
      <c r="D49" s="88">
        <v>0</v>
      </c>
      <c r="E49" s="88">
        <v>0</v>
      </c>
      <c r="F49" s="88">
        <v>0</v>
      </c>
      <c r="G49" s="112" t="e">
        <f t="shared" si="2"/>
        <v>#DIV/0!</v>
      </c>
      <c r="H49" s="112" t="e">
        <f t="shared" si="3"/>
        <v>#DIV/0!</v>
      </c>
      <c r="I49" s="20"/>
    </row>
    <row r="50" spans="1:9" s="16" customFormat="1" ht="15">
      <c r="A50" s="117"/>
      <c r="B50" s="58" t="s">
        <v>234</v>
      </c>
      <c r="C50" s="117" t="s">
        <v>235</v>
      </c>
      <c r="D50" s="88">
        <v>30</v>
      </c>
      <c r="E50" s="88">
        <v>22.5</v>
      </c>
      <c r="F50" s="88">
        <v>0</v>
      </c>
      <c r="G50" s="112">
        <f t="shared" si="2"/>
        <v>0</v>
      </c>
      <c r="H50" s="112">
        <f t="shared" si="3"/>
        <v>0</v>
      </c>
      <c r="I50" s="20"/>
    </row>
    <row r="51" spans="1:9" s="16" customFormat="1" ht="25.5">
      <c r="A51" s="117"/>
      <c r="B51" s="58" t="s">
        <v>233</v>
      </c>
      <c r="C51" s="117" t="s">
        <v>236</v>
      </c>
      <c r="D51" s="88">
        <v>190</v>
      </c>
      <c r="E51" s="88">
        <v>190</v>
      </c>
      <c r="F51" s="88">
        <v>85</v>
      </c>
      <c r="G51" s="112">
        <f t="shared" si="2"/>
        <v>0.4473684210526316</v>
      </c>
      <c r="H51" s="112">
        <f t="shared" si="3"/>
        <v>0.4473684210526316</v>
      </c>
      <c r="I51" s="20"/>
    </row>
    <row r="52" spans="1:9" s="16" customFormat="1" ht="15">
      <c r="A52" s="117"/>
      <c r="B52" s="58" t="s">
        <v>178</v>
      </c>
      <c r="C52" s="117" t="s">
        <v>237</v>
      </c>
      <c r="D52" s="88">
        <v>4200.1</v>
      </c>
      <c r="E52" s="88">
        <v>3411.8</v>
      </c>
      <c r="F52" s="88">
        <v>2425.9</v>
      </c>
      <c r="G52" s="112">
        <f t="shared" si="2"/>
        <v>0.5775814861550915</v>
      </c>
      <c r="H52" s="112">
        <f t="shared" si="3"/>
        <v>0.7110322996658656</v>
      </c>
      <c r="I52" s="20"/>
    </row>
    <row r="53" spans="1:9" s="16" customFormat="1" ht="39" customHeight="1" hidden="1">
      <c r="A53" s="117"/>
      <c r="B53" s="58" t="s">
        <v>179</v>
      </c>
      <c r="C53" s="117" t="s">
        <v>228</v>
      </c>
      <c r="D53" s="88">
        <v>0</v>
      </c>
      <c r="E53" s="88">
        <v>0</v>
      </c>
      <c r="F53" s="88">
        <v>0</v>
      </c>
      <c r="G53" s="112" t="e">
        <f t="shared" si="2"/>
        <v>#DIV/0!</v>
      </c>
      <c r="H53" s="112" t="e">
        <f t="shared" si="3"/>
        <v>#DIV/0!</v>
      </c>
      <c r="I53" s="20"/>
    </row>
    <row r="54" spans="1:9" s="16" customFormat="1" ht="39" customHeight="1">
      <c r="A54" s="117"/>
      <c r="B54" s="58" t="s">
        <v>315</v>
      </c>
      <c r="C54" s="117" t="s">
        <v>316</v>
      </c>
      <c r="D54" s="88">
        <v>3308.1</v>
      </c>
      <c r="E54" s="88">
        <v>3308.1</v>
      </c>
      <c r="F54" s="88">
        <v>3061.5</v>
      </c>
      <c r="G54" s="112">
        <f t="shared" si="2"/>
        <v>0.9254556996463227</v>
      </c>
      <c r="H54" s="112">
        <f t="shared" si="3"/>
        <v>0.9254556996463227</v>
      </c>
      <c r="I54" s="20"/>
    </row>
    <row r="55" spans="1:9" ht="15">
      <c r="A55" s="50" t="s">
        <v>117</v>
      </c>
      <c r="B55" s="45" t="s">
        <v>110</v>
      </c>
      <c r="C55" s="50"/>
      <c r="D55" s="85">
        <f>D56</f>
        <v>924</v>
      </c>
      <c r="E55" s="85">
        <f>E56</f>
        <v>692.8</v>
      </c>
      <c r="F55" s="85">
        <f>F56</f>
        <v>615</v>
      </c>
      <c r="G55" s="112">
        <f t="shared" si="2"/>
        <v>0.6655844155844156</v>
      </c>
      <c r="H55" s="112">
        <f t="shared" si="3"/>
        <v>0.88770207852194</v>
      </c>
      <c r="I55" s="15"/>
    </row>
    <row r="56" spans="1:9" ht="27.75" customHeight="1">
      <c r="A56" s="150" t="s">
        <v>118</v>
      </c>
      <c r="B56" s="142" t="s">
        <v>180</v>
      </c>
      <c r="C56" s="150" t="s">
        <v>240</v>
      </c>
      <c r="D56" s="32">
        <v>924</v>
      </c>
      <c r="E56" s="32">
        <v>692.8</v>
      </c>
      <c r="F56" s="32">
        <v>615</v>
      </c>
      <c r="G56" s="112">
        <f t="shared" si="2"/>
        <v>0.6655844155844156</v>
      </c>
      <c r="H56" s="112">
        <f t="shared" si="3"/>
        <v>0.88770207852194</v>
      </c>
      <c r="I56" s="15"/>
    </row>
    <row r="57" spans="1:9" ht="20.25" customHeight="1">
      <c r="A57" s="50" t="s">
        <v>81</v>
      </c>
      <c r="B57" s="45" t="s">
        <v>181</v>
      </c>
      <c r="C57" s="50"/>
      <c r="D57" s="85">
        <f>D58</f>
        <v>200</v>
      </c>
      <c r="E57" s="85">
        <f>E58</f>
        <v>200</v>
      </c>
      <c r="F57" s="85">
        <f>F58</f>
        <v>199.7</v>
      </c>
      <c r="G57" s="112">
        <f t="shared" si="2"/>
        <v>0.9984999999999999</v>
      </c>
      <c r="H57" s="112">
        <f t="shared" si="3"/>
        <v>0.9984999999999999</v>
      </c>
      <c r="I57" s="15"/>
    </row>
    <row r="58" spans="1:9" ht="34.5" customHeight="1">
      <c r="A58" s="150" t="s">
        <v>168</v>
      </c>
      <c r="B58" s="142" t="s">
        <v>182</v>
      </c>
      <c r="C58" s="150"/>
      <c r="D58" s="32">
        <f>D59+D60</f>
        <v>200</v>
      </c>
      <c r="E58" s="32">
        <f>E59+E60</f>
        <v>200</v>
      </c>
      <c r="F58" s="32">
        <f>F59+F60</f>
        <v>199.7</v>
      </c>
      <c r="G58" s="112">
        <f t="shared" si="2"/>
        <v>0.9984999999999999</v>
      </c>
      <c r="H58" s="112">
        <f t="shared" si="3"/>
        <v>0.9984999999999999</v>
      </c>
      <c r="I58" s="15"/>
    </row>
    <row r="59" spans="1:9" s="16" customFormat="1" ht="27.75" customHeight="1">
      <c r="A59" s="87"/>
      <c r="B59" s="60" t="s">
        <v>332</v>
      </c>
      <c r="C59" s="87" t="s">
        <v>333</v>
      </c>
      <c r="D59" s="88">
        <v>100</v>
      </c>
      <c r="E59" s="88">
        <v>100</v>
      </c>
      <c r="F59" s="88">
        <v>99.9</v>
      </c>
      <c r="G59" s="112">
        <f t="shared" si="2"/>
        <v>0.9990000000000001</v>
      </c>
      <c r="H59" s="112">
        <f t="shared" si="3"/>
        <v>0.9990000000000001</v>
      </c>
      <c r="I59" s="20"/>
    </row>
    <row r="60" spans="1:9" s="16" customFormat="1" ht="28.5" customHeight="1">
      <c r="A60" s="87"/>
      <c r="B60" s="60" t="s">
        <v>374</v>
      </c>
      <c r="C60" s="87" t="s">
        <v>373</v>
      </c>
      <c r="D60" s="88">
        <v>100</v>
      </c>
      <c r="E60" s="88">
        <v>100</v>
      </c>
      <c r="F60" s="88">
        <v>99.8</v>
      </c>
      <c r="G60" s="112">
        <f t="shared" si="2"/>
        <v>0.998</v>
      </c>
      <c r="H60" s="112">
        <f t="shared" si="3"/>
        <v>0.998</v>
      </c>
      <c r="I60" s="20"/>
    </row>
    <row r="61" spans="1:9" s="16" customFormat="1" ht="30" customHeight="1" hidden="1">
      <c r="A61" s="87"/>
      <c r="B61" s="60" t="s">
        <v>184</v>
      </c>
      <c r="C61" s="87" t="s">
        <v>183</v>
      </c>
      <c r="D61" s="88">
        <v>0</v>
      </c>
      <c r="E61" s="88">
        <v>0</v>
      </c>
      <c r="F61" s="88">
        <v>0</v>
      </c>
      <c r="G61" s="112" t="e">
        <f t="shared" si="2"/>
        <v>#DIV/0!</v>
      </c>
      <c r="H61" s="112" t="e">
        <f t="shared" si="3"/>
        <v>#DIV/0!</v>
      </c>
      <c r="I61" s="20"/>
    </row>
    <row r="62" spans="1:9" ht="19.5" customHeight="1">
      <c r="A62" s="50" t="s">
        <v>82</v>
      </c>
      <c r="B62" s="45" t="s">
        <v>46</v>
      </c>
      <c r="C62" s="50"/>
      <c r="D62" s="85">
        <f>D66+D67+D71+D63+D64+D65</f>
        <v>17864.6</v>
      </c>
      <c r="E62" s="85">
        <f>E66+E67+E71+E63+E64+E65</f>
        <v>17864.6</v>
      </c>
      <c r="F62" s="85">
        <f>F66+F67+F71+F63+F64+F65</f>
        <v>6240.200000000001</v>
      </c>
      <c r="G62" s="112">
        <f t="shared" si="2"/>
        <v>0.34930533009415277</v>
      </c>
      <c r="H62" s="112">
        <f t="shared" si="3"/>
        <v>0.34930533009415277</v>
      </c>
      <c r="I62" s="15"/>
    </row>
    <row r="63" spans="1:9" ht="33" customHeight="1">
      <c r="A63" s="150" t="s">
        <v>255</v>
      </c>
      <c r="B63" s="142" t="s">
        <v>256</v>
      </c>
      <c r="C63" s="150" t="s">
        <v>257</v>
      </c>
      <c r="D63" s="32">
        <v>1672.5</v>
      </c>
      <c r="E63" s="32">
        <v>1672.5</v>
      </c>
      <c r="F63" s="32">
        <v>1672.5</v>
      </c>
      <c r="G63" s="112">
        <f t="shared" si="2"/>
        <v>1</v>
      </c>
      <c r="H63" s="112">
        <f t="shared" si="3"/>
        <v>1</v>
      </c>
      <c r="I63" s="15"/>
    </row>
    <row r="64" spans="1:9" ht="33" customHeight="1">
      <c r="A64" s="150" t="s">
        <v>255</v>
      </c>
      <c r="B64" s="142" t="s">
        <v>335</v>
      </c>
      <c r="C64" s="150" t="s">
        <v>334</v>
      </c>
      <c r="D64" s="32">
        <v>177</v>
      </c>
      <c r="E64" s="32">
        <v>177</v>
      </c>
      <c r="F64" s="32">
        <v>141.6</v>
      </c>
      <c r="G64" s="112">
        <f t="shared" si="2"/>
        <v>0.7999999999999999</v>
      </c>
      <c r="H64" s="112">
        <f t="shared" si="3"/>
        <v>0.7999999999999999</v>
      </c>
      <c r="I64" s="15"/>
    </row>
    <row r="65" spans="1:9" ht="48.75" customHeight="1">
      <c r="A65" s="150" t="s">
        <v>365</v>
      </c>
      <c r="B65" s="142" t="s">
        <v>366</v>
      </c>
      <c r="C65" s="150" t="s">
        <v>367</v>
      </c>
      <c r="D65" s="32">
        <v>8</v>
      </c>
      <c r="E65" s="32">
        <v>8</v>
      </c>
      <c r="F65" s="32">
        <v>8</v>
      </c>
      <c r="G65" s="112">
        <f t="shared" si="2"/>
        <v>1</v>
      </c>
      <c r="H65" s="112">
        <f t="shared" si="3"/>
        <v>1</v>
      </c>
      <c r="I65" s="15"/>
    </row>
    <row r="66" spans="1:9" s="22" customFormat="1" ht="69.75" customHeight="1">
      <c r="A66" s="147" t="s">
        <v>128</v>
      </c>
      <c r="B66" s="61" t="s">
        <v>241</v>
      </c>
      <c r="C66" s="118" t="s">
        <v>242</v>
      </c>
      <c r="D66" s="119">
        <v>7538</v>
      </c>
      <c r="E66" s="119">
        <v>7538</v>
      </c>
      <c r="F66" s="119">
        <v>0</v>
      </c>
      <c r="G66" s="112">
        <f t="shared" si="2"/>
        <v>0</v>
      </c>
      <c r="H66" s="112">
        <f t="shared" si="3"/>
        <v>0</v>
      </c>
      <c r="I66" s="21"/>
    </row>
    <row r="67" spans="1:9" s="22" customFormat="1" ht="41.25" customHeight="1">
      <c r="A67" s="147" t="s">
        <v>128</v>
      </c>
      <c r="B67" s="61" t="s">
        <v>189</v>
      </c>
      <c r="C67" s="118"/>
      <c r="D67" s="119">
        <f>D68+D69+D70</f>
        <v>8409.8</v>
      </c>
      <c r="E67" s="119">
        <f>E68+E69+E70</f>
        <v>8409.8</v>
      </c>
      <c r="F67" s="119">
        <f>F68+F69+F70</f>
        <v>4393.6</v>
      </c>
      <c r="G67" s="112">
        <f t="shared" si="2"/>
        <v>0.5224381079217105</v>
      </c>
      <c r="H67" s="112">
        <f t="shared" si="3"/>
        <v>0.5224381079217105</v>
      </c>
      <c r="I67" s="21"/>
    </row>
    <row r="68" spans="1:9" s="24" customFormat="1" ht="39" customHeight="1">
      <c r="A68" s="120"/>
      <c r="B68" s="121" t="s">
        <v>243</v>
      </c>
      <c r="C68" s="122" t="s">
        <v>244</v>
      </c>
      <c r="D68" s="123">
        <v>8409.8</v>
      </c>
      <c r="E68" s="123">
        <v>8409.8</v>
      </c>
      <c r="F68" s="123">
        <v>4393.6</v>
      </c>
      <c r="G68" s="112">
        <f t="shared" si="2"/>
        <v>0.5224381079217105</v>
      </c>
      <c r="H68" s="112">
        <f t="shared" si="3"/>
        <v>0.5224381079217105</v>
      </c>
      <c r="I68" s="23"/>
    </row>
    <row r="69" spans="1:9" s="24" customFormat="1" ht="66.75" customHeight="1" hidden="1">
      <c r="A69" s="120"/>
      <c r="B69" s="121" t="s">
        <v>190</v>
      </c>
      <c r="C69" s="122" t="s">
        <v>186</v>
      </c>
      <c r="D69" s="123">
        <v>0</v>
      </c>
      <c r="E69" s="123">
        <v>0</v>
      </c>
      <c r="F69" s="123">
        <v>0</v>
      </c>
      <c r="G69" s="112" t="e">
        <f t="shared" si="2"/>
        <v>#DIV/0!</v>
      </c>
      <c r="H69" s="112" t="e">
        <f t="shared" si="3"/>
        <v>#DIV/0!</v>
      </c>
      <c r="I69" s="23"/>
    </row>
    <row r="70" spans="1:9" s="24" customFormat="1" ht="41.25" customHeight="1" hidden="1">
      <c r="A70" s="120"/>
      <c r="B70" s="124" t="s">
        <v>187</v>
      </c>
      <c r="C70" s="125" t="s">
        <v>188</v>
      </c>
      <c r="D70" s="123">
        <v>0</v>
      </c>
      <c r="E70" s="123">
        <v>0</v>
      </c>
      <c r="F70" s="123">
        <v>0</v>
      </c>
      <c r="G70" s="112" t="e">
        <f t="shared" si="2"/>
        <v>#DIV/0!</v>
      </c>
      <c r="H70" s="112" t="e">
        <f t="shared" si="3"/>
        <v>#DIV/0!</v>
      </c>
      <c r="I70" s="23"/>
    </row>
    <row r="71" spans="1:9" s="22" customFormat="1" ht="30.75" customHeight="1">
      <c r="A71" s="147" t="s">
        <v>83</v>
      </c>
      <c r="B71" s="61" t="s">
        <v>229</v>
      </c>
      <c r="C71" s="118"/>
      <c r="D71" s="119">
        <f>D72+D73</f>
        <v>59.3</v>
      </c>
      <c r="E71" s="119">
        <f>E72+E73</f>
        <v>59.3</v>
      </c>
      <c r="F71" s="119">
        <f>F72+F73</f>
        <v>24.5</v>
      </c>
      <c r="G71" s="112">
        <f t="shared" si="2"/>
        <v>0.4131534569983137</v>
      </c>
      <c r="H71" s="112">
        <f t="shared" si="3"/>
        <v>0.4131534569983137</v>
      </c>
      <c r="I71" s="25"/>
    </row>
    <row r="72" spans="1:9" s="24" customFormat="1" ht="29.25" customHeight="1">
      <c r="A72" s="120" t="s">
        <v>83</v>
      </c>
      <c r="B72" s="63" t="s">
        <v>133</v>
      </c>
      <c r="C72" s="120" t="s">
        <v>331</v>
      </c>
      <c r="D72" s="123">
        <v>50</v>
      </c>
      <c r="E72" s="123">
        <v>50</v>
      </c>
      <c r="F72" s="123">
        <v>24.5</v>
      </c>
      <c r="G72" s="112">
        <f t="shared" si="2"/>
        <v>0.49</v>
      </c>
      <c r="H72" s="112">
        <f t="shared" si="3"/>
        <v>0.49</v>
      </c>
      <c r="I72" s="23"/>
    </row>
    <row r="73" spans="1:9" s="24" customFormat="1" ht="29.25" customHeight="1">
      <c r="A73" s="120" t="s">
        <v>83</v>
      </c>
      <c r="B73" s="63" t="s">
        <v>376</v>
      </c>
      <c r="C73" s="120" t="s">
        <v>375</v>
      </c>
      <c r="D73" s="123">
        <v>9.3</v>
      </c>
      <c r="E73" s="123">
        <v>9.3</v>
      </c>
      <c r="F73" s="123">
        <v>0</v>
      </c>
      <c r="G73" s="112">
        <f t="shared" si="2"/>
        <v>0</v>
      </c>
      <c r="H73" s="112">
        <f t="shared" si="3"/>
        <v>0</v>
      </c>
      <c r="I73" s="23"/>
    </row>
    <row r="74" spans="1:9" ht="21" customHeight="1">
      <c r="A74" s="50" t="s">
        <v>84</v>
      </c>
      <c r="B74" s="45" t="s">
        <v>47</v>
      </c>
      <c r="C74" s="50"/>
      <c r="D74" s="85">
        <f>D75+D78</f>
        <v>6914.2</v>
      </c>
      <c r="E74" s="85">
        <f>E75+E78</f>
        <v>6869.2</v>
      </c>
      <c r="F74" s="85">
        <f>F75+F78</f>
        <v>6097.2</v>
      </c>
      <c r="G74" s="112">
        <f t="shared" si="2"/>
        <v>0.8818373781493158</v>
      </c>
      <c r="H74" s="112">
        <f t="shared" si="3"/>
        <v>0.8876142782274501</v>
      </c>
      <c r="I74" s="15"/>
    </row>
    <row r="75" spans="1:9" ht="18.75" customHeight="1">
      <c r="A75" s="150" t="s">
        <v>85</v>
      </c>
      <c r="B75" s="45" t="s">
        <v>48</v>
      </c>
      <c r="C75" s="50"/>
      <c r="D75" s="32">
        <f>D77+D76</f>
        <v>180</v>
      </c>
      <c r="E75" s="32">
        <f>E77+E76</f>
        <v>135</v>
      </c>
      <c r="F75" s="32">
        <v>0</v>
      </c>
      <c r="G75" s="112">
        <f t="shared" si="2"/>
        <v>0</v>
      </c>
      <c r="H75" s="112">
        <f t="shared" si="3"/>
        <v>0</v>
      </c>
      <c r="I75" s="15"/>
    </row>
    <row r="76" spans="1:9" ht="30" customHeight="1" hidden="1">
      <c r="A76" s="150"/>
      <c r="B76" s="142" t="s">
        <v>260</v>
      </c>
      <c r="C76" s="150" t="s">
        <v>258</v>
      </c>
      <c r="D76" s="32">
        <v>0</v>
      </c>
      <c r="E76" s="32">
        <v>0</v>
      </c>
      <c r="F76" s="32">
        <v>0</v>
      </c>
      <c r="G76" s="112" t="e">
        <f t="shared" si="2"/>
        <v>#DIV/0!</v>
      </c>
      <c r="H76" s="112" t="e">
        <f t="shared" si="3"/>
        <v>#DIV/0!</v>
      </c>
      <c r="I76" s="15"/>
    </row>
    <row r="77" spans="1:9" ht="18.75" customHeight="1">
      <c r="A77" s="150"/>
      <c r="B77" s="142" t="s">
        <v>191</v>
      </c>
      <c r="C77" s="150" t="s">
        <v>245</v>
      </c>
      <c r="D77" s="32">
        <v>180</v>
      </c>
      <c r="E77" s="32">
        <v>135</v>
      </c>
      <c r="F77" s="32">
        <v>0</v>
      </c>
      <c r="G77" s="112">
        <f t="shared" si="2"/>
        <v>0</v>
      </c>
      <c r="H77" s="112">
        <f t="shared" si="3"/>
        <v>0</v>
      </c>
      <c r="I77" s="15"/>
    </row>
    <row r="78" spans="1:9" ht="15">
      <c r="A78" s="50" t="s">
        <v>86</v>
      </c>
      <c r="B78" s="45" t="s">
        <v>49</v>
      </c>
      <c r="C78" s="50"/>
      <c r="D78" s="85">
        <f>D79+D84+D81+D82</f>
        <v>6734.2</v>
      </c>
      <c r="E78" s="85">
        <f>E79+E84+E81+E82</f>
        <v>6734.2</v>
      </c>
      <c r="F78" s="85">
        <f>F79+F84+F81+F82</f>
        <v>6097.2</v>
      </c>
      <c r="G78" s="112">
        <f t="shared" si="2"/>
        <v>0.9054082147842357</v>
      </c>
      <c r="H78" s="112">
        <f t="shared" si="3"/>
        <v>0.9054082147842357</v>
      </c>
      <c r="I78" s="15"/>
    </row>
    <row r="79" spans="1:9" ht="41.25" customHeight="1">
      <c r="A79" s="50"/>
      <c r="B79" s="65" t="s">
        <v>192</v>
      </c>
      <c r="C79" s="126"/>
      <c r="D79" s="32">
        <f>D80</f>
        <v>6174.2</v>
      </c>
      <c r="E79" s="32">
        <f>E80</f>
        <v>6174.2</v>
      </c>
      <c r="F79" s="32">
        <f>F80</f>
        <v>5550.2</v>
      </c>
      <c r="G79" s="112">
        <f t="shared" si="2"/>
        <v>0.8989342748858151</v>
      </c>
      <c r="H79" s="112">
        <f t="shared" si="3"/>
        <v>0.8989342748858151</v>
      </c>
      <c r="I79" s="15"/>
    </row>
    <row r="80" spans="1:9" s="16" customFormat="1" ht="31.5" customHeight="1">
      <c r="A80" s="87"/>
      <c r="B80" s="66" t="s">
        <v>302</v>
      </c>
      <c r="C80" s="127" t="s">
        <v>246</v>
      </c>
      <c r="D80" s="88">
        <v>6174.2</v>
      </c>
      <c r="E80" s="88">
        <v>6174.2</v>
      </c>
      <c r="F80" s="88">
        <v>5550.2</v>
      </c>
      <c r="G80" s="112">
        <f t="shared" si="2"/>
        <v>0.8989342748858151</v>
      </c>
      <c r="H80" s="112">
        <f t="shared" si="3"/>
        <v>0.8989342748858151</v>
      </c>
      <c r="I80" s="20"/>
    </row>
    <row r="81" spans="1:9" s="16" customFormat="1" ht="17.25" customHeight="1">
      <c r="A81" s="87"/>
      <c r="B81" s="142" t="s">
        <v>337</v>
      </c>
      <c r="C81" s="127" t="s">
        <v>336</v>
      </c>
      <c r="D81" s="88">
        <v>60</v>
      </c>
      <c r="E81" s="88">
        <v>60</v>
      </c>
      <c r="F81" s="88">
        <v>47</v>
      </c>
      <c r="G81" s="112">
        <f t="shared" si="2"/>
        <v>0.7833333333333333</v>
      </c>
      <c r="H81" s="112">
        <f t="shared" si="3"/>
        <v>0.7833333333333333</v>
      </c>
      <c r="I81" s="20"/>
    </row>
    <row r="82" spans="1:9" s="16" customFormat="1" ht="16.5" customHeight="1">
      <c r="A82" s="87"/>
      <c r="B82" s="142" t="s">
        <v>339</v>
      </c>
      <c r="C82" s="127" t="s">
        <v>338</v>
      </c>
      <c r="D82" s="88">
        <v>500</v>
      </c>
      <c r="E82" s="88">
        <v>500</v>
      </c>
      <c r="F82" s="88">
        <v>500</v>
      </c>
      <c r="G82" s="112">
        <f t="shared" si="2"/>
        <v>1</v>
      </c>
      <c r="H82" s="112">
        <f t="shared" si="3"/>
        <v>1</v>
      </c>
      <c r="I82" s="20"/>
    </row>
    <row r="83" spans="1:9" s="16" customFormat="1" ht="16.5" customHeight="1" hidden="1">
      <c r="A83" s="87"/>
      <c r="B83" s="142" t="s">
        <v>0</v>
      </c>
      <c r="C83" s="127" t="s">
        <v>1</v>
      </c>
      <c r="D83" s="88"/>
      <c r="E83" s="88"/>
      <c r="F83" s="88"/>
      <c r="G83" s="112" t="e">
        <f t="shared" si="2"/>
        <v>#DIV/0!</v>
      </c>
      <c r="H83" s="112" t="e">
        <f t="shared" si="3"/>
        <v>#DIV/0!</v>
      </c>
      <c r="I83" s="20"/>
    </row>
    <row r="84" spans="1:9" ht="55.5" customHeight="1" hidden="1">
      <c r="A84" s="150" t="s">
        <v>50</v>
      </c>
      <c r="B84" s="65" t="s">
        <v>193</v>
      </c>
      <c r="C84" s="126"/>
      <c r="D84" s="32">
        <f>D85+D86+D87</f>
        <v>0</v>
      </c>
      <c r="E84" s="32">
        <f>E85+E86+E87</f>
        <v>0</v>
      </c>
      <c r="F84" s="32">
        <f>F85+F86+F87</f>
        <v>0</v>
      </c>
      <c r="G84" s="112" t="e">
        <f t="shared" si="2"/>
        <v>#DIV/0!</v>
      </c>
      <c r="H84" s="112" t="e">
        <f t="shared" si="3"/>
        <v>#DIV/0!</v>
      </c>
      <c r="I84" s="15"/>
    </row>
    <row r="85" spans="1:9" s="16" customFormat="1" ht="16.5" customHeight="1" hidden="1">
      <c r="A85" s="87"/>
      <c r="B85" s="66" t="s">
        <v>194</v>
      </c>
      <c r="C85" s="127" t="s">
        <v>195</v>
      </c>
      <c r="D85" s="88">
        <v>0</v>
      </c>
      <c r="E85" s="88">
        <v>0</v>
      </c>
      <c r="F85" s="88">
        <v>0</v>
      </c>
      <c r="G85" s="112" t="e">
        <f t="shared" si="2"/>
        <v>#DIV/0!</v>
      </c>
      <c r="H85" s="112" t="e">
        <f t="shared" si="3"/>
        <v>#DIV/0!</v>
      </c>
      <c r="I85" s="20"/>
    </row>
    <row r="86" spans="1:9" s="16" customFormat="1" ht="19.5" customHeight="1" hidden="1">
      <c r="A86" s="87"/>
      <c r="B86" s="66" t="s">
        <v>196</v>
      </c>
      <c r="C86" s="127" t="s">
        <v>197</v>
      </c>
      <c r="D86" s="88">
        <v>0</v>
      </c>
      <c r="E86" s="88">
        <v>0</v>
      </c>
      <c r="F86" s="88">
        <v>0</v>
      </c>
      <c r="G86" s="112" t="e">
        <f t="shared" si="2"/>
        <v>#DIV/0!</v>
      </c>
      <c r="H86" s="112" t="e">
        <f t="shared" si="3"/>
        <v>#DIV/0!</v>
      </c>
      <c r="I86" s="20"/>
    </row>
    <row r="87" spans="1:9" s="16" customFormat="1" ht="19.5" customHeight="1" hidden="1">
      <c r="A87" s="87"/>
      <c r="B87" s="66" t="s">
        <v>163</v>
      </c>
      <c r="C87" s="127" t="s">
        <v>198</v>
      </c>
      <c r="D87" s="88">
        <v>0</v>
      </c>
      <c r="E87" s="88">
        <v>0</v>
      </c>
      <c r="F87" s="88">
        <v>0</v>
      </c>
      <c r="G87" s="112" t="e">
        <f t="shared" si="2"/>
        <v>#DIV/0!</v>
      </c>
      <c r="H87" s="112" t="e">
        <f t="shared" si="3"/>
        <v>#DIV/0!</v>
      </c>
      <c r="I87" s="20"/>
    </row>
    <row r="88" spans="1:9" ht="14.25" customHeight="1">
      <c r="A88" s="50" t="s">
        <v>52</v>
      </c>
      <c r="B88" s="45" t="s">
        <v>53</v>
      </c>
      <c r="C88" s="50"/>
      <c r="D88" s="85">
        <f>D89+D91+D92+D94</f>
        <v>452219.9</v>
      </c>
      <c r="E88" s="85">
        <f>E89+E91+E92+E94</f>
        <v>350427.4</v>
      </c>
      <c r="F88" s="85">
        <f>F89+F91+F92+F94</f>
        <v>284130.0999999999</v>
      </c>
      <c r="G88" s="112">
        <f t="shared" si="2"/>
        <v>0.6283007448367485</v>
      </c>
      <c r="H88" s="112">
        <f t="shared" si="3"/>
        <v>0.810810170665878</v>
      </c>
      <c r="I88" s="15"/>
    </row>
    <row r="89" spans="1:9" ht="14.25" customHeight="1">
      <c r="A89" s="150" t="s">
        <v>54</v>
      </c>
      <c r="B89" s="142" t="s">
        <v>159</v>
      </c>
      <c r="C89" s="150" t="s">
        <v>54</v>
      </c>
      <c r="D89" s="32">
        <v>133032.1</v>
      </c>
      <c r="E89" s="32">
        <v>107272.3</v>
      </c>
      <c r="F89" s="32">
        <v>87786.9</v>
      </c>
      <c r="G89" s="112">
        <f t="shared" si="2"/>
        <v>0.6598926123845297</v>
      </c>
      <c r="H89" s="112">
        <f t="shared" si="3"/>
        <v>0.8183557171795514</v>
      </c>
      <c r="I89" s="15"/>
    </row>
    <row r="90" spans="1:9" s="16" customFormat="1" ht="38.25">
      <c r="A90" s="87"/>
      <c r="B90" s="60" t="s">
        <v>247</v>
      </c>
      <c r="C90" s="87" t="s">
        <v>350</v>
      </c>
      <c r="D90" s="88">
        <v>6339.3</v>
      </c>
      <c r="E90" s="88">
        <v>6339.3</v>
      </c>
      <c r="F90" s="88">
        <v>5860.8</v>
      </c>
      <c r="G90" s="112">
        <f t="shared" si="2"/>
        <v>0.924518479958355</v>
      </c>
      <c r="H90" s="112">
        <f t="shared" si="3"/>
        <v>0.924518479958355</v>
      </c>
      <c r="I90" s="20"/>
    </row>
    <row r="91" spans="1:9" ht="16.5" customHeight="1">
      <c r="A91" s="150" t="s">
        <v>56</v>
      </c>
      <c r="B91" s="142" t="s">
        <v>160</v>
      </c>
      <c r="C91" s="150" t="s">
        <v>56</v>
      </c>
      <c r="D91" s="32">
        <v>291965.5</v>
      </c>
      <c r="E91" s="32">
        <v>220178.9</v>
      </c>
      <c r="F91" s="32">
        <v>179004.8</v>
      </c>
      <c r="G91" s="112">
        <f t="shared" si="2"/>
        <v>0.613102575475527</v>
      </c>
      <c r="H91" s="112">
        <f t="shared" si="3"/>
        <v>0.8129970673847494</v>
      </c>
      <c r="I91" s="15"/>
    </row>
    <row r="92" spans="1:9" ht="15.75" customHeight="1">
      <c r="A92" s="150" t="s">
        <v>57</v>
      </c>
      <c r="B92" s="142" t="s">
        <v>199</v>
      </c>
      <c r="C92" s="150" t="s">
        <v>57</v>
      </c>
      <c r="D92" s="32">
        <v>5215.9</v>
      </c>
      <c r="E92" s="32">
        <v>5131.8</v>
      </c>
      <c r="F92" s="32">
        <v>2369.6</v>
      </c>
      <c r="G92" s="112">
        <f t="shared" si="2"/>
        <v>0.4543031883279971</v>
      </c>
      <c r="H92" s="112">
        <f t="shared" si="3"/>
        <v>0.46174831443158343</v>
      </c>
      <c r="I92" s="15"/>
    </row>
    <row r="93" spans="1:9" s="16" customFormat="1" ht="15" customHeight="1" hidden="1">
      <c r="A93" s="87"/>
      <c r="B93" s="60" t="s">
        <v>45</v>
      </c>
      <c r="C93" s="87"/>
      <c r="D93" s="88">
        <v>0</v>
      </c>
      <c r="E93" s="88">
        <v>0</v>
      </c>
      <c r="F93" s="88">
        <v>0</v>
      </c>
      <c r="G93" s="112" t="e">
        <f t="shared" si="2"/>
        <v>#DIV/0!</v>
      </c>
      <c r="H93" s="112" t="e">
        <f t="shared" si="3"/>
        <v>#DIV/0!</v>
      </c>
      <c r="I93" s="20"/>
    </row>
    <row r="94" spans="1:9" ht="15">
      <c r="A94" s="150" t="s">
        <v>59</v>
      </c>
      <c r="B94" s="142" t="s">
        <v>60</v>
      </c>
      <c r="C94" s="150" t="s">
        <v>59</v>
      </c>
      <c r="D94" s="32">
        <v>22006.4</v>
      </c>
      <c r="E94" s="32">
        <v>17844.4</v>
      </c>
      <c r="F94" s="32">
        <v>14968.8</v>
      </c>
      <c r="G94" s="112">
        <f t="shared" si="2"/>
        <v>0.6802021230187582</v>
      </c>
      <c r="H94" s="112">
        <f t="shared" si="3"/>
        <v>0.8388514043621528</v>
      </c>
      <c r="I94" s="15"/>
    </row>
    <row r="95" spans="1:9" s="16" customFormat="1" ht="15">
      <c r="A95" s="87"/>
      <c r="B95" s="60" t="s">
        <v>61</v>
      </c>
      <c r="C95" s="87"/>
      <c r="D95" s="88">
        <v>500</v>
      </c>
      <c r="E95" s="88">
        <v>390</v>
      </c>
      <c r="F95" s="88">
        <v>215.2</v>
      </c>
      <c r="G95" s="112">
        <f t="shared" si="2"/>
        <v>0.4304</v>
      </c>
      <c r="H95" s="112">
        <f t="shared" si="3"/>
        <v>0.5517948717948717</v>
      </c>
      <c r="I95" s="20"/>
    </row>
    <row r="96" spans="1:9" ht="17.25" customHeight="1">
      <c r="A96" s="50" t="s">
        <v>62</v>
      </c>
      <c r="B96" s="45" t="s">
        <v>162</v>
      </c>
      <c r="C96" s="50"/>
      <c r="D96" s="85">
        <f>D97++D98</f>
        <v>71933.59999999999</v>
      </c>
      <c r="E96" s="85">
        <f>E97++E98</f>
        <v>54867.200000000004</v>
      </c>
      <c r="F96" s="85">
        <f>F97++F98</f>
        <v>45261.700000000004</v>
      </c>
      <c r="G96" s="112">
        <f t="shared" si="2"/>
        <v>0.6292149982761882</v>
      </c>
      <c r="H96" s="112">
        <f t="shared" si="3"/>
        <v>0.8249318354135076</v>
      </c>
      <c r="I96" s="15"/>
    </row>
    <row r="97" spans="1:9" ht="15">
      <c r="A97" s="150" t="s">
        <v>63</v>
      </c>
      <c r="B97" s="142" t="s">
        <v>64</v>
      </c>
      <c r="C97" s="150" t="s">
        <v>63</v>
      </c>
      <c r="D97" s="32">
        <v>68119.7</v>
      </c>
      <c r="E97" s="32">
        <v>51924.4</v>
      </c>
      <c r="F97" s="32">
        <v>42962.3</v>
      </c>
      <c r="G97" s="112">
        <f t="shared" si="2"/>
        <v>0.6306883324500843</v>
      </c>
      <c r="H97" s="112">
        <f t="shared" si="3"/>
        <v>0.8274009906710525</v>
      </c>
      <c r="I97" s="15"/>
    </row>
    <row r="98" spans="1:9" ht="15">
      <c r="A98" s="150" t="s">
        <v>65</v>
      </c>
      <c r="B98" s="142" t="s">
        <v>116</v>
      </c>
      <c r="C98" s="150" t="s">
        <v>65</v>
      </c>
      <c r="D98" s="32">
        <v>3813.9</v>
      </c>
      <c r="E98" s="32">
        <v>2942.8</v>
      </c>
      <c r="F98" s="32">
        <v>2299.4</v>
      </c>
      <c r="G98" s="112">
        <f t="shared" si="2"/>
        <v>0.6028999187183722</v>
      </c>
      <c r="H98" s="112">
        <f t="shared" si="3"/>
        <v>0.7813646866929455</v>
      </c>
      <c r="I98" s="15"/>
    </row>
    <row r="99" spans="1:9" s="16" customFormat="1" ht="15" hidden="1">
      <c r="A99" s="87"/>
      <c r="B99" s="60" t="s">
        <v>45</v>
      </c>
      <c r="C99" s="87"/>
      <c r="D99" s="88">
        <v>0</v>
      </c>
      <c r="E99" s="88">
        <v>0</v>
      </c>
      <c r="F99" s="88">
        <v>0</v>
      </c>
      <c r="G99" s="112" t="e">
        <f t="shared" si="2"/>
        <v>#DIV/0!</v>
      </c>
      <c r="H99" s="112" t="e">
        <f t="shared" si="3"/>
        <v>#DIV/0!</v>
      </c>
      <c r="I99" s="20"/>
    </row>
    <row r="100" spans="1:9" ht="23.25" customHeight="1">
      <c r="A100" s="64" t="s">
        <v>66</v>
      </c>
      <c r="B100" s="148" t="s">
        <v>67</v>
      </c>
      <c r="C100" s="64"/>
      <c r="D100" s="51">
        <f>D101+D103+D106+D107+D110+D108+D109+D102+D104+D105</f>
        <v>17056.700000000004</v>
      </c>
      <c r="E100" s="51">
        <f>E101+E103+E106+E107+E110+E108+E109+E102+E104+E105</f>
        <v>13840.599999999997</v>
      </c>
      <c r="F100" s="51">
        <f>F101+F103+F106+F107+F110+F108+F109+F102+F104+F105</f>
        <v>8458.9</v>
      </c>
      <c r="G100" s="112">
        <f t="shared" si="2"/>
        <v>0.4959282862452876</v>
      </c>
      <c r="H100" s="112">
        <f t="shared" si="3"/>
        <v>0.6111657009089203</v>
      </c>
      <c r="I100" s="15"/>
    </row>
    <row r="101" spans="1:9" ht="30" customHeight="1">
      <c r="A101" s="147" t="s">
        <v>68</v>
      </c>
      <c r="B101" s="70" t="s">
        <v>248</v>
      </c>
      <c r="C101" s="147" t="s">
        <v>68</v>
      </c>
      <c r="D101" s="119">
        <v>967.3</v>
      </c>
      <c r="E101" s="119">
        <v>807.3</v>
      </c>
      <c r="F101" s="119">
        <v>647.4</v>
      </c>
      <c r="G101" s="112">
        <f t="shared" si="2"/>
        <v>0.6692856404424687</v>
      </c>
      <c r="H101" s="112">
        <f t="shared" si="3"/>
        <v>0.8019323671497585</v>
      </c>
      <c r="I101" s="15"/>
    </row>
    <row r="102" spans="1:9" ht="44.25" customHeight="1">
      <c r="A102" s="147" t="s">
        <v>69</v>
      </c>
      <c r="B102" s="70" t="s">
        <v>261</v>
      </c>
      <c r="C102" s="147" t="s">
        <v>262</v>
      </c>
      <c r="D102" s="119">
        <v>93.7</v>
      </c>
      <c r="E102" s="119">
        <v>93.7</v>
      </c>
      <c r="F102" s="119">
        <v>68.1</v>
      </c>
      <c r="G102" s="112">
        <f t="shared" si="2"/>
        <v>0.7267876200640341</v>
      </c>
      <c r="H102" s="112">
        <f t="shared" si="3"/>
        <v>0.7267876200640341</v>
      </c>
      <c r="I102" s="15"/>
    </row>
    <row r="103" spans="1:9" ht="36" customHeight="1">
      <c r="A103" s="147" t="s">
        <v>69</v>
      </c>
      <c r="B103" s="70" t="s">
        <v>201</v>
      </c>
      <c r="C103" s="147" t="s">
        <v>249</v>
      </c>
      <c r="D103" s="119">
        <v>10633.4</v>
      </c>
      <c r="E103" s="119">
        <v>8724.3</v>
      </c>
      <c r="F103" s="119">
        <v>5794.8</v>
      </c>
      <c r="G103" s="112">
        <f t="shared" si="2"/>
        <v>0.5449621005510937</v>
      </c>
      <c r="H103" s="112">
        <f t="shared" si="3"/>
        <v>0.6642137478078471</v>
      </c>
      <c r="I103" s="15"/>
    </row>
    <row r="104" spans="1:9" ht="36" customHeight="1">
      <c r="A104" s="147" t="s">
        <v>69</v>
      </c>
      <c r="B104" s="70" t="s">
        <v>351</v>
      </c>
      <c r="C104" s="147" t="s">
        <v>377</v>
      </c>
      <c r="D104" s="119">
        <v>132.3</v>
      </c>
      <c r="E104" s="119">
        <v>132.3</v>
      </c>
      <c r="F104" s="119">
        <v>0</v>
      </c>
      <c r="G104" s="112">
        <f t="shared" si="2"/>
        <v>0</v>
      </c>
      <c r="H104" s="112">
        <f t="shared" si="3"/>
        <v>0</v>
      </c>
      <c r="I104" s="15"/>
    </row>
    <row r="105" spans="1:9" ht="45" customHeight="1">
      <c r="A105" s="147" t="s">
        <v>69</v>
      </c>
      <c r="B105" s="70" t="s">
        <v>379</v>
      </c>
      <c r="C105" s="147" t="s">
        <v>378</v>
      </c>
      <c r="D105" s="119">
        <v>273.9</v>
      </c>
      <c r="E105" s="119">
        <v>273.9</v>
      </c>
      <c r="F105" s="119">
        <v>0</v>
      </c>
      <c r="G105" s="112">
        <f t="shared" si="2"/>
        <v>0</v>
      </c>
      <c r="H105" s="112">
        <f t="shared" si="3"/>
        <v>0</v>
      </c>
      <c r="I105" s="15"/>
    </row>
    <row r="106" spans="1:9" s="26" customFormat="1" ht="22.5" customHeight="1">
      <c r="A106" s="128" t="s">
        <v>69</v>
      </c>
      <c r="B106" s="142" t="s">
        <v>340</v>
      </c>
      <c r="C106" s="150" t="s">
        <v>341</v>
      </c>
      <c r="D106" s="32">
        <v>100</v>
      </c>
      <c r="E106" s="32">
        <v>100</v>
      </c>
      <c r="F106" s="32">
        <v>50</v>
      </c>
      <c r="G106" s="112">
        <f t="shared" si="2"/>
        <v>0.5</v>
      </c>
      <c r="H106" s="112">
        <f t="shared" si="3"/>
        <v>0.5</v>
      </c>
      <c r="I106" s="15"/>
    </row>
    <row r="107" spans="1:9" s="26" customFormat="1" ht="35.25" customHeight="1" hidden="1">
      <c r="A107" s="128" t="s">
        <v>69</v>
      </c>
      <c r="B107" s="142" t="s">
        <v>203</v>
      </c>
      <c r="C107" s="150" t="s">
        <v>204</v>
      </c>
      <c r="D107" s="119">
        <v>0</v>
      </c>
      <c r="E107" s="119">
        <v>0</v>
      </c>
      <c r="F107" s="119">
        <v>0</v>
      </c>
      <c r="G107" s="112" t="e">
        <f aca="true" t="shared" si="4" ref="G107:G124">F107/D107</f>
        <v>#DIV/0!</v>
      </c>
      <c r="H107" s="112" t="e">
        <f t="shared" si="3"/>
        <v>#DIV/0!</v>
      </c>
      <c r="I107" s="15"/>
    </row>
    <row r="108" spans="1:9" s="26" customFormat="1" ht="30.75" customHeight="1">
      <c r="A108" s="128" t="s">
        <v>69</v>
      </c>
      <c r="B108" s="142" t="s">
        <v>351</v>
      </c>
      <c r="C108" s="150" t="s">
        <v>352</v>
      </c>
      <c r="D108" s="119">
        <v>79.4</v>
      </c>
      <c r="E108" s="119">
        <v>79.4</v>
      </c>
      <c r="F108" s="119">
        <v>79.4</v>
      </c>
      <c r="G108" s="112">
        <f t="shared" si="4"/>
        <v>1</v>
      </c>
      <c r="H108" s="112">
        <f aca="true" t="shared" si="5" ref="H108:H124">F108/E108</f>
        <v>1</v>
      </c>
      <c r="I108" s="15"/>
    </row>
    <row r="109" spans="1:9" s="26" customFormat="1" ht="44.25" customHeight="1">
      <c r="A109" s="128" t="s">
        <v>69</v>
      </c>
      <c r="B109" s="142" t="s">
        <v>354</v>
      </c>
      <c r="C109" s="150" t="s">
        <v>353</v>
      </c>
      <c r="D109" s="119">
        <v>144.4</v>
      </c>
      <c r="E109" s="119">
        <v>144.4</v>
      </c>
      <c r="F109" s="119">
        <v>144.4</v>
      </c>
      <c r="G109" s="112">
        <f t="shared" si="4"/>
        <v>1</v>
      </c>
      <c r="H109" s="112">
        <f t="shared" si="5"/>
        <v>1</v>
      </c>
      <c r="I109" s="15"/>
    </row>
    <row r="110" spans="1:9" ht="45" customHeight="1">
      <c r="A110" s="150" t="s">
        <v>70</v>
      </c>
      <c r="B110" s="142" t="s">
        <v>122</v>
      </c>
      <c r="C110" s="150" t="s">
        <v>251</v>
      </c>
      <c r="D110" s="32">
        <v>4632.3</v>
      </c>
      <c r="E110" s="32">
        <v>3485.3</v>
      </c>
      <c r="F110" s="32">
        <v>1674.8</v>
      </c>
      <c r="G110" s="112">
        <f t="shared" si="4"/>
        <v>0.36154825896422943</v>
      </c>
      <c r="H110" s="112">
        <f t="shared" si="5"/>
        <v>0.4805325223079792</v>
      </c>
      <c r="I110" s="15"/>
    </row>
    <row r="111" spans="1:9" ht="26.25" customHeight="1">
      <c r="A111" s="50" t="s">
        <v>71</v>
      </c>
      <c r="B111" s="45" t="s">
        <v>139</v>
      </c>
      <c r="C111" s="50"/>
      <c r="D111" s="85">
        <f>D112+D113</f>
        <v>553</v>
      </c>
      <c r="E111" s="85">
        <f>E112+E113</f>
        <v>553</v>
      </c>
      <c r="F111" s="85">
        <f>F112+F113</f>
        <v>506.4</v>
      </c>
      <c r="G111" s="112">
        <f t="shared" si="4"/>
        <v>0.9157323688969258</v>
      </c>
      <c r="H111" s="112">
        <f t="shared" si="5"/>
        <v>0.9157323688969258</v>
      </c>
      <c r="I111" s="15"/>
    </row>
    <row r="112" spans="1:9" ht="23.25" customHeight="1" hidden="1">
      <c r="A112" s="150" t="s">
        <v>72</v>
      </c>
      <c r="B112" s="142" t="s">
        <v>140</v>
      </c>
      <c r="C112" s="150" t="s">
        <v>72</v>
      </c>
      <c r="D112" s="32">
        <v>0</v>
      </c>
      <c r="E112" s="32">
        <v>0</v>
      </c>
      <c r="F112" s="32">
        <v>0</v>
      </c>
      <c r="G112" s="112" t="e">
        <f t="shared" si="4"/>
        <v>#DIV/0!</v>
      </c>
      <c r="H112" s="112" t="e">
        <f t="shared" si="5"/>
        <v>#DIV/0!</v>
      </c>
      <c r="I112" s="15"/>
    </row>
    <row r="113" spans="1:9" ht="26.25" customHeight="1">
      <c r="A113" s="150" t="s">
        <v>141</v>
      </c>
      <c r="B113" s="142" t="s">
        <v>142</v>
      </c>
      <c r="C113" s="150" t="s">
        <v>141</v>
      </c>
      <c r="D113" s="32">
        <v>553</v>
      </c>
      <c r="E113" s="32">
        <v>553</v>
      </c>
      <c r="F113" s="32">
        <v>506.4</v>
      </c>
      <c r="G113" s="112">
        <f t="shared" si="4"/>
        <v>0.9157323688969258</v>
      </c>
      <c r="H113" s="112">
        <f t="shared" si="5"/>
        <v>0.9157323688969258</v>
      </c>
      <c r="I113" s="15"/>
    </row>
    <row r="114" spans="1:9" ht="26.25" customHeight="1" hidden="1">
      <c r="A114" s="150"/>
      <c r="B114" s="60" t="s">
        <v>45</v>
      </c>
      <c r="C114" s="150"/>
      <c r="D114" s="32">
        <v>0</v>
      </c>
      <c r="E114" s="32">
        <v>0</v>
      </c>
      <c r="F114" s="32">
        <v>0</v>
      </c>
      <c r="G114" s="112" t="e">
        <f t="shared" si="4"/>
        <v>#DIV/0!</v>
      </c>
      <c r="H114" s="112" t="e">
        <f t="shared" si="5"/>
        <v>#DIV/0!</v>
      </c>
      <c r="I114" s="15"/>
    </row>
    <row r="115" spans="1:9" ht="27" customHeight="1">
      <c r="A115" s="50" t="s">
        <v>143</v>
      </c>
      <c r="B115" s="45" t="s">
        <v>144</v>
      </c>
      <c r="C115" s="50"/>
      <c r="D115" s="85">
        <f>D116</f>
        <v>205.5</v>
      </c>
      <c r="E115" s="85">
        <f>E116</f>
        <v>189.2</v>
      </c>
      <c r="F115" s="85">
        <f>F116</f>
        <v>129.2</v>
      </c>
      <c r="G115" s="112">
        <f t="shared" si="4"/>
        <v>0.6287104622871046</v>
      </c>
      <c r="H115" s="112">
        <f t="shared" si="5"/>
        <v>0.6828752642706131</v>
      </c>
      <c r="I115" s="15"/>
    </row>
    <row r="116" spans="1:9" ht="17.25" customHeight="1">
      <c r="A116" s="150" t="s">
        <v>145</v>
      </c>
      <c r="B116" s="142" t="s">
        <v>146</v>
      </c>
      <c r="C116" s="150" t="s">
        <v>145</v>
      </c>
      <c r="D116" s="32">
        <v>205.5</v>
      </c>
      <c r="E116" s="32">
        <v>189.2</v>
      </c>
      <c r="F116" s="32">
        <v>129.2</v>
      </c>
      <c r="G116" s="112">
        <f t="shared" si="4"/>
        <v>0.6287104622871046</v>
      </c>
      <c r="H116" s="112">
        <f t="shared" si="5"/>
        <v>0.6828752642706131</v>
      </c>
      <c r="I116" s="15"/>
    </row>
    <row r="117" spans="1:9" ht="39.75" customHeight="1">
      <c r="A117" s="50" t="s">
        <v>147</v>
      </c>
      <c r="B117" s="45" t="s">
        <v>148</v>
      </c>
      <c r="C117" s="50"/>
      <c r="D117" s="85">
        <f>D118</f>
        <v>800</v>
      </c>
      <c r="E117" s="85">
        <f>E118</f>
        <v>600</v>
      </c>
      <c r="F117" s="85">
        <f>F118</f>
        <v>523.3</v>
      </c>
      <c r="G117" s="112">
        <f t="shared" si="4"/>
        <v>0.654125</v>
      </c>
      <c r="H117" s="112">
        <f t="shared" si="5"/>
        <v>0.8721666666666666</v>
      </c>
      <c r="I117" s="15"/>
    </row>
    <row r="118" spans="1:9" ht="17.25" customHeight="1">
      <c r="A118" s="150" t="s">
        <v>150</v>
      </c>
      <c r="B118" s="142" t="s">
        <v>205</v>
      </c>
      <c r="C118" s="150" t="s">
        <v>150</v>
      </c>
      <c r="D118" s="32">
        <v>800</v>
      </c>
      <c r="E118" s="32">
        <v>600</v>
      </c>
      <c r="F118" s="32">
        <v>523.3</v>
      </c>
      <c r="G118" s="112">
        <f t="shared" si="4"/>
        <v>0.654125</v>
      </c>
      <c r="H118" s="112">
        <f t="shared" si="5"/>
        <v>0.8721666666666666</v>
      </c>
      <c r="I118" s="15"/>
    </row>
    <row r="119" spans="1:9" ht="26.25" customHeight="1">
      <c r="A119" s="50" t="s">
        <v>151</v>
      </c>
      <c r="B119" s="45" t="s">
        <v>154</v>
      </c>
      <c r="C119" s="50"/>
      <c r="D119" s="85">
        <f>D120+D122+D121</f>
        <v>12903.1</v>
      </c>
      <c r="E119" s="85">
        <f>E120+E122+E121</f>
        <v>11817.7</v>
      </c>
      <c r="F119" s="85">
        <f>F120+F122+F121</f>
        <v>5658.6</v>
      </c>
      <c r="G119" s="112">
        <f t="shared" si="4"/>
        <v>0.43854577582131427</v>
      </c>
      <c r="H119" s="112">
        <f t="shared" si="5"/>
        <v>0.47882413667634144</v>
      </c>
      <c r="I119" s="15"/>
    </row>
    <row r="120" spans="1:9" ht="27.75" customHeight="1">
      <c r="A120" s="150" t="s">
        <v>152</v>
      </c>
      <c r="B120" s="142" t="s">
        <v>206</v>
      </c>
      <c r="C120" s="150" t="s">
        <v>250</v>
      </c>
      <c r="D120" s="32">
        <v>2052.6</v>
      </c>
      <c r="E120" s="32">
        <v>1539.6</v>
      </c>
      <c r="F120" s="32">
        <v>1368.6</v>
      </c>
      <c r="G120" s="112">
        <f t="shared" si="4"/>
        <v>0.6667641040631395</v>
      </c>
      <c r="H120" s="112">
        <f t="shared" si="5"/>
        <v>0.8889321901792674</v>
      </c>
      <c r="I120" s="15"/>
    </row>
    <row r="121" spans="1:9" ht="27.75" customHeight="1">
      <c r="A121" s="150" t="s">
        <v>152</v>
      </c>
      <c r="B121" s="142" t="s">
        <v>207</v>
      </c>
      <c r="C121" s="150" t="s">
        <v>253</v>
      </c>
      <c r="D121" s="32">
        <v>2289.9</v>
      </c>
      <c r="E121" s="32">
        <v>1717.5</v>
      </c>
      <c r="F121" s="32">
        <v>0</v>
      </c>
      <c r="G121" s="112">
        <f t="shared" si="4"/>
        <v>0</v>
      </c>
      <c r="H121" s="112">
        <f t="shared" si="5"/>
        <v>0</v>
      </c>
      <c r="I121" s="15"/>
    </row>
    <row r="122" spans="1:9" ht="30.75" customHeight="1">
      <c r="A122" s="150" t="s">
        <v>153</v>
      </c>
      <c r="B122" s="142" t="s">
        <v>252</v>
      </c>
      <c r="C122" s="150" t="s">
        <v>254</v>
      </c>
      <c r="D122" s="32">
        <v>8560.6</v>
      </c>
      <c r="E122" s="32">
        <v>8560.6</v>
      </c>
      <c r="F122" s="32">
        <v>4290</v>
      </c>
      <c r="G122" s="112">
        <f t="shared" si="4"/>
        <v>0.5011330981473261</v>
      </c>
      <c r="H122" s="112">
        <f t="shared" si="5"/>
        <v>0.5011330981473261</v>
      </c>
      <c r="I122" s="15"/>
    </row>
    <row r="123" spans="1:9" ht="26.25" customHeight="1">
      <c r="A123" s="64"/>
      <c r="B123" s="129" t="s">
        <v>74</v>
      </c>
      <c r="C123" s="130"/>
      <c r="D123" s="131">
        <f>D39+D55+D57+D62+D74+D88+D96+D100+D111+D115+D117+D119</f>
        <v>627023.7999999999</v>
      </c>
      <c r="E123" s="131">
        <f>E39+E55+E57+E62+E74+E88+E96+E100+E111+E115+E117+E119</f>
        <v>495789.9</v>
      </c>
      <c r="F123" s="131">
        <f>F39+F55+F57+F62+F74+F88+F96+F100+F111+F115+F117+F119</f>
        <v>389632.79999999993</v>
      </c>
      <c r="G123" s="112">
        <f t="shared" si="4"/>
        <v>0.6214003360000051</v>
      </c>
      <c r="H123" s="112">
        <f t="shared" si="5"/>
        <v>0.7858828911198068</v>
      </c>
      <c r="I123" s="15"/>
    </row>
    <row r="124" spans="1:9" ht="19.5" customHeight="1">
      <c r="A124" s="146"/>
      <c r="B124" s="142" t="s">
        <v>89</v>
      </c>
      <c r="C124" s="150"/>
      <c r="D124" s="93">
        <f>D119+D56</f>
        <v>13827.1</v>
      </c>
      <c r="E124" s="93">
        <f>E119+E56</f>
        <v>12510.5</v>
      </c>
      <c r="F124" s="93">
        <f>F119+F56</f>
        <v>6273.6</v>
      </c>
      <c r="G124" s="112">
        <f t="shared" si="4"/>
        <v>0.45371769930064876</v>
      </c>
      <c r="H124" s="112">
        <f t="shared" si="5"/>
        <v>0.5014667679149515</v>
      </c>
      <c r="I124" s="15"/>
    </row>
    <row r="125" spans="4:7" ht="12.75">
      <c r="D125" s="43"/>
      <c r="E125" s="43"/>
      <c r="F125" s="43"/>
      <c r="G125" s="132"/>
    </row>
    <row r="126" spans="4:7" ht="12.75">
      <c r="D126" s="43"/>
      <c r="E126" s="43"/>
      <c r="F126" s="43"/>
      <c r="G126" s="132"/>
    </row>
    <row r="127" spans="2:8" ht="15">
      <c r="B127" s="38" t="s">
        <v>99</v>
      </c>
      <c r="C127" s="39"/>
      <c r="D127" s="43"/>
      <c r="E127" s="43"/>
      <c r="F127" s="43"/>
      <c r="G127" s="132"/>
      <c r="H127" s="133">
        <v>10826.5</v>
      </c>
    </row>
    <row r="128" spans="2:7" ht="15">
      <c r="B128" s="38"/>
      <c r="C128" s="39"/>
      <c r="D128" s="43"/>
      <c r="E128" s="43"/>
      <c r="F128" s="43"/>
      <c r="G128" s="132"/>
    </row>
    <row r="129" spans="2:7" ht="15">
      <c r="B129" s="38" t="s">
        <v>90</v>
      </c>
      <c r="C129" s="39"/>
      <c r="D129" s="43"/>
      <c r="E129" s="43"/>
      <c r="F129" s="43"/>
      <c r="G129" s="132"/>
    </row>
    <row r="130" spans="2:9" ht="15">
      <c r="B130" s="38" t="s">
        <v>91</v>
      </c>
      <c r="C130" s="39"/>
      <c r="D130" s="43"/>
      <c r="E130" s="43"/>
      <c r="F130" s="43"/>
      <c r="G130" s="132"/>
      <c r="H130" s="134" t="s">
        <v>155</v>
      </c>
      <c r="I130" s="6"/>
    </row>
    <row r="131" spans="2:7" ht="15">
      <c r="B131" s="38"/>
      <c r="C131" s="39"/>
      <c r="D131" s="43"/>
      <c r="E131" s="43"/>
      <c r="F131" s="43"/>
      <c r="G131" s="132"/>
    </row>
    <row r="132" spans="2:7" ht="15">
      <c r="B132" s="38" t="s">
        <v>92</v>
      </c>
      <c r="C132" s="39"/>
      <c r="D132" s="43"/>
      <c r="E132" s="43"/>
      <c r="F132" s="43"/>
      <c r="G132" s="132"/>
    </row>
    <row r="133" spans="2:9" ht="15">
      <c r="B133" s="38" t="s">
        <v>93</v>
      </c>
      <c r="C133" s="39"/>
      <c r="D133" s="43"/>
      <c r="E133" s="43"/>
      <c r="F133" s="43"/>
      <c r="G133" s="132"/>
      <c r="H133" s="134" t="s">
        <v>155</v>
      </c>
      <c r="I133" s="6"/>
    </row>
    <row r="134" spans="2:7" ht="15">
      <c r="B134" s="38"/>
      <c r="C134" s="39"/>
      <c r="D134" s="43"/>
      <c r="E134" s="43"/>
      <c r="F134" s="43"/>
      <c r="G134" s="132"/>
    </row>
    <row r="135" spans="2:7" ht="15">
      <c r="B135" s="38" t="s">
        <v>94</v>
      </c>
      <c r="C135" s="39"/>
      <c r="D135" s="43"/>
      <c r="E135" s="43"/>
      <c r="F135" s="43"/>
      <c r="G135" s="132"/>
    </row>
    <row r="136" spans="2:9" ht="15">
      <c r="B136" s="38" t="s">
        <v>95</v>
      </c>
      <c r="C136" s="39"/>
      <c r="D136" s="43"/>
      <c r="E136" s="43"/>
      <c r="F136" s="43"/>
      <c r="G136" s="132"/>
      <c r="H136" s="135">
        <v>0</v>
      </c>
      <c r="I136" s="3"/>
    </row>
    <row r="137" spans="2:7" ht="15">
      <c r="B137" s="38"/>
      <c r="C137" s="39"/>
      <c r="D137" s="43"/>
      <c r="E137" s="43"/>
      <c r="F137" s="43"/>
      <c r="G137" s="132"/>
    </row>
    <row r="138" spans="2:7" ht="15">
      <c r="B138" s="38" t="s">
        <v>96</v>
      </c>
      <c r="C138" s="39"/>
      <c r="D138" s="43"/>
      <c r="E138" s="43"/>
      <c r="F138" s="43"/>
      <c r="G138" s="132"/>
    </row>
    <row r="139" spans="2:9" ht="15">
      <c r="B139" s="38" t="s">
        <v>97</v>
      </c>
      <c r="C139" s="39"/>
      <c r="D139" s="43"/>
      <c r="E139" s="43"/>
      <c r="F139" s="43"/>
      <c r="G139" s="132"/>
      <c r="H139" s="136">
        <v>7000</v>
      </c>
      <c r="I139" s="3"/>
    </row>
    <row r="140" spans="2:7" ht="15">
      <c r="B140" s="38"/>
      <c r="C140" s="39"/>
      <c r="D140" s="43"/>
      <c r="E140" s="43"/>
      <c r="F140" s="43"/>
      <c r="G140" s="132"/>
    </row>
    <row r="141" spans="2:7" ht="15">
      <c r="B141" s="38"/>
      <c r="C141" s="39"/>
      <c r="D141" s="43"/>
      <c r="E141" s="43"/>
      <c r="F141" s="43"/>
      <c r="G141" s="132"/>
    </row>
    <row r="142" spans="2:9" ht="15">
      <c r="B142" s="38" t="s">
        <v>98</v>
      </c>
      <c r="C142" s="39"/>
      <c r="D142" s="43"/>
      <c r="E142" s="43"/>
      <c r="F142" s="43"/>
      <c r="G142" s="132"/>
      <c r="H142" s="137">
        <f>H127+F34+H130+H133-F123-H136-H139</f>
        <v>5369.20000000007</v>
      </c>
      <c r="I142" s="9"/>
    </row>
    <row r="143" spans="4:7" ht="12.75">
      <c r="D143" s="43"/>
      <c r="E143" s="43"/>
      <c r="F143" s="43"/>
      <c r="G143" s="132"/>
    </row>
    <row r="144" spans="4:7" ht="12.75">
      <c r="D144" s="43"/>
      <c r="E144" s="43"/>
      <c r="F144" s="43"/>
      <c r="G144" s="132"/>
    </row>
    <row r="145" spans="2:7" ht="15">
      <c r="B145" s="38" t="s">
        <v>100</v>
      </c>
      <c r="C145" s="39"/>
      <c r="D145" s="43"/>
      <c r="E145" s="43"/>
      <c r="F145" s="43"/>
      <c r="G145" s="132"/>
    </row>
    <row r="146" spans="2:7" ht="15">
      <c r="B146" s="38" t="s">
        <v>101</v>
      </c>
      <c r="C146" s="39"/>
      <c r="D146" s="43"/>
      <c r="E146" s="43"/>
      <c r="F146" s="43"/>
      <c r="G146" s="132"/>
    </row>
    <row r="147" spans="2:7" ht="15">
      <c r="B147" s="38" t="s">
        <v>102</v>
      </c>
      <c r="C147" s="39"/>
      <c r="D147" s="43"/>
      <c r="E147" s="43"/>
      <c r="F147" s="43"/>
      <c r="G147" s="132"/>
    </row>
  </sheetData>
  <sheetProtection/>
  <mergeCells count="21">
    <mergeCell ref="G2:G3"/>
    <mergeCell ref="E2:E3"/>
    <mergeCell ref="A2:A3"/>
    <mergeCell ref="L41:N42"/>
    <mergeCell ref="F37:F38"/>
    <mergeCell ref="J41:K41"/>
    <mergeCell ref="H2:H3"/>
    <mergeCell ref="J42:K42"/>
    <mergeCell ref="C2:C3"/>
    <mergeCell ref="E37:E38"/>
    <mergeCell ref="A36:H36"/>
    <mergeCell ref="D2:D3"/>
    <mergeCell ref="A1:H1"/>
    <mergeCell ref="A37:A38"/>
    <mergeCell ref="H37:H38"/>
    <mergeCell ref="B37:B38"/>
    <mergeCell ref="D37:D38"/>
    <mergeCell ref="G37:G38"/>
    <mergeCell ref="B2:B3"/>
    <mergeCell ref="F2:F3"/>
    <mergeCell ref="C37:C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109"/>
  <sheetViews>
    <sheetView zoomScalePageLayoutView="0" workbookViewId="0" topLeftCell="A10">
      <selection activeCell="B91" sqref="B91"/>
    </sheetView>
  </sheetViews>
  <sheetFormatPr defaultColWidth="9.140625" defaultRowHeight="12.75"/>
  <cols>
    <col min="1" max="1" width="6.7109375" style="36" customWidth="1"/>
    <col min="2" max="2" width="45.8515625" style="36" customWidth="1"/>
    <col min="3" max="3" width="9.140625" style="37" hidden="1" customWidth="1"/>
    <col min="4" max="4" width="14.421875" style="36" customWidth="1"/>
    <col min="5" max="5" width="14.8515625" style="36" customWidth="1"/>
    <col min="6" max="6" width="13.57421875" style="36" customWidth="1"/>
    <col min="7" max="7" width="11.57421875" style="36" customWidth="1"/>
    <col min="8" max="8" width="11.8515625" style="36" customWidth="1"/>
    <col min="9" max="9" width="12.28125" style="1" customWidth="1"/>
    <col min="10" max="16384" width="9.140625" style="1" customWidth="1"/>
  </cols>
  <sheetData>
    <row r="1" spans="1:8" s="8" customFormat="1" ht="55.5" customHeight="1">
      <c r="A1" s="153" t="s">
        <v>380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145"/>
      <c r="B2" s="159" t="s">
        <v>8</v>
      </c>
      <c r="C2" s="41"/>
      <c r="D2" s="152" t="s">
        <v>9</v>
      </c>
      <c r="E2" s="155" t="s">
        <v>358</v>
      </c>
      <c r="F2" s="152" t="s">
        <v>10</v>
      </c>
      <c r="G2" s="152" t="s">
        <v>11</v>
      </c>
      <c r="H2" s="155" t="s">
        <v>359</v>
      </c>
    </row>
    <row r="3" spans="1:8" ht="18" customHeight="1">
      <c r="A3" s="146"/>
      <c r="B3" s="159"/>
      <c r="C3" s="41"/>
      <c r="D3" s="152"/>
      <c r="E3" s="156"/>
      <c r="F3" s="152"/>
      <c r="G3" s="152"/>
      <c r="H3" s="156"/>
    </row>
    <row r="4" spans="1:8" ht="15">
      <c r="A4" s="146"/>
      <c r="B4" s="143" t="s">
        <v>88</v>
      </c>
      <c r="C4" s="149"/>
      <c r="D4" s="144">
        <f>D5+D6+D7+D8+D9+D10+D11+D12+D13+D14+D15+D16+D17+D18+D19</f>
        <v>61612.8</v>
      </c>
      <c r="E4" s="144">
        <f>E5+E6+E7+E8+E9+E10+E11+E12+E13+E14+E15+E16+E17+E18+E19</f>
        <v>43797.9</v>
      </c>
      <c r="F4" s="144">
        <f>F5+F6+F7+F8+F9+F10+F11+F12+F13+F14+F15+F16+F17+F18+F19</f>
        <v>40878</v>
      </c>
      <c r="G4" s="34">
        <f aca="true" t="shared" si="0" ref="G4:G28">F4/D4</f>
        <v>0.6634660330320972</v>
      </c>
      <c r="H4" s="34">
        <f>F4/E4</f>
        <v>0.9333324200475365</v>
      </c>
    </row>
    <row r="5" spans="1:8" ht="15">
      <c r="A5" s="146"/>
      <c r="B5" s="142" t="s">
        <v>12</v>
      </c>
      <c r="C5" s="150"/>
      <c r="D5" s="32">
        <v>37080</v>
      </c>
      <c r="E5" s="32">
        <v>26325</v>
      </c>
      <c r="F5" s="32">
        <v>23216.9</v>
      </c>
      <c r="G5" s="34">
        <f t="shared" si="0"/>
        <v>0.6261299892125135</v>
      </c>
      <c r="H5" s="34">
        <f aca="true" t="shared" si="1" ref="H5:H28">F5/E5</f>
        <v>0.8819335232668567</v>
      </c>
    </row>
    <row r="6" spans="1:8" ht="15">
      <c r="A6" s="146"/>
      <c r="B6" s="142" t="s">
        <v>325</v>
      </c>
      <c r="C6" s="150"/>
      <c r="D6" s="32">
        <v>2849.9</v>
      </c>
      <c r="E6" s="32">
        <v>2120</v>
      </c>
      <c r="F6" s="32">
        <v>2631.2</v>
      </c>
      <c r="G6" s="34">
        <f t="shared" si="0"/>
        <v>0.9232604652794834</v>
      </c>
      <c r="H6" s="34">
        <f t="shared" si="1"/>
        <v>1.2411320754716981</v>
      </c>
    </row>
    <row r="7" spans="1:8" ht="15">
      <c r="A7" s="146"/>
      <c r="B7" s="142" t="s">
        <v>14</v>
      </c>
      <c r="C7" s="150"/>
      <c r="D7" s="32">
        <v>270</v>
      </c>
      <c r="E7" s="32">
        <v>270</v>
      </c>
      <c r="F7" s="32">
        <v>430.2</v>
      </c>
      <c r="G7" s="34">
        <f t="shared" si="0"/>
        <v>1.5933333333333333</v>
      </c>
      <c r="H7" s="34">
        <f t="shared" si="1"/>
        <v>1.5933333333333333</v>
      </c>
    </row>
    <row r="8" spans="1:8" ht="15">
      <c r="A8" s="146"/>
      <c r="B8" s="142" t="s">
        <v>15</v>
      </c>
      <c r="C8" s="150"/>
      <c r="D8" s="32">
        <v>5100</v>
      </c>
      <c r="E8" s="32">
        <v>3100</v>
      </c>
      <c r="F8" s="32">
        <v>2521.6</v>
      </c>
      <c r="G8" s="34">
        <f t="shared" si="0"/>
        <v>0.4944313725490196</v>
      </c>
      <c r="H8" s="34">
        <f t="shared" si="1"/>
        <v>0.8134193548387096</v>
      </c>
    </row>
    <row r="9" spans="1:8" ht="15">
      <c r="A9" s="146"/>
      <c r="B9" s="142" t="s">
        <v>16</v>
      </c>
      <c r="C9" s="150"/>
      <c r="D9" s="32">
        <v>12200</v>
      </c>
      <c r="E9" s="32">
        <v>8900</v>
      </c>
      <c r="F9" s="32">
        <v>8970.7</v>
      </c>
      <c r="G9" s="34">
        <f t="shared" si="0"/>
        <v>0.7353032786885246</v>
      </c>
      <c r="H9" s="34">
        <f t="shared" si="1"/>
        <v>1.0079438202247193</v>
      </c>
    </row>
    <row r="10" spans="1:8" ht="15">
      <c r="A10" s="146"/>
      <c r="B10" s="142" t="s">
        <v>113</v>
      </c>
      <c r="C10" s="150"/>
      <c r="D10" s="32">
        <v>0</v>
      </c>
      <c r="E10" s="32">
        <v>0</v>
      </c>
      <c r="F10" s="32">
        <v>0</v>
      </c>
      <c r="G10" s="34">
        <v>0</v>
      </c>
      <c r="H10" s="34">
        <v>0</v>
      </c>
    </row>
    <row r="11" spans="1:8" ht="15">
      <c r="A11" s="146"/>
      <c r="B11" s="142" t="s">
        <v>103</v>
      </c>
      <c r="C11" s="150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6"/>
      <c r="B12" s="142" t="s">
        <v>18</v>
      </c>
      <c r="C12" s="150"/>
      <c r="D12" s="32">
        <v>2107.5</v>
      </c>
      <c r="E12" s="32">
        <v>1547.5</v>
      </c>
      <c r="F12" s="32">
        <v>1601.6</v>
      </c>
      <c r="G12" s="34">
        <f t="shared" si="0"/>
        <v>0.7599525504151838</v>
      </c>
      <c r="H12" s="34">
        <f t="shared" si="1"/>
        <v>1.0349596122778675</v>
      </c>
    </row>
    <row r="13" spans="1:8" ht="15">
      <c r="A13" s="146"/>
      <c r="B13" s="142" t="s">
        <v>19</v>
      </c>
      <c r="C13" s="150"/>
      <c r="D13" s="32">
        <v>1502.4</v>
      </c>
      <c r="E13" s="32">
        <v>1162.4</v>
      </c>
      <c r="F13" s="32">
        <v>1058.7</v>
      </c>
      <c r="G13" s="34">
        <f t="shared" si="0"/>
        <v>0.7046725239616614</v>
      </c>
      <c r="H13" s="34">
        <f t="shared" si="1"/>
        <v>0.9107880247763248</v>
      </c>
    </row>
    <row r="14" spans="1:8" ht="15">
      <c r="A14" s="146"/>
      <c r="B14" s="142" t="s">
        <v>104</v>
      </c>
      <c r="C14" s="150"/>
      <c r="D14" s="32">
        <v>400</v>
      </c>
      <c r="E14" s="32">
        <v>300</v>
      </c>
      <c r="F14" s="32">
        <v>263.9</v>
      </c>
      <c r="G14" s="34">
        <f t="shared" si="0"/>
        <v>0.65975</v>
      </c>
      <c r="H14" s="34">
        <f t="shared" si="1"/>
        <v>0.8796666666666666</v>
      </c>
    </row>
    <row r="15" spans="1:8" ht="15">
      <c r="A15" s="146"/>
      <c r="B15" s="142" t="s">
        <v>22</v>
      </c>
      <c r="C15" s="150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15">
      <c r="A16" s="146"/>
      <c r="B16" s="142" t="s">
        <v>132</v>
      </c>
      <c r="C16" s="150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6"/>
      <c r="B17" s="142" t="s">
        <v>129</v>
      </c>
      <c r="C17" s="150"/>
      <c r="D17" s="32">
        <v>100</v>
      </c>
      <c r="E17" s="32">
        <v>70</v>
      </c>
      <c r="F17" s="32">
        <v>183.2</v>
      </c>
      <c r="G17" s="34">
        <f t="shared" si="0"/>
        <v>1.8319999999999999</v>
      </c>
      <c r="H17" s="34">
        <f t="shared" si="1"/>
        <v>2.617142857142857</v>
      </c>
    </row>
    <row r="18" spans="1:8" ht="15">
      <c r="A18" s="146"/>
      <c r="B18" s="142" t="s">
        <v>127</v>
      </c>
      <c r="C18" s="150"/>
      <c r="D18" s="32">
        <v>3</v>
      </c>
      <c r="E18" s="32">
        <v>3</v>
      </c>
      <c r="F18" s="32">
        <v>0</v>
      </c>
      <c r="G18" s="34">
        <f t="shared" si="0"/>
        <v>0</v>
      </c>
      <c r="H18" s="34">
        <f t="shared" si="1"/>
        <v>0</v>
      </c>
    </row>
    <row r="19" spans="1:8" ht="15">
      <c r="A19" s="146"/>
      <c r="B19" s="142" t="s">
        <v>28</v>
      </c>
      <c r="C19" s="150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24.75" customHeight="1">
      <c r="A20" s="146"/>
      <c r="B20" s="45" t="s">
        <v>87</v>
      </c>
      <c r="C20" s="50"/>
      <c r="D20" s="32">
        <f>D21+D22+D24+D25+D23+D26</f>
        <v>17356.6</v>
      </c>
      <c r="E20" s="32">
        <f>E21+E22+E24+E25+E23+E26</f>
        <v>16091.499999999998</v>
      </c>
      <c r="F20" s="32">
        <f>F21+F22+F24+F25+F23+F26</f>
        <v>14179.8</v>
      </c>
      <c r="G20" s="34">
        <f t="shared" si="0"/>
        <v>0.8169687611629006</v>
      </c>
      <c r="H20" s="34">
        <f t="shared" si="1"/>
        <v>0.8811981480906069</v>
      </c>
    </row>
    <row r="21" spans="1:8" ht="15">
      <c r="A21" s="146"/>
      <c r="B21" s="142" t="s">
        <v>30</v>
      </c>
      <c r="C21" s="150"/>
      <c r="D21" s="32">
        <v>1453.2</v>
      </c>
      <c r="E21" s="32">
        <v>1089.9</v>
      </c>
      <c r="F21" s="32">
        <v>968.8</v>
      </c>
      <c r="G21" s="34">
        <f t="shared" si="0"/>
        <v>0.6666666666666666</v>
      </c>
      <c r="H21" s="34">
        <f t="shared" si="1"/>
        <v>0.8888888888888887</v>
      </c>
    </row>
    <row r="22" spans="1:8" ht="15">
      <c r="A22" s="146"/>
      <c r="B22" s="142" t="s">
        <v>347</v>
      </c>
      <c r="C22" s="150"/>
      <c r="D22" s="32">
        <v>8976.3</v>
      </c>
      <c r="E22" s="32">
        <v>8976.3</v>
      </c>
      <c r="F22" s="32">
        <v>8921</v>
      </c>
      <c r="G22" s="34">
        <f t="shared" si="0"/>
        <v>0.9938393324643785</v>
      </c>
      <c r="H22" s="34">
        <f t="shared" si="1"/>
        <v>0.9938393324643785</v>
      </c>
    </row>
    <row r="23" spans="1:8" ht="15">
      <c r="A23" s="146"/>
      <c r="B23" s="107" t="s">
        <v>357</v>
      </c>
      <c r="C23" s="108"/>
      <c r="D23" s="32">
        <v>2637.1</v>
      </c>
      <c r="E23" s="32">
        <v>2637.1</v>
      </c>
      <c r="F23" s="32">
        <v>0</v>
      </c>
      <c r="G23" s="34">
        <f t="shared" si="0"/>
        <v>0</v>
      </c>
      <c r="H23" s="34">
        <f t="shared" si="1"/>
        <v>0</v>
      </c>
    </row>
    <row r="24" spans="1:8" ht="15">
      <c r="A24" s="146"/>
      <c r="B24" s="142" t="s">
        <v>73</v>
      </c>
      <c r="C24" s="150"/>
      <c r="D24" s="32">
        <v>4290</v>
      </c>
      <c r="E24" s="32">
        <v>3388.2</v>
      </c>
      <c r="F24" s="32">
        <v>4290</v>
      </c>
      <c r="G24" s="34">
        <f t="shared" si="0"/>
        <v>1</v>
      </c>
      <c r="H24" s="34">
        <f t="shared" si="1"/>
        <v>1.2661590224898176</v>
      </c>
    </row>
    <row r="25" spans="1:8" ht="29.25" customHeight="1">
      <c r="A25" s="146"/>
      <c r="B25" s="142" t="s">
        <v>33</v>
      </c>
      <c r="C25" s="150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4.25" customHeight="1" thickBot="1">
      <c r="A26" s="146"/>
      <c r="B26" s="109" t="s">
        <v>164</v>
      </c>
      <c r="C26" s="150"/>
      <c r="D26" s="110">
        <v>0</v>
      </c>
      <c r="E26" s="110">
        <v>0</v>
      </c>
      <c r="F26" s="110">
        <v>0</v>
      </c>
      <c r="G26" s="34">
        <v>0</v>
      </c>
      <c r="H26" s="34">
        <v>0</v>
      </c>
    </row>
    <row r="27" spans="1:8" ht="18.75">
      <c r="A27" s="146"/>
      <c r="B27" s="47" t="s">
        <v>34</v>
      </c>
      <c r="C27" s="84"/>
      <c r="D27" s="144">
        <f>D4+D20</f>
        <v>78969.4</v>
      </c>
      <c r="E27" s="144">
        <f>E4+E20</f>
        <v>59889.4</v>
      </c>
      <c r="F27" s="144">
        <f>F4+F20</f>
        <v>55057.8</v>
      </c>
      <c r="G27" s="34">
        <f t="shared" si="0"/>
        <v>0.6972042335385606</v>
      </c>
      <c r="H27" s="34">
        <f t="shared" si="1"/>
        <v>0.9193246217193694</v>
      </c>
    </row>
    <row r="28" spans="1:8" ht="15">
      <c r="A28" s="146"/>
      <c r="B28" s="142" t="s">
        <v>114</v>
      </c>
      <c r="C28" s="150"/>
      <c r="D28" s="32">
        <f>D4</f>
        <v>61612.8</v>
      </c>
      <c r="E28" s="32">
        <f>E4</f>
        <v>43797.9</v>
      </c>
      <c r="F28" s="32">
        <f>F4</f>
        <v>40878</v>
      </c>
      <c r="G28" s="34">
        <f t="shared" si="0"/>
        <v>0.6634660330320972</v>
      </c>
      <c r="H28" s="34">
        <f t="shared" si="1"/>
        <v>0.9333324200475365</v>
      </c>
    </row>
    <row r="29" spans="1:8" ht="12.75">
      <c r="A29" s="167"/>
      <c r="B29" s="174"/>
      <c r="C29" s="174"/>
      <c r="D29" s="174"/>
      <c r="E29" s="174"/>
      <c r="F29" s="174"/>
      <c r="G29" s="174"/>
      <c r="H29" s="175"/>
    </row>
    <row r="30" spans="1:8" ht="15" customHeight="1">
      <c r="A30" s="170" t="s">
        <v>169</v>
      </c>
      <c r="B30" s="171" t="s">
        <v>35</v>
      </c>
      <c r="C30" s="172" t="s">
        <v>171</v>
      </c>
      <c r="D30" s="157" t="s">
        <v>9</v>
      </c>
      <c r="E30" s="155" t="s">
        <v>358</v>
      </c>
      <c r="F30" s="152" t="s">
        <v>10</v>
      </c>
      <c r="G30" s="152" t="s">
        <v>11</v>
      </c>
      <c r="H30" s="155" t="s">
        <v>361</v>
      </c>
    </row>
    <row r="31" spans="1:8" ht="15" customHeight="1">
      <c r="A31" s="170"/>
      <c r="B31" s="171"/>
      <c r="C31" s="173"/>
      <c r="D31" s="157"/>
      <c r="E31" s="156"/>
      <c r="F31" s="152"/>
      <c r="G31" s="152"/>
      <c r="H31" s="156"/>
    </row>
    <row r="32" spans="1:8" ht="12.75">
      <c r="A32" s="50" t="s">
        <v>75</v>
      </c>
      <c r="B32" s="45" t="s">
        <v>36</v>
      </c>
      <c r="C32" s="50"/>
      <c r="D32" s="85">
        <f>D33+D34+D35+D36</f>
        <v>3229.8</v>
      </c>
      <c r="E32" s="85">
        <f>E33+E34+E35+E36</f>
        <v>2985</v>
      </c>
      <c r="F32" s="85">
        <f>F33+F34+F35+F36</f>
        <v>2759.8</v>
      </c>
      <c r="G32" s="102">
        <f>F32/D32</f>
        <v>0.8544801535698805</v>
      </c>
      <c r="H32" s="102">
        <f>F32/E32</f>
        <v>0.9245561139028476</v>
      </c>
    </row>
    <row r="33" spans="1:8" ht="31.5" customHeight="1">
      <c r="A33" s="150" t="s">
        <v>77</v>
      </c>
      <c r="B33" s="142" t="s">
        <v>263</v>
      </c>
      <c r="C33" s="150" t="s">
        <v>77</v>
      </c>
      <c r="D33" s="32">
        <v>910.8</v>
      </c>
      <c r="E33" s="32">
        <v>711</v>
      </c>
      <c r="F33" s="32">
        <v>562.1</v>
      </c>
      <c r="G33" s="102">
        <f aca="true" t="shared" si="2" ref="G33:G85">F33/D33</f>
        <v>0.6171497584541064</v>
      </c>
      <c r="H33" s="102">
        <f aca="true" t="shared" si="3" ref="H33:H85">F33/E33</f>
        <v>0.7905766526019691</v>
      </c>
    </row>
    <row r="34" spans="1:8" ht="53.25" customHeight="1" hidden="1">
      <c r="A34" s="150" t="s">
        <v>78</v>
      </c>
      <c r="B34" s="142" t="s">
        <v>173</v>
      </c>
      <c r="C34" s="150" t="s">
        <v>78</v>
      </c>
      <c r="D34" s="32">
        <v>0</v>
      </c>
      <c r="E34" s="32">
        <v>0</v>
      </c>
      <c r="F34" s="32">
        <v>0</v>
      </c>
      <c r="G34" s="102" t="e">
        <f t="shared" si="2"/>
        <v>#DIV/0!</v>
      </c>
      <c r="H34" s="102" t="e">
        <f t="shared" si="3"/>
        <v>#DIV/0!</v>
      </c>
    </row>
    <row r="35" spans="1:8" ht="12.75" hidden="1">
      <c r="A35" s="150" t="s">
        <v>80</v>
      </c>
      <c r="B35" s="142" t="s">
        <v>208</v>
      </c>
      <c r="C35" s="150" t="s">
        <v>80</v>
      </c>
      <c r="D35" s="32">
        <v>0</v>
      </c>
      <c r="E35" s="32">
        <v>0</v>
      </c>
      <c r="F35" s="32">
        <v>0</v>
      </c>
      <c r="G35" s="102" t="e">
        <f t="shared" si="2"/>
        <v>#DIV/0!</v>
      </c>
      <c r="H35" s="102" t="e">
        <f t="shared" si="3"/>
        <v>#DIV/0!</v>
      </c>
    </row>
    <row r="36" spans="1:9" ht="14.25" customHeight="1">
      <c r="A36" s="150" t="s">
        <v>138</v>
      </c>
      <c r="B36" s="142" t="s">
        <v>125</v>
      </c>
      <c r="C36" s="150"/>
      <c r="D36" s="32">
        <f>D37+D38+D39+D40+D42+D43+D41</f>
        <v>2319</v>
      </c>
      <c r="E36" s="32">
        <f>E37+E38+E39+E40+E42+E43+E41</f>
        <v>2274</v>
      </c>
      <c r="F36" s="32">
        <f>F37+F38+F39+F40+F42+F43+F41</f>
        <v>2197.7000000000003</v>
      </c>
      <c r="G36" s="102">
        <f t="shared" si="2"/>
        <v>0.9476929711082365</v>
      </c>
      <c r="H36" s="102">
        <f t="shared" si="3"/>
        <v>0.9664467897977134</v>
      </c>
      <c r="I36" s="27"/>
    </row>
    <row r="37" spans="1:9" s="16" customFormat="1" ht="34.5" customHeight="1">
      <c r="A37" s="87"/>
      <c r="B37" s="60" t="s">
        <v>238</v>
      </c>
      <c r="C37" s="87" t="s">
        <v>309</v>
      </c>
      <c r="D37" s="88">
        <v>485.6</v>
      </c>
      <c r="E37" s="88">
        <v>485.6</v>
      </c>
      <c r="F37" s="88">
        <v>428.1</v>
      </c>
      <c r="G37" s="102">
        <f t="shared" si="2"/>
        <v>0.8815897858319605</v>
      </c>
      <c r="H37" s="102">
        <f t="shared" si="3"/>
        <v>0.8815897858319605</v>
      </c>
      <c r="I37" s="28"/>
    </row>
    <row r="38" spans="1:9" s="16" customFormat="1" ht="12.75" hidden="1">
      <c r="A38" s="87"/>
      <c r="B38" s="60" t="s">
        <v>115</v>
      </c>
      <c r="C38" s="87" t="s">
        <v>177</v>
      </c>
      <c r="D38" s="88">
        <v>0</v>
      </c>
      <c r="E38" s="88">
        <v>0</v>
      </c>
      <c r="F38" s="88">
        <v>0</v>
      </c>
      <c r="G38" s="102" t="e">
        <f t="shared" si="2"/>
        <v>#DIV/0!</v>
      </c>
      <c r="H38" s="102" t="e">
        <f t="shared" si="3"/>
        <v>#DIV/0!</v>
      </c>
      <c r="I38" s="28"/>
    </row>
    <row r="39" spans="1:9" s="16" customFormat="1" ht="12.75" hidden="1">
      <c r="A39" s="87"/>
      <c r="B39" s="60" t="s">
        <v>213</v>
      </c>
      <c r="C39" s="87" t="s">
        <v>209</v>
      </c>
      <c r="D39" s="88">
        <v>0</v>
      </c>
      <c r="E39" s="88">
        <v>0</v>
      </c>
      <c r="F39" s="88">
        <v>0</v>
      </c>
      <c r="G39" s="102" t="e">
        <f t="shared" si="2"/>
        <v>#DIV/0!</v>
      </c>
      <c r="H39" s="102" t="e">
        <f t="shared" si="3"/>
        <v>#DIV/0!</v>
      </c>
      <c r="I39" s="28"/>
    </row>
    <row r="40" spans="1:9" s="16" customFormat="1" ht="25.5" hidden="1">
      <c r="A40" s="87"/>
      <c r="B40" s="60" t="s">
        <v>123</v>
      </c>
      <c r="C40" s="87" t="s">
        <v>176</v>
      </c>
      <c r="D40" s="88">
        <v>0</v>
      </c>
      <c r="E40" s="88">
        <v>0</v>
      </c>
      <c r="F40" s="88">
        <v>0</v>
      </c>
      <c r="G40" s="102" t="e">
        <f t="shared" si="2"/>
        <v>#DIV/0!</v>
      </c>
      <c r="H40" s="102" t="e">
        <f t="shared" si="3"/>
        <v>#DIV/0!</v>
      </c>
      <c r="I40" s="28"/>
    </row>
    <row r="41" spans="1:9" s="16" customFormat="1" ht="31.5" customHeight="1">
      <c r="A41" s="87"/>
      <c r="B41" s="60" t="s">
        <v>326</v>
      </c>
      <c r="C41" s="87" t="s">
        <v>316</v>
      </c>
      <c r="D41" s="88">
        <v>1545.1</v>
      </c>
      <c r="E41" s="88">
        <v>1545.1</v>
      </c>
      <c r="F41" s="88">
        <v>1544.9</v>
      </c>
      <c r="G41" s="102">
        <f t="shared" si="2"/>
        <v>0.9998705585399005</v>
      </c>
      <c r="H41" s="102">
        <f t="shared" si="3"/>
        <v>0.9998705585399005</v>
      </c>
      <c r="I41" s="28"/>
    </row>
    <row r="42" spans="1:9" s="16" customFormat="1" ht="25.5">
      <c r="A42" s="87"/>
      <c r="B42" s="60" t="s">
        <v>313</v>
      </c>
      <c r="C42" s="87" t="s">
        <v>310</v>
      </c>
      <c r="D42" s="88">
        <v>108.3</v>
      </c>
      <c r="E42" s="88">
        <v>108.3</v>
      </c>
      <c r="F42" s="88">
        <v>108.2</v>
      </c>
      <c r="G42" s="102">
        <f t="shared" si="2"/>
        <v>0.9990766389658357</v>
      </c>
      <c r="H42" s="102">
        <f t="shared" si="3"/>
        <v>0.9990766389658357</v>
      </c>
      <c r="I42" s="28"/>
    </row>
    <row r="43" spans="1:9" s="16" customFormat="1" ht="12.75">
      <c r="A43" s="87"/>
      <c r="B43" s="60" t="s">
        <v>312</v>
      </c>
      <c r="C43" s="87" t="s">
        <v>311</v>
      </c>
      <c r="D43" s="88">
        <v>180</v>
      </c>
      <c r="E43" s="88">
        <v>135</v>
      </c>
      <c r="F43" s="88">
        <v>116.5</v>
      </c>
      <c r="G43" s="102">
        <f t="shared" si="2"/>
        <v>0.6472222222222223</v>
      </c>
      <c r="H43" s="102">
        <f t="shared" si="3"/>
        <v>0.8629629629629629</v>
      </c>
      <c r="I43" s="28"/>
    </row>
    <row r="44" spans="1:8" ht="18.75" customHeight="1">
      <c r="A44" s="64" t="s">
        <v>81</v>
      </c>
      <c r="B44" s="148" t="s">
        <v>44</v>
      </c>
      <c r="C44" s="64"/>
      <c r="D44" s="85">
        <f>D45</f>
        <v>744.4</v>
      </c>
      <c r="E44" s="85">
        <f>E45</f>
        <v>577.8</v>
      </c>
      <c r="F44" s="85">
        <f>F45</f>
        <v>337.5</v>
      </c>
      <c r="G44" s="102">
        <f t="shared" si="2"/>
        <v>0.45338527673293927</v>
      </c>
      <c r="H44" s="102">
        <f t="shared" si="3"/>
        <v>0.5841121495327103</v>
      </c>
    </row>
    <row r="45" spans="1:8" ht="33" customHeight="1">
      <c r="A45" s="150" t="s">
        <v>168</v>
      </c>
      <c r="B45" s="142" t="s">
        <v>210</v>
      </c>
      <c r="C45" s="150"/>
      <c r="D45" s="32">
        <f>D46+D47+D48</f>
        <v>744.4</v>
      </c>
      <c r="E45" s="32">
        <f>E46+E47+E48</f>
        <v>577.8</v>
      </c>
      <c r="F45" s="32">
        <f>F46+F47+F48</f>
        <v>337.5</v>
      </c>
      <c r="G45" s="102">
        <f t="shared" si="2"/>
        <v>0.45338527673293927</v>
      </c>
      <c r="H45" s="102">
        <f t="shared" si="3"/>
        <v>0.5841121495327103</v>
      </c>
    </row>
    <row r="46" spans="1:8" s="16" customFormat="1" ht="41.25" customHeight="1">
      <c r="A46" s="87"/>
      <c r="B46" s="60" t="s">
        <v>264</v>
      </c>
      <c r="C46" s="87" t="s">
        <v>265</v>
      </c>
      <c r="D46" s="88">
        <v>200</v>
      </c>
      <c r="E46" s="88">
        <v>150</v>
      </c>
      <c r="F46" s="88">
        <f>0</f>
        <v>0</v>
      </c>
      <c r="G46" s="102">
        <f t="shared" si="2"/>
        <v>0</v>
      </c>
      <c r="H46" s="102">
        <f t="shared" si="3"/>
        <v>0</v>
      </c>
    </row>
    <row r="47" spans="1:8" s="16" customFormat="1" ht="51" customHeight="1">
      <c r="A47" s="87"/>
      <c r="B47" s="60" t="s">
        <v>267</v>
      </c>
      <c r="C47" s="87" t="s">
        <v>266</v>
      </c>
      <c r="D47" s="88">
        <v>524.4</v>
      </c>
      <c r="E47" s="88">
        <v>412.8</v>
      </c>
      <c r="F47" s="88">
        <v>337.5</v>
      </c>
      <c r="G47" s="102">
        <f t="shared" si="2"/>
        <v>0.6435926773455378</v>
      </c>
      <c r="H47" s="102">
        <f t="shared" si="3"/>
        <v>0.8175872093023255</v>
      </c>
    </row>
    <row r="48" spans="1:8" s="16" customFormat="1" ht="55.5" customHeight="1">
      <c r="A48" s="87"/>
      <c r="B48" s="60" t="s">
        <v>269</v>
      </c>
      <c r="C48" s="87" t="s">
        <v>268</v>
      </c>
      <c r="D48" s="88">
        <v>20</v>
      </c>
      <c r="E48" s="88">
        <v>15</v>
      </c>
      <c r="F48" s="88">
        <v>0</v>
      </c>
      <c r="G48" s="102">
        <f t="shared" si="2"/>
        <v>0</v>
      </c>
      <c r="H48" s="102">
        <f t="shared" si="3"/>
        <v>0</v>
      </c>
    </row>
    <row r="49" spans="1:8" ht="34.5" customHeight="1">
      <c r="A49" s="50" t="s">
        <v>82</v>
      </c>
      <c r="B49" s="45" t="s">
        <v>46</v>
      </c>
      <c r="C49" s="50"/>
      <c r="D49" s="85">
        <f>SUM(D51:D53)</f>
        <v>12819.9</v>
      </c>
      <c r="E49" s="85">
        <f>SUM(E51:E53)</f>
        <v>12819.9</v>
      </c>
      <c r="F49" s="85">
        <f>SUM(F51:F53)</f>
        <v>9625.3</v>
      </c>
      <c r="G49" s="102">
        <f t="shared" si="2"/>
        <v>0.7508092886839991</v>
      </c>
      <c r="H49" s="102">
        <f t="shared" si="3"/>
        <v>0.7508092886839991</v>
      </c>
    </row>
    <row r="50" spans="1:8" ht="22.5" customHeight="1">
      <c r="A50" s="50" t="s">
        <v>128</v>
      </c>
      <c r="B50" s="45" t="s">
        <v>211</v>
      </c>
      <c r="C50" s="50"/>
      <c r="D50" s="85">
        <f>D53+D52+D51</f>
        <v>12819.9</v>
      </c>
      <c r="E50" s="85">
        <f>E53+E52+E51</f>
        <v>12819.9</v>
      </c>
      <c r="F50" s="85">
        <f>F53+F52+F51</f>
        <v>9625.3</v>
      </c>
      <c r="G50" s="102">
        <f t="shared" si="2"/>
        <v>0.7508092886839991</v>
      </c>
      <c r="H50" s="102">
        <f t="shared" si="3"/>
        <v>0.7508092886839991</v>
      </c>
    </row>
    <row r="51" spans="1:8" ht="69" customHeight="1">
      <c r="A51" s="50"/>
      <c r="B51" s="142" t="s">
        <v>327</v>
      </c>
      <c r="C51" s="150" t="s">
        <v>328</v>
      </c>
      <c r="D51" s="32">
        <v>140.5</v>
      </c>
      <c r="E51" s="32">
        <v>140.5</v>
      </c>
      <c r="F51" s="32">
        <v>140.5</v>
      </c>
      <c r="G51" s="102">
        <f t="shared" si="2"/>
        <v>1</v>
      </c>
      <c r="H51" s="102">
        <f t="shared" si="3"/>
        <v>1</v>
      </c>
    </row>
    <row r="52" spans="1:8" ht="68.25" customHeight="1">
      <c r="A52" s="50"/>
      <c r="B52" s="142" t="s">
        <v>330</v>
      </c>
      <c r="C52" s="150" t="s">
        <v>329</v>
      </c>
      <c r="D52" s="32">
        <v>59.5</v>
      </c>
      <c r="E52" s="32">
        <v>59.5</v>
      </c>
      <c r="F52" s="32">
        <v>59.5</v>
      </c>
      <c r="G52" s="102">
        <f t="shared" si="2"/>
        <v>1</v>
      </c>
      <c r="H52" s="102">
        <f t="shared" si="3"/>
        <v>1</v>
      </c>
    </row>
    <row r="53" spans="1:8" ht="45" customHeight="1">
      <c r="A53" s="150"/>
      <c r="B53" s="142" t="s">
        <v>271</v>
      </c>
      <c r="C53" s="150" t="s">
        <v>270</v>
      </c>
      <c r="D53" s="32">
        <v>12619.9</v>
      </c>
      <c r="E53" s="32">
        <v>12619.9</v>
      </c>
      <c r="F53" s="32">
        <v>9425.3</v>
      </c>
      <c r="G53" s="102">
        <f t="shared" si="2"/>
        <v>0.7468601177505368</v>
      </c>
      <c r="H53" s="102">
        <f t="shared" si="3"/>
        <v>0.7468601177505368</v>
      </c>
    </row>
    <row r="54" spans="1:8" ht="30.75" customHeight="1">
      <c r="A54" s="50" t="s">
        <v>84</v>
      </c>
      <c r="B54" s="45" t="s">
        <v>47</v>
      </c>
      <c r="C54" s="50"/>
      <c r="D54" s="85">
        <f>D55+D65</f>
        <v>33910.899999999994</v>
      </c>
      <c r="E54" s="85">
        <f>E55+E65</f>
        <v>32045.999999999996</v>
      </c>
      <c r="F54" s="85">
        <f>F55+F65</f>
        <v>25841.8</v>
      </c>
      <c r="G54" s="102">
        <f t="shared" si="2"/>
        <v>0.7620499603372368</v>
      </c>
      <c r="H54" s="102">
        <f t="shared" si="3"/>
        <v>0.8063970542345379</v>
      </c>
    </row>
    <row r="55" spans="1:8" ht="21.75" customHeight="1">
      <c r="A55" s="50" t="s">
        <v>85</v>
      </c>
      <c r="B55" s="45" t="s">
        <v>48</v>
      </c>
      <c r="C55" s="50"/>
      <c r="D55" s="32">
        <f>D59+D64+D63+D60+D61+D62+D56+D57+D58</f>
        <v>14246.8</v>
      </c>
      <c r="E55" s="32">
        <f>E59+E64+E63+E60+E61+E62+E56+E57+E58</f>
        <v>14246.8</v>
      </c>
      <c r="F55" s="32">
        <f>F59+F64+F63+F60+F61+F62+F56+F57+F58</f>
        <v>9684.7</v>
      </c>
      <c r="G55" s="102">
        <f t="shared" si="2"/>
        <v>0.6797807226886038</v>
      </c>
      <c r="H55" s="102">
        <f t="shared" si="3"/>
        <v>0.6797807226886038</v>
      </c>
    </row>
    <row r="56" spans="1:8" ht="42.75" customHeight="1">
      <c r="A56" s="50"/>
      <c r="B56" s="142" t="s">
        <v>356</v>
      </c>
      <c r="C56" s="150" t="s">
        <v>355</v>
      </c>
      <c r="D56" s="32">
        <v>1856.5</v>
      </c>
      <c r="E56" s="32">
        <v>1856.5</v>
      </c>
      <c r="F56" s="32">
        <v>0</v>
      </c>
      <c r="G56" s="102">
        <f t="shared" si="2"/>
        <v>0</v>
      </c>
      <c r="H56" s="102">
        <f t="shared" si="3"/>
        <v>0</v>
      </c>
    </row>
    <row r="57" spans="1:8" ht="42.75" customHeight="1">
      <c r="A57" s="50"/>
      <c r="B57" s="142" t="s">
        <v>348</v>
      </c>
      <c r="C57" s="150" t="s">
        <v>344</v>
      </c>
      <c r="D57" s="32">
        <v>780.6</v>
      </c>
      <c r="E57" s="32">
        <v>780.6</v>
      </c>
      <c r="F57" s="32">
        <v>0</v>
      </c>
      <c r="G57" s="102">
        <f t="shared" si="2"/>
        <v>0</v>
      </c>
      <c r="H57" s="102">
        <f t="shared" si="3"/>
        <v>0</v>
      </c>
    </row>
    <row r="58" spans="1:8" ht="42.75" customHeight="1">
      <c r="A58" s="50"/>
      <c r="B58" s="142" t="s">
        <v>345</v>
      </c>
      <c r="C58" s="150" t="s">
        <v>344</v>
      </c>
      <c r="D58" s="32">
        <v>780.6</v>
      </c>
      <c r="E58" s="32">
        <v>780.6</v>
      </c>
      <c r="F58" s="32">
        <v>0</v>
      </c>
      <c r="G58" s="102">
        <f t="shared" si="2"/>
        <v>0</v>
      </c>
      <c r="H58" s="102">
        <f t="shared" si="3"/>
        <v>0</v>
      </c>
    </row>
    <row r="59" spans="1:8" ht="42" customHeight="1">
      <c r="A59" s="150"/>
      <c r="B59" s="142" t="s">
        <v>342</v>
      </c>
      <c r="C59" s="150" t="s">
        <v>308</v>
      </c>
      <c r="D59" s="32">
        <v>353.4</v>
      </c>
      <c r="E59" s="32">
        <v>353.4</v>
      </c>
      <c r="F59" s="32">
        <v>353.4</v>
      </c>
      <c r="G59" s="102">
        <f t="shared" si="2"/>
        <v>1</v>
      </c>
      <c r="H59" s="102">
        <f t="shared" si="3"/>
        <v>1</v>
      </c>
    </row>
    <row r="60" spans="1:8" ht="42" customHeight="1">
      <c r="A60" s="150"/>
      <c r="B60" s="142" t="s">
        <v>346</v>
      </c>
      <c r="C60" s="150" t="s">
        <v>343</v>
      </c>
      <c r="D60" s="32">
        <v>8962.9</v>
      </c>
      <c r="E60" s="32">
        <v>8962.9</v>
      </c>
      <c r="F60" s="32">
        <v>7923.7</v>
      </c>
      <c r="G60" s="102">
        <f t="shared" si="2"/>
        <v>0.8840553838601346</v>
      </c>
      <c r="H60" s="102">
        <f t="shared" si="3"/>
        <v>0.8840553838601346</v>
      </c>
    </row>
    <row r="61" spans="1:8" ht="42" customHeight="1">
      <c r="A61" s="150"/>
      <c r="B61" s="142" t="s">
        <v>345</v>
      </c>
      <c r="C61" s="150" t="s">
        <v>344</v>
      </c>
      <c r="D61" s="32">
        <v>13.4</v>
      </c>
      <c r="E61" s="32">
        <v>13.4</v>
      </c>
      <c r="F61" s="32">
        <v>12</v>
      </c>
      <c r="G61" s="102">
        <f t="shared" si="2"/>
        <v>0.8955223880597015</v>
      </c>
      <c r="H61" s="102">
        <f t="shared" si="3"/>
        <v>0.8955223880597015</v>
      </c>
    </row>
    <row r="62" spans="1:8" ht="42" customHeight="1">
      <c r="A62" s="150"/>
      <c r="B62" s="142" t="s">
        <v>348</v>
      </c>
      <c r="C62" s="150" t="s">
        <v>349</v>
      </c>
      <c r="D62" s="32">
        <v>4.3</v>
      </c>
      <c r="E62" s="32">
        <v>4.3</v>
      </c>
      <c r="F62" s="32">
        <v>3.5</v>
      </c>
      <c r="G62" s="102">
        <f t="shared" si="2"/>
        <v>0.813953488372093</v>
      </c>
      <c r="H62" s="102">
        <f t="shared" si="3"/>
        <v>0.813953488372093</v>
      </c>
    </row>
    <row r="63" spans="1:8" ht="29.25" customHeight="1">
      <c r="A63" s="50"/>
      <c r="B63" s="142" t="s">
        <v>191</v>
      </c>
      <c r="C63" s="150" t="s">
        <v>245</v>
      </c>
      <c r="D63" s="32">
        <v>102.8</v>
      </c>
      <c r="E63" s="32">
        <v>102.8</v>
      </c>
      <c r="F63" s="32">
        <v>0</v>
      </c>
      <c r="G63" s="102">
        <f t="shared" si="2"/>
        <v>0</v>
      </c>
      <c r="H63" s="102">
        <f t="shared" si="3"/>
        <v>0</v>
      </c>
    </row>
    <row r="64" spans="1:8" s="16" customFormat="1" ht="34.5" customHeight="1">
      <c r="A64" s="87"/>
      <c r="B64" s="60" t="s">
        <v>259</v>
      </c>
      <c r="C64" s="87" t="s">
        <v>258</v>
      </c>
      <c r="D64" s="88">
        <v>1392.3</v>
      </c>
      <c r="E64" s="88">
        <v>1392.3</v>
      </c>
      <c r="F64" s="88">
        <v>1392.1</v>
      </c>
      <c r="G64" s="102">
        <f t="shared" si="2"/>
        <v>0.9998563527975293</v>
      </c>
      <c r="H64" s="102">
        <f t="shared" si="3"/>
        <v>0.9998563527975293</v>
      </c>
    </row>
    <row r="65" spans="1:8" s="16" customFormat="1" ht="21.75" customHeight="1">
      <c r="A65" s="50" t="s">
        <v>50</v>
      </c>
      <c r="B65" s="45" t="s">
        <v>4</v>
      </c>
      <c r="C65" s="50"/>
      <c r="D65" s="85">
        <f>D66+D67+D68++D69+D70+D71+D72</f>
        <v>19664.1</v>
      </c>
      <c r="E65" s="85">
        <f>E66+E67+E68++E69+E70+E71+E72</f>
        <v>17799.199999999997</v>
      </c>
      <c r="F65" s="85">
        <f>F66+F67+F68++F69+F70+F71+F72</f>
        <v>16157.099999999999</v>
      </c>
      <c r="G65" s="102">
        <f t="shared" si="2"/>
        <v>0.8216546905274078</v>
      </c>
      <c r="H65" s="102">
        <f t="shared" si="3"/>
        <v>0.9077430446312195</v>
      </c>
    </row>
    <row r="66" spans="1:8" s="16" customFormat="1" ht="30.75" customHeight="1">
      <c r="A66" s="87"/>
      <c r="B66" s="60" t="s">
        <v>273</v>
      </c>
      <c r="C66" s="87" t="s">
        <v>272</v>
      </c>
      <c r="D66" s="88">
        <v>400</v>
      </c>
      <c r="E66" s="88">
        <v>400</v>
      </c>
      <c r="F66" s="88">
        <v>355.8</v>
      </c>
      <c r="G66" s="102">
        <f t="shared" si="2"/>
        <v>0.8895000000000001</v>
      </c>
      <c r="H66" s="102">
        <f t="shared" si="3"/>
        <v>0.8895000000000001</v>
      </c>
    </row>
    <row r="67" spans="1:8" s="16" customFormat="1" ht="21.75" customHeight="1">
      <c r="A67" s="87"/>
      <c r="B67" s="60" t="s">
        <v>275</v>
      </c>
      <c r="C67" s="87" t="s">
        <v>274</v>
      </c>
      <c r="D67" s="88">
        <v>50</v>
      </c>
      <c r="E67" s="88">
        <v>50</v>
      </c>
      <c r="F67" s="88">
        <v>0</v>
      </c>
      <c r="G67" s="102">
        <f t="shared" si="2"/>
        <v>0</v>
      </c>
      <c r="H67" s="102">
        <f t="shared" si="3"/>
        <v>0</v>
      </c>
    </row>
    <row r="68" spans="1:8" s="16" customFormat="1" ht="30.75" customHeight="1">
      <c r="A68" s="87"/>
      <c r="B68" s="60" t="s">
        <v>277</v>
      </c>
      <c r="C68" s="87" t="s">
        <v>276</v>
      </c>
      <c r="D68" s="88">
        <v>50</v>
      </c>
      <c r="E68" s="88">
        <v>50</v>
      </c>
      <c r="F68" s="88">
        <v>50</v>
      </c>
      <c r="G68" s="102">
        <f t="shared" si="2"/>
        <v>1</v>
      </c>
      <c r="H68" s="102">
        <f t="shared" si="3"/>
        <v>1</v>
      </c>
    </row>
    <row r="69" spans="1:8" s="16" customFormat="1" ht="21.75" customHeight="1">
      <c r="A69" s="87"/>
      <c r="B69" s="60" t="s">
        <v>279</v>
      </c>
      <c r="C69" s="87" t="s">
        <v>278</v>
      </c>
      <c r="D69" s="88">
        <v>250</v>
      </c>
      <c r="E69" s="88">
        <v>250</v>
      </c>
      <c r="F69" s="88">
        <v>0</v>
      </c>
      <c r="G69" s="102">
        <f t="shared" si="2"/>
        <v>0</v>
      </c>
      <c r="H69" s="102">
        <f t="shared" si="3"/>
        <v>0</v>
      </c>
    </row>
    <row r="70" spans="1:8" s="16" customFormat="1" ht="21.75" customHeight="1">
      <c r="A70" s="87"/>
      <c r="B70" s="60" t="s">
        <v>281</v>
      </c>
      <c r="C70" s="87" t="s">
        <v>280</v>
      </c>
      <c r="D70" s="88">
        <v>50</v>
      </c>
      <c r="E70" s="88">
        <v>50</v>
      </c>
      <c r="F70" s="88">
        <v>50</v>
      </c>
      <c r="G70" s="102">
        <f t="shared" si="2"/>
        <v>1</v>
      </c>
      <c r="H70" s="102">
        <f t="shared" si="3"/>
        <v>1</v>
      </c>
    </row>
    <row r="71" spans="1:8" s="16" customFormat="1" ht="21.75" customHeight="1">
      <c r="A71" s="87"/>
      <c r="B71" s="60" t="s">
        <v>194</v>
      </c>
      <c r="C71" s="87" t="s">
        <v>282</v>
      </c>
      <c r="D71" s="88">
        <v>8014.1</v>
      </c>
      <c r="E71" s="88">
        <v>7250.9</v>
      </c>
      <c r="F71" s="88">
        <v>6783.5</v>
      </c>
      <c r="G71" s="102">
        <f t="shared" si="2"/>
        <v>0.846445639560275</v>
      </c>
      <c r="H71" s="102">
        <f t="shared" si="3"/>
        <v>0.9355390365333959</v>
      </c>
    </row>
    <row r="72" spans="1:8" s="16" customFormat="1" ht="21.75" customHeight="1">
      <c r="A72" s="87"/>
      <c r="B72" s="60" t="s">
        <v>196</v>
      </c>
      <c r="C72" s="87" t="s">
        <v>288</v>
      </c>
      <c r="D72" s="88">
        <v>10850</v>
      </c>
      <c r="E72" s="88">
        <v>9748.3</v>
      </c>
      <c r="F72" s="88">
        <v>8917.8</v>
      </c>
      <c r="G72" s="102">
        <f t="shared" si="2"/>
        <v>0.8219170506912442</v>
      </c>
      <c r="H72" s="102">
        <f t="shared" si="3"/>
        <v>0.9148056584224942</v>
      </c>
    </row>
    <row r="73" spans="1:8" s="11" customFormat="1" ht="21.75" customHeight="1">
      <c r="A73" s="50" t="s">
        <v>52</v>
      </c>
      <c r="B73" s="45" t="s">
        <v>53</v>
      </c>
      <c r="C73" s="50" t="s">
        <v>284</v>
      </c>
      <c r="D73" s="85">
        <f>D74</f>
        <v>3930.1</v>
      </c>
      <c r="E73" s="85">
        <f>E74</f>
        <v>3318.2</v>
      </c>
      <c r="F73" s="85">
        <f>F74</f>
        <v>2677.1</v>
      </c>
      <c r="G73" s="102">
        <f t="shared" si="2"/>
        <v>0.6811785959644793</v>
      </c>
      <c r="H73" s="102">
        <f t="shared" si="3"/>
        <v>0.8067928394912904</v>
      </c>
    </row>
    <row r="74" spans="1:8" s="16" customFormat="1" ht="29.25" customHeight="1">
      <c r="A74" s="87" t="s">
        <v>56</v>
      </c>
      <c r="B74" s="60" t="s">
        <v>285</v>
      </c>
      <c r="C74" s="87" t="s">
        <v>284</v>
      </c>
      <c r="D74" s="88">
        <v>3930.1</v>
      </c>
      <c r="E74" s="88">
        <v>3318.2</v>
      </c>
      <c r="F74" s="88">
        <v>2677.1</v>
      </c>
      <c r="G74" s="102">
        <f t="shared" si="2"/>
        <v>0.6811785959644793</v>
      </c>
      <c r="H74" s="102">
        <f t="shared" si="3"/>
        <v>0.8067928394912904</v>
      </c>
    </row>
    <row r="75" spans="1:8" ht="20.25" customHeight="1">
      <c r="A75" s="50">
        <v>1000</v>
      </c>
      <c r="B75" s="45" t="s">
        <v>67</v>
      </c>
      <c r="C75" s="50"/>
      <c r="D75" s="85">
        <f>D76</f>
        <v>235.7</v>
      </c>
      <c r="E75" s="85">
        <f>E76</f>
        <v>235.7</v>
      </c>
      <c r="F75" s="85">
        <f>F76</f>
        <v>235.4</v>
      </c>
      <c r="G75" s="102">
        <f t="shared" si="2"/>
        <v>0.9987271955876115</v>
      </c>
      <c r="H75" s="102">
        <f t="shared" si="3"/>
        <v>0.9987271955876115</v>
      </c>
    </row>
    <row r="76" spans="1:8" ht="29.25" customHeight="1">
      <c r="A76" s="150">
        <v>1001</v>
      </c>
      <c r="B76" s="142" t="s">
        <v>248</v>
      </c>
      <c r="C76" s="150" t="s">
        <v>68</v>
      </c>
      <c r="D76" s="32">
        <v>235.7</v>
      </c>
      <c r="E76" s="32">
        <v>235.7</v>
      </c>
      <c r="F76" s="32">
        <v>235.4</v>
      </c>
      <c r="G76" s="102">
        <f t="shared" si="2"/>
        <v>0.9987271955876115</v>
      </c>
      <c r="H76" s="102">
        <f t="shared" si="3"/>
        <v>0.9987271955876115</v>
      </c>
    </row>
    <row r="77" spans="1:8" ht="29.25" customHeight="1">
      <c r="A77" s="50" t="s">
        <v>71</v>
      </c>
      <c r="B77" s="45" t="s">
        <v>139</v>
      </c>
      <c r="C77" s="50"/>
      <c r="D77" s="85">
        <f>D78</f>
        <v>26283</v>
      </c>
      <c r="E77" s="85">
        <f>E78</f>
        <v>20711.2</v>
      </c>
      <c r="F77" s="85">
        <f>F78</f>
        <v>14200.5</v>
      </c>
      <c r="G77" s="102">
        <f t="shared" si="2"/>
        <v>0.5402922040862915</v>
      </c>
      <c r="H77" s="102">
        <f t="shared" si="3"/>
        <v>0.6856435165514311</v>
      </c>
    </row>
    <row r="78" spans="1:8" ht="29.25" customHeight="1">
      <c r="A78" s="150" t="s">
        <v>72</v>
      </c>
      <c r="B78" s="142" t="s">
        <v>286</v>
      </c>
      <c r="C78" s="150" t="s">
        <v>72</v>
      </c>
      <c r="D78" s="32">
        <v>26283</v>
      </c>
      <c r="E78" s="32">
        <v>20711.2</v>
      </c>
      <c r="F78" s="32">
        <v>14200.5</v>
      </c>
      <c r="G78" s="102">
        <f t="shared" si="2"/>
        <v>0.5402922040862915</v>
      </c>
      <c r="H78" s="102">
        <f t="shared" si="3"/>
        <v>0.6856435165514311</v>
      </c>
    </row>
    <row r="79" spans="1:8" ht="20.25" customHeight="1">
      <c r="A79" s="50" t="s">
        <v>143</v>
      </c>
      <c r="B79" s="45" t="s">
        <v>144</v>
      </c>
      <c r="C79" s="50"/>
      <c r="D79" s="85">
        <f>D80</f>
        <v>50</v>
      </c>
      <c r="E79" s="85">
        <f>E80</f>
        <v>35</v>
      </c>
      <c r="F79" s="85">
        <f>F80</f>
        <v>18</v>
      </c>
      <c r="G79" s="102">
        <f t="shared" si="2"/>
        <v>0.36</v>
      </c>
      <c r="H79" s="102">
        <f t="shared" si="3"/>
        <v>0.5142857142857142</v>
      </c>
    </row>
    <row r="80" spans="1:8" ht="18.75" customHeight="1">
      <c r="A80" s="150" t="s">
        <v>145</v>
      </c>
      <c r="B80" s="142" t="s">
        <v>146</v>
      </c>
      <c r="C80" s="150" t="s">
        <v>145</v>
      </c>
      <c r="D80" s="32">
        <v>50</v>
      </c>
      <c r="E80" s="32">
        <v>35</v>
      </c>
      <c r="F80" s="32">
        <v>18</v>
      </c>
      <c r="G80" s="102">
        <f t="shared" si="2"/>
        <v>0.36</v>
      </c>
      <c r="H80" s="102">
        <f t="shared" si="3"/>
        <v>0.5142857142857142</v>
      </c>
    </row>
    <row r="81" spans="1:8" ht="25.5" customHeight="1" hidden="1">
      <c r="A81" s="50"/>
      <c r="B81" s="45" t="s">
        <v>106</v>
      </c>
      <c r="C81" s="50"/>
      <c r="D81" s="85">
        <f>D82+D83+D84</f>
        <v>0</v>
      </c>
      <c r="E81" s="85">
        <f>E82+E83+E84</f>
        <v>0</v>
      </c>
      <c r="F81" s="85">
        <f>F82+F83+F84</f>
        <v>0</v>
      </c>
      <c r="G81" s="102" t="e">
        <f t="shared" si="2"/>
        <v>#DIV/0!</v>
      </c>
      <c r="H81" s="102" t="e">
        <f t="shared" si="3"/>
        <v>#DIV/0!</v>
      </c>
    </row>
    <row r="82" spans="1:8" s="16" customFormat="1" ht="30" customHeight="1" hidden="1">
      <c r="A82" s="87"/>
      <c r="B82" s="60" t="s">
        <v>107</v>
      </c>
      <c r="C82" s="87" t="s">
        <v>212</v>
      </c>
      <c r="D82" s="88">
        <v>0</v>
      </c>
      <c r="E82" s="88">
        <v>0</v>
      </c>
      <c r="F82" s="88">
        <v>0</v>
      </c>
      <c r="G82" s="102" t="e">
        <f t="shared" si="2"/>
        <v>#DIV/0!</v>
      </c>
      <c r="H82" s="102" t="e">
        <f t="shared" si="3"/>
        <v>#DIV/0!</v>
      </c>
    </row>
    <row r="83" spans="1:8" s="16" customFormat="1" ht="106.5" customHeight="1" hidden="1">
      <c r="A83" s="87"/>
      <c r="B83" s="111" t="s">
        <v>5</v>
      </c>
      <c r="C83" s="87" t="s">
        <v>185</v>
      </c>
      <c r="D83" s="88">
        <v>0</v>
      </c>
      <c r="E83" s="88">
        <v>0</v>
      </c>
      <c r="F83" s="88">
        <v>0</v>
      </c>
      <c r="G83" s="102" t="e">
        <f t="shared" si="2"/>
        <v>#DIV/0!</v>
      </c>
      <c r="H83" s="102" t="e">
        <f t="shared" si="3"/>
        <v>#DIV/0!</v>
      </c>
    </row>
    <row r="84" spans="1:8" s="16" customFormat="1" ht="91.5" customHeight="1" hidden="1">
      <c r="A84" s="87"/>
      <c r="B84" s="111" t="s">
        <v>6</v>
      </c>
      <c r="C84" s="87" t="s">
        <v>186</v>
      </c>
      <c r="D84" s="88">
        <v>0</v>
      </c>
      <c r="E84" s="88">
        <v>0</v>
      </c>
      <c r="F84" s="88">
        <v>0</v>
      </c>
      <c r="G84" s="102" t="e">
        <f t="shared" si="2"/>
        <v>#DIV/0!</v>
      </c>
      <c r="H84" s="102" t="e">
        <f t="shared" si="3"/>
        <v>#DIV/0!</v>
      </c>
    </row>
    <row r="85" spans="1:8" ht="27" customHeight="1">
      <c r="A85" s="150"/>
      <c r="B85" s="71" t="s">
        <v>74</v>
      </c>
      <c r="C85" s="89"/>
      <c r="D85" s="90">
        <f>D32+D44+D49+D54+D75+D79+D81+D73+D77</f>
        <v>81203.79999999999</v>
      </c>
      <c r="E85" s="90">
        <f>E32+E44+E49+E54+E75+E79+E81+E73+E77</f>
        <v>72728.79999999999</v>
      </c>
      <c r="F85" s="90">
        <f>F32+F44+F49+F54+F75+F79+F81+F73+F77</f>
        <v>55695.399999999994</v>
      </c>
      <c r="G85" s="102">
        <f t="shared" si="2"/>
        <v>0.6858718434358984</v>
      </c>
      <c r="H85" s="102">
        <f t="shared" si="3"/>
        <v>0.7657956682909659</v>
      </c>
    </row>
    <row r="86" spans="1:8" ht="12.75">
      <c r="A86" s="151"/>
      <c r="B86" s="142" t="s">
        <v>89</v>
      </c>
      <c r="C86" s="150"/>
      <c r="D86" s="93">
        <f>D81</f>
        <v>0</v>
      </c>
      <c r="E86" s="93">
        <f>E81</f>
        <v>0</v>
      </c>
      <c r="F86" s="93">
        <f>F81</f>
        <v>0</v>
      </c>
      <c r="G86" s="102">
        <v>0</v>
      </c>
      <c r="H86" s="102">
        <v>0</v>
      </c>
    </row>
    <row r="89" spans="2:8" ht="15">
      <c r="B89" s="38" t="s">
        <v>99</v>
      </c>
      <c r="C89" s="39"/>
      <c r="H89" s="36">
        <v>2054.6</v>
      </c>
    </row>
    <row r="90" spans="2:3" ht="15">
      <c r="B90" s="38"/>
      <c r="C90" s="39"/>
    </row>
    <row r="91" spans="2:3" ht="15">
      <c r="B91" s="38" t="s">
        <v>90</v>
      </c>
      <c r="C91" s="39"/>
    </row>
    <row r="92" spans="2:3" ht="15">
      <c r="B92" s="38" t="s">
        <v>91</v>
      </c>
      <c r="C92" s="39"/>
    </row>
    <row r="93" spans="2:3" ht="15">
      <c r="B93" s="38"/>
      <c r="C93" s="39"/>
    </row>
    <row r="94" spans="2:3" ht="15">
      <c r="B94" s="38" t="s">
        <v>92</v>
      </c>
      <c r="C94" s="39"/>
    </row>
    <row r="95" spans="2:3" ht="15">
      <c r="B95" s="38" t="s">
        <v>93</v>
      </c>
      <c r="C95" s="39"/>
    </row>
    <row r="96" spans="2:3" ht="15">
      <c r="B96" s="38"/>
      <c r="C96" s="39"/>
    </row>
    <row r="97" spans="2:3" ht="15">
      <c r="B97" s="38" t="s">
        <v>94</v>
      </c>
      <c r="C97" s="39"/>
    </row>
    <row r="98" spans="2:3" ht="15">
      <c r="B98" s="38" t="s">
        <v>95</v>
      </c>
      <c r="C98" s="39"/>
    </row>
    <row r="99" spans="2:3" ht="15">
      <c r="B99" s="38"/>
      <c r="C99" s="39"/>
    </row>
    <row r="100" spans="2:3" ht="15">
      <c r="B100" s="38" t="s">
        <v>96</v>
      </c>
      <c r="C100" s="39"/>
    </row>
    <row r="101" spans="2:3" ht="15">
      <c r="B101" s="38" t="s">
        <v>97</v>
      </c>
      <c r="C101" s="39"/>
    </row>
    <row r="102" spans="2:3" ht="15">
      <c r="B102" s="38"/>
      <c r="C102" s="39"/>
    </row>
    <row r="103" spans="2:3" ht="15">
      <c r="B103" s="38"/>
      <c r="C103" s="39"/>
    </row>
    <row r="104" spans="2:8" ht="15">
      <c r="B104" s="38" t="s">
        <v>98</v>
      </c>
      <c r="C104" s="39"/>
      <c r="H104" s="43">
        <f>F27+H89-F85</f>
        <v>1417.0000000000073</v>
      </c>
    </row>
    <row r="107" spans="2:3" ht="15">
      <c r="B107" s="38" t="s">
        <v>100</v>
      </c>
      <c r="C107" s="39"/>
    </row>
    <row r="108" spans="2:3" ht="15">
      <c r="B108" s="38" t="s">
        <v>101</v>
      </c>
      <c r="C108" s="39"/>
    </row>
    <row r="109" spans="2:3" ht="15">
      <c r="B109" s="38" t="s">
        <v>102</v>
      </c>
      <c r="C109" s="39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H32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6.7109375" style="36" customWidth="1"/>
    <col min="2" max="2" width="37.421875" style="36" customWidth="1"/>
    <col min="3" max="3" width="16.28125" style="37" hidden="1" customWidth="1"/>
    <col min="4" max="5" width="11.7109375" style="36" customWidth="1"/>
    <col min="6" max="7" width="11.140625" style="36" customWidth="1"/>
    <col min="8" max="8" width="12.00390625" style="36" customWidth="1"/>
    <col min="9" max="9" width="12.57421875" style="1" customWidth="1"/>
    <col min="10" max="10" width="10.8515625" style="1" customWidth="1"/>
    <col min="11" max="11" width="11.28125" style="1" customWidth="1"/>
    <col min="12" max="16384" width="9.140625" style="1" customWidth="1"/>
  </cols>
  <sheetData>
    <row r="1" spans="1:8" s="7" customFormat="1" ht="57" customHeight="1">
      <c r="A1" s="153" t="s">
        <v>381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145"/>
      <c r="B2" s="178" t="s">
        <v>8</v>
      </c>
      <c r="C2" s="103"/>
      <c r="D2" s="152" t="s">
        <v>9</v>
      </c>
      <c r="E2" s="155" t="s">
        <v>358</v>
      </c>
      <c r="F2" s="152" t="s">
        <v>10</v>
      </c>
      <c r="G2" s="152" t="s">
        <v>11</v>
      </c>
      <c r="H2" s="155" t="s">
        <v>359</v>
      </c>
    </row>
    <row r="3" spans="1:8" ht="23.25" customHeight="1">
      <c r="A3" s="146"/>
      <c r="B3" s="179"/>
      <c r="C3" s="104"/>
      <c r="D3" s="152"/>
      <c r="E3" s="156"/>
      <c r="F3" s="152"/>
      <c r="G3" s="152"/>
      <c r="H3" s="156"/>
    </row>
    <row r="4" spans="1:8" ht="15">
      <c r="A4" s="146"/>
      <c r="B4" s="143" t="s">
        <v>88</v>
      </c>
      <c r="C4" s="149"/>
      <c r="D4" s="144">
        <f>D5+D6+D7+D8+D9+D10+D11+D12+D13+D14+D15+D16+D17+D18+D19</f>
        <v>3211.2</v>
      </c>
      <c r="E4" s="144">
        <f>E5+E6+E7+E8+E9+E10+E11+E12+E13+E14+E15+E16+E17+E18+E19</f>
        <v>2016</v>
      </c>
      <c r="F4" s="144">
        <f>F5+F6+F7+F8+F9+F10+F11+F12+F13+F14+F15+F16+F17+F18+F19</f>
        <v>2047.7000000000003</v>
      </c>
      <c r="G4" s="34">
        <f>F4/D4</f>
        <v>0.6376743896362732</v>
      </c>
      <c r="H4" s="34">
        <f>F4/E4</f>
        <v>1.0157242063492065</v>
      </c>
    </row>
    <row r="5" spans="1:8" ht="15">
      <c r="A5" s="146"/>
      <c r="B5" s="142" t="s">
        <v>12</v>
      </c>
      <c r="C5" s="150"/>
      <c r="D5" s="32">
        <v>450</v>
      </c>
      <c r="E5" s="32">
        <v>310</v>
      </c>
      <c r="F5" s="32">
        <v>319.4</v>
      </c>
      <c r="G5" s="34">
        <f aca="true" t="shared" si="0" ref="G5:G27">F5/D5</f>
        <v>0.7097777777777777</v>
      </c>
      <c r="H5" s="34">
        <f aca="true" t="shared" si="1" ref="H5:H27">F5/E5</f>
        <v>1.0303225806451612</v>
      </c>
    </row>
    <row r="6" spans="1:8" ht="15">
      <c r="A6" s="146"/>
      <c r="B6" s="142" t="s">
        <v>325</v>
      </c>
      <c r="C6" s="150"/>
      <c r="D6" s="32">
        <v>941.2</v>
      </c>
      <c r="E6" s="32">
        <v>690</v>
      </c>
      <c r="F6" s="32">
        <v>869</v>
      </c>
      <c r="G6" s="34">
        <f t="shared" si="0"/>
        <v>0.9232894177645559</v>
      </c>
      <c r="H6" s="34">
        <f t="shared" si="1"/>
        <v>1.2594202898550724</v>
      </c>
    </row>
    <row r="7" spans="1:8" ht="15">
      <c r="A7" s="146"/>
      <c r="B7" s="142" t="s">
        <v>14</v>
      </c>
      <c r="C7" s="150"/>
      <c r="D7" s="32">
        <v>200</v>
      </c>
      <c r="E7" s="32">
        <v>120</v>
      </c>
      <c r="F7" s="32">
        <v>101.8</v>
      </c>
      <c r="G7" s="34">
        <f t="shared" si="0"/>
        <v>0.509</v>
      </c>
      <c r="H7" s="34">
        <f t="shared" si="1"/>
        <v>0.8483333333333333</v>
      </c>
    </row>
    <row r="8" spans="1:8" ht="15">
      <c r="A8" s="146"/>
      <c r="B8" s="142" t="s">
        <v>15</v>
      </c>
      <c r="C8" s="150"/>
      <c r="D8" s="32">
        <v>160</v>
      </c>
      <c r="E8" s="32">
        <v>80</v>
      </c>
      <c r="F8" s="32">
        <v>47.9</v>
      </c>
      <c r="G8" s="34">
        <f t="shared" si="0"/>
        <v>0.299375</v>
      </c>
      <c r="H8" s="34">
        <f t="shared" si="1"/>
        <v>0.59875</v>
      </c>
    </row>
    <row r="9" spans="1:8" ht="15">
      <c r="A9" s="146"/>
      <c r="B9" s="142" t="s">
        <v>16</v>
      </c>
      <c r="C9" s="150"/>
      <c r="D9" s="32">
        <v>1400</v>
      </c>
      <c r="E9" s="32">
        <v>772</v>
      </c>
      <c r="F9" s="32">
        <v>631.7</v>
      </c>
      <c r="G9" s="34">
        <f t="shared" si="0"/>
        <v>0.45121428571428573</v>
      </c>
      <c r="H9" s="34">
        <f t="shared" si="1"/>
        <v>0.8182642487046633</v>
      </c>
    </row>
    <row r="10" spans="1:8" ht="15">
      <c r="A10" s="146"/>
      <c r="B10" s="142" t="s">
        <v>113</v>
      </c>
      <c r="C10" s="150"/>
      <c r="D10" s="32">
        <v>10</v>
      </c>
      <c r="E10" s="32">
        <v>8</v>
      </c>
      <c r="F10" s="32">
        <v>29.1</v>
      </c>
      <c r="G10" s="34">
        <f t="shared" si="0"/>
        <v>2.91</v>
      </c>
      <c r="H10" s="34">
        <f t="shared" si="1"/>
        <v>3.6375</v>
      </c>
    </row>
    <row r="11" spans="1:8" ht="15">
      <c r="A11" s="146"/>
      <c r="B11" s="142" t="s">
        <v>17</v>
      </c>
      <c r="C11" s="150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6"/>
      <c r="B12" s="142" t="s">
        <v>18</v>
      </c>
      <c r="C12" s="150"/>
      <c r="D12" s="32">
        <v>50</v>
      </c>
      <c r="E12" s="32">
        <v>36</v>
      </c>
      <c r="F12" s="32">
        <v>47.9</v>
      </c>
      <c r="G12" s="34">
        <f t="shared" si="0"/>
        <v>0.958</v>
      </c>
      <c r="H12" s="34">
        <f t="shared" si="1"/>
        <v>1.3305555555555555</v>
      </c>
    </row>
    <row r="13" spans="1:8" ht="15">
      <c r="A13" s="146"/>
      <c r="B13" s="142" t="s">
        <v>19</v>
      </c>
      <c r="C13" s="150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6"/>
      <c r="B14" s="142" t="s">
        <v>21</v>
      </c>
      <c r="C14" s="150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6"/>
      <c r="B15" s="142" t="s">
        <v>22</v>
      </c>
      <c r="C15" s="150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6"/>
      <c r="B16" s="142" t="s">
        <v>23</v>
      </c>
      <c r="C16" s="150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6"/>
      <c r="B17" s="142" t="s">
        <v>25</v>
      </c>
      <c r="C17" s="150"/>
      <c r="D17" s="32">
        <v>0</v>
      </c>
      <c r="E17" s="32">
        <v>0</v>
      </c>
      <c r="F17" s="32">
        <v>0.9</v>
      </c>
      <c r="G17" s="34">
        <v>0</v>
      </c>
      <c r="H17" s="34">
        <v>0</v>
      </c>
    </row>
    <row r="18" spans="1:8" ht="15">
      <c r="A18" s="146"/>
      <c r="B18" s="142" t="s">
        <v>127</v>
      </c>
      <c r="C18" s="150"/>
      <c r="D18" s="32">
        <v>0</v>
      </c>
      <c r="E18" s="32">
        <v>0</v>
      </c>
      <c r="F18" s="32">
        <v>0</v>
      </c>
      <c r="G18" s="34">
        <v>0</v>
      </c>
      <c r="H18" s="34">
        <v>0</v>
      </c>
    </row>
    <row r="19" spans="1:8" ht="15">
      <c r="A19" s="146"/>
      <c r="B19" s="142" t="s">
        <v>28</v>
      </c>
      <c r="C19" s="150"/>
      <c r="D19" s="32">
        <v>0</v>
      </c>
      <c r="E19" s="32">
        <v>0</v>
      </c>
      <c r="F19" s="32"/>
      <c r="G19" s="34">
        <v>0</v>
      </c>
      <c r="H19" s="34">
        <v>0</v>
      </c>
    </row>
    <row r="20" spans="1:8" ht="25.5">
      <c r="A20" s="146"/>
      <c r="B20" s="45" t="s">
        <v>87</v>
      </c>
      <c r="C20" s="50"/>
      <c r="D20" s="32">
        <f>D21+D22+D23+D24+D25</f>
        <v>963</v>
      </c>
      <c r="E20" s="32">
        <f>E21+E22+E23+E24+E25</f>
        <v>722.1</v>
      </c>
      <c r="F20" s="32">
        <f>F21+F22+F23+F24+F25</f>
        <v>170.8</v>
      </c>
      <c r="G20" s="34">
        <f t="shared" si="0"/>
        <v>0.17736240913811008</v>
      </c>
      <c r="H20" s="34">
        <f t="shared" si="1"/>
        <v>0.23653233624151782</v>
      </c>
    </row>
    <row r="21" spans="1:8" ht="15">
      <c r="A21" s="146"/>
      <c r="B21" s="142" t="s">
        <v>30</v>
      </c>
      <c r="C21" s="150"/>
      <c r="D21" s="32">
        <v>809</v>
      </c>
      <c r="E21" s="32">
        <v>606.6</v>
      </c>
      <c r="F21" s="32">
        <v>68.3</v>
      </c>
      <c r="G21" s="34">
        <f t="shared" si="0"/>
        <v>0.08442521631644005</v>
      </c>
      <c r="H21" s="34">
        <f t="shared" si="1"/>
        <v>0.11259479063633365</v>
      </c>
    </row>
    <row r="22" spans="1:8" ht="15">
      <c r="A22" s="146"/>
      <c r="B22" s="142" t="s">
        <v>73</v>
      </c>
      <c r="C22" s="150"/>
      <c r="D22" s="32">
        <v>0</v>
      </c>
      <c r="E22" s="32">
        <v>0</v>
      </c>
      <c r="F22" s="32">
        <v>0</v>
      </c>
      <c r="G22" s="34">
        <v>0</v>
      </c>
      <c r="H22" s="34">
        <v>0</v>
      </c>
    </row>
    <row r="23" spans="1:8" ht="15">
      <c r="A23" s="146"/>
      <c r="B23" s="142" t="s">
        <v>108</v>
      </c>
      <c r="C23" s="150"/>
      <c r="D23" s="32">
        <f>154.5-0.5</f>
        <v>154</v>
      </c>
      <c r="E23" s="32">
        <v>115.5</v>
      </c>
      <c r="F23" s="32">
        <v>102.5</v>
      </c>
      <c r="G23" s="34">
        <f t="shared" si="0"/>
        <v>0.6655844155844156</v>
      </c>
      <c r="H23" s="34">
        <f t="shared" si="1"/>
        <v>0.8874458874458875</v>
      </c>
    </row>
    <row r="24" spans="1:8" ht="25.5">
      <c r="A24" s="146"/>
      <c r="B24" s="142" t="s">
        <v>33</v>
      </c>
      <c r="C24" s="150"/>
      <c r="D24" s="32">
        <v>0</v>
      </c>
      <c r="E24" s="32"/>
      <c r="F24" s="32">
        <v>0</v>
      </c>
      <c r="G24" s="34">
        <v>0</v>
      </c>
      <c r="H24" s="34">
        <v>0</v>
      </c>
    </row>
    <row r="25" spans="1:8" ht="26.25" thickBot="1">
      <c r="A25" s="146"/>
      <c r="B25" s="82" t="s">
        <v>164</v>
      </c>
      <c r="C25" s="83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18.75">
      <c r="A26" s="105"/>
      <c r="B26" s="100" t="s">
        <v>34</v>
      </c>
      <c r="C26" s="101"/>
      <c r="D26" s="144">
        <f>D4+D20</f>
        <v>4174.2</v>
      </c>
      <c r="E26" s="144">
        <f>E4+E20</f>
        <v>2738.1</v>
      </c>
      <c r="F26" s="144">
        <f>F4+F20</f>
        <v>2218.5000000000005</v>
      </c>
      <c r="G26" s="34">
        <f t="shared" si="0"/>
        <v>0.5314790858128505</v>
      </c>
      <c r="H26" s="34">
        <f t="shared" si="1"/>
        <v>0.8102333735071767</v>
      </c>
    </row>
    <row r="27" spans="1:8" ht="15">
      <c r="A27" s="146"/>
      <c r="B27" s="142" t="s">
        <v>114</v>
      </c>
      <c r="C27" s="150"/>
      <c r="D27" s="32">
        <f>D4</f>
        <v>3211.2</v>
      </c>
      <c r="E27" s="32">
        <f>E4</f>
        <v>2016</v>
      </c>
      <c r="F27" s="32">
        <f>F4</f>
        <v>2047.7000000000003</v>
      </c>
      <c r="G27" s="34">
        <f t="shared" si="0"/>
        <v>0.6376743896362732</v>
      </c>
      <c r="H27" s="34">
        <f t="shared" si="1"/>
        <v>1.0157242063492065</v>
      </c>
    </row>
    <row r="28" spans="1:8" ht="12.75">
      <c r="A28" s="167"/>
      <c r="B28" s="174"/>
      <c r="C28" s="174"/>
      <c r="D28" s="174"/>
      <c r="E28" s="174"/>
      <c r="F28" s="174"/>
      <c r="G28" s="174"/>
      <c r="H28" s="175"/>
    </row>
    <row r="29" spans="1:8" ht="15" customHeight="1">
      <c r="A29" s="176" t="s">
        <v>169</v>
      </c>
      <c r="B29" s="178" t="s">
        <v>35</v>
      </c>
      <c r="C29" s="180" t="s">
        <v>214</v>
      </c>
      <c r="D29" s="152" t="s">
        <v>9</v>
      </c>
      <c r="E29" s="155" t="s">
        <v>358</v>
      </c>
      <c r="F29" s="155" t="s">
        <v>10</v>
      </c>
      <c r="G29" s="152" t="s">
        <v>11</v>
      </c>
      <c r="H29" s="155" t="s">
        <v>359</v>
      </c>
    </row>
    <row r="30" spans="1:8" ht="15" customHeight="1">
      <c r="A30" s="177"/>
      <c r="B30" s="179"/>
      <c r="C30" s="181"/>
      <c r="D30" s="152"/>
      <c r="E30" s="156"/>
      <c r="F30" s="156"/>
      <c r="G30" s="152"/>
      <c r="H30" s="156"/>
    </row>
    <row r="31" spans="1:8" ht="12.75">
      <c r="A31" s="50" t="s">
        <v>75</v>
      </c>
      <c r="B31" s="45" t="s">
        <v>36</v>
      </c>
      <c r="C31" s="50"/>
      <c r="D31" s="85">
        <f>D32+D33+D34+D35</f>
        <v>2072.8</v>
      </c>
      <c r="E31" s="85">
        <f>E32+E33+E34+E35</f>
        <v>1595.6000000000001</v>
      </c>
      <c r="F31" s="85">
        <f>F32+F33+F34+F35</f>
        <v>1353.4</v>
      </c>
      <c r="G31" s="102">
        <f>F31/D31</f>
        <v>0.6529332304129679</v>
      </c>
      <c r="H31" s="106">
        <f>F31/E31</f>
        <v>0.8482075708197543</v>
      </c>
    </row>
    <row r="32" spans="1:8" ht="12.75" hidden="1">
      <c r="A32" s="150" t="s">
        <v>76</v>
      </c>
      <c r="B32" s="142" t="s">
        <v>109</v>
      </c>
      <c r="C32" s="150"/>
      <c r="D32" s="32">
        <v>0</v>
      </c>
      <c r="E32" s="32">
        <v>0</v>
      </c>
      <c r="F32" s="32">
        <v>0</v>
      </c>
      <c r="G32" s="102" t="e">
        <f aca="true" t="shared" si="2" ref="G32:G61">F32/D32</f>
        <v>#DIV/0!</v>
      </c>
      <c r="H32" s="106" t="e">
        <f aca="true" t="shared" si="3" ref="H32:H61">F32/E32</f>
        <v>#DIV/0!</v>
      </c>
    </row>
    <row r="33" spans="1:8" ht="66.75" customHeight="1">
      <c r="A33" s="150" t="s">
        <v>78</v>
      </c>
      <c r="B33" s="142" t="s">
        <v>173</v>
      </c>
      <c r="C33" s="150" t="s">
        <v>78</v>
      </c>
      <c r="D33" s="32">
        <v>2058.4</v>
      </c>
      <c r="E33" s="32">
        <v>1581.2</v>
      </c>
      <c r="F33" s="32">
        <v>1353.4</v>
      </c>
      <c r="G33" s="102">
        <f t="shared" si="2"/>
        <v>0.6575009716284493</v>
      </c>
      <c r="H33" s="106">
        <f t="shared" si="3"/>
        <v>0.8559322033898306</v>
      </c>
    </row>
    <row r="34" spans="1:8" ht="12.75">
      <c r="A34" s="150" t="s">
        <v>80</v>
      </c>
      <c r="B34" s="142" t="s">
        <v>41</v>
      </c>
      <c r="C34" s="150"/>
      <c r="D34" s="32">
        <v>10</v>
      </c>
      <c r="E34" s="32">
        <v>10</v>
      </c>
      <c r="F34" s="32">
        <f>0</f>
        <v>0</v>
      </c>
      <c r="G34" s="102">
        <f t="shared" si="2"/>
        <v>0</v>
      </c>
      <c r="H34" s="106">
        <f t="shared" si="3"/>
        <v>0</v>
      </c>
    </row>
    <row r="35" spans="1:8" ht="12.75">
      <c r="A35" s="150" t="s">
        <v>138</v>
      </c>
      <c r="B35" s="142" t="s">
        <v>131</v>
      </c>
      <c r="C35" s="150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6">
        <f t="shared" si="3"/>
        <v>0</v>
      </c>
    </row>
    <row r="36" spans="1:8" s="16" customFormat="1" ht="25.5">
      <c r="A36" s="87"/>
      <c r="B36" s="60" t="s">
        <v>123</v>
      </c>
      <c r="C36" s="87" t="s">
        <v>235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6">
        <f t="shared" si="3"/>
        <v>0</v>
      </c>
    </row>
    <row r="37" spans="1:8" ht="12.75">
      <c r="A37" s="50" t="s">
        <v>117</v>
      </c>
      <c r="B37" s="45" t="s">
        <v>110</v>
      </c>
      <c r="C37" s="50"/>
      <c r="D37" s="32">
        <f>D38</f>
        <v>154</v>
      </c>
      <c r="E37" s="32">
        <f>E38</f>
        <v>116</v>
      </c>
      <c r="F37" s="32">
        <f>F38</f>
        <v>98</v>
      </c>
      <c r="G37" s="102">
        <f t="shared" si="2"/>
        <v>0.6363636363636364</v>
      </c>
      <c r="H37" s="106">
        <f t="shared" si="3"/>
        <v>0.8448275862068966</v>
      </c>
    </row>
    <row r="38" spans="1:8" ht="39.75" customHeight="1">
      <c r="A38" s="150" t="s">
        <v>118</v>
      </c>
      <c r="B38" s="142" t="s">
        <v>180</v>
      </c>
      <c r="C38" s="150" t="s">
        <v>293</v>
      </c>
      <c r="D38" s="32">
        <v>154</v>
      </c>
      <c r="E38" s="32">
        <v>116</v>
      </c>
      <c r="F38" s="32">
        <v>98</v>
      </c>
      <c r="G38" s="102">
        <f t="shared" si="2"/>
        <v>0.6363636363636364</v>
      </c>
      <c r="H38" s="106">
        <f t="shared" si="3"/>
        <v>0.8448275862068966</v>
      </c>
    </row>
    <row r="39" spans="1:8" ht="25.5" hidden="1">
      <c r="A39" s="50" t="s">
        <v>81</v>
      </c>
      <c r="B39" s="45" t="s">
        <v>44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102" t="e">
        <f t="shared" si="2"/>
        <v>#DIV/0!</v>
      </c>
      <c r="H39" s="106" t="e">
        <f t="shared" si="3"/>
        <v>#DIV/0!</v>
      </c>
    </row>
    <row r="40" spans="1:8" ht="12.75" hidden="1">
      <c r="A40" s="150" t="s">
        <v>119</v>
      </c>
      <c r="B40" s="142" t="s">
        <v>112</v>
      </c>
      <c r="C40" s="150"/>
      <c r="D40" s="32">
        <f t="shared" si="4"/>
        <v>0</v>
      </c>
      <c r="E40" s="32">
        <f t="shared" si="4"/>
        <v>0</v>
      </c>
      <c r="F40" s="32">
        <f t="shared" si="4"/>
        <v>0</v>
      </c>
      <c r="G40" s="102" t="e">
        <f t="shared" si="2"/>
        <v>#DIV/0!</v>
      </c>
      <c r="H40" s="106" t="e">
        <f t="shared" si="3"/>
        <v>#DIV/0!</v>
      </c>
    </row>
    <row r="41" spans="1:8" s="16" customFormat="1" ht="51" hidden="1">
      <c r="A41" s="87"/>
      <c r="B41" s="60" t="s">
        <v>216</v>
      </c>
      <c r="C41" s="87" t="s">
        <v>217</v>
      </c>
      <c r="D41" s="88">
        <v>0</v>
      </c>
      <c r="E41" s="88">
        <v>0</v>
      </c>
      <c r="F41" s="88">
        <v>0</v>
      </c>
      <c r="G41" s="102" t="e">
        <f t="shared" si="2"/>
        <v>#DIV/0!</v>
      </c>
      <c r="H41" s="106" t="e">
        <f t="shared" si="3"/>
        <v>#DIV/0!</v>
      </c>
    </row>
    <row r="42" spans="1:8" s="11" customFormat="1" ht="12.75">
      <c r="A42" s="50" t="s">
        <v>82</v>
      </c>
      <c r="B42" s="45" t="s">
        <v>46</v>
      </c>
      <c r="C42" s="50"/>
      <c r="D42" s="85">
        <f aca="true" t="shared" si="5" ref="D42:F43">D43</f>
        <v>4.5</v>
      </c>
      <c r="E42" s="85">
        <f t="shared" si="5"/>
        <v>4.5</v>
      </c>
      <c r="F42" s="85">
        <f t="shared" si="5"/>
        <v>4.5</v>
      </c>
      <c r="G42" s="102">
        <f t="shared" si="2"/>
        <v>1</v>
      </c>
      <c r="H42" s="106">
        <f t="shared" si="3"/>
        <v>1</v>
      </c>
    </row>
    <row r="43" spans="1:8" ht="25.5">
      <c r="A43" s="147" t="s">
        <v>83</v>
      </c>
      <c r="B43" s="70" t="s">
        <v>133</v>
      </c>
      <c r="C43" s="150"/>
      <c r="D43" s="32">
        <f t="shared" si="5"/>
        <v>4.5</v>
      </c>
      <c r="E43" s="32">
        <f t="shared" si="5"/>
        <v>4.5</v>
      </c>
      <c r="F43" s="32">
        <f t="shared" si="5"/>
        <v>4.5</v>
      </c>
      <c r="G43" s="102">
        <f t="shared" si="2"/>
        <v>1</v>
      </c>
      <c r="H43" s="106">
        <f t="shared" si="3"/>
        <v>1</v>
      </c>
    </row>
    <row r="44" spans="1:8" s="16" customFormat="1" ht="25.5">
      <c r="A44" s="87"/>
      <c r="B44" s="63" t="s">
        <v>133</v>
      </c>
      <c r="C44" s="87" t="s">
        <v>331</v>
      </c>
      <c r="D44" s="88">
        <f>4.5</f>
        <v>4.5</v>
      </c>
      <c r="E44" s="88">
        <f>4.5</f>
        <v>4.5</v>
      </c>
      <c r="F44" s="88">
        <f>4.5</f>
        <v>4.5</v>
      </c>
      <c r="G44" s="102">
        <f t="shared" si="2"/>
        <v>1</v>
      </c>
      <c r="H44" s="106">
        <f t="shared" si="3"/>
        <v>1</v>
      </c>
    </row>
    <row r="45" spans="1:8" ht="25.5">
      <c r="A45" s="53" t="s">
        <v>84</v>
      </c>
      <c r="B45" s="45" t="s">
        <v>47</v>
      </c>
      <c r="C45" s="50"/>
      <c r="D45" s="85">
        <f>D46</f>
        <v>285</v>
      </c>
      <c r="E45" s="85">
        <f>E46</f>
        <v>215.5</v>
      </c>
      <c r="F45" s="85">
        <f>F46</f>
        <v>164.5</v>
      </c>
      <c r="G45" s="102">
        <f t="shared" si="2"/>
        <v>0.5771929824561404</v>
      </c>
      <c r="H45" s="106">
        <f t="shared" si="3"/>
        <v>0.7633410672853829</v>
      </c>
    </row>
    <row r="46" spans="1:8" ht="12.75">
      <c r="A46" s="50" t="s">
        <v>50</v>
      </c>
      <c r="B46" s="45" t="s">
        <v>51</v>
      </c>
      <c r="C46" s="50"/>
      <c r="D46" s="85">
        <f>D47+D48+D49</f>
        <v>285</v>
      </c>
      <c r="E46" s="85">
        <f>E47+E48+E49</f>
        <v>215.5</v>
      </c>
      <c r="F46" s="85">
        <f>F47+F48+F49</f>
        <v>164.5</v>
      </c>
      <c r="G46" s="102">
        <f t="shared" si="2"/>
        <v>0.5771929824561404</v>
      </c>
      <c r="H46" s="106">
        <f t="shared" si="3"/>
        <v>0.7633410672853829</v>
      </c>
    </row>
    <row r="47" spans="1:8" ht="12.75">
      <c r="A47" s="150"/>
      <c r="B47" s="142" t="s">
        <v>105</v>
      </c>
      <c r="C47" s="150" t="s">
        <v>282</v>
      </c>
      <c r="D47" s="32">
        <v>180</v>
      </c>
      <c r="E47" s="32">
        <v>120</v>
      </c>
      <c r="F47" s="32">
        <v>109.3</v>
      </c>
      <c r="G47" s="102">
        <f t="shared" si="2"/>
        <v>0.6072222222222222</v>
      </c>
      <c r="H47" s="106">
        <f t="shared" si="3"/>
        <v>0.9108333333333333</v>
      </c>
    </row>
    <row r="48" spans="1:8" s="16" customFormat="1" ht="20.25" customHeight="1">
      <c r="A48" s="87"/>
      <c r="B48" s="142" t="s">
        <v>287</v>
      </c>
      <c r="C48" s="87" t="s">
        <v>283</v>
      </c>
      <c r="D48" s="88">
        <v>25</v>
      </c>
      <c r="E48" s="88">
        <v>25</v>
      </c>
      <c r="F48" s="88">
        <v>0</v>
      </c>
      <c r="G48" s="102">
        <f t="shared" si="2"/>
        <v>0</v>
      </c>
      <c r="H48" s="106">
        <f t="shared" si="3"/>
        <v>0</v>
      </c>
    </row>
    <row r="49" spans="1:8" s="16" customFormat="1" ht="20.25" customHeight="1">
      <c r="A49" s="87"/>
      <c r="B49" s="142" t="s">
        <v>196</v>
      </c>
      <c r="C49" s="87" t="s">
        <v>288</v>
      </c>
      <c r="D49" s="88">
        <v>80</v>
      </c>
      <c r="E49" s="88">
        <v>70.5</v>
      </c>
      <c r="F49" s="88">
        <v>55.2</v>
      </c>
      <c r="G49" s="102">
        <f t="shared" si="2"/>
        <v>0.6900000000000001</v>
      </c>
      <c r="H49" s="106">
        <f t="shared" si="3"/>
        <v>0.7829787234042553</v>
      </c>
    </row>
    <row r="50" spans="1:8" ht="28.5" customHeight="1">
      <c r="A50" s="64" t="s">
        <v>136</v>
      </c>
      <c r="B50" s="148" t="s">
        <v>134</v>
      </c>
      <c r="C50" s="64"/>
      <c r="D50" s="32">
        <f aca="true" t="shared" si="6" ref="D50:F51">D51</f>
        <v>2.2</v>
      </c>
      <c r="E50" s="32">
        <f t="shared" si="6"/>
        <v>2.2</v>
      </c>
      <c r="F50" s="32">
        <f t="shared" si="6"/>
        <v>0.8</v>
      </c>
      <c r="G50" s="102">
        <f t="shared" si="2"/>
        <v>0.36363636363636365</v>
      </c>
      <c r="H50" s="106">
        <f t="shared" si="3"/>
        <v>0.36363636363636365</v>
      </c>
    </row>
    <row r="51" spans="1:8" ht="42.75" customHeight="1">
      <c r="A51" s="147" t="s">
        <v>130</v>
      </c>
      <c r="B51" s="70" t="s">
        <v>137</v>
      </c>
      <c r="C51" s="147"/>
      <c r="D51" s="32">
        <f t="shared" si="6"/>
        <v>2.2</v>
      </c>
      <c r="E51" s="32">
        <f t="shared" si="6"/>
        <v>2.2</v>
      </c>
      <c r="F51" s="32">
        <f t="shared" si="6"/>
        <v>0.8</v>
      </c>
      <c r="G51" s="102">
        <f t="shared" si="2"/>
        <v>0.36363636363636365</v>
      </c>
      <c r="H51" s="106">
        <f t="shared" si="3"/>
        <v>0.36363636363636365</v>
      </c>
    </row>
    <row r="52" spans="1:8" s="16" customFormat="1" ht="42" customHeight="1">
      <c r="A52" s="87"/>
      <c r="B52" s="60" t="s">
        <v>218</v>
      </c>
      <c r="C52" s="87" t="s">
        <v>289</v>
      </c>
      <c r="D52" s="88">
        <v>2.2</v>
      </c>
      <c r="E52" s="88">
        <f>2.2</f>
        <v>2.2</v>
      </c>
      <c r="F52" s="88">
        <v>0.8</v>
      </c>
      <c r="G52" s="102">
        <f t="shared" si="2"/>
        <v>0.36363636363636365</v>
      </c>
      <c r="H52" s="106">
        <f t="shared" si="3"/>
        <v>0.36363636363636365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7" ref="D53:F54">D54</f>
        <v>3</v>
      </c>
      <c r="E53" s="85">
        <f t="shared" si="7"/>
        <v>0</v>
      </c>
      <c r="F53" s="85">
        <f t="shared" si="7"/>
        <v>0</v>
      </c>
      <c r="G53" s="102">
        <f t="shared" si="2"/>
        <v>0</v>
      </c>
      <c r="H53" s="106">
        <v>0</v>
      </c>
    </row>
    <row r="54" spans="1:8" ht="14.25" customHeight="1">
      <c r="A54" s="150" t="s">
        <v>57</v>
      </c>
      <c r="B54" s="142" t="s">
        <v>58</v>
      </c>
      <c r="C54" s="150"/>
      <c r="D54" s="32">
        <f t="shared" si="7"/>
        <v>3</v>
      </c>
      <c r="E54" s="32">
        <f t="shared" si="7"/>
        <v>0</v>
      </c>
      <c r="F54" s="32">
        <f t="shared" si="7"/>
        <v>0</v>
      </c>
      <c r="G54" s="102">
        <f t="shared" si="2"/>
        <v>0</v>
      </c>
      <c r="H54" s="106">
        <v>0</v>
      </c>
    </row>
    <row r="55" spans="1:8" s="16" customFormat="1" ht="39" customHeight="1">
      <c r="A55" s="87"/>
      <c r="B55" s="60" t="s">
        <v>290</v>
      </c>
      <c r="C55" s="87" t="s">
        <v>291</v>
      </c>
      <c r="D55" s="88">
        <v>3</v>
      </c>
      <c r="E55" s="88">
        <v>0</v>
      </c>
      <c r="F55" s="88">
        <v>0</v>
      </c>
      <c r="G55" s="102">
        <f t="shared" si="2"/>
        <v>0</v>
      </c>
      <c r="H55" s="106">
        <v>0</v>
      </c>
    </row>
    <row r="56" spans="1:8" ht="17.25" customHeight="1">
      <c r="A56" s="50">
        <v>1000</v>
      </c>
      <c r="B56" s="45" t="s">
        <v>67</v>
      </c>
      <c r="C56" s="50"/>
      <c r="D56" s="85">
        <f>D57</f>
        <v>36</v>
      </c>
      <c r="E56" s="85">
        <f>E57</f>
        <v>27</v>
      </c>
      <c r="F56" s="85">
        <f>F57</f>
        <v>24</v>
      </c>
      <c r="G56" s="102">
        <f t="shared" si="2"/>
        <v>0.6666666666666666</v>
      </c>
      <c r="H56" s="106">
        <f t="shared" si="3"/>
        <v>0.8888888888888888</v>
      </c>
    </row>
    <row r="57" spans="1:8" ht="16.5" customHeight="1">
      <c r="A57" s="150">
        <v>1001</v>
      </c>
      <c r="B57" s="142" t="s">
        <v>200</v>
      </c>
      <c r="C57" s="150" t="s">
        <v>292</v>
      </c>
      <c r="D57" s="32">
        <v>36</v>
      </c>
      <c r="E57" s="32">
        <v>27</v>
      </c>
      <c r="F57" s="32">
        <v>24</v>
      </c>
      <c r="G57" s="102">
        <f t="shared" si="2"/>
        <v>0.6666666666666666</v>
      </c>
      <c r="H57" s="106">
        <f t="shared" si="3"/>
        <v>0.8888888888888888</v>
      </c>
    </row>
    <row r="58" spans="1:8" ht="30.75" customHeight="1">
      <c r="A58" s="50"/>
      <c r="B58" s="45" t="s">
        <v>106</v>
      </c>
      <c r="C58" s="50"/>
      <c r="D58" s="32">
        <f>D59</f>
        <v>1616.7</v>
      </c>
      <c r="E58" s="32">
        <f>E59</f>
        <v>1296.1</v>
      </c>
      <c r="F58" s="32">
        <f>F59</f>
        <v>855.8</v>
      </c>
      <c r="G58" s="102">
        <f t="shared" si="2"/>
        <v>0.5293499103111275</v>
      </c>
      <c r="H58" s="106">
        <f t="shared" si="3"/>
        <v>0.6602885579816372</v>
      </c>
    </row>
    <row r="59" spans="1:8" s="16" customFormat="1" ht="25.5">
      <c r="A59" s="87"/>
      <c r="B59" s="60" t="s">
        <v>107</v>
      </c>
      <c r="C59" s="87" t="s">
        <v>219</v>
      </c>
      <c r="D59" s="88">
        <v>1616.7</v>
      </c>
      <c r="E59" s="88">
        <v>1296.1</v>
      </c>
      <c r="F59" s="88">
        <v>855.8</v>
      </c>
      <c r="G59" s="102">
        <f t="shared" si="2"/>
        <v>0.5293499103111275</v>
      </c>
      <c r="H59" s="106">
        <f t="shared" si="3"/>
        <v>0.6602885579816372</v>
      </c>
    </row>
    <row r="60" spans="1:8" ht="15.75">
      <c r="A60" s="50"/>
      <c r="B60" s="71" t="s">
        <v>74</v>
      </c>
      <c r="C60" s="89"/>
      <c r="D60" s="90">
        <f>D31+D37+D39+D42+D45++D50+D53+D56+D58</f>
        <v>4174.2</v>
      </c>
      <c r="E60" s="90">
        <f>E31+E37+E39+E42+E45++E50+E53+E56+E58</f>
        <v>3256.9</v>
      </c>
      <c r="F60" s="90">
        <f>F31+F37+F39+F42+F45++F50+F53+F56+F58</f>
        <v>2501</v>
      </c>
      <c r="G60" s="102">
        <f t="shared" si="2"/>
        <v>0.5991567246418475</v>
      </c>
      <c r="H60" s="106">
        <f t="shared" si="3"/>
        <v>0.767908133501182</v>
      </c>
    </row>
    <row r="61" spans="1:8" ht="15.75" customHeight="1">
      <c r="A61" s="151"/>
      <c r="B61" s="142" t="s">
        <v>89</v>
      </c>
      <c r="C61" s="150"/>
      <c r="D61" s="92">
        <f>D58</f>
        <v>1616.7</v>
      </c>
      <c r="E61" s="92">
        <f>E58</f>
        <v>1296.1</v>
      </c>
      <c r="F61" s="92">
        <f>F58</f>
        <v>855.8</v>
      </c>
      <c r="G61" s="102">
        <f t="shared" si="2"/>
        <v>0.5293499103111275</v>
      </c>
      <c r="H61" s="106">
        <f t="shared" si="3"/>
        <v>0.6602885579816372</v>
      </c>
    </row>
    <row r="62" ht="12.75">
      <c r="A62" s="37"/>
    </row>
    <row r="63" spans="1:8" ht="15">
      <c r="A63" s="37"/>
      <c r="B63" s="38" t="s">
        <v>99</v>
      </c>
      <c r="C63" s="39"/>
      <c r="H63" s="36">
        <v>769.9</v>
      </c>
    </row>
    <row r="64" spans="1:3" ht="15">
      <c r="A64" s="37"/>
      <c r="B64" s="38"/>
      <c r="C64" s="39"/>
    </row>
    <row r="65" spans="1:3" ht="15">
      <c r="A65" s="37"/>
      <c r="B65" s="38" t="s">
        <v>90</v>
      </c>
      <c r="C65" s="39"/>
    </row>
    <row r="66" spans="1:3" ht="15">
      <c r="A66" s="37"/>
      <c r="B66" s="38" t="s">
        <v>91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92</v>
      </c>
      <c r="C68" s="39"/>
    </row>
    <row r="69" spans="1:3" ht="15">
      <c r="A69" s="37"/>
      <c r="B69" s="38" t="s">
        <v>93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94</v>
      </c>
      <c r="C71" s="39"/>
    </row>
    <row r="72" spans="1:3" ht="15">
      <c r="A72" s="37"/>
      <c r="B72" s="38" t="s">
        <v>95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96</v>
      </c>
      <c r="C74" s="39"/>
    </row>
    <row r="75" spans="1:3" ht="15">
      <c r="A75" s="37"/>
      <c r="B75" s="38" t="s">
        <v>97</v>
      </c>
      <c r="C75" s="39"/>
    </row>
    <row r="76" spans="1:3" ht="15">
      <c r="A76" s="37"/>
      <c r="B76" s="38"/>
      <c r="C76" s="39"/>
    </row>
    <row r="77" spans="1:3" ht="15">
      <c r="A77" s="37"/>
      <c r="B77" s="38"/>
      <c r="C77" s="39"/>
    </row>
    <row r="78" spans="1:8" ht="15">
      <c r="A78" s="37"/>
      <c r="B78" s="38" t="s">
        <v>98</v>
      </c>
      <c r="C78" s="39"/>
      <c r="H78" s="43">
        <f>H63+F26-F60</f>
        <v>487.40000000000055</v>
      </c>
    </row>
    <row r="79" ht="12.75">
      <c r="A79" s="37"/>
    </row>
    <row r="80" ht="12.75">
      <c r="A80" s="37"/>
    </row>
    <row r="81" spans="1:3" ht="15">
      <c r="A81" s="37"/>
      <c r="B81" s="38" t="s">
        <v>100</v>
      </c>
      <c r="C81" s="39"/>
    </row>
    <row r="82" spans="1:3" ht="15">
      <c r="A82" s="37"/>
      <c r="B82" s="38" t="s">
        <v>101</v>
      </c>
      <c r="C82" s="39"/>
    </row>
    <row r="83" spans="1:3" ht="15">
      <c r="A83" s="37"/>
      <c r="B83" s="38" t="s">
        <v>102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  <row r="276" ht="12.75">
      <c r="A276" s="37"/>
    </row>
    <row r="277" ht="12.75">
      <c r="A277" s="37"/>
    </row>
    <row r="278" ht="12.75">
      <c r="A278" s="37"/>
    </row>
    <row r="279" ht="12.75">
      <c r="A279" s="37"/>
    </row>
    <row r="280" ht="12.75">
      <c r="A280" s="37"/>
    </row>
    <row r="281" ht="12.75">
      <c r="A281" s="37"/>
    </row>
    <row r="282" ht="12.75">
      <c r="A282" s="37"/>
    </row>
    <row r="283" ht="12.75">
      <c r="A283" s="37"/>
    </row>
    <row r="284" ht="12.75">
      <c r="A284" s="37"/>
    </row>
    <row r="285" ht="12.75">
      <c r="A285" s="37"/>
    </row>
    <row r="286" ht="12.75">
      <c r="A286" s="37"/>
    </row>
    <row r="287" ht="12.75">
      <c r="A287" s="37"/>
    </row>
    <row r="288" ht="12.75">
      <c r="A288" s="37"/>
    </row>
    <row r="289" ht="12.75">
      <c r="A289" s="37"/>
    </row>
    <row r="290" ht="12.75">
      <c r="A290" s="37"/>
    </row>
    <row r="291" ht="12.75">
      <c r="A291" s="37"/>
    </row>
    <row r="292" ht="12.75">
      <c r="A292" s="37"/>
    </row>
    <row r="293" ht="12.75">
      <c r="A293" s="37"/>
    </row>
    <row r="294" ht="12.75">
      <c r="A294" s="37"/>
    </row>
    <row r="295" ht="12.75">
      <c r="A295" s="37"/>
    </row>
    <row r="296" ht="12.75">
      <c r="A296" s="37"/>
    </row>
    <row r="297" ht="12.75">
      <c r="A297" s="37"/>
    </row>
    <row r="298" ht="12.75">
      <c r="A298" s="37"/>
    </row>
    <row r="299" ht="12.75">
      <c r="A299" s="37"/>
    </row>
    <row r="300" ht="12.75">
      <c r="A300" s="37"/>
    </row>
    <row r="301" ht="12.75">
      <c r="A301" s="37"/>
    </row>
    <row r="302" ht="12.75">
      <c r="A302" s="37"/>
    </row>
    <row r="303" ht="12.75">
      <c r="A303" s="37"/>
    </row>
    <row r="304" ht="12.75">
      <c r="A304" s="37"/>
    </row>
    <row r="305" ht="12.75">
      <c r="A305" s="37"/>
    </row>
    <row r="306" ht="12.75">
      <c r="A306" s="37"/>
    </row>
    <row r="307" ht="12.75">
      <c r="A307" s="37"/>
    </row>
    <row r="308" ht="12.75">
      <c r="A308" s="37"/>
    </row>
    <row r="309" ht="12.75">
      <c r="A309" s="37"/>
    </row>
    <row r="310" ht="12.75">
      <c r="A310" s="37"/>
    </row>
    <row r="311" ht="12.75">
      <c r="A311" s="37"/>
    </row>
    <row r="312" ht="12.75">
      <c r="A312" s="37"/>
    </row>
    <row r="313" ht="12.75">
      <c r="A313" s="37"/>
    </row>
    <row r="314" ht="12.75">
      <c r="A314" s="37"/>
    </row>
    <row r="315" ht="12.75">
      <c r="A315" s="37"/>
    </row>
    <row r="316" ht="12.75">
      <c r="A316" s="37"/>
    </row>
    <row r="317" ht="12.75">
      <c r="A317" s="37"/>
    </row>
    <row r="318" ht="12.75">
      <c r="A318" s="37"/>
    </row>
    <row r="319" ht="12.75">
      <c r="A319" s="37"/>
    </row>
    <row r="320" ht="12.75">
      <c r="A320" s="37"/>
    </row>
    <row r="321" ht="12.75">
      <c r="A321" s="37"/>
    </row>
    <row r="322" ht="12.75">
      <c r="A322" s="37"/>
    </row>
    <row r="323" ht="12.75">
      <c r="A323" s="37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2"/>
  <sheetViews>
    <sheetView zoomScalePageLayoutView="0" workbookViewId="0" topLeftCell="A1">
      <selection activeCell="B61" sqref="B61"/>
    </sheetView>
  </sheetViews>
  <sheetFormatPr defaultColWidth="9.140625" defaultRowHeight="12.75"/>
  <cols>
    <col min="1" max="1" width="7.8515625" style="36" customWidth="1"/>
    <col min="2" max="2" width="38.140625" style="36" customWidth="1"/>
    <col min="3" max="3" width="18.421875" style="37" hidden="1" customWidth="1"/>
    <col min="4" max="5" width="11.7109375" style="36" customWidth="1"/>
    <col min="6" max="7" width="12.57421875" style="36" customWidth="1"/>
    <col min="8" max="8" width="11.140625" style="36" customWidth="1"/>
    <col min="9" max="16384" width="9.140625" style="1" customWidth="1"/>
  </cols>
  <sheetData>
    <row r="1" spans="1:8" s="5" customFormat="1" ht="66.75" customHeight="1">
      <c r="A1" s="153" t="s">
        <v>382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40"/>
      <c r="B2" s="159" t="s">
        <v>8</v>
      </c>
      <c r="C2" s="41"/>
      <c r="D2" s="152" t="s">
        <v>9</v>
      </c>
      <c r="E2" s="155" t="s">
        <v>358</v>
      </c>
      <c r="F2" s="152" t="s">
        <v>10</v>
      </c>
      <c r="G2" s="152" t="s">
        <v>11</v>
      </c>
      <c r="H2" s="155" t="s">
        <v>359</v>
      </c>
    </row>
    <row r="3" spans="1:8" ht="21.75" customHeight="1">
      <c r="A3" s="146"/>
      <c r="B3" s="159"/>
      <c r="C3" s="41"/>
      <c r="D3" s="152"/>
      <c r="E3" s="156"/>
      <c r="F3" s="152"/>
      <c r="G3" s="152"/>
      <c r="H3" s="156"/>
    </row>
    <row r="4" spans="1:8" ht="15">
      <c r="A4" s="146"/>
      <c r="B4" s="143" t="s">
        <v>88</v>
      </c>
      <c r="C4" s="149"/>
      <c r="D4" s="144">
        <f>D5+D6+D7+D8+D9+D10+D11+D12+D13+D14+D15+D16+D17+D18+D19+D20</f>
        <v>4133.5</v>
      </c>
      <c r="E4" s="144">
        <f>E5+E6+E7+E8+E9+E10+E11+E12+E13+E14+E15+E16+E17+E18+E19+E20</f>
        <v>2972</v>
      </c>
      <c r="F4" s="144">
        <f>F5+F6+F7+F8+F9+F10+F11+F12+F13+F14+F15+F16+F17+F18+F19+F20</f>
        <v>3555.7999999999997</v>
      </c>
      <c r="G4" s="34">
        <f>F4/D4</f>
        <v>0.8602395064715131</v>
      </c>
      <c r="H4" s="34">
        <f>F4/E4</f>
        <v>1.1964333781965006</v>
      </c>
    </row>
    <row r="5" spans="1:8" ht="15">
      <c r="A5" s="146"/>
      <c r="B5" s="142" t="s">
        <v>12</v>
      </c>
      <c r="C5" s="150"/>
      <c r="D5" s="32">
        <v>640</v>
      </c>
      <c r="E5" s="32">
        <v>480</v>
      </c>
      <c r="F5" s="32">
        <v>332.3</v>
      </c>
      <c r="G5" s="34">
        <f aca="true" t="shared" si="0" ref="G5:G28">F5/D5</f>
        <v>0.5192187500000001</v>
      </c>
      <c r="H5" s="34">
        <f aca="true" t="shared" si="1" ref="H5:H28">F5/E5</f>
        <v>0.6922916666666666</v>
      </c>
    </row>
    <row r="6" spans="1:8" ht="15">
      <c r="A6" s="146"/>
      <c r="B6" s="142" t="s">
        <v>325</v>
      </c>
      <c r="C6" s="150"/>
      <c r="D6" s="32">
        <v>1003.5</v>
      </c>
      <c r="E6" s="32">
        <v>750</v>
      </c>
      <c r="F6" s="32">
        <v>926.5</v>
      </c>
      <c r="G6" s="34">
        <f t="shared" si="0"/>
        <v>0.9232685600398605</v>
      </c>
      <c r="H6" s="34">
        <f t="shared" si="1"/>
        <v>1.2353333333333334</v>
      </c>
    </row>
    <row r="7" spans="1:8" ht="15">
      <c r="A7" s="146"/>
      <c r="B7" s="142" t="s">
        <v>14</v>
      </c>
      <c r="C7" s="150"/>
      <c r="D7" s="32">
        <v>800</v>
      </c>
      <c r="E7" s="32">
        <v>610</v>
      </c>
      <c r="F7" s="32">
        <v>706.7</v>
      </c>
      <c r="G7" s="34">
        <f t="shared" si="0"/>
        <v>0.883375</v>
      </c>
      <c r="H7" s="34">
        <f t="shared" si="1"/>
        <v>1.1585245901639345</v>
      </c>
    </row>
    <row r="8" spans="1:8" ht="15">
      <c r="A8" s="146"/>
      <c r="B8" s="142" t="s">
        <v>15</v>
      </c>
      <c r="C8" s="150"/>
      <c r="D8" s="32">
        <v>170</v>
      </c>
      <c r="E8" s="32">
        <v>90</v>
      </c>
      <c r="F8" s="32">
        <v>40.7</v>
      </c>
      <c r="G8" s="34">
        <f t="shared" si="0"/>
        <v>0.23941176470588238</v>
      </c>
      <c r="H8" s="34">
        <f t="shared" si="1"/>
        <v>0.45222222222222225</v>
      </c>
    </row>
    <row r="9" spans="1:8" ht="15">
      <c r="A9" s="146"/>
      <c r="B9" s="142" t="s">
        <v>16</v>
      </c>
      <c r="C9" s="150"/>
      <c r="D9" s="32">
        <v>1400</v>
      </c>
      <c r="E9" s="32">
        <v>953</v>
      </c>
      <c r="F9" s="32">
        <v>1389</v>
      </c>
      <c r="G9" s="34">
        <f t="shared" si="0"/>
        <v>0.9921428571428571</v>
      </c>
      <c r="H9" s="34">
        <f t="shared" si="1"/>
        <v>1.4575026232948582</v>
      </c>
    </row>
    <row r="10" spans="1:8" ht="15">
      <c r="A10" s="146"/>
      <c r="B10" s="142" t="s">
        <v>113</v>
      </c>
      <c r="C10" s="150"/>
      <c r="D10" s="32">
        <v>10</v>
      </c>
      <c r="E10" s="32">
        <v>8</v>
      </c>
      <c r="F10" s="32">
        <v>17.6</v>
      </c>
      <c r="G10" s="34">
        <f t="shared" si="0"/>
        <v>1.7600000000000002</v>
      </c>
      <c r="H10" s="34">
        <f t="shared" si="1"/>
        <v>2.2</v>
      </c>
    </row>
    <row r="11" spans="1:8" ht="15">
      <c r="A11" s="146"/>
      <c r="B11" s="142" t="s">
        <v>17</v>
      </c>
      <c r="C11" s="150"/>
      <c r="D11" s="32">
        <v>0</v>
      </c>
      <c r="E11" s="32">
        <v>0</v>
      </c>
      <c r="F11" s="32">
        <v>0</v>
      </c>
      <c r="G11" s="34">
        <v>0</v>
      </c>
      <c r="H11" s="34">
        <v>0</v>
      </c>
    </row>
    <row r="12" spans="1:8" ht="15">
      <c r="A12" s="146"/>
      <c r="B12" s="142" t="s">
        <v>18</v>
      </c>
      <c r="C12" s="150"/>
      <c r="D12" s="32">
        <v>110</v>
      </c>
      <c r="E12" s="32">
        <v>81</v>
      </c>
      <c r="F12" s="32">
        <v>76.8</v>
      </c>
      <c r="G12" s="34">
        <f t="shared" si="0"/>
        <v>0.6981818181818181</v>
      </c>
      <c r="H12" s="34">
        <f t="shared" si="1"/>
        <v>0.9481481481481481</v>
      </c>
    </row>
    <row r="13" spans="1:8" ht="15">
      <c r="A13" s="146"/>
      <c r="B13" s="142" t="s">
        <v>19</v>
      </c>
      <c r="C13" s="150"/>
      <c r="D13" s="32">
        <v>0</v>
      </c>
      <c r="E13" s="32">
        <v>0</v>
      </c>
      <c r="F13" s="32">
        <v>0</v>
      </c>
      <c r="G13" s="34">
        <v>0</v>
      </c>
      <c r="H13" s="34">
        <v>0</v>
      </c>
    </row>
    <row r="14" spans="1:8" ht="15">
      <c r="A14" s="146"/>
      <c r="B14" s="142" t="s">
        <v>21</v>
      </c>
      <c r="C14" s="150"/>
      <c r="D14" s="32">
        <v>0</v>
      </c>
      <c r="E14" s="32">
        <v>0</v>
      </c>
      <c r="F14" s="32">
        <v>0</v>
      </c>
      <c r="G14" s="34">
        <v>0</v>
      </c>
      <c r="H14" s="34">
        <v>0</v>
      </c>
    </row>
    <row r="15" spans="1:8" ht="15">
      <c r="A15" s="146"/>
      <c r="B15" s="142" t="s">
        <v>22</v>
      </c>
      <c r="C15" s="150"/>
      <c r="D15" s="32">
        <v>0</v>
      </c>
      <c r="E15" s="32">
        <v>0</v>
      </c>
      <c r="F15" s="32">
        <v>0</v>
      </c>
      <c r="G15" s="34">
        <v>0</v>
      </c>
      <c r="H15" s="34">
        <v>0</v>
      </c>
    </row>
    <row r="16" spans="1:8" ht="25.5">
      <c r="A16" s="146"/>
      <c r="B16" s="142" t="s">
        <v>23</v>
      </c>
      <c r="C16" s="150"/>
      <c r="D16" s="32">
        <v>0</v>
      </c>
      <c r="E16" s="32">
        <v>0</v>
      </c>
      <c r="F16" s="32">
        <v>0</v>
      </c>
      <c r="G16" s="34">
        <v>0</v>
      </c>
      <c r="H16" s="34">
        <v>0</v>
      </c>
    </row>
    <row r="17" spans="1:8" ht="15">
      <c r="A17" s="146"/>
      <c r="B17" s="142" t="s">
        <v>124</v>
      </c>
      <c r="C17" s="150"/>
      <c r="D17" s="32">
        <v>0</v>
      </c>
      <c r="E17" s="32">
        <v>0</v>
      </c>
      <c r="F17" s="32">
        <v>0</v>
      </c>
      <c r="G17" s="34">
        <v>0</v>
      </c>
      <c r="H17" s="34">
        <v>0</v>
      </c>
    </row>
    <row r="18" spans="1:8" ht="15">
      <c r="A18" s="146"/>
      <c r="B18" s="142" t="s">
        <v>25</v>
      </c>
      <c r="C18" s="150"/>
      <c r="D18" s="32">
        <v>0</v>
      </c>
      <c r="E18" s="32">
        <v>0</v>
      </c>
      <c r="F18" s="32">
        <v>66.2</v>
      </c>
      <c r="G18" s="34">
        <v>0</v>
      </c>
      <c r="H18" s="34">
        <v>0</v>
      </c>
    </row>
    <row r="19" spans="1:8" ht="15">
      <c r="A19" s="146"/>
      <c r="B19" s="142" t="s">
        <v>127</v>
      </c>
      <c r="C19" s="150"/>
      <c r="D19" s="32">
        <v>0</v>
      </c>
      <c r="E19" s="32">
        <v>0</v>
      </c>
      <c r="F19" s="32">
        <v>0</v>
      </c>
      <c r="G19" s="34">
        <v>0</v>
      </c>
      <c r="H19" s="34">
        <v>0</v>
      </c>
    </row>
    <row r="20" spans="1:8" ht="15">
      <c r="A20" s="146"/>
      <c r="B20" s="142" t="s">
        <v>28</v>
      </c>
      <c r="C20" s="150"/>
      <c r="D20" s="32">
        <v>0</v>
      </c>
      <c r="E20" s="32">
        <v>0</v>
      </c>
      <c r="F20" s="32">
        <v>0</v>
      </c>
      <c r="G20" s="34">
        <v>0</v>
      </c>
      <c r="H20" s="34">
        <v>0</v>
      </c>
    </row>
    <row r="21" spans="1:8" ht="15">
      <c r="A21" s="146"/>
      <c r="B21" s="45" t="s">
        <v>29</v>
      </c>
      <c r="C21" s="50"/>
      <c r="D21" s="32">
        <f>D22+D23+D24+D25+D26</f>
        <v>1304.2</v>
      </c>
      <c r="E21" s="32">
        <f>E22+E23+E24+E25+E26</f>
        <v>978.2</v>
      </c>
      <c r="F21" s="32">
        <f>F22+F23+F24+F25+F26</f>
        <v>164.1</v>
      </c>
      <c r="G21" s="34">
        <f t="shared" si="0"/>
        <v>0.12582426008280936</v>
      </c>
      <c r="H21" s="34">
        <f t="shared" si="1"/>
        <v>0.16775710488652626</v>
      </c>
    </row>
    <row r="22" spans="1:8" ht="15">
      <c r="A22" s="146"/>
      <c r="B22" s="142" t="s">
        <v>30</v>
      </c>
      <c r="C22" s="150"/>
      <c r="D22" s="32">
        <v>92.4</v>
      </c>
      <c r="E22" s="32">
        <v>69.3</v>
      </c>
      <c r="F22" s="32">
        <v>61.6</v>
      </c>
      <c r="G22" s="34">
        <f t="shared" si="0"/>
        <v>0.6666666666666666</v>
      </c>
      <c r="H22" s="34">
        <f t="shared" si="1"/>
        <v>0.888888888888889</v>
      </c>
    </row>
    <row r="23" spans="1:8" ht="15">
      <c r="A23" s="146"/>
      <c r="B23" s="142" t="s">
        <v>108</v>
      </c>
      <c r="C23" s="150"/>
      <c r="D23" s="32">
        <f>154.5-0.5</f>
        <v>154</v>
      </c>
      <c r="E23" s="32">
        <v>115.5</v>
      </c>
      <c r="F23" s="32">
        <v>102.5</v>
      </c>
      <c r="G23" s="34">
        <f t="shared" si="0"/>
        <v>0.6655844155844156</v>
      </c>
      <c r="H23" s="34">
        <f t="shared" si="1"/>
        <v>0.8874458874458875</v>
      </c>
    </row>
    <row r="24" spans="1:8" ht="15">
      <c r="A24" s="146"/>
      <c r="B24" s="142" t="s">
        <v>73</v>
      </c>
      <c r="C24" s="150"/>
      <c r="D24" s="32">
        <v>1057.8</v>
      </c>
      <c r="E24" s="32">
        <v>793.4</v>
      </c>
      <c r="F24" s="32">
        <v>0</v>
      </c>
      <c r="G24" s="34">
        <f t="shared" si="0"/>
        <v>0</v>
      </c>
      <c r="H24" s="34">
        <f t="shared" si="1"/>
        <v>0</v>
      </c>
    </row>
    <row r="25" spans="1:8" ht="25.5">
      <c r="A25" s="146"/>
      <c r="B25" s="142" t="s">
        <v>33</v>
      </c>
      <c r="C25" s="150"/>
      <c r="D25" s="32">
        <v>0</v>
      </c>
      <c r="E25" s="32">
        <v>0</v>
      </c>
      <c r="F25" s="32">
        <v>0</v>
      </c>
      <c r="G25" s="34">
        <v>0</v>
      </c>
      <c r="H25" s="34">
        <v>0</v>
      </c>
    </row>
    <row r="26" spans="1:8" ht="23.25" customHeight="1" thickBot="1">
      <c r="A26" s="146"/>
      <c r="B26" s="82" t="s">
        <v>164</v>
      </c>
      <c r="C26" s="83"/>
      <c r="D26" s="32">
        <v>0</v>
      </c>
      <c r="E26" s="32">
        <v>0</v>
      </c>
      <c r="F26" s="32">
        <v>0</v>
      </c>
      <c r="G26" s="34">
        <v>0</v>
      </c>
      <c r="H26" s="34">
        <v>0</v>
      </c>
    </row>
    <row r="27" spans="1:8" ht="18.75">
      <c r="A27" s="146"/>
      <c r="B27" s="100" t="s">
        <v>34</v>
      </c>
      <c r="C27" s="101"/>
      <c r="D27" s="144">
        <f>D4+D21</f>
        <v>5437.7</v>
      </c>
      <c r="E27" s="144">
        <f>E4+E21</f>
        <v>3950.2</v>
      </c>
      <c r="F27" s="144">
        <f>F4+F21</f>
        <v>3719.8999999999996</v>
      </c>
      <c r="G27" s="34">
        <f t="shared" si="0"/>
        <v>0.6840943781378156</v>
      </c>
      <c r="H27" s="34">
        <f t="shared" si="1"/>
        <v>0.9416991544731912</v>
      </c>
    </row>
    <row r="28" spans="1:8" ht="15">
      <c r="A28" s="146"/>
      <c r="B28" s="142" t="s">
        <v>114</v>
      </c>
      <c r="C28" s="150"/>
      <c r="D28" s="32">
        <f>D4</f>
        <v>4133.5</v>
      </c>
      <c r="E28" s="32">
        <f>E4</f>
        <v>2972</v>
      </c>
      <c r="F28" s="32">
        <f>F4</f>
        <v>3555.7999999999997</v>
      </c>
      <c r="G28" s="34">
        <f t="shared" si="0"/>
        <v>0.8602395064715131</v>
      </c>
      <c r="H28" s="34">
        <f t="shared" si="1"/>
        <v>1.1964333781965006</v>
      </c>
    </row>
    <row r="29" spans="1:8" ht="12.75">
      <c r="A29" s="167"/>
      <c r="B29" s="174"/>
      <c r="C29" s="174"/>
      <c r="D29" s="174"/>
      <c r="E29" s="174"/>
      <c r="F29" s="174"/>
      <c r="G29" s="174"/>
      <c r="H29" s="175"/>
    </row>
    <row r="30" spans="1:8" ht="15" customHeight="1">
      <c r="A30" s="182" t="s">
        <v>169</v>
      </c>
      <c r="B30" s="159" t="s">
        <v>35</v>
      </c>
      <c r="C30" s="160" t="s">
        <v>214</v>
      </c>
      <c r="D30" s="152" t="s">
        <v>9</v>
      </c>
      <c r="E30" s="155" t="s">
        <v>358</v>
      </c>
      <c r="F30" s="155" t="s">
        <v>10</v>
      </c>
      <c r="G30" s="152" t="s">
        <v>11</v>
      </c>
      <c r="H30" s="155" t="s">
        <v>359</v>
      </c>
    </row>
    <row r="31" spans="1:8" ht="15" customHeight="1">
      <c r="A31" s="182"/>
      <c r="B31" s="159"/>
      <c r="C31" s="161"/>
      <c r="D31" s="152"/>
      <c r="E31" s="156"/>
      <c r="F31" s="156"/>
      <c r="G31" s="152"/>
      <c r="H31" s="156"/>
    </row>
    <row r="32" spans="1:8" ht="20.25" customHeight="1">
      <c r="A32" s="50" t="s">
        <v>75</v>
      </c>
      <c r="B32" s="45" t="s">
        <v>36</v>
      </c>
      <c r="C32" s="50"/>
      <c r="D32" s="85">
        <f>D33+D34+D35</f>
        <v>2332.6</v>
      </c>
      <c r="E32" s="85">
        <f>E33+E34+E35</f>
        <v>1938.1000000000001</v>
      </c>
      <c r="F32" s="85">
        <f>F33+F34+F35</f>
        <v>1535.4</v>
      </c>
      <c r="G32" s="102">
        <f>F32/D32</f>
        <v>0.6582354454257053</v>
      </c>
      <c r="H32" s="102">
        <f>F32/E32</f>
        <v>0.7922191837366492</v>
      </c>
    </row>
    <row r="33" spans="1:8" ht="65.25" customHeight="1">
      <c r="A33" s="150" t="s">
        <v>78</v>
      </c>
      <c r="B33" s="142" t="s">
        <v>173</v>
      </c>
      <c r="C33" s="150" t="s">
        <v>78</v>
      </c>
      <c r="D33" s="32">
        <v>2318.2</v>
      </c>
      <c r="E33" s="32">
        <v>1923.7</v>
      </c>
      <c r="F33" s="32">
        <v>1535.4</v>
      </c>
      <c r="G33" s="102">
        <f aca="true" t="shared" si="2" ref="G33:G59">F33/D33</f>
        <v>0.6623242170649642</v>
      </c>
      <c r="H33" s="102">
        <f aca="true" t="shared" si="3" ref="H33:H59">F33/E33</f>
        <v>0.7981493995945314</v>
      </c>
    </row>
    <row r="34" spans="1:8" ht="12.75">
      <c r="A34" s="150" t="s">
        <v>80</v>
      </c>
      <c r="B34" s="142" t="s">
        <v>41</v>
      </c>
      <c r="C34" s="150" t="s">
        <v>80</v>
      </c>
      <c r="D34" s="32">
        <f>30-20</f>
        <v>10</v>
      </c>
      <c r="E34" s="32">
        <v>10</v>
      </c>
      <c r="F34" s="32">
        <v>0</v>
      </c>
      <c r="G34" s="102">
        <f t="shared" si="2"/>
        <v>0</v>
      </c>
      <c r="H34" s="102">
        <f t="shared" si="3"/>
        <v>0</v>
      </c>
    </row>
    <row r="35" spans="1:8" ht="17.25" customHeight="1">
      <c r="A35" s="150" t="s">
        <v>138</v>
      </c>
      <c r="B35" s="142" t="s">
        <v>135</v>
      </c>
      <c r="C35" s="150"/>
      <c r="D35" s="32">
        <f>D36</f>
        <v>4.4</v>
      </c>
      <c r="E35" s="32">
        <f>E36</f>
        <v>4.4</v>
      </c>
      <c r="F35" s="32">
        <f>F36</f>
        <v>0</v>
      </c>
      <c r="G35" s="102">
        <f t="shared" si="2"/>
        <v>0</v>
      </c>
      <c r="H35" s="102">
        <f t="shared" si="3"/>
        <v>0</v>
      </c>
    </row>
    <row r="36" spans="1:8" s="16" customFormat="1" ht="25.5">
      <c r="A36" s="87"/>
      <c r="B36" s="60" t="s">
        <v>123</v>
      </c>
      <c r="C36" s="87" t="s">
        <v>235</v>
      </c>
      <c r="D36" s="88">
        <v>4.4</v>
      </c>
      <c r="E36" s="88">
        <v>4.4</v>
      </c>
      <c r="F36" s="88">
        <v>0</v>
      </c>
      <c r="G36" s="102">
        <f t="shared" si="2"/>
        <v>0</v>
      </c>
      <c r="H36" s="102">
        <f t="shared" si="3"/>
        <v>0</v>
      </c>
    </row>
    <row r="37" spans="1:8" ht="17.25" customHeight="1">
      <c r="A37" s="50" t="s">
        <v>117</v>
      </c>
      <c r="B37" s="45" t="s">
        <v>110</v>
      </c>
      <c r="C37" s="50"/>
      <c r="D37" s="85">
        <f>D38</f>
        <v>154</v>
      </c>
      <c r="E37" s="85">
        <f>E38</f>
        <v>116.6</v>
      </c>
      <c r="F37" s="85">
        <f>F38</f>
        <v>80.2</v>
      </c>
      <c r="G37" s="102">
        <f t="shared" si="2"/>
        <v>0.5207792207792208</v>
      </c>
      <c r="H37" s="102">
        <f t="shared" si="3"/>
        <v>0.6878216123499143</v>
      </c>
    </row>
    <row r="38" spans="1:8" ht="38.25">
      <c r="A38" s="150" t="s">
        <v>118</v>
      </c>
      <c r="B38" s="142" t="s">
        <v>180</v>
      </c>
      <c r="C38" s="150" t="s">
        <v>293</v>
      </c>
      <c r="D38" s="32">
        <f>154.5-0.5</f>
        <v>154</v>
      </c>
      <c r="E38" s="32">
        <v>116.6</v>
      </c>
      <c r="F38" s="32">
        <v>80.2</v>
      </c>
      <c r="G38" s="102">
        <f t="shared" si="2"/>
        <v>0.5207792207792208</v>
      </c>
      <c r="H38" s="102">
        <f t="shared" si="3"/>
        <v>0.6878216123499143</v>
      </c>
    </row>
    <row r="39" spans="1:9" ht="25.5">
      <c r="A39" s="50" t="s">
        <v>81</v>
      </c>
      <c r="B39" s="45" t="s">
        <v>44</v>
      </c>
      <c r="C39" s="50"/>
      <c r="D39" s="85">
        <f>D40</f>
        <v>100</v>
      </c>
      <c r="E39" s="85">
        <f>E40</f>
        <v>75</v>
      </c>
      <c r="F39" s="85">
        <f>F40</f>
        <v>0</v>
      </c>
      <c r="G39" s="102">
        <f t="shared" si="2"/>
        <v>0</v>
      </c>
      <c r="H39" s="102">
        <f t="shared" si="3"/>
        <v>0</v>
      </c>
      <c r="I39" s="11"/>
    </row>
    <row r="40" spans="1:8" ht="12.75">
      <c r="A40" s="150" t="s">
        <v>119</v>
      </c>
      <c r="B40" s="142" t="s">
        <v>112</v>
      </c>
      <c r="C40" s="150"/>
      <c r="D40" s="32">
        <f>D41</f>
        <v>100</v>
      </c>
      <c r="E40" s="32">
        <f>E41</f>
        <v>75</v>
      </c>
      <c r="F40" s="32">
        <v>0</v>
      </c>
      <c r="G40" s="102">
        <f t="shared" si="2"/>
        <v>0</v>
      </c>
      <c r="H40" s="102">
        <f t="shared" si="3"/>
        <v>0</v>
      </c>
    </row>
    <row r="41" spans="1:8" s="16" customFormat="1" ht="54.75" customHeight="1">
      <c r="A41" s="87"/>
      <c r="B41" s="60" t="s">
        <v>295</v>
      </c>
      <c r="C41" s="87" t="s">
        <v>294</v>
      </c>
      <c r="D41" s="88">
        <v>100</v>
      </c>
      <c r="E41" s="88">
        <v>75</v>
      </c>
      <c r="F41" s="88">
        <v>0</v>
      </c>
      <c r="G41" s="102">
        <f t="shared" si="2"/>
        <v>0</v>
      </c>
      <c r="H41" s="102">
        <f t="shared" si="3"/>
        <v>0</v>
      </c>
    </row>
    <row r="42" spans="1:8" s="16" customFormat="1" ht="21.75" customHeight="1" hidden="1">
      <c r="A42" s="50" t="s">
        <v>82</v>
      </c>
      <c r="B42" s="45" t="s">
        <v>46</v>
      </c>
      <c r="C42" s="50"/>
      <c r="D42" s="85">
        <f aca="true" t="shared" si="4" ref="D42:F43">D43</f>
        <v>0</v>
      </c>
      <c r="E42" s="85">
        <f t="shared" si="4"/>
        <v>0</v>
      </c>
      <c r="F42" s="85">
        <f t="shared" si="4"/>
        <v>0</v>
      </c>
      <c r="G42" s="102" t="e">
        <f t="shared" si="2"/>
        <v>#DIV/0!</v>
      </c>
      <c r="H42" s="102" t="e">
        <f t="shared" si="3"/>
        <v>#DIV/0!</v>
      </c>
    </row>
    <row r="43" spans="1:8" s="16" customFormat="1" ht="33" customHeight="1" hidden="1">
      <c r="A43" s="147" t="s">
        <v>83</v>
      </c>
      <c r="B43" s="70" t="s">
        <v>133</v>
      </c>
      <c r="C43" s="150"/>
      <c r="D43" s="32">
        <f t="shared" si="4"/>
        <v>0</v>
      </c>
      <c r="E43" s="32">
        <f t="shared" si="4"/>
        <v>0</v>
      </c>
      <c r="F43" s="32">
        <f t="shared" si="4"/>
        <v>0</v>
      </c>
      <c r="G43" s="102" t="e">
        <f t="shared" si="2"/>
        <v>#DIV/0!</v>
      </c>
      <c r="H43" s="102" t="e">
        <f t="shared" si="3"/>
        <v>#DIV/0!</v>
      </c>
    </row>
    <row r="44" spans="1:8" s="16" customFormat="1" ht="32.25" customHeight="1" hidden="1">
      <c r="A44" s="87"/>
      <c r="B44" s="63" t="s">
        <v>133</v>
      </c>
      <c r="C44" s="87" t="s">
        <v>307</v>
      </c>
      <c r="D44" s="88">
        <f>0</f>
        <v>0</v>
      </c>
      <c r="E44" s="88">
        <f>0</f>
        <v>0</v>
      </c>
      <c r="F44" s="88">
        <f>0</f>
        <v>0</v>
      </c>
      <c r="G44" s="102" t="e">
        <f t="shared" si="2"/>
        <v>#DIV/0!</v>
      </c>
      <c r="H44" s="102" t="e">
        <f t="shared" si="3"/>
        <v>#DIV/0!</v>
      </c>
    </row>
    <row r="45" spans="1:8" ht="25.5">
      <c r="A45" s="50" t="s">
        <v>84</v>
      </c>
      <c r="B45" s="45" t="s">
        <v>47</v>
      </c>
      <c r="C45" s="50"/>
      <c r="D45" s="85">
        <f>D46</f>
        <v>445</v>
      </c>
      <c r="E45" s="85">
        <f>E46</f>
        <v>445</v>
      </c>
      <c r="F45" s="85">
        <f>F46</f>
        <v>363.2</v>
      </c>
      <c r="G45" s="102">
        <f t="shared" si="2"/>
        <v>0.8161797752808988</v>
      </c>
      <c r="H45" s="102">
        <f t="shared" si="3"/>
        <v>0.8161797752808988</v>
      </c>
    </row>
    <row r="46" spans="1:8" ht="12.75">
      <c r="A46" s="150" t="s">
        <v>50</v>
      </c>
      <c r="B46" s="142" t="s">
        <v>51</v>
      </c>
      <c r="C46" s="150"/>
      <c r="D46" s="32">
        <f>D47+D48+D49</f>
        <v>445</v>
      </c>
      <c r="E46" s="32">
        <f>E47+E48+E49</f>
        <v>445</v>
      </c>
      <c r="F46" s="32">
        <f>F47+F48+F49</f>
        <v>363.2</v>
      </c>
      <c r="G46" s="102">
        <f t="shared" si="2"/>
        <v>0.8161797752808988</v>
      </c>
      <c r="H46" s="102">
        <f t="shared" si="3"/>
        <v>0.8161797752808988</v>
      </c>
    </row>
    <row r="47" spans="1:8" s="16" customFormat="1" ht="12.75">
      <c r="A47" s="87"/>
      <c r="B47" s="60" t="s">
        <v>194</v>
      </c>
      <c r="C47" s="87" t="s">
        <v>282</v>
      </c>
      <c r="D47" s="88">
        <v>250</v>
      </c>
      <c r="E47" s="88">
        <v>250</v>
      </c>
      <c r="F47" s="88">
        <v>248.2</v>
      </c>
      <c r="G47" s="102">
        <f t="shared" si="2"/>
        <v>0.9927999999999999</v>
      </c>
      <c r="H47" s="102">
        <f t="shared" si="3"/>
        <v>0.9927999999999999</v>
      </c>
    </row>
    <row r="48" spans="1:8" s="16" customFormat="1" ht="18" customHeight="1">
      <c r="A48" s="87"/>
      <c r="B48" s="60" t="s">
        <v>287</v>
      </c>
      <c r="C48" s="87" t="s">
        <v>283</v>
      </c>
      <c r="D48" s="88">
        <v>25</v>
      </c>
      <c r="E48" s="88">
        <v>25</v>
      </c>
      <c r="F48" s="88">
        <f>0</f>
        <v>0</v>
      </c>
      <c r="G48" s="102">
        <f t="shared" si="2"/>
        <v>0</v>
      </c>
      <c r="H48" s="102">
        <f t="shared" si="3"/>
        <v>0</v>
      </c>
    </row>
    <row r="49" spans="1:8" s="16" customFormat="1" ht="18" customHeight="1">
      <c r="A49" s="87"/>
      <c r="B49" s="60" t="s">
        <v>196</v>
      </c>
      <c r="C49" s="87" t="s">
        <v>288</v>
      </c>
      <c r="D49" s="88">
        <v>170</v>
      </c>
      <c r="E49" s="88">
        <v>170</v>
      </c>
      <c r="F49" s="88">
        <v>115</v>
      </c>
      <c r="G49" s="102">
        <f t="shared" si="2"/>
        <v>0.6764705882352942</v>
      </c>
      <c r="H49" s="102">
        <f t="shared" si="3"/>
        <v>0.6764705882352942</v>
      </c>
    </row>
    <row r="50" spans="1:8" ht="29.25" customHeight="1">
      <c r="A50" s="64" t="s">
        <v>136</v>
      </c>
      <c r="B50" s="148" t="s">
        <v>134</v>
      </c>
      <c r="C50" s="64"/>
      <c r="D50" s="51">
        <f>D52</f>
        <v>1</v>
      </c>
      <c r="E50" s="51">
        <f>E52</f>
        <v>1</v>
      </c>
      <c r="F50" s="51">
        <f>F52</f>
        <v>0.7</v>
      </c>
      <c r="G50" s="102">
        <f t="shared" si="2"/>
        <v>0.7</v>
      </c>
      <c r="H50" s="102">
        <f t="shared" si="3"/>
        <v>0.7</v>
      </c>
    </row>
    <row r="51" spans="1:8" ht="29.25" customHeight="1">
      <c r="A51" s="147" t="s">
        <v>130</v>
      </c>
      <c r="B51" s="70" t="s">
        <v>137</v>
      </c>
      <c r="C51" s="147"/>
      <c r="D51" s="32">
        <f>D52</f>
        <v>1</v>
      </c>
      <c r="E51" s="32">
        <f>E52</f>
        <v>1</v>
      </c>
      <c r="F51" s="32">
        <f>F52</f>
        <v>0.7</v>
      </c>
      <c r="G51" s="102">
        <f t="shared" si="2"/>
        <v>0.7</v>
      </c>
      <c r="H51" s="102">
        <f t="shared" si="3"/>
        <v>0.7</v>
      </c>
    </row>
    <row r="52" spans="1:8" s="16" customFormat="1" ht="31.5" customHeight="1">
      <c r="A52" s="87"/>
      <c r="B52" s="60" t="s">
        <v>296</v>
      </c>
      <c r="C52" s="87" t="s">
        <v>289</v>
      </c>
      <c r="D52" s="88">
        <v>1</v>
      </c>
      <c r="E52" s="88">
        <f>1</f>
        <v>1</v>
      </c>
      <c r="F52" s="88">
        <v>0.7</v>
      </c>
      <c r="G52" s="102">
        <f t="shared" si="2"/>
        <v>0.7</v>
      </c>
      <c r="H52" s="102">
        <f t="shared" si="3"/>
        <v>0.7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5" ref="D53:F54">D54</f>
        <v>3</v>
      </c>
      <c r="E53" s="85">
        <f t="shared" si="5"/>
        <v>3</v>
      </c>
      <c r="F53" s="85">
        <f t="shared" si="5"/>
        <v>0</v>
      </c>
      <c r="G53" s="102">
        <f t="shared" si="2"/>
        <v>0</v>
      </c>
      <c r="H53" s="102">
        <f t="shared" si="3"/>
        <v>0</v>
      </c>
    </row>
    <row r="54" spans="1:8" ht="12.75">
      <c r="A54" s="150" t="s">
        <v>57</v>
      </c>
      <c r="B54" s="142" t="s">
        <v>58</v>
      </c>
      <c r="C54" s="150"/>
      <c r="D54" s="32">
        <f t="shared" si="5"/>
        <v>3</v>
      </c>
      <c r="E54" s="32">
        <f t="shared" si="5"/>
        <v>3</v>
      </c>
      <c r="F54" s="32">
        <f t="shared" si="5"/>
        <v>0</v>
      </c>
      <c r="G54" s="102">
        <f t="shared" si="2"/>
        <v>0</v>
      </c>
      <c r="H54" s="102">
        <f t="shared" si="3"/>
        <v>0</v>
      </c>
    </row>
    <row r="55" spans="1:8" s="16" customFormat="1" ht="27" customHeight="1">
      <c r="A55" s="87"/>
      <c r="B55" s="60" t="s">
        <v>290</v>
      </c>
      <c r="C55" s="87" t="s">
        <v>291</v>
      </c>
      <c r="D55" s="88">
        <v>3</v>
      </c>
      <c r="E55" s="88">
        <v>3</v>
      </c>
      <c r="F55" s="88">
        <v>0</v>
      </c>
      <c r="G55" s="102">
        <f t="shared" si="2"/>
        <v>0</v>
      </c>
      <c r="H55" s="102">
        <f t="shared" si="3"/>
        <v>0</v>
      </c>
    </row>
    <row r="56" spans="1:8" ht="23.25" customHeight="1">
      <c r="A56" s="50"/>
      <c r="B56" s="45" t="s">
        <v>106</v>
      </c>
      <c r="C56" s="50"/>
      <c r="D56" s="32">
        <f>D57</f>
        <v>2442.1</v>
      </c>
      <c r="E56" s="32">
        <f>E57</f>
        <v>2010.4</v>
      </c>
      <c r="F56" s="32">
        <f>F57</f>
        <v>1751.1</v>
      </c>
      <c r="G56" s="102">
        <f t="shared" si="2"/>
        <v>0.717046803980181</v>
      </c>
      <c r="H56" s="102">
        <f t="shared" si="3"/>
        <v>0.8710206923995224</v>
      </c>
    </row>
    <row r="57" spans="1:8" s="16" customFormat="1" ht="25.5">
      <c r="A57" s="87"/>
      <c r="B57" s="60" t="s">
        <v>107</v>
      </c>
      <c r="C57" s="87" t="s">
        <v>219</v>
      </c>
      <c r="D57" s="88">
        <v>2442.1</v>
      </c>
      <c r="E57" s="88">
        <v>2010.4</v>
      </c>
      <c r="F57" s="88">
        <v>1751.1</v>
      </c>
      <c r="G57" s="102">
        <f t="shared" si="2"/>
        <v>0.717046803980181</v>
      </c>
      <c r="H57" s="102">
        <f t="shared" si="3"/>
        <v>0.8710206923995224</v>
      </c>
    </row>
    <row r="58" spans="1:8" ht="24.75" customHeight="1">
      <c r="A58" s="150"/>
      <c r="B58" s="71" t="s">
        <v>74</v>
      </c>
      <c r="C58" s="89"/>
      <c r="D58" s="90">
        <f>D32+D37+D39+D42+D45+D50+D53+D56</f>
        <v>5477.7</v>
      </c>
      <c r="E58" s="90">
        <f>E32+E37+E39+E42+E45+E50+E53+E56</f>
        <v>4589.1</v>
      </c>
      <c r="F58" s="90">
        <f>F32+F37+F39+F42+F45+F50+F53+F56</f>
        <v>3730.6000000000004</v>
      </c>
      <c r="G58" s="102">
        <f t="shared" si="2"/>
        <v>0.6810522664622014</v>
      </c>
      <c r="H58" s="102">
        <f t="shared" si="3"/>
        <v>0.8129262818417555</v>
      </c>
    </row>
    <row r="59" spans="1:8" ht="15">
      <c r="A59" s="91"/>
      <c r="B59" s="142" t="s">
        <v>89</v>
      </c>
      <c r="C59" s="150"/>
      <c r="D59" s="92">
        <f>D56</f>
        <v>2442.1</v>
      </c>
      <c r="E59" s="92">
        <f>E56</f>
        <v>2010.4</v>
      </c>
      <c r="F59" s="92">
        <f>F56</f>
        <v>1751.1</v>
      </c>
      <c r="G59" s="102">
        <f t="shared" si="2"/>
        <v>0.717046803980181</v>
      </c>
      <c r="H59" s="102">
        <f t="shared" si="3"/>
        <v>0.8710206923995224</v>
      </c>
    </row>
    <row r="60" ht="15">
      <c r="A60" s="39"/>
    </row>
    <row r="61" ht="12.75">
      <c r="A61" s="37"/>
    </row>
    <row r="62" spans="1:8" ht="15">
      <c r="A62" s="37"/>
      <c r="B62" s="38" t="s">
        <v>99</v>
      </c>
      <c r="C62" s="39"/>
      <c r="H62" s="36">
        <v>2396.2</v>
      </c>
    </row>
    <row r="63" spans="1:3" ht="15">
      <c r="A63" s="37"/>
      <c r="B63" s="38"/>
      <c r="C63" s="39"/>
    </row>
    <row r="64" spans="1:6" ht="15">
      <c r="A64" s="37"/>
      <c r="B64" s="38" t="s">
        <v>90</v>
      </c>
      <c r="C64" s="39"/>
      <c r="F64" s="43"/>
    </row>
    <row r="65" spans="1:3" ht="15">
      <c r="A65" s="37"/>
      <c r="B65" s="38" t="s">
        <v>91</v>
      </c>
      <c r="C65" s="39"/>
    </row>
    <row r="66" spans="2:3" ht="15">
      <c r="B66" s="38"/>
      <c r="C66" s="39"/>
    </row>
    <row r="67" spans="2:3" ht="15">
      <c r="B67" s="38" t="s">
        <v>92</v>
      </c>
      <c r="C67" s="39"/>
    </row>
    <row r="68" spans="2:3" ht="15">
      <c r="B68" s="38" t="s">
        <v>93</v>
      </c>
      <c r="C68" s="39"/>
    </row>
    <row r="69" spans="2:3" ht="15">
      <c r="B69" s="38"/>
      <c r="C69" s="39"/>
    </row>
    <row r="70" spans="2:3" ht="15">
      <c r="B70" s="38" t="s">
        <v>94</v>
      </c>
      <c r="C70" s="39"/>
    </row>
    <row r="71" spans="2:3" ht="15">
      <c r="B71" s="38" t="s">
        <v>95</v>
      </c>
      <c r="C71" s="39"/>
    </row>
    <row r="72" spans="2:3" ht="15">
      <c r="B72" s="38"/>
      <c r="C72" s="39"/>
    </row>
    <row r="73" spans="2:3" ht="15">
      <c r="B73" s="38" t="s">
        <v>96</v>
      </c>
      <c r="C73" s="39"/>
    </row>
    <row r="74" spans="2:3" ht="15">
      <c r="B74" s="38" t="s">
        <v>97</v>
      </c>
      <c r="C74" s="39"/>
    </row>
    <row r="75" spans="2:3" ht="15">
      <c r="B75" s="38"/>
      <c r="C75" s="39"/>
    </row>
    <row r="76" spans="2:3" ht="15">
      <c r="B76" s="38"/>
      <c r="C76" s="39"/>
    </row>
    <row r="77" spans="2:8" ht="15">
      <c r="B77" s="38" t="s">
        <v>98</v>
      </c>
      <c r="C77" s="39"/>
      <c r="H77" s="43">
        <f>H62+F27-F58</f>
        <v>2385.499999999999</v>
      </c>
    </row>
    <row r="80" spans="2:3" ht="15">
      <c r="B80" s="38" t="s">
        <v>100</v>
      </c>
      <c r="C80" s="39"/>
    </row>
    <row r="81" spans="2:3" ht="15">
      <c r="B81" s="38" t="s">
        <v>101</v>
      </c>
      <c r="C81" s="39"/>
    </row>
    <row r="82" spans="2:3" ht="15">
      <c r="B82" s="38" t="s">
        <v>102</v>
      </c>
      <c r="C82" s="39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124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8.00390625" style="36" customWidth="1"/>
    <col min="2" max="2" width="32.140625" style="36" customWidth="1"/>
    <col min="3" max="3" width="16.7109375" style="37" hidden="1" customWidth="1"/>
    <col min="4" max="5" width="11.8515625" style="36" customWidth="1"/>
    <col min="6" max="7" width="11.57421875" style="36" customWidth="1"/>
    <col min="8" max="8" width="12.140625" style="36" customWidth="1"/>
    <col min="9" max="16384" width="9.140625" style="1" customWidth="1"/>
  </cols>
  <sheetData>
    <row r="1" spans="1:8" s="5" customFormat="1" ht="58.5" customHeight="1">
      <c r="A1" s="153" t="s">
        <v>383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40"/>
      <c r="B2" s="159" t="s">
        <v>8</v>
      </c>
      <c r="C2" s="41"/>
      <c r="D2" s="152" t="s">
        <v>9</v>
      </c>
      <c r="E2" s="155" t="s">
        <v>358</v>
      </c>
      <c r="F2" s="152" t="s">
        <v>10</v>
      </c>
      <c r="G2" s="183" t="s">
        <v>156</v>
      </c>
      <c r="H2" s="155" t="s">
        <v>359</v>
      </c>
    </row>
    <row r="3" spans="1:8" ht="24.75" customHeight="1">
      <c r="A3" s="146"/>
      <c r="B3" s="159"/>
      <c r="C3" s="41"/>
      <c r="D3" s="152"/>
      <c r="E3" s="156"/>
      <c r="F3" s="152"/>
      <c r="G3" s="184"/>
      <c r="H3" s="156"/>
    </row>
    <row r="4" spans="1:8" ht="30">
      <c r="A4" s="146"/>
      <c r="B4" s="143" t="s">
        <v>88</v>
      </c>
      <c r="C4" s="149"/>
      <c r="D4" s="144">
        <f>D5+D6+D7+D8+D9+D10+D11+D12+D13+D14+D15+D16+D17+D18+D19</f>
        <v>3140.1</v>
      </c>
      <c r="E4" s="144">
        <f>E5+E6+E7+E8+E9+E10+E11+E12+E13+E14+E15+E16+E17+E18+E19</f>
        <v>1918</v>
      </c>
      <c r="F4" s="144">
        <f>F5+F6+F7+F8+F9+F10+F11+F12+F13+F14+F15+F16+F17+F18+F19</f>
        <v>2999.6999999999994</v>
      </c>
      <c r="G4" s="35">
        <f>F4/D4</f>
        <v>0.9552880481513326</v>
      </c>
      <c r="H4" s="35">
        <f>F4/E4</f>
        <v>1.563972888425443</v>
      </c>
    </row>
    <row r="5" spans="1:8" ht="15">
      <c r="A5" s="146"/>
      <c r="B5" s="142" t="s">
        <v>12</v>
      </c>
      <c r="C5" s="150"/>
      <c r="D5" s="32">
        <v>1000</v>
      </c>
      <c r="E5" s="32">
        <v>540</v>
      </c>
      <c r="F5" s="32">
        <v>738.6</v>
      </c>
      <c r="G5" s="35">
        <f aca="true" t="shared" si="0" ref="G5:G27">F5/D5</f>
        <v>0.7386</v>
      </c>
      <c r="H5" s="35">
        <f aca="true" t="shared" si="1" ref="H5:H27">F5/E5</f>
        <v>1.3677777777777778</v>
      </c>
    </row>
    <row r="6" spans="1:8" ht="15">
      <c r="A6" s="146"/>
      <c r="B6" s="142" t="s">
        <v>325</v>
      </c>
      <c r="C6" s="150"/>
      <c r="D6" s="32">
        <v>400.1</v>
      </c>
      <c r="E6" s="32">
        <v>300</v>
      </c>
      <c r="F6" s="32">
        <v>369.4</v>
      </c>
      <c r="G6" s="35">
        <f t="shared" si="0"/>
        <v>0.9232691827043238</v>
      </c>
      <c r="H6" s="35">
        <f t="shared" si="1"/>
        <v>1.2313333333333332</v>
      </c>
    </row>
    <row r="7" spans="1:8" ht="15">
      <c r="A7" s="146"/>
      <c r="B7" s="142" t="s">
        <v>14</v>
      </c>
      <c r="C7" s="150"/>
      <c r="D7" s="32">
        <v>100</v>
      </c>
      <c r="E7" s="32">
        <v>70</v>
      </c>
      <c r="F7" s="32">
        <v>17.1</v>
      </c>
      <c r="G7" s="35">
        <f t="shared" si="0"/>
        <v>0.171</v>
      </c>
      <c r="H7" s="35">
        <f t="shared" si="1"/>
        <v>0.2442857142857143</v>
      </c>
    </row>
    <row r="8" spans="1:8" ht="15">
      <c r="A8" s="146"/>
      <c r="B8" s="142" t="s">
        <v>15</v>
      </c>
      <c r="C8" s="150"/>
      <c r="D8" s="32">
        <v>120</v>
      </c>
      <c r="E8" s="32">
        <v>70</v>
      </c>
      <c r="F8" s="32">
        <v>73.5</v>
      </c>
      <c r="G8" s="35">
        <f t="shared" si="0"/>
        <v>0.6125</v>
      </c>
      <c r="H8" s="35">
        <f t="shared" si="1"/>
        <v>1.05</v>
      </c>
    </row>
    <row r="9" spans="1:8" ht="15">
      <c r="A9" s="146"/>
      <c r="B9" s="142" t="s">
        <v>16</v>
      </c>
      <c r="C9" s="150"/>
      <c r="D9" s="32">
        <v>1300</v>
      </c>
      <c r="E9" s="32">
        <v>750</v>
      </c>
      <c r="F9" s="32">
        <v>1290.8</v>
      </c>
      <c r="G9" s="35">
        <f t="shared" si="0"/>
        <v>0.9929230769230769</v>
      </c>
      <c r="H9" s="35">
        <f t="shared" si="1"/>
        <v>1.7210666666666665</v>
      </c>
    </row>
    <row r="10" spans="1:8" ht="15">
      <c r="A10" s="146"/>
      <c r="B10" s="142" t="s">
        <v>113</v>
      </c>
      <c r="C10" s="150"/>
      <c r="D10" s="32">
        <v>10</v>
      </c>
      <c r="E10" s="32">
        <v>7</v>
      </c>
      <c r="F10" s="32">
        <v>12.1</v>
      </c>
      <c r="G10" s="35">
        <f t="shared" si="0"/>
        <v>1.21</v>
      </c>
      <c r="H10" s="35">
        <f t="shared" si="1"/>
        <v>1.7285714285714284</v>
      </c>
    </row>
    <row r="11" spans="1:8" ht="25.5">
      <c r="A11" s="146"/>
      <c r="B11" s="142" t="s">
        <v>17</v>
      </c>
      <c r="C11" s="150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6"/>
      <c r="B12" s="142" t="s">
        <v>18</v>
      </c>
      <c r="C12" s="150"/>
      <c r="D12" s="32">
        <v>110</v>
      </c>
      <c r="E12" s="32">
        <v>81</v>
      </c>
      <c r="F12" s="32">
        <v>58.5</v>
      </c>
      <c r="G12" s="35">
        <f t="shared" si="0"/>
        <v>0.5318181818181819</v>
      </c>
      <c r="H12" s="35">
        <f t="shared" si="1"/>
        <v>0.7222222222222222</v>
      </c>
    </row>
    <row r="13" spans="1:8" ht="15">
      <c r="A13" s="146"/>
      <c r="B13" s="142" t="s">
        <v>19</v>
      </c>
      <c r="C13" s="150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6"/>
      <c r="B14" s="142" t="s">
        <v>21</v>
      </c>
      <c r="C14" s="150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23.25" customHeight="1">
      <c r="A15" s="146"/>
      <c r="B15" s="142" t="s">
        <v>22</v>
      </c>
      <c r="C15" s="150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6"/>
      <c r="B16" s="142" t="s">
        <v>23</v>
      </c>
      <c r="C16" s="150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5.5">
      <c r="A17" s="146"/>
      <c r="B17" s="142" t="s">
        <v>25</v>
      </c>
      <c r="C17" s="150"/>
      <c r="D17" s="32">
        <v>100</v>
      </c>
      <c r="E17" s="32">
        <v>100</v>
      </c>
      <c r="F17" s="32">
        <v>439.7</v>
      </c>
      <c r="G17" s="35">
        <v>0</v>
      </c>
      <c r="H17" s="35">
        <v>0</v>
      </c>
    </row>
    <row r="18" spans="1:8" ht="15">
      <c r="A18" s="146"/>
      <c r="B18" s="142" t="s">
        <v>127</v>
      </c>
      <c r="C18" s="150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6"/>
      <c r="B19" s="142" t="s">
        <v>28</v>
      </c>
      <c r="C19" s="150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6"/>
      <c r="B20" s="45" t="s">
        <v>87</v>
      </c>
      <c r="C20" s="50"/>
      <c r="D20" s="32">
        <f>D21+D22+D23+D24+D25</f>
        <v>1314.4</v>
      </c>
      <c r="E20" s="32">
        <f>E21+E22+E23+E24+E25</f>
        <v>985.7</v>
      </c>
      <c r="F20" s="32">
        <f>F21+F22+F23+F24+F25</f>
        <v>160.1</v>
      </c>
      <c r="G20" s="35">
        <f t="shared" si="0"/>
        <v>0.12180462568472306</v>
      </c>
      <c r="H20" s="35">
        <f t="shared" si="1"/>
        <v>0.16242264380643195</v>
      </c>
    </row>
    <row r="21" spans="1:8" ht="15">
      <c r="A21" s="146"/>
      <c r="B21" s="142" t="s">
        <v>30</v>
      </c>
      <c r="C21" s="150"/>
      <c r="D21" s="32">
        <v>86.2</v>
      </c>
      <c r="E21" s="32">
        <v>64.6</v>
      </c>
      <c r="F21" s="150" t="s">
        <v>387</v>
      </c>
      <c r="G21" s="35">
        <f t="shared" si="0"/>
        <v>0.6682134570765661</v>
      </c>
      <c r="H21" s="35">
        <f t="shared" si="1"/>
        <v>0.8916408668730651</v>
      </c>
    </row>
    <row r="22" spans="1:8" ht="15">
      <c r="A22" s="146"/>
      <c r="B22" s="142" t="s">
        <v>108</v>
      </c>
      <c r="C22" s="150"/>
      <c r="D22" s="32">
        <f>154.5-0.5</f>
        <v>154</v>
      </c>
      <c r="E22" s="32">
        <v>115.5</v>
      </c>
      <c r="F22" s="32">
        <v>102.5</v>
      </c>
      <c r="G22" s="35">
        <f t="shared" si="0"/>
        <v>0.6655844155844156</v>
      </c>
      <c r="H22" s="35">
        <f t="shared" si="1"/>
        <v>0.8874458874458875</v>
      </c>
    </row>
    <row r="23" spans="1:8" ht="15">
      <c r="A23" s="146"/>
      <c r="B23" s="142" t="s">
        <v>73</v>
      </c>
      <c r="C23" s="150"/>
      <c r="D23" s="32">
        <v>1074.2</v>
      </c>
      <c r="E23" s="32">
        <v>805.6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8.25">
      <c r="A24" s="146"/>
      <c r="B24" s="142" t="s">
        <v>33</v>
      </c>
      <c r="C24" s="150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6"/>
      <c r="B25" s="82" t="s">
        <v>164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26.25" customHeight="1">
      <c r="A26" s="146"/>
      <c r="B26" s="100" t="s">
        <v>34</v>
      </c>
      <c r="C26" s="101"/>
      <c r="D26" s="144">
        <f>D4+D20</f>
        <v>4454.5</v>
      </c>
      <c r="E26" s="144">
        <f>E4+E20</f>
        <v>2903.7</v>
      </c>
      <c r="F26" s="144">
        <f>F4+F20</f>
        <v>3159.7999999999993</v>
      </c>
      <c r="G26" s="35">
        <f t="shared" si="0"/>
        <v>0.7093500954091366</v>
      </c>
      <c r="H26" s="35">
        <f t="shared" si="1"/>
        <v>1.0881978165788475</v>
      </c>
    </row>
    <row r="27" spans="1:8" ht="40.5" customHeight="1">
      <c r="A27" s="146"/>
      <c r="B27" s="142" t="s">
        <v>114</v>
      </c>
      <c r="C27" s="150"/>
      <c r="D27" s="32">
        <f>D4</f>
        <v>3140.1</v>
      </c>
      <c r="E27" s="32">
        <f>E4</f>
        <v>1918</v>
      </c>
      <c r="F27" s="32">
        <f>F4</f>
        <v>2999.6999999999994</v>
      </c>
      <c r="G27" s="35">
        <f t="shared" si="0"/>
        <v>0.9552880481513326</v>
      </c>
      <c r="H27" s="35">
        <f t="shared" si="1"/>
        <v>1.563972888425443</v>
      </c>
    </row>
    <row r="28" spans="1:8" ht="12.75">
      <c r="A28" s="167"/>
      <c r="B28" s="185"/>
      <c r="C28" s="185"/>
      <c r="D28" s="185"/>
      <c r="E28" s="185"/>
      <c r="F28" s="185"/>
      <c r="G28" s="185"/>
      <c r="H28" s="186"/>
    </row>
    <row r="29" spans="1:8" ht="15" customHeight="1">
      <c r="A29" s="182" t="s">
        <v>169</v>
      </c>
      <c r="B29" s="159" t="s">
        <v>35</v>
      </c>
      <c r="C29" s="160" t="s">
        <v>214</v>
      </c>
      <c r="D29" s="152" t="s">
        <v>9</v>
      </c>
      <c r="E29" s="155" t="s">
        <v>358</v>
      </c>
      <c r="F29" s="155" t="s">
        <v>10</v>
      </c>
      <c r="G29" s="183" t="s">
        <v>156</v>
      </c>
      <c r="H29" s="155" t="s">
        <v>359</v>
      </c>
    </row>
    <row r="30" spans="1:8" ht="15" customHeight="1">
      <c r="A30" s="182"/>
      <c r="B30" s="159"/>
      <c r="C30" s="161"/>
      <c r="D30" s="152"/>
      <c r="E30" s="156"/>
      <c r="F30" s="156"/>
      <c r="G30" s="184"/>
      <c r="H30" s="156"/>
    </row>
    <row r="31" spans="1:8" ht="25.5">
      <c r="A31" s="50" t="s">
        <v>75</v>
      </c>
      <c r="B31" s="45" t="s">
        <v>36</v>
      </c>
      <c r="C31" s="50"/>
      <c r="D31" s="85">
        <f>D32+D33+D34</f>
        <v>1704.4</v>
      </c>
      <c r="E31" s="85">
        <f>E32+E33+E34</f>
        <v>1294.4</v>
      </c>
      <c r="F31" s="85">
        <f>F32+F33+F34</f>
        <v>1172.2</v>
      </c>
      <c r="G31" s="86">
        <f>F31/D31</f>
        <v>0.6877493546115935</v>
      </c>
      <c r="H31" s="99">
        <f>F31/E31</f>
        <v>0.9055933250927071</v>
      </c>
    </row>
    <row r="32" spans="1:8" ht="77.25" customHeight="1">
      <c r="A32" s="150" t="s">
        <v>78</v>
      </c>
      <c r="B32" s="142" t="s">
        <v>173</v>
      </c>
      <c r="C32" s="150" t="s">
        <v>78</v>
      </c>
      <c r="D32" s="32">
        <v>1689.9</v>
      </c>
      <c r="E32" s="32">
        <v>1282.4</v>
      </c>
      <c r="F32" s="32">
        <v>1172.2</v>
      </c>
      <c r="G32" s="86">
        <f aca="true" t="shared" si="2" ref="G32:G61">F32/D32</f>
        <v>0.6936505118646074</v>
      </c>
      <c r="H32" s="99">
        <f aca="true" t="shared" si="3" ref="H32:H61">F32/E32</f>
        <v>0.9140673736743605</v>
      </c>
    </row>
    <row r="33" spans="1:8" ht="12.75">
      <c r="A33" s="150" t="s">
        <v>80</v>
      </c>
      <c r="B33" s="142" t="s">
        <v>41</v>
      </c>
      <c r="C33" s="150" t="s">
        <v>80</v>
      </c>
      <c r="D33" s="32">
        <v>10</v>
      </c>
      <c r="E33" s="32">
        <v>7.5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25.5">
      <c r="A34" s="150" t="s">
        <v>138</v>
      </c>
      <c r="B34" s="142" t="s">
        <v>135</v>
      </c>
      <c r="C34" s="150"/>
      <c r="D34" s="32">
        <f>D35</f>
        <v>4.5</v>
      </c>
      <c r="E34" s="32">
        <f>E35</f>
        <v>4.5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25.5">
      <c r="A35" s="87"/>
      <c r="B35" s="60" t="s">
        <v>123</v>
      </c>
      <c r="C35" s="87" t="s">
        <v>235</v>
      </c>
      <c r="D35" s="88">
        <v>4.5</v>
      </c>
      <c r="E35" s="88">
        <v>4.5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4.25" customHeight="1">
      <c r="A36" s="50" t="s">
        <v>117</v>
      </c>
      <c r="B36" s="45" t="s">
        <v>110</v>
      </c>
      <c r="C36" s="50"/>
      <c r="D36" s="85">
        <f>D37</f>
        <v>154</v>
      </c>
      <c r="E36" s="85">
        <f>E37</f>
        <v>116</v>
      </c>
      <c r="F36" s="85">
        <f>F37</f>
        <v>89.4</v>
      </c>
      <c r="G36" s="86">
        <f t="shared" si="2"/>
        <v>0.5805194805194805</v>
      </c>
      <c r="H36" s="99">
        <f t="shared" si="3"/>
        <v>0.7706896551724138</v>
      </c>
    </row>
    <row r="37" spans="1:8" ht="38.25">
      <c r="A37" s="150" t="s">
        <v>118</v>
      </c>
      <c r="B37" s="142" t="s">
        <v>180</v>
      </c>
      <c r="C37" s="150" t="s">
        <v>293</v>
      </c>
      <c r="D37" s="32">
        <f>154.5-0.5</f>
        <v>154</v>
      </c>
      <c r="E37" s="32">
        <v>116</v>
      </c>
      <c r="F37" s="32">
        <v>89.4</v>
      </c>
      <c r="G37" s="86">
        <f t="shared" si="2"/>
        <v>0.5805194805194805</v>
      </c>
      <c r="H37" s="99">
        <f t="shared" si="3"/>
        <v>0.7706896551724138</v>
      </c>
    </row>
    <row r="38" spans="1:8" ht="25.5" hidden="1">
      <c r="A38" s="50" t="s">
        <v>81</v>
      </c>
      <c r="B38" s="45" t="s">
        <v>44</v>
      </c>
      <c r="C38" s="50"/>
      <c r="D38" s="85">
        <f aca="true" t="shared" si="4" ref="D38:F39">D39</f>
        <v>0</v>
      </c>
      <c r="E38" s="85">
        <f t="shared" si="4"/>
        <v>0</v>
      </c>
      <c r="F38" s="85">
        <f t="shared" si="4"/>
        <v>0</v>
      </c>
      <c r="G38" s="86" t="e">
        <f t="shared" si="2"/>
        <v>#DIV/0!</v>
      </c>
      <c r="H38" s="99" t="e">
        <f t="shared" si="3"/>
        <v>#DIV/0!</v>
      </c>
    </row>
    <row r="39" spans="1:8" ht="12.75" hidden="1">
      <c r="A39" s="150" t="s">
        <v>119</v>
      </c>
      <c r="B39" s="142" t="s">
        <v>112</v>
      </c>
      <c r="C39" s="150"/>
      <c r="D39" s="32">
        <f t="shared" si="4"/>
        <v>0</v>
      </c>
      <c r="E39" s="32">
        <f t="shared" si="4"/>
        <v>0</v>
      </c>
      <c r="F39" s="32">
        <f t="shared" si="4"/>
        <v>0</v>
      </c>
      <c r="G39" s="86" t="e">
        <f t="shared" si="2"/>
        <v>#DIV/0!</v>
      </c>
      <c r="H39" s="99" t="e">
        <f t="shared" si="3"/>
        <v>#DIV/0!</v>
      </c>
    </row>
    <row r="40" spans="1:8" s="16" customFormat="1" ht="54.75" customHeight="1" hidden="1">
      <c r="A40" s="87"/>
      <c r="B40" s="60" t="s">
        <v>221</v>
      </c>
      <c r="C40" s="87" t="s">
        <v>220</v>
      </c>
      <c r="D40" s="88">
        <v>0</v>
      </c>
      <c r="E40" s="88">
        <v>0</v>
      </c>
      <c r="F40" s="88">
        <v>0</v>
      </c>
      <c r="G40" s="86" t="e">
        <f t="shared" si="2"/>
        <v>#DIV/0!</v>
      </c>
      <c r="H40" s="99" t="e">
        <f t="shared" si="3"/>
        <v>#DIV/0!</v>
      </c>
    </row>
    <row r="41" spans="1:8" s="16" customFormat="1" ht="18.75" customHeight="1" hidden="1">
      <c r="A41" s="50" t="s">
        <v>82</v>
      </c>
      <c r="B41" s="45" t="s">
        <v>46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s="16" customFormat="1" ht="27" customHeight="1" hidden="1">
      <c r="A42" s="147" t="s">
        <v>83</v>
      </c>
      <c r="B42" s="70" t="s">
        <v>133</v>
      </c>
      <c r="C42" s="150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s="16" customFormat="1" ht="32.25" customHeight="1" hidden="1">
      <c r="A43" s="87"/>
      <c r="B43" s="63" t="s">
        <v>133</v>
      </c>
      <c r="C43" s="87" t="s">
        <v>307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25.5">
      <c r="A44" s="50" t="s">
        <v>84</v>
      </c>
      <c r="B44" s="45" t="s">
        <v>47</v>
      </c>
      <c r="C44" s="50"/>
      <c r="D44" s="85">
        <f>D45</f>
        <v>236</v>
      </c>
      <c r="E44" s="85">
        <f>E45</f>
        <v>156</v>
      </c>
      <c r="F44" s="85">
        <f>F45</f>
        <v>110.7</v>
      </c>
      <c r="G44" s="86">
        <f t="shared" si="2"/>
        <v>0.4690677966101695</v>
      </c>
      <c r="H44" s="99">
        <f t="shared" si="3"/>
        <v>0.7096153846153846</v>
      </c>
    </row>
    <row r="45" spans="1:8" ht="12.75">
      <c r="A45" s="150" t="s">
        <v>50</v>
      </c>
      <c r="B45" s="142" t="s">
        <v>51</v>
      </c>
      <c r="C45" s="150"/>
      <c r="D45" s="32">
        <f>D46+D47+D48</f>
        <v>236</v>
      </c>
      <c r="E45" s="32">
        <f>E46+E47+E48</f>
        <v>156</v>
      </c>
      <c r="F45" s="32">
        <f>F46+F47+F48</f>
        <v>110.7</v>
      </c>
      <c r="G45" s="86">
        <f t="shared" si="2"/>
        <v>0.4690677966101695</v>
      </c>
      <c r="H45" s="99">
        <f t="shared" si="3"/>
        <v>0.7096153846153846</v>
      </c>
    </row>
    <row r="46" spans="1:8" s="16" customFormat="1" ht="12.75">
      <c r="A46" s="87"/>
      <c r="B46" s="60" t="s">
        <v>194</v>
      </c>
      <c r="C46" s="87" t="s">
        <v>282</v>
      </c>
      <c r="D46" s="88">
        <v>96</v>
      </c>
      <c r="E46" s="88">
        <v>66</v>
      </c>
      <c r="F46" s="88">
        <v>64</v>
      </c>
      <c r="G46" s="86">
        <f t="shared" si="2"/>
        <v>0.6666666666666666</v>
      </c>
      <c r="H46" s="99">
        <f t="shared" si="3"/>
        <v>0.9696969696969697</v>
      </c>
    </row>
    <row r="47" spans="1:8" s="16" customFormat="1" ht="20.25" customHeight="1">
      <c r="A47" s="87"/>
      <c r="B47" s="60" t="s">
        <v>287</v>
      </c>
      <c r="C47" s="87" t="s">
        <v>283</v>
      </c>
      <c r="D47" s="88">
        <v>20</v>
      </c>
      <c r="E47" s="88">
        <v>20</v>
      </c>
      <c r="F47" s="88">
        <v>0</v>
      </c>
      <c r="G47" s="86">
        <f t="shared" si="2"/>
        <v>0</v>
      </c>
      <c r="H47" s="99">
        <f t="shared" si="3"/>
        <v>0</v>
      </c>
    </row>
    <row r="48" spans="1:8" s="16" customFormat="1" ht="28.5" customHeight="1">
      <c r="A48" s="87"/>
      <c r="B48" s="60" t="s">
        <v>196</v>
      </c>
      <c r="C48" s="87" t="s">
        <v>288</v>
      </c>
      <c r="D48" s="88">
        <v>120</v>
      </c>
      <c r="E48" s="88">
        <v>70</v>
      </c>
      <c r="F48" s="88">
        <v>46.7</v>
      </c>
      <c r="G48" s="86">
        <f t="shared" si="2"/>
        <v>0.3891666666666667</v>
      </c>
      <c r="H48" s="99">
        <f t="shared" si="3"/>
        <v>0.6671428571428571</v>
      </c>
    </row>
    <row r="49" spans="1:8" s="16" customFormat="1" ht="20.25" customHeight="1" hidden="1">
      <c r="A49" s="87"/>
      <c r="B49" s="60"/>
      <c r="C49" s="87"/>
      <c r="D49" s="88"/>
      <c r="E49" s="88"/>
      <c r="F49" s="88"/>
      <c r="G49" s="86" t="e">
        <f t="shared" si="2"/>
        <v>#DIV/0!</v>
      </c>
      <c r="H49" s="99" t="e">
        <f t="shared" si="3"/>
        <v>#DIV/0!</v>
      </c>
    </row>
    <row r="50" spans="1:8" ht="18.75" customHeight="1">
      <c r="A50" s="50" t="s">
        <v>136</v>
      </c>
      <c r="B50" s="45" t="s">
        <v>134</v>
      </c>
      <c r="C50" s="50"/>
      <c r="D50" s="85">
        <f>D52</f>
        <v>1</v>
      </c>
      <c r="E50" s="85">
        <f>E52</f>
        <v>1</v>
      </c>
      <c r="F50" s="85">
        <f>F52</f>
        <v>0.3</v>
      </c>
      <c r="G50" s="86">
        <f t="shared" si="2"/>
        <v>0.3</v>
      </c>
      <c r="H50" s="99">
        <f t="shared" si="3"/>
        <v>0.3</v>
      </c>
    </row>
    <row r="51" spans="1:8" ht="35.25" customHeight="1">
      <c r="A51" s="150" t="s">
        <v>130</v>
      </c>
      <c r="B51" s="142" t="s">
        <v>137</v>
      </c>
      <c r="C51" s="150"/>
      <c r="D51" s="32">
        <f>D52</f>
        <v>1</v>
      </c>
      <c r="E51" s="32">
        <f>E52</f>
        <v>1</v>
      </c>
      <c r="F51" s="32">
        <f>F52</f>
        <v>0.3</v>
      </c>
      <c r="G51" s="86">
        <f t="shared" si="2"/>
        <v>0.3</v>
      </c>
      <c r="H51" s="99">
        <f t="shared" si="3"/>
        <v>0.3</v>
      </c>
    </row>
    <row r="52" spans="1:8" s="16" customFormat="1" ht="31.5" customHeight="1">
      <c r="A52" s="53"/>
      <c r="B52" s="60" t="s">
        <v>296</v>
      </c>
      <c r="C52" s="87" t="s">
        <v>289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99">
        <f t="shared" si="3"/>
        <v>0.3</v>
      </c>
    </row>
    <row r="53" spans="1:8" ht="12.75">
      <c r="A53" s="50" t="s">
        <v>52</v>
      </c>
      <c r="B53" s="45" t="s">
        <v>53</v>
      </c>
      <c r="C53" s="50"/>
      <c r="D53" s="85">
        <f aca="true" t="shared" si="6" ref="D53:F54">D54</f>
        <v>3</v>
      </c>
      <c r="E53" s="85">
        <f t="shared" si="6"/>
        <v>3</v>
      </c>
      <c r="F53" s="85">
        <f t="shared" si="6"/>
        <v>3</v>
      </c>
      <c r="G53" s="86">
        <f t="shared" si="2"/>
        <v>1</v>
      </c>
      <c r="H53" s="99">
        <f t="shared" si="3"/>
        <v>1</v>
      </c>
    </row>
    <row r="54" spans="1:8" ht="12.75">
      <c r="A54" s="150" t="s">
        <v>57</v>
      </c>
      <c r="B54" s="142" t="s">
        <v>58</v>
      </c>
      <c r="C54" s="150"/>
      <c r="D54" s="32">
        <f t="shared" si="6"/>
        <v>3</v>
      </c>
      <c r="E54" s="32">
        <f t="shared" si="6"/>
        <v>3</v>
      </c>
      <c r="F54" s="32">
        <f t="shared" si="6"/>
        <v>3</v>
      </c>
      <c r="G54" s="86">
        <f t="shared" si="2"/>
        <v>1</v>
      </c>
      <c r="H54" s="99">
        <f t="shared" si="3"/>
        <v>1</v>
      </c>
    </row>
    <row r="55" spans="1:8" s="16" customFormat="1" ht="27" customHeight="1">
      <c r="A55" s="87"/>
      <c r="B55" s="60" t="s">
        <v>290</v>
      </c>
      <c r="C55" s="87" t="s">
        <v>291</v>
      </c>
      <c r="D55" s="88">
        <v>3</v>
      </c>
      <c r="E55" s="88">
        <v>3</v>
      </c>
      <c r="F55" s="88">
        <v>3</v>
      </c>
      <c r="G55" s="86">
        <f t="shared" si="2"/>
        <v>1</v>
      </c>
      <c r="H55" s="99">
        <f t="shared" si="3"/>
        <v>1</v>
      </c>
    </row>
    <row r="56" spans="1:8" ht="15.75" customHeight="1">
      <c r="A56" s="50">
        <v>1000</v>
      </c>
      <c r="B56" s="45" t="s">
        <v>67</v>
      </c>
      <c r="C56" s="50"/>
      <c r="D56" s="85">
        <f>D57</f>
        <v>60</v>
      </c>
      <c r="E56" s="85">
        <f>E57</f>
        <v>45</v>
      </c>
      <c r="F56" s="85">
        <f>F57</f>
        <v>40</v>
      </c>
      <c r="G56" s="86">
        <f t="shared" si="2"/>
        <v>0.6666666666666666</v>
      </c>
      <c r="H56" s="99">
        <f t="shared" si="3"/>
        <v>0.8888888888888888</v>
      </c>
    </row>
    <row r="57" spans="1:8" ht="12.75">
      <c r="A57" s="150" t="s">
        <v>68</v>
      </c>
      <c r="B57" s="142" t="s">
        <v>200</v>
      </c>
      <c r="C57" s="150" t="s">
        <v>68</v>
      </c>
      <c r="D57" s="32">
        <v>60</v>
      </c>
      <c r="E57" s="32">
        <v>45</v>
      </c>
      <c r="F57" s="32">
        <v>40</v>
      </c>
      <c r="G57" s="86">
        <f t="shared" si="2"/>
        <v>0.6666666666666666</v>
      </c>
      <c r="H57" s="99">
        <f t="shared" si="3"/>
        <v>0.8888888888888888</v>
      </c>
    </row>
    <row r="58" spans="1:8" ht="12.75">
      <c r="A58" s="50"/>
      <c r="B58" s="45" t="s">
        <v>106</v>
      </c>
      <c r="C58" s="50"/>
      <c r="D58" s="32">
        <f>D59</f>
        <v>2996.1</v>
      </c>
      <c r="E58" s="32">
        <f>E59</f>
        <v>2996.1</v>
      </c>
      <c r="F58" s="32">
        <f>F59</f>
        <v>2916.1</v>
      </c>
      <c r="G58" s="86">
        <f t="shared" si="2"/>
        <v>0.9732986215413371</v>
      </c>
      <c r="H58" s="99">
        <f t="shared" si="3"/>
        <v>0.9732986215413371</v>
      </c>
    </row>
    <row r="59" spans="1:8" s="16" customFormat="1" ht="25.5">
      <c r="A59" s="87"/>
      <c r="B59" s="60" t="s">
        <v>107</v>
      </c>
      <c r="C59" s="87" t="s">
        <v>219</v>
      </c>
      <c r="D59" s="88">
        <v>2996.1</v>
      </c>
      <c r="E59" s="88">
        <v>2996.1</v>
      </c>
      <c r="F59" s="88">
        <v>2916.1</v>
      </c>
      <c r="G59" s="86">
        <f t="shared" si="2"/>
        <v>0.9732986215413371</v>
      </c>
      <c r="H59" s="99">
        <f t="shared" si="3"/>
        <v>0.9732986215413371</v>
      </c>
    </row>
    <row r="60" spans="1:8" ht="18" customHeight="1">
      <c r="A60" s="150"/>
      <c r="B60" s="71" t="s">
        <v>74</v>
      </c>
      <c r="C60" s="89"/>
      <c r="D60" s="90">
        <f>D31+D36+D38+D44+D52+D53+D56+D58</f>
        <v>5154.5</v>
      </c>
      <c r="E60" s="90">
        <f>E31+E36+E38+E44+E53+E56+E58+E50</f>
        <v>4611.5</v>
      </c>
      <c r="F60" s="90">
        <f>F31+F36+F38+F44+F52+F53+F56+F58+F50</f>
        <v>4332</v>
      </c>
      <c r="G60" s="86">
        <f t="shared" si="2"/>
        <v>0.840430691628674</v>
      </c>
      <c r="H60" s="99">
        <f t="shared" si="3"/>
        <v>0.9393906538002819</v>
      </c>
    </row>
    <row r="61" spans="1:8" ht="12.75">
      <c r="A61" s="151"/>
      <c r="B61" s="142" t="s">
        <v>89</v>
      </c>
      <c r="C61" s="150"/>
      <c r="D61" s="92">
        <f>D58</f>
        <v>2996.1</v>
      </c>
      <c r="E61" s="92">
        <f>E58</f>
        <v>2996.1</v>
      </c>
      <c r="F61" s="92">
        <f>F58</f>
        <v>2916.1</v>
      </c>
      <c r="G61" s="86">
        <f t="shared" si="2"/>
        <v>0.9732986215413371</v>
      </c>
      <c r="H61" s="99">
        <f t="shared" si="3"/>
        <v>0.9732986215413371</v>
      </c>
    </row>
    <row r="62" ht="12.75">
      <c r="A62" s="37"/>
    </row>
    <row r="63" ht="12.75">
      <c r="A63" s="37"/>
    </row>
    <row r="64" spans="1:8" ht="15">
      <c r="A64" s="37"/>
      <c r="B64" s="38" t="s">
        <v>99</v>
      </c>
      <c r="C64" s="39"/>
      <c r="H64" s="36">
        <v>1592.8</v>
      </c>
    </row>
    <row r="65" spans="1:3" ht="15">
      <c r="A65" s="37"/>
      <c r="B65" s="38"/>
      <c r="C65" s="39"/>
    </row>
    <row r="66" spans="1:3" ht="15">
      <c r="A66" s="37"/>
      <c r="B66" s="38" t="s">
        <v>90</v>
      </c>
      <c r="C66" s="39"/>
    </row>
    <row r="67" spans="1:3" ht="15">
      <c r="A67" s="37"/>
      <c r="B67" s="38" t="s">
        <v>91</v>
      </c>
      <c r="C67" s="39"/>
    </row>
    <row r="68" spans="1:3" ht="15">
      <c r="A68" s="37"/>
      <c r="B68" s="38"/>
      <c r="C68" s="39"/>
    </row>
    <row r="69" spans="1:3" ht="15">
      <c r="A69" s="37"/>
      <c r="B69" s="38" t="s">
        <v>92</v>
      </c>
      <c r="C69" s="39"/>
    </row>
    <row r="70" spans="1:3" ht="15">
      <c r="A70" s="37"/>
      <c r="B70" s="38" t="s">
        <v>93</v>
      </c>
      <c r="C70" s="39"/>
    </row>
    <row r="71" spans="1:3" ht="15">
      <c r="A71" s="37"/>
      <c r="B71" s="38"/>
      <c r="C71" s="39"/>
    </row>
    <row r="72" spans="1:3" ht="15">
      <c r="A72" s="37"/>
      <c r="B72" s="38" t="s">
        <v>94</v>
      </c>
      <c r="C72" s="39"/>
    </row>
    <row r="73" spans="1:3" ht="15">
      <c r="A73" s="37"/>
      <c r="B73" s="38" t="s">
        <v>95</v>
      </c>
      <c r="C73" s="39"/>
    </row>
    <row r="74" spans="1:3" ht="15">
      <c r="A74" s="37"/>
      <c r="B74" s="38"/>
      <c r="C74" s="39"/>
    </row>
    <row r="75" spans="1:3" ht="15">
      <c r="A75" s="37"/>
      <c r="B75" s="38" t="s">
        <v>96</v>
      </c>
      <c r="C75" s="39"/>
    </row>
    <row r="76" spans="1:3" ht="15">
      <c r="A76" s="37"/>
      <c r="B76" s="38" t="s">
        <v>97</v>
      </c>
      <c r="C76" s="39"/>
    </row>
    <row r="77" ht="12.75">
      <c r="A77" s="37"/>
    </row>
    <row r="78" ht="12.75">
      <c r="A78" s="37"/>
    </row>
    <row r="79" spans="1:8" ht="15">
      <c r="A79" s="37"/>
      <c r="B79" s="38" t="s">
        <v>98</v>
      </c>
      <c r="C79" s="39"/>
      <c r="H79" s="43">
        <f>H64+F26-F60</f>
        <v>420.59999999999945</v>
      </c>
    </row>
    <row r="80" ht="12.75">
      <c r="A80" s="37"/>
    </row>
    <row r="81" ht="12.75">
      <c r="A81" s="37"/>
    </row>
    <row r="82" spans="1:3" ht="15">
      <c r="A82" s="37"/>
      <c r="B82" s="38" t="s">
        <v>100</v>
      </c>
      <c r="C82" s="39"/>
    </row>
    <row r="83" spans="1:3" ht="15">
      <c r="A83" s="37"/>
      <c r="B83" s="38" t="s">
        <v>101</v>
      </c>
      <c r="C83" s="39"/>
    </row>
    <row r="84" spans="1:3" ht="15">
      <c r="A84" s="37"/>
      <c r="B84" s="38" t="s">
        <v>102</v>
      </c>
      <c r="C84" s="39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27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9.57421875" style="36" customWidth="1"/>
    <col min="2" max="2" width="27.8515625" style="36" customWidth="1"/>
    <col min="3" max="3" width="9.57421875" style="37" hidden="1" customWidth="1"/>
    <col min="4" max="8" width="9.57421875" style="36" customWidth="1"/>
    <col min="9" max="16384" width="9.140625" style="1" customWidth="1"/>
  </cols>
  <sheetData>
    <row r="1" spans="1:8" s="5" customFormat="1" ht="53.25" customHeight="1">
      <c r="A1" s="153" t="s">
        <v>384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40"/>
      <c r="B2" s="189" t="s">
        <v>8</v>
      </c>
      <c r="C2" s="97"/>
      <c r="D2" s="183" t="s">
        <v>9</v>
      </c>
      <c r="E2" s="155" t="s">
        <v>358</v>
      </c>
      <c r="F2" s="183" t="s">
        <v>10</v>
      </c>
      <c r="G2" s="183" t="s">
        <v>156</v>
      </c>
      <c r="H2" s="155" t="s">
        <v>359</v>
      </c>
    </row>
    <row r="3" spans="1:8" ht="18.75" customHeight="1">
      <c r="A3" s="146"/>
      <c r="B3" s="190"/>
      <c r="C3" s="98"/>
      <c r="D3" s="184"/>
      <c r="E3" s="156"/>
      <c r="F3" s="184"/>
      <c r="G3" s="187"/>
      <c r="H3" s="156"/>
    </row>
    <row r="4" spans="1:8" ht="36" customHeight="1">
      <c r="A4" s="146"/>
      <c r="B4" s="143" t="s">
        <v>88</v>
      </c>
      <c r="C4" s="149"/>
      <c r="D4" s="144">
        <f>D5+D6+D7+D8+D9+D10+D11+D12+D13+D14+D15+D16+D17+D18+D19</f>
        <v>4618.9</v>
      </c>
      <c r="E4" s="144">
        <f>E5+E6+E7+E8+E9+E10+E11+E12+E13+E14+E15+E16+E17+E18+E19</f>
        <v>3245</v>
      </c>
      <c r="F4" s="144">
        <f>F5+F6+F7+F8+F9+F10+F11+F12+F13+F14+F15+F16+F17+F18+F19</f>
        <v>3573.3</v>
      </c>
      <c r="G4" s="35">
        <f>F4/D4</f>
        <v>0.7736257550499037</v>
      </c>
      <c r="H4" s="35">
        <f>F4/E4</f>
        <v>1.101171032357473</v>
      </c>
    </row>
    <row r="5" spans="1:8" ht="18.75" customHeight="1">
      <c r="A5" s="146"/>
      <c r="B5" s="142" t="s">
        <v>12</v>
      </c>
      <c r="C5" s="150"/>
      <c r="D5" s="32">
        <v>540</v>
      </c>
      <c r="E5" s="32">
        <v>400</v>
      </c>
      <c r="F5" s="32">
        <v>326.6</v>
      </c>
      <c r="G5" s="35">
        <f aca="true" t="shared" si="0" ref="G5:G27">F5/D5</f>
        <v>0.6048148148148148</v>
      </c>
      <c r="H5" s="35">
        <f aca="true" t="shared" si="1" ref="H5:H27">F5/E5</f>
        <v>0.8165</v>
      </c>
    </row>
    <row r="6" spans="1:8" ht="18.75" customHeight="1">
      <c r="A6" s="146"/>
      <c r="B6" s="142" t="s">
        <v>325</v>
      </c>
      <c r="C6" s="150"/>
      <c r="D6" s="32">
        <v>1042.9</v>
      </c>
      <c r="E6" s="32">
        <v>780</v>
      </c>
      <c r="F6" s="32">
        <v>962.9</v>
      </c>
      <c r="G6" s="35">
        <f t="shared" si="0"/>
        <v>0.9232908236647808</v>
      </c>
      <c r="H6" s="35">
        <f t="shared" si="1"/>
        <v>1.2344871794871795</v>
      </c>
    </row>
    <row r="7" spans="1:8" ht="16.5" customHeight="1">
      <c r="A7" s="146"/>
      <c r="B7" s="142" t="s">
        <v>14</v>
      </c>
      <c r="C7" s="150"/>
      <c r="D7" s="32">
        <v>300</v>
      </c>
      <c r="E7" s="32">
        <v>211</v>
      </c>
      <c r="F7" s="32">
        <v>167.9</v>
      </c>
      <c r="G7" s="35">
        <f t="shared" si="0"/>
        <v>0.5596666666666666</v>
      </c>
      <c r="H7" s="35">
        <f t="shared" si="1"/>
        <v>0.7957345971563982</v>
      </c>
    </row>
    <row r="8" spans="1:8" ht="18" customHeight="1">
      <c r="A8" s="146"/>
      <c r="B8" s="142" t="s">
        <v>15</v>
      </c>
      <c r="C8" s="150"/>
      <c r="D8" s="32">
        <v>140</v>
      </c>
      <c r="E8" s="32">
        <v>80</v>
      </c>
      <c r="F8" s="32">
        <v>76.4</v>
      </c>
      <c r="G8" s="35">
        <f t="shared" si="0"/>
        <v>0.5457142857142857</v>
      </c>
      <c r="H8" s="35">
        <f t="shared" si="1"/>
        <v>0.9550000000000001</v>
      </c>
    </row>
    <row r="9" spans="1:8" ht="17.25" customHeight="1">
      <c r="A9" s="146"/>
      <c r="B9" s="142" t="s">
        <v>16</v>
      </c>
      <c r="C9" s="150"/>
      <c r="D9" s="32">
        <v>2200</v>
      </c>
      <c r="E9" s="32">
        <v>1420</v>
      </c>
      <c r="F9" s="32">
        <v>1449.4</v>
      </c>
      <c r="G9" s="35">
        <f t="shared" si="0"/>
        <v>0.6588181818181819</v>
      </c>
      <c r="H9" s="35">
        <f t="shared" si="1"/>
        <v>1.0207042253521128</v>
      </c>
    </row>
    <row r="10" spans="1:8" ht="14.25" customHeight="1">
      <c r="A10" s="146"/>
      <c r="B10" s="142" t="s">
        <v>113</v>
      </c>
      <c r="C10" s="150"/>
      <c r="D10" s="32">
        <v>10</v>
      </c>
      <c r="E10" s="32">
        <v>8</v>
      </c>
      <c r="F10" s="32">
        <v>34.6</v>
      </c>
      <c r="G10" s="35">
        <f t="shared" si="0"/>
        <v>3.46</v>
      </c>
      <c r="H10" s="35">
        <f t="shared" si="1"/>
        <v>4.325</v>
      </c>
    </row>
    <row r="11" spans="1:8" ht="27.75" customHeight="1">
      <c r="A11" s="146"/>
      <c r="B11" s="142" t="s">
        <v>17</v>
      </c>
      <c r="C11" s="150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8.75" customHeight="1">
      <c r="A12" s="146"/>
      <c r="B12" s="142" t="s">
        <v>18</v>
      </c>
      <c r="C12" s="150"/>
      <c r="D12" s="32">
        <v>260</v>
      </c>
      <c r="E12" s="32">
        <v>220</v>
      </c>
      <c r="F12" s="32">
        <v>305.5</v>
      </c>
      <c r="G12" s="35">
        <f t="shared" si="0"/>
        <v>1.175</v>
      </c>
      <c r="H12" s="35">
        <f t="shared" si="1"/>
        <v>1.3886363636363637</v>
      </c>
    </row>
    <row r="13" spans="1:8" ht="17.25" customHeight="1">
      <c r="A13" s="146"/>
      <c r="B13" s="142" t="s">
        <v>19</v>
      </c>
      <c r="C13" s="150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 customHeight="1">
      <c r="A14" s="146"/>
      <c r="B14" s="142" t="s">
        <v>21</v>
      </c>
      <c r="C14" s="150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8" customHeight="1">
      <c r="A15" s="146"/>
      <c r="B15" s="142" t="s">
        <v>22</v>
      </c>
      <c r="C15" s="150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7.75" customHeight="1">
      <c r="A16" s="146"/>
      <c r="B16" s="142" t="s">
        <v>23</v>
      </c>
      <c r="C16" s="150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28.5" customHeight="1">
      <c r="A17" s="146"/>
      <c r="B17" s="142" t="s">
        <v>25</v>
      </c>
      <c r="C17" s="150"/>
      <c r="D17" s="32">
        <v>126</v>
      </c>
      <c r="E17" s="32">
        <v>126</v>
      </c>
      <c r="F17" s="32">
        <v>250</v>
      </c>
      <c r="G17" s="35">
        <v>0</v>
      </c>
      <c r="H17" s="35">
        <v>0</v>
      </c>
    </row>
    <row r="18" spans="1:8" ht="18.75" customHeight="1">
      <c r="A18" s="146"/>
      <c r="B18" s="142" t="s">
        <v>127</v>
      </c>
      <c r="C18" s="150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6.5" customHeight="1">
      <c r="A19" s="146"/>
      <c r="B19" s="142" t="s">
        <v>28</v>
      </c>
      <c r="C19" s="150"/>
      <c r="D19" s="32">
        <v>0</v>
      </c>
      <c r="E19" s="32">
        <v>0</v>
      </c>
      <c r="F19" s="32"/>
      <c r="G19" s="35">
        <v>0</v>
      </c>
      <c r="H19" s="35">
        <v>0</v>
      </c>
    </row>
    <row r="20" spans="1:8" ht="32.25" customHeight="1">
      <c r="A20" s="146"/>
      <c r="B20" s="45" t="s">
        <v>87</v>
      </c>
      <c r="C20" s="50"/>
      <c r="D20" s="32">
        <f>D21+D22+D23+D24+D25</f>
        <v>1445.1</v>
      </c>
      <c r="E20" s="32">
        <f>E21+E22+E23+E24+E25</f>
        <v>1083.8</v>
      </c>
      <c r="F20" s="32">
        <f>F21+F22+F23+F24+F25</f>
        <v>176.4</v>
      </c>
      <c r="G20" s="35">
        <f t="shared" si="0"/>
        <v>0.12206767697737182</v>
      </c>
      <c r="H20" s="35">
        <f t="shared" si="1"/>
        <v>0.16276065694777636</v>
      </c>
    </row>
    <row r="21" spans="1:8" ht="15">
      <c r="A21" s="146"/>
      <c r="B21" s="142" t="s">
        <v>30</v>
      </c>
      <c r="C21" s="150"/>
      <c r="D21" s="32">
        <v>110.8</v>
      </c>
      <c r="E21" s="32">
        <v>83.1</v>
      </c>
      <c r="F21" s="32">
        <v>73.9</v>
      </c>
      <c r="G21" s="35">
        <f t="shared" si="0"/>
        <v>0.6669675090252708</v>
      </c>
      <c r="H21" s="35">
        <f t="shared" si="1"/>
        <v>0.8892900120336945</v>
      </c>
    </row>
    <row r="22" spans="1:8" ht="18.75" customHeight="1">
      <c r="A22" s="146"/>
      <c r="B22" s="142" t="s">
        <v>108</v>
      </c>
      <c r="C22" s="150"/>
      <c r="D22" s="32">
        <f>154.5-0.5</f>
        <v>154</v>
      </c>
      <c r="E22" s="32">
        <v>115.5</v>
      </c>
      <c r="F22" s="32">
        <v>102.5</v>
      </c>
      <c r="G22" s="35">
        <f t="shared" si="0"/>
        <v>0.6655844155844156</v>
      </c>
      <c r="H22" s="35">
        <f t="shared" si="1"/>
        <v>0.8874458874458875</v>
      </c>
    </row>
    <row r="23" spans="1:8" ht="29.25" customHeight="1">
      <c r="A23" s="146"/>
      <c r="B23" s="142" t="s">
        <v>73</v>
      </c>
      <c r="C23" s="150"/>
      <c r="D23" s="32">
        <v>1180.3</v>
      </c>
      <c r="E23" s="32">
        <v>885.2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42.75" customHeight="1">
      <c r="A24" s="146"/>
      <c r="B24" s="142" t="s">
        <v>33</v>
      </c>
      <c r="C24" s="150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8.5" customHeight="1" thickBot="1">
      <c r="A25" s="146"/>
      <c r="B25" s="82" t="s">
        <v>164</v>
      </c>
      <c r="C25" s="83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 customHeight="1">
      <c r="A26" s="146"/>
      <c r="B26" s="47" t="s">
        <v>34</v>
      </c>
      <c r="C26" s="84"/>
      <c r="D26" s="144">
        <f>D4+D20</f>
        <v>6064</v>
      </c>
      <c r="E26" s="144">
        <f>E4+E20</f>
        <v>4328.8</v>
      </c>
      <c r="F26" s="144">
        <f>F4+F20</f>
        <v>3749.7000000000003</v>
      </c>
      <c r="G26" s="35">
        <f t="shared" si="0"/>
        <v>0.6183542216358839</v>
      </c>
      <c r="H26" s="35">
        <f t="shared" si="1"/>
        <v>0.8662215856588431</v>
      </c>
    </row>
    <row r="27" spans="1:8" ht="15.75" customHeight="1">
      <c r="A27" s="146"/>
      <c r="B27" s="142" t="s">
        <v>114</v>
      </c>
      <c r="C27" s="150"/>
      <c r="D27" s="32">
        <f>D4</f>
        <v>4618.9</v>
      </c>
      <c r="E27" s="32">
        <f>E4</f>
        <v>3245</v>
      </c>
      <c r="F27" s="32">
        <f>F4</f>
        <v>3573.3</v>
      </c>
      <c r="G27" s="35">
        <f t="shared" si="0"/>
        <v>0.7736257550499037</v>
      </c>
      <c r="H27" s="35">
        <f t="shared" si="1"/>
        <v>1.101171032357473</v>
      </c>
    </row>
    <row r="28" spans="1:8" ht="12.75">
      <c r="A28" s="167"/>
      <c r="B28" s="185"/>
      <c r="C28" s="185"/>
      <c r="D28" s="185"/>
      <c r="E28" s="185"/>
      <c r="F28" s="185"/>
      <c r="G28" s="185"/>
      <c r="H28" s="186"/>
    </row>
    <row r="29" spans="1:8" ht="15" customHeight="1">
      <c r="A29" s="188" t="s">
        <v>169</v>
      </c>
      <c r="B29" s="159" t="s">
        <v>35</v>
      </c>
      <c r="C29" s="160" t="s">
        <v>214</v>
      </c>
      <c r="D29" s="152" t="s">
        <v>9</v>
      </c>
      <c r="E29" s="155" t="s">
        <v>358</v>
      </c>
      <c r="F29" s="155" t="s">
        <v>10</v>
      </c>
      <c r="G29" s="183" t="s">
        <v>156</v>
      </c>
      <c r="H29" s="155" t="s">
        <v>359</v>
      </c>
    </row>
    <row r="30" spans="1:8" ht="15" customHeight="1">
      <c r="A30" s="188"/>
      <c r="B30" s="159"/>
      <c r="C30" s="161"/>
      <c r="D30" s="152"/>
      <c r="E30" s="156"/>
      <c r="F30" s="156"/>
      <c r="G30" s="187"/>
      <c r="H30" s="156"/>
    </row>
    <row r="31" spans="1:8" ht="27.75" customHeight="1">
      <c r="A31" s="50" t="s">
        <v>75</v>
      </c>
      <c r="B31" s="45" t="s">
        <v>36</v>
      </c>
      <c r="C31" s="50"/>
      <c r="D31" s="85">
        <f>D32+D33+D34</f>
        <v>2475.2</v>
      </c>
      <c r="E31" s="85">
        <f>E32+E33+E34</f>
        <v>2009.4</v>
      </c>
      <c r="F31" s="85">
        <f>F32+F33+F34</f>
        <v>1814.4</v>
      </c>
      <c r="G31" s="86">
        <f>F31/D31</f>
        <v>0.7330316742081449</v>
      </c>
      <c r="H31" s="99">
        <f>F31/E31</f>
        <v>0.9029561063003881</v>
      </c>
    </row>
    <row r="32" spans="1:8" ht="75.75" customHeight="1">
      <c r="A32" s="150" t="s">
        <v>78</v>
      </c>
      <c r="B32" s="142" t="s">
        <v>173</v>
      </c>
      <c r="C32" s="150" t="s">
        <v>78</v>
      </c>
      <c r="D32" s="32">
        <v>2460</v>
      </c>
      <c r="E32" s="32">
        <v>1994.2</v>
      </c>
      <c r="F32" s="32">
        <v>1814.4</v>
      </c>
      <c r="G32" s="86">
        <f aca="true" t="shared" si="2" ref="G32:G60">F32/D32</f>
        <v>0.7375609756097561</v>
      </c>
      <c r="H32" s="99">
        <f aca="true" t="shared" si="3" ref="H32:H60">F32/E32</f>
        <v>0.909838531742052</v>
      </c>
    </row>
    <row r="33" spans="1:8" ht="19.5" customHeight="1">
      <c r="A33" s="150" t="s">
        <v>80</v>
      </c>
      <c r="B33" s="142" t="s">
        <v>41</v>
      </c>
      <c r="C33" s="150" t="s">
        <v>80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99">
        <f t="shared" si="3"/>
        <v>0</v>
      </c>
    </row>
    <row r="34" spans="1:8" ht="30.75" customHeight="1">
      <c r="A34" s="150" t="s">
        <v>138</v>
      </c>
      <c r="B34" s="142" t="s">
        <v>135</v>
      </c>
      <c r="C34" s="150"/>
      <c r="D34" s="32">
        <f>D35</f>
        <v>5.2</v>
      </c>
      <c r="E34" s="32">
        <f>E35</f>
        <v>5.2</v>
      </c>
      <c r="F34" s="32">
        <f>F35</f>
        <v>0</v>
      </c>
      <c r="G34" s="86">
        <f t="shared" si="2"/>
        <v>0</v>
      </c>
      <c r="H34" s="99">
        <f t="shared" si="3"/>
        <v>0</v>
      </c>
    </row>
    <row r="35" spans="1:8" s="16" customFormat="1" ht="36.75" customHeight="1">
      <c r="A35" s="87"/>
      <c r="B35" s="60" t="s">
        <v>123</v>
      </c>
      <c r="C35" s="87" t="s">
        <v>235</v>
      </c>
      <c r="D35" s="88">
        <v>5.2</v>
      </c>
      <c r="E35" s="88">
        <v>5.2</v>
      </c>
      <c r="F35" s="88">
        <v>0</v>
      </c>
      <c r="G35" s="86">
        <f t="shared" si="2"/>
        <v>0</v>
      </c>
      <c r="H35" s="99">
        <f t="shared" si="3"/>
        <v>0</v>
      </c>
    </row>
    <row r="36" spans="1:8" ht="18.75" customHeight="1">
      <c r="A36" s="50" t="s">
        <v>117</v>
      </c>
      <c r="B36" s="45" t="s">
        <v>110</v>
      </c>
      <c r="C36" s="50"/>
      <c r="D36" s="85">
        <f>D37</f>
        <v>154</v>
      </c>
      <c r="E36" s="85">
        <f>E37</f>
        <v>116</v>
      </c>
      <c r="F36" s="85">
        <f>F37</f>
        <v>90.5</v>
      </c>
      <c r="G36" s="86">
        <f t="shared" si="2"/>
        <v>0.5876623376623377</v>
      </c>
      <c r="H36" s="99">
        <f t="shared" si="3"/>
        <v>0.7801724137931034</v>
      </c>
    </row>
    <row r="37" spans="1:8" ht="56.25" customHeight="1">
      <c r="A37" s="150" t="s">
        <v>118</v>
      </c>
      <c r="B37" s="142" t="s">
        <v>180</v>
      </c>
      <c r="C37" s="150" t="s">
        <v>293</v>
      </c>
      <c r="D37" s="32">
        <f>154.5-0.5</f>
        <v>154</v>
      </c>
      <c r="E37" s="32">
        <v>116</v>
      </c>
      <c r="F37" s="32">
        <v>90.5</v>
      </c>
      <c r="G37" s="86">
        <f t="shared" si="2"/>
        <v>0.5876623376623377</v>
      </c>
      <c r="H37" s="99">
        <f t="shared" si="3"/>
        <v>0.7801724137931034</v>
      </c>
    </row>
    <row r="38" spans="1:8" ht="30" customHeight="1">
      <c r="A38" s="50" t="s">
        <v>81</v>
      </c>
      <c r="B38" s="45" t="s">
        <v>44</v>
      </c>
      <c r="C38" s="50"/>
      <c r="D38" s="85">
        <f aca="true" t="shared" si="4" ref="D38:F39">D39</f>
        <v>30</v>
      </c>
      <c r="E38" s="85">
        <f t="shared" si="4"/>
        <v>30</v>
      </c>
      <c r="F38" s="85">
        <f t="shared" si="4"/>
        <v>0</v>
      </c>
      <c r="G38" s="86">
        <f t="shared" si="2"/>
        <v>0</v>
      </c>
      <c r="H38" s="99">
        <f t="shared" si="3"/>
        <v>0</v>
      </c>
    </row>
    <row r="39" spans="1:8" ht="29.25" customHeight="1">
      <c r="A39" s="150" t="s">
        <v>119</v>
      </c>
      <c r="B39" s="142" t="s">
        <v>112</v>
      </c>
      <c r="C39" s="150"/>
      <c r="D39" s="32">
        <f t="shared" si="4"/>
        <v>30</v>
      </c>
      <c r="E39" s="32">
        <f t="shared" si="4"/>
        <v>30</v>
      </c>
      <c r="F39" s="32">
        <f t="shared" si="4"/>
        <v>0</v>
      </c>
      <c r="G39" s="86">
        <f t="shared" si="2"/>
        <v>0</v>
      </c>
      <c r="H39" s="99">
        <f t="shared" si="3"/>
        <v>0</v>
      </c>
    </row>
    <row r="40" spans="1:8" ht="54.75" customHeight="1">
      <c r="A40" s="150"/>
      <c r="B40" s="142" t="s">
        <v>297</v>
      </c>
      <c r="C40" s="150" t="s">
        <v>298</v>
      </c>
      <c r="D40" s="32">
        <v>30</v>
      </c>
      <c r="E40" s="32">
        <v>30</v>
      </c>
      <c r="F40" s="32">
        <v>0</v>
      </c>
      <c r="G40" s="86">
        <f t="shared" si="2"/>
        <v>0</v>
      </c>
      <c r="H40" s="99">
        <f t="shared" si="3"/>
        <v>0</v>
      </c>
    </row>
    <row r="41" spans="1:8" ht="16.5" customHeight="1" hidden="1">
      <c r="A41" s="50" t="s">
        <v>82</v>
      </c>
      <c r="B41" s="45" t="s">
        <v>46</v>
      </c>
      <c r="C41" s="50"/>
      <c r="D41" s="85">
        <f aca="true" t="shared" si="5" ref="D41:F42">D42</f>
        <v>0</v>
      </c>
      <c r="E41" s="85">
        <f t="shared" si="5"/>
        <v>0</v>
      </c>
      <c r="F41" s="85">
        <f t="shared" si="5"/>
        <v>0</v>
      </c>
      <c r="G41" s="86" t="e">
        <f t="shared" si="2"/>
        <v>#DIV/0!</v>
      </c>
      <c r="H41" s="99" t="e">
        <f t="shared" si="3"/>
        <v>#DIV/0!</v>
      </c>
    </row>
    <row r="42" spans="1:8" ht="27.75" customHeight="1" hidden="1">
      <c r="A42" s="147" t="s">
        <v>83</v>
      </c>
      <c r="B42" s="70" t="s">
        <v>133</v>
      </c>
      <c r="C42" s="150"/>
      <c r="D42" s="32">
        <f t="shared" si="5"/>
        <v>0</v>
      </c>
      <c r="E42" s="32">
        <f t="shared" si="5"/>
        <v>0</v>
      </c>
      <c r="F42" s="32">
        <f t="shared" si="5"/>
        <v>0</v>
      </c>
      <c r="G42" s="86" t="e">
        <f t="shared" si="2"/>
        <v>#DIV/0!</v>
      </c>
      <c r="H42" s="99" t="e">
        <f t="shared" si="3"/>
        <v>#DIV/0!</v>
      </c>
    </row>
    <row r="43" spans="1:8" ht="27" customHeight="1" hidden="1">
      <c r="A43" s="87"/>
      <c r="B43" s="63" t="s">
        <v>133</v>
      </c>
      <c r="C43" s="87" t="s">
        <v>307</v>
      </c>
      <c r="D43" s="88">
        <f>0</f>
        <v>0</v>
      </c>
      <c r="E43" s="88">
        <f>0</f>
        <v>0</v>
      </c>
      <c r="F43" s="88">
        <f>0</f>
        <v>0</v>
      </c>
      <c r="G43" s="86" t="e">
        <f t="shared" si="2"/>
        <v>#DIV/0!</v>
      </c>
      <c r="H43" s="99" t="e">
        <f t="shared" si="3"/>
        <v>#DIV/0!</v>
      </c>
    </row>
    <row r="44" spans="1:8" ht="39.75" customHeight="1">
      <c r="A44" s="50" t="s">
        <v>84</v>
      </c>
      <c r="B44" s="45" t="s">
        <v>47</v>
      </c>
      <c r="C44" s="50"/>
      <c r="D44" s="85">
        <f>D45</f>
        <v>343</v>
      </c>
      <c r="E44" s="85">
        <f>E45</f>
        <v>285</v>
      </c>
      <c r="F44" s="85">
        <f>F45</f>
        <v>195.4</v>
      </c>
      <c r="G44" s="86">
        <f t="shared" si="2"/>
        <v>0.5696793002915452</v>
      </c>
      <c r="H44" s="99">
        <f t="shared" si="3"/>
        <v>0.6856140350877193</v>
      </c>
    </row>
    <row r="45" spans="1:8" ht="19.5" customHeight="1">
      <c r="A45" s="150" t="s">
        <v>50</v>
      </c>
      <c r="B45" s="142" t="s">
        <v>51</v>
      </c>
      <c r="C45" s="150"/>
      <c r="D45" s="32">
        <f>D46+D47+D48</f>
        <v>343</v>
      </c>
      <c r="E45" s="32">
        <f>E46+E47+E48</f>
        <v>285</v>
      </c>
      <c r="F45" s="32">
        <f>F46+F47+F48</f>
        <v>195.4</v>
      </c>
      <c r="G45" s="86">
        <f t="shared" si="2"/>
        <v>0.5696793002915452</v>
      </c>
      <c r="H45" s="99">
        <f t="shared" si="3"/>
        <v>0.6856140350877193</v>
      </c>
    </row>
    <row r="46" spans="1:8" s="16" customFormat="1" ht="20.25" customHeight="1">
      <c r="A46" s="87"/>
      <c r="B46" s="60" t="s">
        <v>105</v>
      </c>
      <c r="C46" s="87" t="s">
        <v>282</v>
      </c>
      <c r="D46" s="88">
        <v>200</v>
      </c>
      <c r="E46" s="88">
        <v>180</v>
      </c>
      <c r="F46" s="88">
        <v>180</v>
      </c>
      <c r="G46" s="86">
        <f t="shared" si="2"/>
        <v>0.9</v>
      </c>
      <c r="H46" s="99">
        <f t="shared" si="3"/>
        <v>1</v>
      </c>
    </row>
    <row r="47" spans="1:8" s="16" customFormat="1" ht="16.5" customHeight="1">
      <c r="A47" s="87"/>
      <c r="B47" s="60" t="s">
        <v>287</v>
      </c>
      <c r="C47" s="87" t="s">
        <v>283</v>
      </c>
      <c r="D47" s="88">
        <v>25</v>
      </c>
      <c r="E47" s="88">
        <v>25</v>
      </c>
      <c r="F47" s="88">
        <f>0</f>
        <v>0</v>
      </c>
      <c r="G47" s="86">
        <f t="shared" si="2"/>
        <v>0</v>
      </c>
      <c r="H47" s="99">
        <f t="shared" si="3"/>
        <v>0</v>
      </c>
    </row>
    <row r="48" spans="1:8" s="16" customFormat="1" ht="16.5" customHeight="1">
      <c r="A48" s="87"/>
      <c r="B48" s="60" t="s">
        <v>196</v>
      </c>
      <c r="C48" s="87" t="s">
        <v>288</v>
      </c>
      <c r="D48" s="88">
        <v>118</v>
      </c>
      <c r="E48" s="88">
        <v>80</v>
      </c>
      <c r="F48" s="88">
        <v>15.4</v>
      </c>
      <c r="G48" s="86">
        <f t="shared" si="2"/>
        <v>0.13050847457627118</v>
      </c>
      <c r="H48" s="99">
        <f t="shared" si="3"/>
        <v>0.1925</v>
      </c>
    </row>
    <row r="49" spans="1:8" ht="33" customHeight="1">
      <c r="A49" s="41" t="s">
        <v>136</v>
      </c>
      <c r="B49" s="45" t="s">
        <v>134</v>
      </c>
      <c r="C49" s="50"/>
      <c r="D49" s="32">
        <f>D51</f>
        <v>1</v>
      </c>
      <c r="E49" s="32">
        <f>E51</f>
        <v>1</v>
      </c>
      <c r="F49" s="32">
        <f>F51</f>
        <v>0.6</v>
      </c>
      <c r="G49" s="86">
        <f t="shared" si="2"/>
        <v>0.6</v>
      </c>
      <c r="H49" s="99">
        <f t="shared" si="3"/>
        <v>0.6</v>
      </c>
    </row>
    <row r="50" spans="1:8" ht="36" customHeight="1">
      <c r="A50" s="149" t="s">
        <v>130</v>
      </c>
      <c r="B50" s="142" t="s">
        <v>137</v>
      </c>
      <c r="C50" s="150"/>
      <c r="D50" s="32">
        <f>D51</f>
        <v>1</v>
      </c>
      <c r="E50" s="32">
        <f>E51</f>
        <v>1</v>
      </c>
      <c r="F50" s="32">
        <f>F51</f>
        <v>0.6</v>
      </c>
      <c r="G50" s="86">
        <f t="shared" si="2"/>
        <v>0.6</v>
      </c>
      <c r="H50" s="99">
        <f t="shared" si="3"/>
        <v>0.6</v>
      </c>
    </row>
    <row r="51" spans="1:8" s="16" customFormat="1" ht="26.25" customHeight="1">
      <c r="A51" s="87"/>
      <c r="B51" s="60" t="s">
        <v>296</v>
      </c>
      <c r="C51" s="87" t="s">
        <v>289</v>
      </c>
      <c r="D51" s="88">
        <v>1</v>
      </c>
      <c r="E51" s="88">
        <v>1</v>
      </c>
      <c r="F51" s="88">
        <v>0.6</v>
      </c>
      <c r="G51" s="86">
        <f t="shared" si="2"/>
        <v>0.6</v>
      </c>
      <c r="H51" s="99">
        <f t="shared" si="3"/>
        <v>0.6</v>
      </c>
    </row>
    <row r="52" spans="1:8" ht="18" customHeight="1">
      <c r="A52" s="50" t="s">
        <v>52</v>
      </c>
      <c r="B52" s="45" t="s">
        <v>53</v>
      </c>
      <c r="C52" s="50"/>
      <c r="D52" s="32">
        <f aca="true" t="shared" si="6" ref="D52:F53">D53</f>
        <v>3</v>
      </c>
      <c r="E52" s="32">
        <f t="shared" si="6"/>
        <v>3</v>
      </c>
      <c r="F52" s="32">
        <f t="shared" si="6"/>
        <v>3</v>
      </c>
      <c r="G52" s="86">
        <f t="shared" si="2"/>
        <v>1</v>
      </c>
      <c r="H52" s="99">
        <f t="shared" si="3"/>
        <v>1</v>
      </c>
    </row>
    <row r="53" spans="1:8" ht="32.25" customHeight="1">
      <c r="A53" s="150" t="s">
        <v>57</v>
      </c>
      <c r="B53" s="142" t="s">
        <v>126</v>
      </c>
      <c r="C53" s="150"/>
      <c r="D53" s="32">
        <f t="shared" si="6"/>
        <v>3</v>
      </c>
      <c r="E53" s="32">
        <f t="shared" si="6"/>
        <v>3</v>
      </c>
      <c r="F53" s="32">
        <f t="shared" si="6"/>
        <v>3</v>
      </c>
      <c r="G53" s="86">
        <f t="shared" si="2"/>
        <v>1</v>
      </c>
      <c r="H53" s="99">
        <f t="shared" si="3"/>
        <v>1</v>
      </c>
    </row>
    <row r="54" spans="1:8" s="16" customFormat="1" ht="39" customHeight="1">
      <c r="A54" s="87"/>
      <c r="B54" s="60" t="s">
        <v>290</v>
      </c>
      <c r="C54" s="87" t="s">
        <v>291</v>
      </c>
      <c r="D54" s="88">
        <v>3</v>
      </c>
      <c r="E54" s="88">
        <v>3</v>
      </c>
      <c r="F54" s="88">
        <v>3</v>
      </c>
      <c r="G54" s="86">
        <f t="shared" si="2"/>
        <v>1</v>
      </c>
      <c r="H54" s="99">
        <f t="shared" si="3"/>
        <v>1</v>
      </c>
    </row>
    <row r="55" spans="1:8" ht="18.75" customHeight="1">
      <c r="A55" s="50">
        <v>1000</v>
      </c>
      <c r="B55" s="45" t="s">
        <v>67</v>
      </c>
      <c r="C55" s="50"/>
      <c r="D55" s="32">
        <f>D56</f>
        <v>40</v>
      </c>
      <c r="E55" s="32">
        <f>E56</f>
        <v>30</v>
      </c>
      <c r="F55" s="32">
        <f>F56</f>
        <v>28.6</v>
      </c>
      <c r="G55" s="86">
        <f t="shared" si="2"/>
        <v>0.7150000000000001</v>
      </c>
      <c r="H55" s="99">
        <f t="shared" si="3"/>
        <v>0.9533333333333334</v>
      </c>
    </row>
    <row r="56" spans="1:8" ht="18.75" customHeight="1">
      <c r="A56" s="150">
        <v>1001</v>
      </c>
      <c r="B56" s="142" t="s">
        <v>200</v>
      </c>
      <c r="C56" s="150" t="s">
        <v>68</v>
      </c>
      <c r="D56" s="32">
        <v>40</v>
      </c>
      <c r="E56" s="32">
        <v>30</v>
      </c>
      <c r="F56" s="32">
        <v>28.6</v>
      </c>
      <c r="G56" s="86">
        <f t="shared" si="2"/>
        <v>0.7150000000000001</v>
      </c>
      <c r="H56" s="99">
        <f t="shared" si="3"/>
        <v>0.9533333333333334</v>
      </c>
    </row>
    <row r="57" spans="1:8" ht="27.75" customHeight="1">
      <c r="A57" s="50"/>
      <c r="B57" s="45" t="s">
        <v>106</v>
      </c>
      <c r="C57" s="50"/>
      <c r="D57" s="85">
        <f>D58</f>
        <v>3387.8</v>
      </c>
      <c r="E57" s="85">
        <f>E58</f>
        <v>2800.1</v>
      </c>
      <c r="F57" s="85">
        <f>F58</f>
        <v>2050</v>
      </c>
      <c r="G57" s="86">
        <f t="shared" si="2"/>
        <v>0.6051124623649565</v>
      </c>
      <c r="H57" s="99">
        <f t="shared" si="3"/>
        <v>0.7321167101174958</v>
      </c>
    </row>
    <row r="58" spans="1:8" s="16" customFormat="1" ht="41.25" customHeight="1">
      <c r="A58" s="87"/>
      <c r="B58" s="60" t="s">
        <v>107</v>
      </c>
      <c r="C58" s="87" t="s">
        <v>219</v>
      </c>
      <c r="D58" s="88">
        <v>3387.8</v>
      </c>
      <c r="E58" s="88">
        <v>2800.1</v>
      </c>
      <c r="F58" s="88">
        <v>2050</v>
      </c>
      <c r="G58" s="86">
        <f t="shared" si="2"/>
        <v>0.6051124623649565</v>
      </c>
      <c r="H58" s="99">
        <f t="shared" si="3"/>
        <v>0.7321167101174958</v>
      </c>
    </row>
    <row r="59" spans="1:8" ht="21.75" customHeight="1">
      <c r="A59" s="150"/>
      <c r="B59" s="71" t="s">
        <v>74</v>
      </c>
      <c r="C59" s="89"/>
      <c r="D59" s="90">
        <f>D31+D36+D38+D41+D44+D49+D52+D55+D57</f>
        <v>6434</v>
      </c>
      <c r="E59" s="90">
        <f>E31+E36+E38+E41+E44+E49+E52+E55+E57</f>
        <v>5274.5</v>
      </c>
      <c r="F59" s="90">
        <f>F31+F36+F38+F41+F44+F49+F52+F55+F57</f>
        <v>4182.5</v>
      </c>
      <c r="G59" s="86">
        <f t="shared" si="2"/>
        <v>0.6500621697233447</v>
      </c>
      <c r="H59" s="99">
        <f t="shared" si="3"/>
        <v>0.7929661579296616</v>
      </c>
    </row>
    <row r="60" spans="1:8" ht="25.5" customHeight="1">
      <c r="A60" s="151"/>
      <c r="B60" s="70" t="s">
        <v>89</v>
      </c>
      <c r="C60" s="147"/>
      <c r="D60" s="93">
        <f>D57</f>
        <v>3387.8</v>
      </c>
      <c r="E60" s="93">
        <f>E57</f>
        <v>2800.1</v>
      </c>
      <c r="F60" s="93">
        <f>F57</f>
        <v>2050</v>
      </c>
      <c r="G60" s="86">
        <f t="shared" si="2"/>
        <v>0.6051124623649565</v>
      </c>
      <c r="H60" s="99">
        <f t="shared" si="3"/>
        <v>0.7321167101174958</v>
      </c>
    </row>
    <row r="61" ht="12.75">
      <c r="A61" s="37"/>
    </row>
    <row r="62" ht="12.75">
      <c r="A62" s="37"/>
    </row>
    <row r="63" spans="1:8" ht="15">
      <c r="A63" s="37"/>
      <c r="B63" s="38" t="s">
        <v>99</v>
      </c>
      <c r="C63" s="39"/>
      <c r="H63" s="36">
        <v>3192.8</v>
      </c>
    </row>
    <row r="64" spans="1:3" ht="15">
      <c r="A64" s="37"/>
      <c r="B64" s="38"/>
      <c r="C64" s="39"/>
    </row>
    <row r="65" spans="1:3" ht="15">
      <c r="A65" s="37"/>
      <c r="B65" s="38" t="s">
        <v>90</v>
      </c>
      <c r="C65" s="39"/>
    </row>
    <row r="66" spans="1:3" ht="15">
      <c r="A66" s="37"/>
      <c r="B66" s="38" t="s">
        <v>91</v>
      </c>
      <c r="C66" s="39"/>
    </row>
    <row r="67" spans="1:3" ht="15">
      <c r="A67" s="37"/>
      <c r="B67" s="38"/>
      <c r="C67" s="39"/>
    </row>
    <row r="68" spans="1:3" ht="15">
      <c r="A68" s="37"/>
      <c r="B68" s="38" t="s">
        <v>92</v>
      </c>
      <c r="C68" s="39"/>
    </row>
    <row r="69" spans="1:3" ht="15">
      <c r="A69" s="37"/>
      <c r="B69" s="38" t="s">
        <v>93</v>
      </c>
      <c r="C69" s="39"/>
    </row>
    <row r="70" spans="1:3" ht="15">
      <c r="A70" s="37"/>
      <c r="B70" s="38"/>
      <c r="C70" s="39"/>
    </row>
    <row r="71" spans="1:3" ht="15">
      <c r="A71" s="37"/>
      <c r="B71" s="38" t="s">
        <v>94</v>
      </c>
      <c r="C71" s="39"/>
    </row>
    <row r="72" spans="1:3" ht="15">
      <c r="A72" s="37"/>
      <c r="B72" s="38" t="s">
        <v>95</v>
      </c>
      <c r="C72" s="39"/>
    </row>
    <row r="73" spans="1:3" ht="15">
      <c r="A73" s="37"/>
      <c r="B73" s="38"/>
      <c r="C73" s="39"/>
    </row>
    <row r="74" spans="1:3" ht="15">
      <c r="A74" s="37"/>
      <c r="B74" s="38" t="s">
        <v>96</v>
      </c>
      <c r="C74" s="39"/>
    </row>
    <row r="75" spans="1:3" ht="15">
      <c r="A75" s="37"/>
      <c r="B75" s="38" t="s">
        <v>97</v>
      </c>
      <c r="C75" s="39"/>
    </row>
    <row r="76" ht="12.75">
      <c r="A76" s="37"/>
    </row>
    <row r="77" ht="12.75">
      <c r="A77" s="37"/>
    </row>
    <row r="78" spans="1:8" ht="15">
      <c r="A78" s="37"/>
      <c r="B78" s="38" t="s">
        <v>98</v>
      </c>
      <c r="C78" s="39"/>
      <c r="H78" s="43">
        <f>H63+F26-F59</f>
        <v>2760</v>
      </c>
    </row>
    <row r="79" ht="12.75">
      <c r="A79" s="37"/>
    </row>
    <row r="80" ht="12.75">
      <c r="A80" s="37"/>
    </row>
    <row r="81" spans="1:3" ht="15">
      <c r="A81" s="37"/>
      <c r="B81" s="38" t="s">
        <v>100</v>
      </c>
      <c r="C81" s="39"/>
    </row>
    <row r="82" spans="1:3" ht="15">
      <c r="A82" s="37"/>
      <c r="B82" s="38" t="s">
        <v>101</v>
      </c>
      <c r="C82" s="39"/>
    </row>
    <row r="83" spans="1:3" ht="15">
      <c r="A83" s="37"/>
      <c r="B83" s="38" t="s">
        <v>102</v>
      </c>
      <c r="C83" s="39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  <row r="157" ht="12.75">
      <c r="A157" s="37"/>
    </row>
    <row r="158" ht="12.75">
      <c r="A158" s="37"/>
    </row>
    <row r="159" ht="12.75">
      <c r="A159" s="37"/>
    </row>
    <row r="160" ht="12.75">
      <c r="A160" s="37"/>
    </row>
    <row r="161" ht="12.75">
      <c r="A161" s="37"/>
    </row>
    <row r="162" ht="12.75">
      <c r="A162" s="37"/>
    </row>
    <row r="163" ht="12.75">
      <c r="A163" s="37"/>
    </row>
    <row r="164" ht="12.75">
      <c r="A164" s="37"/>
    </row>
    <row r="165" ht="12.75">
      <c r="A165" s="37"/>
    </row>
    <row r="166" ht="12.75">
      <c r="A166" s="37"/>
    </row>
    <row r="167" ht="12.75">
      <c r="A167" s="37"/>
    </row>
    <row r="168" ht="12.75">
      <c r="A168" s="37"/>
    </row>
    <row r="169" ht="12.75">
      <c r="A169" s="37"/>
    </row>
    <row r="170" ht="12.75">
      <c r="A170" s="37"/>
    </row>
    <row r="171" ht="12.75">
      <c r="A171" s="37"/>
    </row>
    <row r="172" ht="12.75">
      <c r="A172" s="37"/>
    </row>
    <row r="173" ht="12.75">
      <c r="A173" s="37"/>
    </row>
    <row r="174" ht="12.75">
      <c r="A174" s="37"/>
    </row>
    <row r="175" ht="12.75">
      <c r="A175" s="37"/>
    </row>
    <row r="176" ht="12.75">
      <c r="A176" s="37"/>
    </row>
    <row r="177" ht="12.75">
      <c r="A177" s="37"/>
    </row>
    <row r="178" ht="12.75">
      <c r="A178" s="37"/>
    </row>
    <row r="179" ht="12.75">
      <c r="A179" s="37"/>
    </row>
    <row r="180" ht="12.75">
      <c r="A180" s="37"/>
    </row>
    <row r="181" ht="12.75">
      <c r="A181" s="37"/>
    </row>
    <row r="182" ht="12.75">
      <c r="A182" s="37"/>
    </row>
    <row r="183" ht="12.75">
      <c r="A183" s="37"/>
    </row>
    <row r="184" ht="12.75">
      <c r="A184" s="37"/>
    </row>
    <row r="185" ht="12.75">
      <c r="A185" s="37"/>
    </row>
    <row r="186" ht="12.75">
      <c r="A186" s="37"/>
    </row>
    <row r="187" ht="12.75">
      <c r="A187" s="37"/>
    </row>
    <row r="188" ht="12.75">
      <c r="A188" s="37"/>
    </row>
    <row r="189" ht="12.75">
      <c r="A189" s="37"/>
    </row>
    <row r="190" ht="12.75">
      <c r="A190" s="37"/>
    </row>
    <row r="191" ht="12.75">
      <c r="A191" s="37"/>
    </row>
    <row r="192" ht="12.75">
      <c r="A192" s="37"/>
    </row>
    <row r="193" ht="12.75">
      <c r="A193" s="37"/>
    </row>
    <row r="194" ht="12.75">
      <c r="A194" s="37"/>
    </row>
    <row r="195" ht="12.75">
      <c r="A195" s="37"/>
    </row>
    <row r="196" ht="12.75">
      <c r="A196" s="37"/>
    </row>
    <row r="197" ht="12.75">
      <c r="A197" s="37"/>
    </row>
    <row r="198" ht="12.75">
      <c r="A198" s="37"/>
    </row>
    <row r="199" ht="12.75">
      <c r="A199" s="37"/>
    </row>
    <row r="200" ht="12.75">
      <c r="A200" s="37"/>
    </row>
    <row r="201" ht="12.75">
      <c r="A201" s="37"/>
    </row>
    <row r="202" ht="12.75">
      <c r="A202" s="37"/>
    </row>
    <row r="203" ht="12.75">
      <c r="A203" s="37"/>
    </row>
    <row r="204" ht="12.75">
      <c r="A204" s="37"/>
    </row>
    <row r="205" ht="12.75">
      <c r="A205" s="37"/>
    </row>
    <row r="206" ht="12.75">
      <c r="A206" s="37"/>
    </row>
    <row r="207" ht="12.75">
      <c r="A207" s="37"/>
    </row>
    <row r="208" ht="12.75">
      <c r="A208" s="37"/>
    </row>
    <row r="209" ht="12.75">
      <c r="A209" s="37"/>
    </row>
    <row r="210" ht="12.75">
      <c r="A210" s="37"/>
    </row>
    <row r="211" ht="12.75">
      <c r="A211" s="37"/>
    </row>
    <row r="212" ht="12.75">
      <c r="A212" s="37"/>
    </row>
    <row r="213" ht="12.75">
      <c r="A213" s="37"/>
    </row>
    <row r="214" ht="12.75">
      <c r="A214" s="37"/>
    </row>
    <row r="215" ht="12.75">
      <c r="A215" s="37"/>
    </row>
    <row r="216" ht="12.75">
      <c r="A216" s="37"/>
    </row>
    <row r="217" ht="12.75">
      <c r="A217" s="37"/>
    </row>
    <row r="218" ht="12.75">
      <c r="A218" s="37"/>
    </row>
    <row r="219" ht="12.75">
      <c r="A219" s="37"/>
    </row>
    <row r="220" ht="12.75">
      <c r="A220" s="37"/>
    </row>
    <row r="221" ht="12.75">
      <c r="A221" s="37"/>
    </row>
    <row r="222" ht="12.75">
      <c r="A222" s="37"/>
    </row>
    <row r="223" ht="12.75">
      <c r="A223" s="37"/>
    </row>
    <row r="224" ht="12.75">
      <c r="A224" s="37"/>
    </row>
    <row r="225" ht="12.75">
      <c r="A225" s="37"/>
    </row>
    <row r="226" ht="12.75">
      <c r="A226" s="37"/>
    </row>
    <row r="227" ht="12.75">
      <c r="A227" s="37"/>
    </row>
    <row r="228" ht="12.75">
      <c r="A228" s="37"/>
    </row>
    <row r="229" ht="12.75">
      <c r="A229" s="37"/>
    </row>
    <row r="230" ht="12.75">
      <c r="A230" s="37"/>
    </row>
    <row r="231" ht="12.75">
      <c r="A231" s="37"/>
    </row>
    <row r="232" ht="12.75">
      <c r="A232" s="37"/>
    </row>
    <row r="233" ht="12.75">
      <c r="A233" s="37"/>
    </row>
    <row r="234" ht="12.75">
      <c r="A234" s="37"/>
    </row>
    <row r="235" ht="12.75">
      <c r="A235" s="37"/>
    </row>
    <row r="236" ht="12.75">
      <c r="A236" s="37"/>
    </row>
    <row r="237" ht="12.75">
      <c r="A237" s="37"/>
    </row>
    <row r="238" ht="12.75">
      <c r="A238" s="37"/>
    </row>
    <row r="239" ht="12.75">
      <c r="A239" s="37"/>
    </row>
    <row r="240" ht="12.75">
      <c r="A240" s="37"/>
    </row>
    <row r="241" ht="12.75">
      <c r="A241" s="37"/>
    </row>
    <row r="242" ht="12.75">
      <c r="A242" s="37"/>
    </row>
    <row r="243" ht="12.75">
      <c r="A243" s="37"/>
    </row>
    <row r="244" ht="12.75">
      <c r="A244" s="37"/>
    </row>
    <row r="245" ht="12.75">
      <c r="A245" s="37"/>
    </row>
    <row r="246" ht="12.75">
      <c r="A246" s="37"/>
    </row>
    <row r="247" ht="12.75">
      <c r="A247" s="37"/>
    </row>
    <row r="248" ht="12.75">
      <c r="A248" s="37"/>
    </row>
    <row r="249" ht="12.75">
      <c r="A249" s="37"/>
    </row>
    <row r="250" ht="12.75">
      <c r="A250" s="37"/>
    </row>
    <row r="251" ht="12.75">
      <c r="A251" s="37"/>
    </row>
    <row r="252" ht="12.75">
      <c r="A252" s="37"/>
    </row>
    <row r="253" ht="12.75">
      <c r="A253" s="37"/>
    </row>
    <row r="254" ht="12.75">
      <c r="A254" s="37"/>
    </row>
    <row r="255" ht="12.75">
      <c r="A255" s="37"/>
    </row>
    <row r="256" ht="12.75">
      <c r="A256" s="37"/>
    </row>
    <row r="257" ht="12.75">
      <c r="A257" s="37"/>
    </row>
    <row r="258" ht="12.75">
      <c r="A258" s="37"/>
    </row>
    <row r="259" ht="12.75">
      <c r="A259" s="37"/>
    </row>
    <row r="260" ht="12.75">
      <c r="A260" s="37"/>
    </row>
    <row r="261" ht="12.75">
      <c r="A261" s="37"/>
    </row>
    <row r="262" ht="12.75">
      <c r="A262" s="37"/>
    </row>
    <row r="263" ht="12.75">
      <c r="A263" s="37"/>
    </row>
    <row r="264" ht="12.75">
      <c r="A264" s="37"/>
    </row>
    <row r="265" ht="12.75">
      <c r="A265" s="37"/>
    </row>
    <row r="266" ht="12.75">
      <c r="A266" s="37"/>
    </row>
    <row r="267" ht="12.75">
      <c r="A267" s="37"/>
    </row>
    <row r="268" ht="12.75">
      <c r="A268" s="37"/>
    </row>
    <row r="269" ht="12.75">
      <c r="A269" s="37"/>
    </row>
    <row r="270" ht="12.75">
      <c r="A270" s="37"/>
    </row>
    <row r="271" ht="12.75">
      <c r="A271" s="37"/>
    </row>
    <row r="272" ht="12.75">
      <c r="A272" s="37"/>
    </row>
    <row r="273" ht="12.75">
      <c r="A273" s="37"/>
    </row>
    <row r="274" ht="12.75">
      <c r="A274" s="37"/>
    </row>
    <row r="275" ht="12.75">
      <c r="A275" s="37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H386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6.421875" style="96" customWidth="1"/>
    <col min="2" max="2" width="28.00390625" style="96" customWidth="1"/>
    <col min="3" max="3" width="10.28125" style="95" hidden="1" customWidth="1"/>
    <col min="4" max="5" width="12.421875" style="96" customWidth="1"/>
    <col min="6" max="6" width="11.7109375" style="96" customWidth="1"/>
    <col min="7" max="7" width="10.00390625" style="96" customWidth="1"/>
    <col min="8" max="8" width="11.00390625" style="96" customWidth="1"/>
    <col min="9" max="9" width="14.421875" style="2" customWidth="1"/>
    <col min="10" max="10" width="18.28125" style="2" customWidth="1"/>
    <col min="11" max="16384" width="9.140625" style="2" customWidth="1"/>
  </cols>
  <sheetData>
    <row r="1" spans="1:8" s="4" customFormat="1" ht="66" customHeight="1">
      <c r="A1" s="191" t="s">
        <v>385</v>
      </c>
      <c r="B1" s="191"/>
      <c r="C1" s="191"/>
      <c r="D1" s="191"/>
      <c r="E1" s="191"/>
      <c r="F1" s="191"/>
      <c r="G1" s="191"/>
      <c r="H1" s="191"/>
    </row>
    <row r="2" spans="1:8" s="1" customFormat="1" ht="12.75" customHeight="1">
      <c r="A2" s="40"/>
      <c r="B2" s="159" t="s">
        <v>8</v>
      </c>
      <c r="C2" s="41"/>
      <c r="D2" s="152" t="s">
        <v>9</v>
      </c>
      <c r="E2" s="155" t="s">
        <v>358</v>
      </c>
      <c r="F2" s="152" t="s">
        <v>10</v>
      </c>
      <c r="G2" s="183" t="s">
        <v>156</v>
      </c>
      <c r="H2" s="155" t="s">
        <v>359</v>
      </c>
    </row>
    <row r="3" spans="1:8" s="1" customFormat="1" ht="19.5" customHeight="1">
      <c r="A3" s="146"/>
      <c r="B3" s="159"/>
      <c r="C3" s="41"/>
      <c r="D3" s="152"/>
      <c r="E3" s="156"/>
      <c r="F3" s="152"/>
      <c r="G3" s="184"/>
      <c r="H3" s="156"/>
    </row>
    <row r="4" spans="1:8" s="1" customFormat="1" ht="30">
      <c r="A4" s="146"/>
      <c r="B4" s="143" t="s">
        <v>88</v>
      </c>
      <c r="C4" s="149"/>
      <c r="D4" s="42">
        <f>D5+D6+D7+D8+D9+D10+D11+D12+D13+D14+D15+D16+D17+D18+D19+D20</f>
        <v>3440.6</v>
      </c>
      <c r="E4" s="42">
        <f>E5+E6+E7+E8+E9+E10+E11+E12+E13+E14+E15+E16+E17+E18+E19+E20</f>
        <v>2265</v>
      </c>
      <c r="F4" s="42">
        <f>F5+F6+F7+F8+F9+F10+F11+F12+F13+F14+F15+F16+F17+F18+F19+F20</f>
        <v>2866.7000000000003</v>
      </c>
      <c r="G4" s="35">
        <f>F4/D4</f>
        <v>0.833197698075917</v>
      </c>
      <c r="H4" s="35">
        <f>F4/E4</f>
        <v>1.2656512141280354</v>
      </c>
    </row>
    <row r="5" spans="1:8" s="1" customFormat="1" ht="15">
      <c r="A5" s="146"/>
      <c r="B5" s="142" t="s">
        <v>12</v>
      </c>
      <c r="C5" s="150"/>
      <c r="D5" s="33">
        <v>670</v>
      </c>
      <c r="E5" s="33">
        <v>460</v>
      </c>
      <c r="F5" s="33">
        <v>436.1</v>
      </c>
      <c r="G5" s="35">
        <f aca="true" t="shared" si="0" ref="G5:G28">F5/D5</f>
        <v>0.6508955223880597</v>
      </c>
      <c r="H5" s="35">
        <f aca="true" t="shared" si="1" ref="H5:H28">F5/E5</f>
        <v>0.9480434782608697</v>
      </c>
    </row>
    <row r="6" spans="1:8" s="1" customFormat="1" ht="15">
      <c r="A6" s="146"/>
      <c r="B6" s="142" t="s">
        <v>325</v>
      </c>
      <c r="C6" s="150"/>
      <c r="D6" s="33">
        <v>980.6</v>
      </c>
      <c r="E6" s="33">
        <v>735</v>
      </c>
      <c r="F6" s="33">
        <v>905.3</v>
      </c>
      <c r="G6" s="35">
        <f t="shared" si="0"/>
        <v>0.9232102794207627</v>
      </c>
      <c r="H6" s="35">
        <f t="shared" si="1"/>
        <v>1.2317006802721089</v>
      </c>
    </row>
    <row r="7" spans="1:8" s="1" customFormat="1" ht="15">
      <c r="A7" s="146"/>
      <c r="B7" s="142" t="s">
        <v>14</v>
      </c>
      <c r="C7" s="150"/>
      <c r="D7" s="33">
        <v>350</v>
      </c>
      <c r="E7" s="33">
        <v>242</v>
      </c>
      <c r="F7" s="33">
        <v>361.8</v>
      </c>
      <c r="G7" s="35">
        <f t="shared" si="0"/>
        <v>1.0337142857142858</v>
      </c>
      <c r="H7" s="35">
        <f t="shared" si="1"/>
        <v>1.4950413223140497</v>
      </c>
    </row>
    <row r="8" spans="1:8" s="1" customFormat="1" ht="15">
      <c r="A8" s="146"/>
      <c r="B8" s="142" t="s">
        <v>15</v>
      </c>
      <c r="C8" s="150"/>
      <c r="D8" s="33">
        <v>150</v>
      </c>
      <c r="E8" s="33">
        <v>70</v>
      </c>
      <c r="F8" s="33">
        <v>77.7</v>
      </c>
      <c r="G8" s="35">
        <f t="shared" si="0"/>
        <v>0.518</v>
      </c>
      <c r="H8" s="35">
        <f t="shared" si="1"/>
        <v>1.11</v>
      </c>
    </row>
    <row r="9" spans="1:8" s="1" customFormat="1" ht="15">
      <c r="A9" s="146"/>
      <c r="B9" s="142" t="s">
        <v>16</v>
      </c>
      <c r="C9" s="150"/>
      <c r="D9" s="33">
        <v>1200</v>
      </c>
      <c r="E9" s="33">
        <v>690</v>
      </c>
      <c r="F9" s="33">
        <v>882.4</v>
      </c>
      <c r="G9" s="35">
        <f t="shared" si="0"/>
        <v>0.7353333333333333</v>
      </c>
      <c r="H9" s="35">
        <f t="shared" si="1"/>
        <v>1.278840579710145</v>
      </c>
    </row>
    <row r="10" spans="1:8" s="1" customFormat="1" ht="15">
      <c r="A10" s="146"/>
      <c r="B10" s="142" t="s">
        <v>113</v>
      </c>
      <c r="C10" s="150"/>
      <c r="D10" s="33">
        <v>10</v>
      </c>
      <c r="E10" s="33">
        <v>8</v>
      </c>
      <c r="F10" s="33">
        <v>37.9</v>
      </c>
      <c r="G10" s="35">
        <f t="shared" si="0"/>
        <v>3.79</v>
      </c>
      <c r="H10" s="35">
        <f t="shared" si="1"/>
        <v>4.7375</v>
      </c>
    </row>
    <row r="11" spans="1:8" s="1" customFormat="1" ht="25.5">
      <c r="A11" s="146"/>
      <c r="B11" s="142" t="s">
        <v>17</v>
      </c>
      <c r="C11" s="150"/>
      <c r="D11" s="33">
        <v>0</v>
      </c>
      <c r="E11" s="33">
        <v>0</v>
      </c>
      <c r="F11" s="33">
        <v>0</v>
      </c>
      <c r="G11" s="35">
        <v>0</v>
      </c>
      <c r="H11" s="35">
        <v>0</v>
      </c>
    </row>
    <row r="12" spans="1:8" s="1" customFormat="1" ht="15">
      <c r="A12" s="146"/>
      <c r="B12" s="142" t="s">
        <v>18</v>
      </c>
      <c r="C12" s="150"/>
      <c r="D12" s="33">
        <v>80</v>
      </c>
      <c r="E12" s="33">
        <v>60</v>
      </c>
      <c r="F12" s="33">
        <v>100.7</v>
      </c>
      <c r="G12" s="35">
        <f t="shared" si="0"/>
        <v>1.25875</v>
      </c>
      <c r="H12" s="35">
        <f t="shared" si="1"/>
        <v>1.6783333333333335</v>
      </c>
    </row>
    <row r="13" spans="1:8" s="1" customFormat="1" ht="15">
      <c r="A13" s="146"/>
      <c r="B13" s="142" t="s">
        <v>19</v>
      </c>
      <c r="C13" s="150"/>
      <c r="D13" s="33">
        <v>0</v>
      </c>
      <c r="E13" s="33">
        <v>0</v>
      </c>
      <c r="F13" s="33">
        <v>0</v>
      </c>
      <c r="G13" s="35">
        <v>0</v>
      </c>
      <c r="H13" s="35">
        <v>0</v>
      </c>
    </row>
    <row r="14" spans="1:8" s="1" customFormat="1" ht="15">
      <c r="A14" s="146"/>
      <c r="B14" s="142" t="s">
        <v>21</v>
      </c>
      <c r="C14" s="150"/>
      <c r="D14" s="33">
        <v>0</v>
      </c>
      <c r="E14" s="33">
        <v>0</v>
      </c>
      <c r="F14" s="33">
        <v>0</v>
      </c>
      <c r="G14" s="35">
        <v>0</v>
      </c>
      <c r="H14" s="35">
        <v>0</v>
      </c>
    </row>
    <row r="15" spans="1:8" s="1" customFormat="1" ht="15">
      <c r="A15" s="146"/>
      <c r="B15" s="142" t="s">
        <v>22</v>
      </c>
      <c r="C15" s="150"/>
      <c r="D15" s="33">
        <v>0</v>
      </c>
      <c r="E15" s="33">
        <v>0</v>
      </c>
      <c r="F15" s="33">
        <v>0</v>
      </c>
      <c r="G15" s="35">
        <v>0</v>
      </c>
      <c r="H15" s="35">
        <v>0</v>
      </c>
    </row>
    <row r="16" spans="1:8" s="1" customFormat="1" ht="42" customHeight="1">
      <c r="A16" s="146"/>
      <c r="B16" s="142" t="s">
        <v>120</v>
      </c>
      <c r="C16" s="150"/>
      <c r="D16" s="33">
        <v>0</v>
      </c>
      <c r="E16" s="33">
        <v>0</v>
      </c>
      <c r="F16" s="33"/>
      <c r="G16" s="35">
        <v>0</v>
      </c>
      <c r="H16" s="35">
        <v>0</v>
      </c>
    </row>
    <row r="17" spans="1:8" s="1" customFormat="1" ht="34.5" customHeight="1">
      <c r="A17" s="146"/>
      <c r="B17" s="142" t="s">
        <v>124</v>
      </c>
      <c r="C17" s="150"/>
      <c r="D17" s="33">
        <v>0</v>
      </c>
      <c r="E17" s="33">
        <v>0</v>
      </c>
      <c r="F17" s="33">
        <v>64</v>
      </c>
      <c r="G17" s="35">
        <v>0</v>
      </c>
      <c r="H17" s="35">
        <v>0</v>
      </c>
    </row>
    <row r="18" spans="1:8" s="1" customFormat="1" ht="25.5">
      <c r="A18" s="146"/>
      <c r="B18" s="142" t="s">
        <v>25</v>
      </c>
      <c r="C18" s="150"/>
      <c r="D18" s="33">
        <v>0</v>
      </c>
      <c r="E18" s="33">
        <v>0</v>
      </c>
      <c r="F18" s="33">
        <v>0.8</v>
      </c>
      <c r="G18" s="35">
        <v>0</v>
      </c>
      <c r="H18" s="35">
        <v>0</v>
      </c>
    </row>
    <row r="19" spans="1:8" s="1" customFormat="1" ht="15">
      <c r="A19" s="146"/>
      <c r="B19" s="142" t="s">
        <v>127</v>
      </c>
      <c r="C19" s="150"/>
      <c r="D19" s="33">
        <v>0</v>
      </c>
      <c r="E19" s="33">
        <v>0</v>
      </c>
      <c r="F19" s="33">
        <v>0</v>
      </c>
      <c r="G19" s="35">
        <v>0</v>
      </c>
      <c r="H19" s="35">
        <v>0</v>
      </c>
    </row>
    <row r="20" spans="1:8" s="1" customFormat="1" ht="15">
      <c r="A20" s="146"/>
      <c r="B20" s="142" t="s">
        <v>28</v>
      </c>
      <c r="C20" s="150"/>
      <c r="D20" s="33">
        <v>0</v>
      </c>
      <c r="E20" s="33">
        <v>0</v>
      </c>
      <c r="F20" s="33">
        <v>0</v>
      </c>
      <c r="G20" s="35">
        <v>0</v>
      </c>
      <c r="H20" s="35">
        <v>0</v>
      </c>
    </row>
    <row r="21" spans="1:8" s="1" customFormat="1" ht="30.75" customHeight="1">
      <c r="A21" s="146"/>
      <c r="B21" s="45" t="s">
        <v>87</v>
      </c>
      <c r="C21" s="50"/>
      <c r="D21" s="33">
        <f>D22+D23+D24+D25+D26</f>
        <v>1059.7</v>
      </c>
      <c r="E21" s="33">
        <f>E22+E23+E24+E25+E26</f>
        <v>794.8</v>
      </c>
      <c r="F21" s="33">
        <f>F22+F23+F24+F25+F26</f>
        <v>173.7</v>
      </c>
      <c r="G21" s="35">
        <f t="shared" si="0"/>
        <v>0.16391431537227516</v>
      </c>
      <c r="H21" s="35">
        <f t="shared" si="1"/>
        <v>0.21854554604932058</v>
      </c>
    </row>
    <row r="22" spans="1:8" s="1" customFormat="1" ht="15">
      <c r="A22" s="146"/>
      <c r="B22" s="142" t="s">
        <v>30</v>
      </c>
      <c r="C22" s="150"/>
      <c r="D22" s="33">
        <v>905.7</v>
      </c>
      <c r="E22" s="33">
        <v>679.3</v>
      </c>
      <c r="F22" s="33">
        <v>71.2</v>
      </c>
      <c r="G22" s="35">
        <f t="shared" si="0"/>
        <v>0.07861322733797063</v>
      </c>
      <c r="H22" s="35">
        <f t="shared" si="1"/>
        <v>0.10481377889003388</v>
      </c>
    </row>
    <row r="23" spans="1:8" s="1" customFormat="1" ht="15">
      <c r="A23" s="146"/>
      <c r="B23" s="142" t="s">
        <v>108</v>
      </c>
      <c r="C23" s="150"/>
      <c r="D23" s="33">
        <f>154.5-0.5</f>
        <v>154</v>
      </c>
      <c r="E23" s="33">
        <v>115.5</v>
      </c>
      <c r="F23" s="33">
        <v>102.5</v>
      </c>
      <c r="G23" s="35">
        <f t="shared" si="0"/>
        <v>0.6655844155844156</v>
      </c>
      <c r="H23" s="35">
        <f t="shared" si="1"/>
        <v>0.8874458874458875</v>
      </c>
    </row>
    <row r="24" spans="1:8" s="1" customFormat="1" ht="25.5">
      <c r="A24" s="146"/>
      <c r="B24" s="142" t="s">
        <v>73</v>
      </c>
      <c r="C24" s="150"/>
      <c r="D24" s="33">
        <v>0</v>
      </c>
      <c r="E24" s="33">
        <v>0</v>
      </c>
      <c r="F24" s="33">
        <v>0</v>
      </c>
      <c r="G24" s="35">
        <v>0</v>
      </c>
      <c r="H24" s="35">
        <v>0</v>
      </c>
    </row>
    <row r="25" spans="1:8" s="1" customFormat="1" ht="30.75" customHeight="1" thickBot="1">
      <c r="A25" s="146"/>
      <c r="B25" s="82" t="s">
        <v>164</v>
      </c>
      <c r="C25" s="83"/>
      <c r="D25" s="33">
        <v>0</v>
      </c>
      <c r="E25" s="33">
        <v>0</v>
      </c>
      <c r="F25" s="33">
        <v>0</v>
      </c>
      <c r="G25" s="35">
        <v>0</v>
      </c>
      <c r="H25" s="35">
        <v>0</v>
      </c>
    </row>
    <row r="26" spans="1:8" s="1" customFormat="1" ht="42.75" customHeight="1">
      <c r="A26" s="146"/>
      <c r="B26" s="142" t="s">
        <v>33</v>
      </c>
      <c r="C26" s="150"/>
      <c r="D26" s="33">
        <v>0</v>
      </c>
      <c r="E26" s="33">
        <v>0</v>
      </c>
      <c r="F26" s="33">
        <v>0</v>
      </c>
      <c r="G26" s="35">
        <v>0</v>
      </c>
      <c r="H26" s="35">
        <v>0</v>
      </c>
    </row>
    <row r="27" spans="1:8" s="1" customFormat="1" ht="21" customHeight="1">
      <c r="A27" s="146"/>
      <c r="B27" s="47" t="s">
        <v>34</v>
      </c>
      <c r="C27" s="84"/>
      <c r="D27" s="42">
        <f>D4+D21</f>
        <v>4500.3</v>
      </c>
      <c r="E27" s="42">
        <f>E4+E21</f>
        <v>3059.8</v>
      </c>
      <c r="F27" s="42">
        <f>F4+F21</f>
        <v>3040.4</v>
      </c>
      <c r="G27" s="35">
        <f t="shared" si="0"/>
        <v>0.6755994044841455</v>
      </c>
      <c r="H27" s="35">
        <f t="shared" si="1"/>
        <v>0.9936597163213282</v>
      </c>
    </row>
    <row r="28" spans="1:8" s="1" customFormat="1" ht="21" customHeight="1">
      <c r="A28" s="146"/>
      <c r="B28" s="142" t="s">
        <v>114</v>
      </c>
      <c r="C28" s="150"/>
      <c r="D28" s="33">
        <f>D4</f>
        <v>3440.6</v>
      </c>
      <c r="E28" s="33">
        <f>E4</f>
        <v>2265</v>
      </c>
      <c r="F28" s="33">
        <f>F4</f>
        <v>2866.7000000000003</v>
      </c>
      <c r="G28" s="35">
        <f t="shared" si="0"/>
        <v>0.833197698075917</v>
      </c>
      <c r="H28" s="35">
        <f t="shared" si="1"/>
        <v>1.2656512141280354</v>
      </c>
    </row>
    <row r="29" spans="1:8" s="1" customFormat="1" ht="12.75">
      <c r="A29" s="167"/>
      <c r="B29" s="185"/>
      <c r="C29" s="185"/>
      <c r="D29" s="185"/>
      <c r="E29" s="185"/>
      <c r="F29" s="185"/>
      <c r="G29" s="185"/>
      <c r="H29" s="186"/>
    </row>
    <row r="30" spans="1:8" s="1" customFormat="1" ht="15" customHeight="1">
      <c r="A30" s="188" t="s">
        <v>169</v>
      </c>
      <c r="B30" s="159" t="s">
        <v>35</v>
      </c>
      <c r="C30" s="160" t="s">
        <v>214</v>
      </c>
      <c r="D30" s="152" t="s">
        <v>9</v>
      </c>
      <c r="E30" s="155" t="s">
        <v>358</v>
      </c>
      <c r="F30" s="155" t="s">
        <v>10</v>
      </c>
      <c r="G30" s="183" t="s">
        <v>156</v>
      </c>
      <c r="H30" s="155" t="s">
        <v>359</v>
      </c>
    </row>
    <row r="31" spans="1:8" s="1" customFormat="1" ht="15" customHeight="1">
      <c r="A31" s="188"/>
      <c r="B31" s="159"/>
      <c r="C31" s="161"/>
      <c r="D31" s="152"/>
      <c r="E31" s="156"/>
      <c r="F31" s="156"/>
      <c r="G31" s="184"/>
      <c r="H31" s="156"/>
    </row>
    <row r="32" spans="1:8" s="1" customFormat="1" ht="25.5">
      <c r="A32" s="50" t="s">
        <v>75</v>
      </c>
      <c r="B32" s="45" t="s">
        <v>36</v>
      </c>
      <c r="C32" s="50"/>
      <c r="D32" s="85">
        <f>D33+D34+D35</f>
        <v>2004.9</v>
      </c>
      <c r="E32" s="85">
        <f>E33+E34+E35</f>
        <v>1607.2</v>
      </c>
      <c r="F32" s="85">
        <f>F33+F34+F35</f>
        <v>1224.9</v>
      </c>
      <c r="G32" s="86">
        <f>F32/D32</f>
        <v>0.6109531647463714</v>
      </c>
      <c r="H32" s="86">
        <f>F32/E32</f>
        <v>0.7621329019412644</v>
      </c>
    </row>
    <row r="33" spans="1:8" s="1" customFormat="1" ht="80.25" customHeight="1">
      <c r="A33" s="150" t="s">
        <v>78</v>
      </c>
      <c r="B33" s="142" t="s">
        <v>173</v>
      </c>
      <c r="C33" s="150" t="s">
        <v>78</v>
      </c>
      <c r="D33" s="32">
        <v>1985.5</v>
      </c>
      <c r="E33" s="32">
        <v>1587.8</v>
      </c>
      <c r="F33" s="32">
        <v>1219.9</v>
      </c>
      <c r="G33" s="86">
        <f aca="true" t="shared" si="2" ref="G33:G62">F33/D33</f>
        <v>0.614404432132964</v>
      </c>
      <c r="H33" s="86">
        <f aca="true" t="shared" si="3" ref="H33:H62">F33/E33</f>
        <v>0.7682957551328884</v>
      </c>
    </row>
    <row r="34" spans="1:8" s="1" customFormat="1" ht="18.75" customHeight="1">
      <c r="A34" s="150" t="s">
        <v>80</v>
      </c>
      <c r="B34" s="142" t="s">
        <v>41</v>
      </c>
      <c r="C34" s="150" t="s">
        <v>80</v>
      </c>
      <c r="D34" s="32">
        <v>10</v>
      </c>
      <c r="E34" s="32">
        <v>10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" customFormat="1" ht="25.5">
      <c r="A35" s="150" t="s">
        <v>138</v>
      </c>
      <c r="B35" s="142" t="s">
        <v>131</v>
      </c>
      <c r="C35" s="150"/>
      <c r="D35" s="32">
        <f>D36+D37</f>
        <v>9.4</v>
      </c>
      <c r="E35" s="32">
        <f>E36+E37</f>
        <v>9.4</v>
      </c>
      <c r="F35" s="32">
        <f>F36+F37</f>
        <v>5</v>
      </c>
      <c r="G35" s="86">
        <f t="shared" si="2"/>
        <v>0.5319148936170213</v>
      </c>
      <c r="H35" s="86">
        <f t="shared" si="3"/>
        <v>0.5319148936170213</v>
      </c>
    </row>
    <row r="36" spans="1:8" s="16" customFormat="1" ht="30.75" customHeight="1">
      <c r="A36" s="87"/>
      <c r="B36" s="60" t="s">
        <v>234</v>
      </c>
      <c r="C36" s="87" t="s">
        <v>235</v>
      </c>
      <c r="D36" s="88">
        <v>4.4</v>
      </c>
      <c r="E36" s="88">
        <v>4.4</v>
      </c>
      <c r="F36" s="88">
        <v>0</v>
      </c>
      <c r="G36" s="86">
        <f t="shared" si="2"/>
        <v>0</v>
      </c>
      <c r="H36" s="86">
        <f t="shared" si="3"/>
        <v>0</v>
      </c>
    </row>
    <row r="37" spans="1:8" s="16" customFormat="1" ht="30.75" customHeight="1">
      <c r="A37" s="87"/>
      <c r="B37" s="60" t="s">
        <v>300</v>
      </c>
      <c r="C37" s="87" t="s">
        <v>299</v>
      </c>
      <c r="D37" s="88">
        <v>5</v>
      </c>
      <c r="E37" s="88">
        <v>5</v>
      </c>
      <c r="F37" s="88">
        <v>5</v>
      </c>
      <c r="G37" s="86">
        <f t="shared" si="2"/>
        <v>1</v>
      </c>
      <c r="H37" s="86">
        <f t="shared" si="3"/>
        <v>1</v>
      </c>
    </row>
    <row r="38" spans="1:8" s="1" customFormat="1" ht="18" customHeight="1">
      <c r="A38" s="50" t="s">
        <v>117</v>
      </c>
      <c r="B38" s="45" t="s">
        <v>110</v>
      </c>
      <c r="C38" s="50"/>
      <c r="D38" s="85">
        <f>D39</f>
        <v>154</v>
      </c>
      <c r="E38" s="85">
        <f>E39</f>
        <v>117</v>
      </c>
      <c r="F38" s="85">
        <f>F39</f>
        <v>43.3</v>
      </c>
      <c r="G38" s="86">
        <f t="shared" si="2"/>
        <v>0.2811688311688311</v>
      </c>
      <c r="H38" s="86">
        <f t="shared" si="3"/>
        <v>0.37008547008547005</v>
      </c>
    </row>
    <row r="39" spans="1:8" s="1" customFormat="1" ht="54" customHeight="1">
      <c r="A39" s="150" t="s">
        <v>118</v>
      </c>
      <c r="B39" s="142" t="s">
        <v>180</v>
      </c>
      <c r="C39" s="150" t="s">
        <v>215</v>
      </c>
      <c r="D39" s="32">
        <f>154.5-0.5</f>
        <v>154</v>
      </c>
      <c r="E39" s="32">
        <v>117</v>
      </c>
      <c r="F39" s="32">
        <v>43.3</v>
      </c>
      <c r="G39" s="86">
        <f t="shared" si="2"/>
        <v>0.2811688311688311</v>
      </c>
      <c r="H39" s="86">
        <f t="shared" si="3"/>
        <v>0.37008547008547005</v>
      </c>
    </row>
    <row r="40" spans="1:8" s="1" customFormat="1" ht="25.5" hidden="1">
      <c r="A40" s="50" t="s">
        <v>81</v>
      </c>
      <c r="B40" s="45" t="s">
        <v>44</v>
      </c>
      <c r="C40" s="50"/>
      <c r="D40" s="85">
        <f aca="true" t="shared" si="4" ref="D40:F41">D41</f>
        <v>0</v>
      </c>
      <c r="E40" s="85">
        <f t="shared" si="4"/>
        <v>0</v>
      </c>
      <c r="F40" s="85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" customFormat="1" ht="25.5" hidden="1">
      <c r="A41" s="150" t="s">
        <v>119</v>
      </c>
      <c r="B41" s="142" t="s">
        <v>112</v>
      </c>
      <c r="C41" s="150"/>
      <c r="D41" s="32">
        <f>D42</f>
        <v>0</v>
      </c>
      <c r="E41" s="32">
        <f>E42</f>
        <v>0</v>
      </c>
      <c r="F41" s="32">
        <f t="shared" si="4"/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54" customHeight="1" hidden="1">
      <c r="A42" s="87"/>
      <c r="B42" s="60" t="s">
        <v>223</v>
      </c>
      <c r="C42" s="87" t="s">
        <v>222</v>
      </c>
      <c r="D42" s="88">
        <v>0</v>
      </c>
      <c r="E42" s="88">
        <v>0</v>
      </c>
      <c r="F42" s="88"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19.5" customHeight="1" hidden="1">
      <c r="A43" s="50" t="s">
        <v>82</v>
      </c>
      <c r="B43" s="45" t="s">
        <v>46</v>
      </c>
      <c r="C43" s="50"/>
      <c r="D43" s="85">
        <f aca="true" t="shared" si="5" ref="D43:F44">D44</f>
        <v>0</v>
      </c>
      <c r="E43" s="85">
        <f t="shared" si="5"/>
        <v>0</v>
      </c>
      <c r="F43" s="85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29.25" customHeight="1" hidden="1">
      <c r="A44" s="147" t="s">
        <v>83</v>
      </c>
      <c r="B44" s="70" t="s">
        <v>133</v>
      </c>
      <c r="C44" s="150"/>
      <c r="D44" s="32">
        <f t="shared" si="5"/>
        <v>0</v>
      </c>
      <c r="E44" s="32">
        <f t="shared" si="5"/>
        <v>0</v>
      </c>
      <c r="F44" s="32">
        <f t="shared" si="5"/>
        <v>0</v>
      </c>
      <c r="G44" s="86" t="e">
        <f t="shared" si="2"/>
        <v>#DIV/0!</v>
      </c>
      <c r="H44" s="86" t="e">
        <f t="shared" si="3"/>
        <v>#DIV/0!</v>
      </c>
    </row>
    <row r="45" spans="1:8" s="16" customFormat="1" ht="30" customHeight="1" hidden="1">
      <c r="A45" s="87"/>
      <c r="B45" s="63" t="s">
        <v>133</v>
      </c>
      <c r="C45" s="87" t="s">
        <v>307</v>
      </c>
      <c r="D45" s="88">
        <f>0</f>
        <v>0</v>
      </c>
      <c r="E45" s="88">
        <f>0</f>
        <v>0</v>
      </c>
      <c r="F45" s="88">
        <f>0</f>
        <v>0</v>
      </c>
      <c r="G45" s="86" t="e">
        <f t="shared" si="2"/>
        <v>#DIV/0!</v>
      </c>
      <c r="H45" s="86" t="e">
        <f t="shared" si="3"/>
        <v>#DIV/0!</v>
      </c>
    </row>
    <row r="46" spans="1:8" s="1" customFormat="1" ht="38.25">
      <c r="A46" s="50" t="s">
        <v>84</v>
      </c>
      <c r="B46" s="45" t="s">
        <v>47</v>
      </c>
      <c r="C46" s="50"/>
      <c r="D46" s="85">
        <f>D47</f>
        <v>501.4</v>
      </c>
      <c r="E46" s="85">
        <f>E47</f>
        <v>460.20000000000005</v>
      </c>
      <c r="F46" s="85">
        <f>F47</f>
        <v>382.5</v>
      </c>
      <c r="G46" s="86">
        <f t="shared" si="2"/>
        <v>0.76286398085361</v>
      </c>
      <c r="H46" s="86">
        <f t="shared" si="3"/>
        <v>0.8311603650586701</v>
      </c>
    </row>
    <row r="47" spans="1:8" s="1" customFormat="1" ht="12.75">
      <c r="A47" s="150" t="s">
        <v>50</v>
      </c>
      <c r="B47" s="142" t="s">
        <v>51</v>
      </c>
      <c r="C47" s="150"/>
      <c r="D47" s="32">
        <f>D48+D49+D50</f>
        <v>501.4</v>
      </c>
      <c r="E47" s="32">
        <f>E48+E49+E50</f>
        <v>460.20000000000005</v>
      </c>
      <c r="F47" s="32">
        <f>F48+F49+F50</f>
        <v>382.5</v>
      </c>
      <c r="G47" s="86">
        <f t="shared" si="2"/>
        <v>0.76286398085361</v>
      </c>
      <c r="H47" s="86">
        <f t="shared" si="3"/>
        <v>0.8311603650586701</v>
      </c>
    </row>
    <row r="48" spans="1:8" s="16" customFormat="1" ht="12.75">
      <c r="A48" s="87"/>
      <c r="B48" s="60" t="s">
        <v>105</v>
      </c>
      <c r="C48" s="87" t="s">
        <v>282</v>
      </c>
      <c r="D48" s="88">
        <v>240</v>
      </c>
      <c r="E48" s="88">
        <v>198.8</v>
      </c>
      <c r="F48" s="88">
        <v>198.7</v>
      </c>
      <c r="G48" s="86">
        <f t="shared" si="2"/>
        <v>0.8279166666666666</v>
      </c>
      <c r="H48" s="86">
        <f t="shared" si="3"/>
        <v>0.999496981891348</v>
      </c>
    </row>
    <row r="49" spans="1:8" s="16" customFormat="1" ht="12.75">
      <c r="A49" s="87"/>
      <c r="B49" s="60" t="s">
        <v>287</v>
      </c>
      <c r="C49" s="87" t="s">
        <v>283</v>
      </c>
      <c r="D49" s="88">
        <v>25</v>
      </c>
      <c r="E49" s="88">
        <v>25</v>
      </c>
      <c r="F49" s="88">
        <v>15.3</v>
      </c>
      <c r="G49" s="86">
        <f t="shared" si="2"/>
        <v>0.612</v>
      </c>
      <c r="H49" s="86">
        <f t="shared" si="3"/>
        <v>0.612</v>
      </c>
    </row>
    <row r="50" spans="1:8" s="16" customFormat="1" ht="31.5" customHeight="1">
      <c r="A50" s="87"/>
      <c r="B50" s="60" t="s">
        <v>196</v>
      </c>
      <c r="C50" s="87" t="s">
        <v>288</v>
      </c>
      <c r="D50" s="88">
        <v>236.4</v>
      </c>
      <c r="E50" s="88">
        <v>236.4</v>
      </c>
      <c r="F50" s="88">
        <v>168.5</v>
      </c>
      <c r="G50" s="86">
        <f t="shared" si="2"/>
        <v>0.7127749576988156</v>
      </c>
      <c r="H50" s="86">
        <f t="shared" si="3"/>
        <v>0.7127749576988156</v>
      </c>
    </row>
    <row r="51" spans="1:8" s="1" customFormat="1" ht="25.5">
      <c r="A51" s="64" t="s">
        <v>136</v>
      </c>
      <c r="B51" s="148" t="s">
        <v>134</v>
      </c>
      <c r="C51" s="64"/>
      <c r="D51" s="85">
        <f>D53</f>
        <v>1</v>
      </c>
      <c r="E51" s="85">
        <f>E53</f>
        <v>1</v>
      </c>
      <c r="F51" s="85">
        <f>F53</f>
        <v>0.5</v>
      </c>
      <c r="G51" s="86">
        <f t="shared" si="2"/>
        <v>0.5</v>
      </c>
      <c r="H51" s="86">
        <f t="shared" si="3"/>
        <v>0.5</v>
      </c>
    </row>
    <row r="52" spans="1:8" s="1" customFormat="1" ht="25.5">
      <c r="A52" s="147" t="s">
        <v>130</v>
      </c>
      <c r="B52" s="142" t="s">
        <v>137</v>
      </c>
      <c r="C52" s="150"/>
      <c r="D52" s="32">
        <f>D53</f>
        <v>1</v>
      </c>
      <c r="E52" s="32">
        <f>E53</f>
        <v>1</v>
      </c>
      <c r="F52" s="32">
        <f>F53</f>
        <v>0.5</v>
      </c>
      <c r="G52" s="86">
        <f t="shared" si="2"/>
        <v>0.5</v>
      </c>
      <c r="H52" s="86">
        <f t="shared" si="3"/>
        <v>0.5</v>
      </c>
    </row>
    <row r="53" spans="1:8" s="16" customFormat="1" ht="31.5" customHeight="1">
      <c r="A53" s="87"/>
      <c r="B53" s="60" t="s">
        <v>296</v>
      </c>
      <c r="C53" s="87" t="s">
        <v>289</v>
      </c>
      <c r="D53" s="88">
        <v>1</v>
      </c>
      <c r="E53" s="88">
        <v>1</v>
      </c>
      <c r="F53" s="88">
        <v>0.5</v>
      </c>
      <c r="G53" s="86">
        <f t="shared" si="2"/>
        <v>0.5</v>
      </c>
      <c r="H53" s="86">
        <f t="shared" si="3"/>
        <v>0.5</v>
      </c>
    </row>
    <row r="54" spans="1:8" s="1" customFormat="1" ht="12.75">
      <c r="A54" s="50" t="s">
        <v>52</v>
      </c>
      <c r="B54" s="45" t="s">
        <v>53</v>
      </c>
      <c r="C54" s="50"/>
      <c r="D54" s="85">
        <f aca="true" t="shared" si="6" ref="D54:F55">D55</f>
        <v>3</v>
      </c>
      <c r="E54" s="85">
        <f t="shared" si="6"/>
        <v>3</v>
      </c>
      <c r="F54" s="85">
        <f t="shared" si="6"/>
        <v>0</v>
      </c>
      <c r="G54" s="86">
        <f t="shared" si="2"/>
        <v>0</v>
      </c>
      <c r="H54" s="86">
        <f t="shared" si="3"/>
        <v>0</v>
      </c>
    </row>
    <row r="55" spans="1:8" s="1" customFormat="1" ht="12.75">
      <c r="A55" s="150" t="s">
        <v>57</v>
      </c>
      <c r="B55" s="142" t="s">
        <v>58</v>
      </c>
      <c r="C55" s="150"/>
      <c r="D55" s="32">
        <f t="shared" si="6"/>
        <v>3</v>
      </c>
      <c r="E55" s="32">
        <f t="shared" si="6"/>
        <v>3</v>
      </c>
      <c r="F55" s="32">
        <f t="shared" si="6"/>
        <v>0</v>
      </c>
      <c r="G55" s="86">
        <f t="shared" si="2"/>
        <v>0</v>
      </c>
      <c r="H55" s="86">
        <f t="shared" si="3"/>
        <v>0</v>
      </c>
    </row>
    <row r="56" spans="1:8" s="16" customFormat="1" ht="40.5" customHeight="1">
      <c r="A56" s="87"/>
      <c r="B56" s="60" t="s">
        <v>290</v>
      </c>
      <c r="C56" s="87" t="s">
        <v>291</v>
      </c>
      <c r="D56" s="88">
        <v>3</v>
      </c>
      <c r="E56" s="88">
        <v>3</v>
      </c>
      <c r="F56" s="88">
        <v>0</v>
      </c>
      <c r="G56" s="86">
        <f t="shared" si="2"/>
        <v>0</v>
      </c>
      <c r="H56" s="86">
        <f t="shared" si="3"/>
        <v>0</v>
      </c>
    </row>
    <row r="57" spans="1:8" s="1" customFormat="1" ht="12.75">
      <c r="A57" s="50">
        <v>1000</v>
      </c>
      <c r="B57" s="45" t="s">
        <v>67</v>
      </c>
      <c r="C57" s="50"/>
      <c r="D57" s="85">
        <f>D58</f>
        <v>18</v>
      </c>
      <c r="E57" s="85">
        <f>E58</f>
        <v>13.5</v>
      </c>
      <c r="F57" s="85">
        <f>F58</f>
        <v>12</v>
      </c>
      <c r="G57" s="86">
        <f t="shared" si="2"/>
        <v>0.6666666666666666</v>
      </c>
      <c r="H57" s="86">
        <f t="shared" si="3"/>
        <v>0.8888888888888888</v>
      </c>
    </row>
    <row r="58" spans="1:8" s="1" customFormat="1" ht="12.75">
      <c r="A58" s="150">
        <v>1001</v>
      </c>
      <c r="B58" s="142" t="s">
        <v>200</v>
      </c>
      <c r="C58" s="150" t="s">
        <v>68</v>
      </c>
      <c r="D58" s="32">
        <v>18</v>
      </c>
      <c r="E58" s="32">
        <v>13.5</v>
      </c>
      <c r="F58" s="32">
        <v>12</v>
      </c>
      <c r="G58" s="86">
        <f t="shared" si="2"/>
        <v>0.6666666666666666</v>
      </c>
      <c r="H58" s="86">
        <f t="shared" si="3"/>
        <v>0.8888888888888888</v>
      </c>
    </row>
    <row r="59" spans="1:8" s="1" customFormat="1" ht="25.5">
      <c r="A59" s="50"/>
      <c r="B59" s="45" t="s">
        <v>106</v>
      </c>
      <c r="C59" s="50"/>
      <c r="D59" s="32">
        <f>D60</f>
        <v>2029</v>
      </c>
      <c r="E59" s="32">
        <f>E60</f>
        <v>1679.7</v>
      </c>
      <c r="F59" s="32">
        <f>F60</f>
        <v>1379.3</v>
      </c>
      <c r="G59" s="86">
        <f t="shared" si="2"/>
        <v>0.6797930014785608</v>
      </c>
      <c r="H59" s="86">
        <f t="shared" si="3"/>
        <v>0.8211585402155146</v>
      </c>
    </row>
    <row r="60" spans="1:8" s="16" customFormat="1" ht="25.5" customHeight="1">
      <c r="A60" s="87"/>
      <c r="B60" s="60" t="s">
        <v>107</v>
      </c>
      <c r="C60" s="87"/>
      <c r="D60" s="88">
        <v>2029</v>
      </c>
      <c r="E60" s="88">
        <v>1679.7</v>
      </c>
      <c r="F60" s="88">
        <v>1379.3</v>
      </c>
      <c r="G60" s="86">
        <f t="shared" si="2"/>
        <v>0.6797930014785608</v>
      </c>
      <c r="H60" s="86">
        <f t="shared" si="3"/>
        <v>0.8211585402155146</v>
      </c>
    </row>
    <row r="61" spans="1:8" s="11" customFormat="1" ht="15.75">
      <c r="A61" s="50"/>
      <c r="B61" s="71" t="s">
        <v>74</v>
      </c>
      <c r="C61" s="89"/>
      <c r="D61" s="90">
        <f>D32+D38+D40+D46+D54+D51+D57+D59</f>
        <v>4711.3</v>
      </c>
      <c r="E61" s="90">
        <f>E32+E38+E40+E46+E54+E51+E57+E59</f>
        <v>3881.6000000000004</v>
      </c>
      <c r="F61" s="90">
        <f>F32+F38+F40+F46+F54+F51+F57+F59</f>
        <v>3042.5</v>
      </c>
      <c r="G61" s="86">
        <f t="shared" si="2"/>
        <v>0.6457877868104345</v>
      </c>
      <c r="H61" s="86">
        <f t="shared" si="3"/>
        <v>0.7838262572135202</v>
      </c>
    </row>
    <row r="62" spans="1:8" s="1" customFormat="1" ht="25.5">
      <c r="A62" s="151"/>
      <c r="B62" s="142" t="s">
        <v>89</v>
      </c>
      <c r="C62" s="150"/>
      <c r="D62" s="93">
        <f>D59</f>
        <v>2029</v>
      </c>
      <c r="E62" s="93">
        <f>E59</f>
        <v>1679.7</v>
      </c>
      <c r="F62" s="93">
        <f>F59</f>
        <v>1379.3</v>
      </c>
      <c r="G62" s="86">
        <f t="shared" si="2"/>
        <v>0.6797930014785608</v>
      </c>
      <c r="H62" s="86">
        <f t="shared" si="3"/>
        <v>0.8211585402155146</v>
      </c>
    </row>
    <row r="63" spans="1:8" s="1" customFormat="1" ht="12.75">
      <c r="A63" s="37"/>
      <c r="B63" s="36"/>
      <c r="C63" s="37"/>
      <c r="D63" s="36"/>
      <c r="E63" s="36"/>
      <c r="F63" s="36"/>
      <c r="G63" s="36"/>
      <c r="H63" s="36"/>
    </row>
    <row r="64" spans="1:8" s="1" customFormat="1" ht="12.75">
      <c r="A64" s="37"/>
      <c r="B64" s="36"/>
      <c r="C64" s="37"/>
      <c r="D64" s="36"/>
      <c r="E64" s="36"/>
      <c r="F64" s="36"/>
      <c r="G64" s="36"/>
      <c r="H64" s="36">
        <v>662.8</v>
      </c>
    </row>
    <row r="65" spans="1:8" s="1" customFormat="1" ht="15">
      <c r="A65" s="37"/>
      <c r="B65" s="38" t="s">
        <v>99</v>
      </c>
      <c r="C65" s="39"/>
      <c r="D65" s="36"/>
      <c r="E65" s="36"/>
      <c r="F65" s="36"/>
      <c r="G65" s="36"/>
      <c r="H65" s="36"/>
    </row>
    <row r="66" spans="1:8" s="1" customFormat="1" ht="15">
      <c r="A66" s="37"/>
      <c r="B66" s="38"/>
      <c r="C66" s="39"/>
      <c r="D66" s="36"/>
      <c r="E66" s="36"/>
      <c r="F66" s="36"/>
      <c r="G66" s="36"/>
      <c r="H66" s="36"/>
    </row>
    <row r="67" spans="1:8" s="1" customFormat="1" ht="15">
      <c r="A67" s="37"/>
      <c r="B67" s="38" t="s">
        <v>90</v>
      </c>
      <c r="C67" s="39"/>
      <c r="D67" s="36"/>
      <c r="E67" s="36"/>
      <c r="F67" s="36"/>
      <c r="G67" s="36"/>
      <c r="H67" s="36"/>
    </row>
    <row r="68" spans="1:8" s="1" customFormat="1" ht="15">
      <c r="A68" s="37"/>
      <c r="B68" s="38" t="s">
        <v>91</v>
      </c>
      <c r="C68" s="39"/>
      <c r="D68" s="36"/>
      <c r="E68" s="36"/>
      <c r="F68" s="36"/>
      <c r="G68" s="36"/>
      <c r="H68" s="36"/>
    </row>
    <row r="69" spans="1:8" s="1" customFormat="1" ht="15">
      <c r="A69" s="37"/>
      <c r="B69" s="38"/>
      <c r="C69" s="39"/>
      <c r="D69" s="36"/>
      <c r="E69" s="36"/>
      <c r="F69" s="36"/>
      <c r="G69" s="36"/>
      <c r="H69" s="36"/>
    </row>
    <row r="70" spans="1:8" s="1" customFormat="1" ht="15">
      <c r="A70" s="37"/>
      <c r="B70" s="38" t="s">
        <v>92</v>
      </c>
      <c r="C70" s="39"/>
      <c r="D70" s="36"/>
      <c r="E70" s="36"/>
      <c r="F70" s="36"/>
      <c r="G70" s="36"/>
      <c r="H70" s="36"/>
    </row>
    <row r="71" spans="1:8" s="1" customFormat="1" ht="15">
      <c r="A71" s="37"/>
      <c r="B71" s="38" t="s">
        <v>93</v>
      </c>
      <c r="C71" s="39"/>
      <c r="D71" s="36"/>
      <c r="E71" s="36"/>
      <c r="F71" s="36"/>
      <c r="G71" s="36"/>
      <c r="H71" s="36"/>
    </row>
    <row r="72" spans="1:8" s="1" customFormat="1" ht="15">
      <c r="A72" s="37"/>
      <c r="B72" s="38"/>
      <c r="C72" s="39"/>
      <c r="D72" s="36"/>
      <c r="E72" s="36"/>
      <c r="F72" s="36"/>
      <c r="G72" s="36"/>
      <c r="H72" s="36"/>
    </row>
    <row r="73" spans="1:8" s="1" customFormat="1" ht="15">
      <c r="A73" s="37"/>
      <c r="B73" s="38" t="s">
        <v>94</v>
      </c>
      <c r="C73" s="39"/>
      <c r="D73" s="36"/>
      <c r="E73" s="36"/>
      <c r="F73" s="36"/>
      <c r="G73" s="36"/>
      <c r="H73" s="36"/>
    </row>
    <row r="74" spans="1:8" s="1" customFormat="1" ht="15">
      <c r="A74" s="37"/>
      <c r="B74" s="38" t="s">
        <v>95</v>
      </c>
      <c r="C74" s="39"/>
      <c r="D74" s="36"/>
      <c r="E74" s="36"/>
      <c r="F74" s="36"/>
      <c r="G74" s="36"/>
      <c r="H74" s="36"/>
    </row>
    <row r="75" spans="1:8" s="1" customFormat="1" ht="15">
      <c r="A75" s="37"/>
      <c r="B75" s="38"/>
      <c r="C75" s="39"/>
      <c r="D75" s="36"/>
      <c r="E75" s="36"/>
      <c r="F75" s="36"/>
      <c r="G75" s="36"/>
      <c r="H75" s="36"/>
    </row>
    <row r="76" spans="1:8" s="1" customFormat="1" ht="15">
      <c r="A76" s="37"/>
      <c r="B76" s="38" t="s">
        <v>96</v>
      </c>
      <c r="C76" s="39"/>
      <c r="D76" s="36"/>
      <c r="E76" s="36"/>
      <c r="F76" s="36"/>
      <c r="G76" s="36"/>
      <c r="H76" s="36"/>
    </row>
    <row r="77" spans="1:8" s="1" customFormat="1" ht="15">
      <c r="A77" s="37"/>
      <c r="B77" s="38" t="s">
        <v>97</v>
      </c>
      <c r="C77" s="39"/>
      <c r="D77" s="36"/>
      <c r="E77" s="36"/>
      <c r="F77" s="36"/>
      <c r="G77" s="36"/>
      <c r="H77" s="36"/>
    </row>
    <row r="78" spans="1:8" s="1" customFormat="1" ht="12.75">
      <c r="A78" s="37"/>
      <c r="B78" s="36"/>
      <c r="C78" s="37"/>
      <c r="D78" s="36"/>
      <c r="E78" s="36"/>
      <c r="F78" s="36"/>
      <c r="G78" s="36"/>
      <c r="H78" s="36"/>
    </row>
    <row r="79" spans="1:8" s="1" customFormat="1" ht="12.75">
      <c r="A79" s="37"/>
      <c r="B79" s="36"/>
      <c r="C79" s="37"/>
      <c r="D79" s="36"/>
      <c r="E79" s="36"/>
      <c r="F79" s="36"/>
      <c r="G79" s="36"/>
      <c r="H79" s="36"/>
    </row>
    <row r="80" spans="1:8" s="1" customFormat="1" ht="15">
      <c r="A80" s="37"/>
      <c r="B80" s="38" t="s">
        <v>98</v>
      </c>
      <c r="C80" s="39"/>
      <c r="D80" s="36"/>
      <c r="E80" s="36"/>
      <c r="F80" s="36"/>
      <c r="G80" s="36"/>
      <c r="H80" s="94">
        <f>H64+F27-F61</f>
        <v>660.6999999999998</v>
      </c>
    </row>
    <row r="81" spans="1:8" s="1" customFormat="1" ht="12.75">
      <c r="A81" s="37"/>
      <c r="B81" s="36"/>
      <c r="C81" s="37"/>
      <c r="D81" s="36"/>
      <c r="E81" s="36"/>
      <c r="F81" s="36"/>
      <c r="G81" s="36"/>
      <c r="H81" s="36"/>
    </row>
    <row r="82" spans="1:8" s="1" customFormat="1" ht="12.75">
      <c r="A82" s="37"/>
      <c r="B82" s="36"/>
      <c r="C82" s="37"/>
      <c r="D82" s="36"/>
      <c r="E82" s="36"/>
      <c r="F82" s="36"/>
      <c r="G82" s="36"/>
      <c r="H82" s="36"/>
    </row>
    <row r="83" spans="1:8" s="1" customFormat="1" ht="15">
      <c r="A83" s="37"/>
      <c r="B83" s="38" t="s">
        <v>100</v>
      </c>
      <c r="C83" s="39"/>
      <c r="D83" s="36"/>
      <c r="E83" s="36"/>
      <c r="F83" s="36"/>
      <c r="G83" s="36"/>
      <c r="H83" s="36"/>
    </row>
    <row r="84" spans="1:8" s="1" customFormat="1" ht="15">
      <c r="A84" s="37"/>
      <c r="B84" s="38" t="s">
        <v>101</v>
      </c>
      <c r="C84" s="39"/>
      <c r="D84" s="36"/>
      <c r="E84" s="36"/>
      <c r="F84" s="36"/>
      <c r="G84" s="36"/>
      <c r="H84" s="36"/>
    </row>
    <row r="85" spans="1:8" s="1" customFormat="1" ht="15">
      <c r="A85" s="37"/>
      <c r="B85" s="38" t="s">
        <v>102</v>
      </c>
      <c r="C85" s="39"/>
      <c r="D85" s="36"/>
      <c r="E85" s="36"/>
      <c r="F85" s="36"/>
      <c r="G85" s="36"/>
      <c r="H85" s="36"/>
    </row>
    <row r="86" spans="1:8" s="1" customFormat="1" ht="12.75">
      <c r="A86" s="37"/>
      <c r="B86" s="36"/>
      <c r="C86" s="37"/>
      <c r="D86" s="36"/>
      <c r="E86" s="36"/>
      <c r="F86" s="36"/>
      <c r="G86" s="36"/>
      <c r="H86" s="36"/>
    </row>
    <row r="87" spans="1:8" s="1" customFormat="1" ht="12.75">
      <c r="A87" s="37"/>
      <c r="B87" s="36"/>
      <c r="C87" s="37"/>
      <c r="D87" s="36"/>
      <c r="E87" s="36"/>
      <c r="F87" s="36"/>
      <c r="G87" s="36"/>
      <c r="H87" s="36"/>
    </row>
    <row r="88" spans="1:8" s="1" customFormat="1" ht="12.75">
      <c r="A88" s="37"/>
      <c r="B88" s="36"/>
      <c r="C88" s="37"/>
      <c r="D88" s="36"/>
      <c r="E88" s="36"/>
      <c r="F88" s="36"/>
      <c r="G88" s="36"/>
      <c r="H88" s="36"/>
    </row>
    <row r="89" spans="1:8" s="1" customFormat="1" ht="12.75">
      <c r="A89" s="37"/>
      <c r="B89" s="36"/>
      <c r="C89" s="37"/>
      <c r="D89" s="36"/>
      <c r="E89" s="36"/>
      <c r="F89" s="36"/>
      <c r="G89" s="36"/>
      <c r="H89" s="36"/>
    </row>
    <row r="90" spans="1:8" s="1" customFormat="1" ht="12.75">
      <c r="A90" s="37"/>
      <c r="B90" s="36"/>
      <c r="C90" s="37"/>
      <c r="D90" s="36"/>
      <c r="E90" s="36"/>
      <c r="F90" s="36"/>
      <c r="G90" s="36"/>
      <c r="H90" s="36"/>
    </row>
    <row r="91" spans="1:8" s="1" customFormat="1" ht="12.75">
      <c r="A91" s="37"/>
      <c r="B91" s="36"/>
      <c r="C91" s="37"/>
      <c r="D91" s="36"/>
      <c r="E91" s="36"/>
      <c r="F91" s="36"/>
      <c r="G91" s="36"/>
      <c r="H91" s="36"/>
    </row>
    <row r="92" spans="1:8" s="1" customFormat="1" ht="12.75">
      <c r="A92" s="37"/>
      <c r="B92" s="36"/>
      <c r="C92" s="37"/>
      <c r="D92" s="36"/>
      <c r="E92" s="36"/>
      <c r="F92" s="36"/>
      <c r="G92" s="36"/>
      <c r="H92" s="36"/>
    </row>
    <row r="93" spans="1:8" s="1" customFormat="1" ht="12.75">
      <c r="A93" s="37"/>
      <c r="B93" s="36"/>
      <c r="C93" s="37"/>
      <c r="D93" s="36"/>
      <c r="E93" s="36"/>
      <c r="F93" s="36"/>
      <c r="G93" s="36"/>
      <c r="H93" s="36"/>
    </row>
    <row r="94" spans="1:8" s="1" customFormat="1" ht="12.75">
      <c r="A94" s="37"/>
      <c r="B94" s="36"/>
      <c r="C94" s="37"/>
      <c r="D94" s="36"/>
      <c r="E94" s="36"/>
      <c r="F94" s="36"/>
      <c r="G94" s="36"/>
      <c r="H94" s="36"/>
    </row>
    <row r="95" spans="1:8" s="1" customFormat="1" ht="12.75">
      <c r="A95" s="37"/>
      <c r="B95" s="36"/>
      <c r="C95" s="37"/>
      <c r="D95" s="36"/>
      <c r="E95" s="36"/>
      <c r="F95" s="36"/>
      <c r="G95" s="36"/>
      <c r="H95" s="36"/>
    </row>
    <row r="96" spans="1:8" s="1" customFormat="1" ht="12.75">
      <c r="A96" s="37"/>
      <c r="B96" s="36"/>
      <c r="C96" s="37"/>
      <c r="D96" s="36"/>
      <c r="E96" s="36"/>
      <c r="F96" s="36"/>
      <c r="G96" s="36"/>
      <c r="H96" s="36"/>
    </row>
    <row r="97" spans="1:8" s="1" customFormat="1" ht="12.75">
      <c r="A97" s="37"/>
      <c r="B97" s="36"/>
      <c r="C97" s="37"/>
      <c r="D97" s="36"/>
      <c r="E97" s="36"/>
      <c r="F97" s="36"/>
      <c r="G97" s="36"/>
      <c r="H97" s="36"/>
    </row>
    <row r="98" spans="1:8" s="1" customFormat="1" ht="12.75">
      <c r="A98" s="37"/>
      <c r="B98" s="36"/>
      <c r="C98" s="37"/>
      <c r="D98" s="36"/>
      <c r="E98" s="36"/>
      <c r="F98" s="36"/>
      <c r="G98" s="36"/>
      <c r="H98" s="36"/>
    </row>
    <row r="99" spans="1:8" s="1" customFormat="1" ht="12.75">
      <c r="A99" s="37"/>
      <c r="B99" s="36"/>
      <c r="C99" s="37"/>
      <c r="D99" s="36"/>
      <c r="E99" s="36"/>
      <c r="F99" s="36"/>
      <c r="G99" s="36"/>
      <c r="H99" s="36"/>
    </row>
    <row r="100" spans="1:8" s="1" customFormat="1" ht="12.75">
      <c r="A100" s="37"/>
      <c r="B100" s="36"/>
      <c r="C100" s="37"/>
      <c r="D100" s="36"/>
      <c r="E100" s="36"/>
      <c r="F100" s="36"/>
      <c r="G100" s="36"/>
      <c r="H100" s="36"/>
    </row>
    <row r="101" spans="1:8" s="1" customFormat="1" ht="12.75">
      <c r="A101" s="37"/>
      <c r="B101" s="36"/>
      <c r="C101" s="37"/>
      <c r="D101" s="36"/>
      <c r="E101" s="36"/>
      <c r="F101" s="36"/>
      <c r="G101" s="36"/>
      <c r="H101" s="36"/>
    </row>
    <row r="102" spans="1:8" s="1" customFormat="1" ht="12.75">
      <c r="A102" s="37"/>
      <c r="B102" s="36"/>
      <c r="C102" s="37"/>
      <c r="D102" s="36"/>
      <c r="E102" s="36"/>
      <c r="F102" s="36"/>
      <c r="G102" s="36"/>
      <c r="H102" s="36"/>
    </row>
    <row r="103" spans="1:8" s="1" customFormat="1" ht="12.75">
      <c r="A103" s="37"/>
      <c r="B103" s="36"/>
      <c r="C103" s="37"/>
      <c r="D103" s="36"/>
      <c r="E103" s="36"/>
      <c r="F103" s="36"/>
      <c r="G103" s="36"/>
      <c r="H103" s="36"/>
    </row>
    <row r="104" spans="1:8" s="1" customFormat="1" ht="12.75">
      <c r="A104" s="37"/>
      <c r="B104" s="36"/>
      <c r="C104" s="37"/>
      <c r="D104" s="36"/>
      <c r="E104" s="36"/>
      <c r="F104" s="36"/>
      <c r="G104" s="36"/>
      <c r="H104" s="36"/>
    </row>
    <row r="105" spans="1:8" s="1" customFormat="1" ht="12.75">
      <c r="A105" s="37"/>
      <c r="B105" s="36"/>
      <c r="C105" s="37"/>
      <c r="D105" s="36"/>
      <c r="E105" s="36"/>
      <c r="F105" s="36"/>
      <c r="G105" s="36"/>
      <c r="H105" s="36"/>
    </row>
    <row r="106" spans="1:8" s="1" customFormat="1" ht="12.75">
      <c r="A106" s="37"/>
      <c r="B106" s="36"/>
      <c r="C106" s="37"/>
      <c r="D106" s="36"/>
      <c r="E106" s="36"/>
      <c r="F106" s="36"/>
      <c r="G106" s="36"/>
      <c r="H106" s="36"/>
    </row>
    <row r="107" spans="1:8" s="1" customFormat="1" ht="12.75">
      <c r="A107" s="37"/>
      <c r="B107" s="36"/>
      <c r="C107" s="37"/>
      <c r="D107" s="36"/>
      <c r="E107" s="36"/>
      <c r="F107" s="36"/>
      <c r="G107" s="36"/>
      <c r="H107" s="36"/>
    </row>
    <row r="108" spans="1:8" s="1" customFormat="1" ht="12.75">
      <c r="A108" s="37"/>
      <c r="B108" s="36"/>
      <c r="C108" s="37"/>
      <c r="D108" s="36"/>
      <c r="E108" s="36"/>
      <c r="F108" s="36"/>
      <c r="G108" s="36"/>
      <c r="H108" s="36"/>
    </row>
    <row r="109" spans="1:8" s="1" customFormat="1" ht="12.75">
      <c r="A109" s="37"/>
      <c r="B109" s="36"/>
      <c r="C109" s="37"/>
      <c r="D109" s="36"/>
      <c r="E109" s="36"/>
      <c r="F109" s="36"/>
      <c r="G109" s="36"/>
      <c r="H109" s="36"/>
    </row>
    <row r="110" spans="1:8" s="1" customFormat="1" ht="12.75">
      <c r="A110" s="37"/>
      <c r="B110" s="36"/>
      <c r="C110" s="37"/>
      <c r="D110" s="36"/>
      <c r="E110" s="36"/>
      <c r="F110" s="36"/>
      <c r="G110" s="36"/>
      <c r="H110" s="36"/>
    </row>
    <row r="111" spans="1:8" s="1" customFormat="1" ht="12.75">
      <c r="A111" s="37"/>
      <c r="B111" s="36"/>
      <c r="C111" s="37"/>
      <c r="D111" s="36"/>
      <c r="E111" s="36"/>
      <c r="F111" s="36"/>
      <c r="G111" s="36"/>
      <c r="H111" s="36"/>
    </row>
    <row r="112" spans="1:8" s="1" customFormat="1" ht="12.75">
      <c r="A112" s="37"/>
      <c r="B112" s="36"/>
      <c r="C112" s="37"/>
      <c r="D112" s="36"/>
      <c r="E112" s="36"/>
      <c r="F112" s="36"/>
      <c r="G112" s="36"/>
      <c r="H112" s="36"/>
    </row>
    <row r="113" spans="1:8" s="1" customFormat="1" ht="12.75">
      <c r="A113" s="37"/>
      <c r="B113" s="36"/>
      <c r="C113" s="37"/>
      <c r="D113" s="36"/>
      <c r="E113" s="36"/>
      <c r="F113" s="36"/>
      <c r="G113" s="36"/>
      <c r="H113" s="36"/>
    </row>
    <row r="114" spans="1:8" s="1" customFormat="1" ht="12.75">
      <c r="A114" s="37"/>
      <c r="B114" s="36"/>
      <c r="C114" s="37"/>
      <c r="D114" s="36"/>
      <c r="E114" s="36"/>
      <c r="F114" s="36"/>
      <c r="G114" s="36"/>
      <c r="H114" s="36"/>
    </row>
    <row r="115" spans="1:8" s="1" customFormat="1" ht="12.75">
      <c r="A115" s="37"/>
      <c r="B115" s="36"/>
      <c r="C115" s="37"/>
      <c r="D115" s="36"/>
      <c r="E115" s="36"/>
      <c r="F115" s="36"/>
      <c r="G115" s="36"/>
      <c r="H115" s="36"/>
    </row>
    <row r="116" spans="1:8" s="1" customFormat="1" ht="12.75">
      <c r="A116" s="37"/>
      <c r="B116" s="36"/>
      <c r="C116" s="37"/>
      <c r="D116" s="36"/>
      <c r="E116" s="36"/>
      <c r="F116" s="36"/>
      <c r="G116" s="36"/>
      <c r="H116" s="36"/>
    </row>
    <row r="117" spans="1:8" s="1" customFormat="1" ht="12.75">
      <c r="A117" s="37"/>
      <c r="B117" s="36"/>
      <c r="C117" s="37"/>
      <c r="D117" s="36"/>
      <c r="E117" s="36"/>
      <c r="F117" s="36"/>
      <c r="G117" s="36"/>
      <c r="H117" s="36"/>
    </row>
    <row r="118" spans="1:8" s="1" customFormat="1" ht="12.75">
      <c r="A118" s="37"/>
      <c r="B118" s="36"/>
      <c r="C118" s="37"/>
      <c r="D118" s="36"/>
      <c r="E118" s="36"/>
      <c r="F118" s="36"/>
      <c r="G118" s="36"/>
      <c r="H118" s="36"/>
    </row>
    <row r="119" spans="1:8" s="1" customFormat="1" ht="12.75">
      <c r="A119" s="37"/>
      <c r="B119" s="36"/>
      <c r="C119" s="37"/>
      <c r="D119" s="36"/>
      <c r="E119" s="36"/>
      <c r="F119" s="36"/>
      <c r="G119" s="36"/>
      <c r="H119" s="36"/>
    </row>
    <row r="120" spans="1:8" s="1" customFormat="1" ht="12.75">
      <c r="A120" s="37"/>
      <c r="B120" s="36"/>
      <c r="C120" s="37"/>
      <c r="D120" s="36"/>
      <c r="E120" s="36"/>
      <c r="F120" s="36"/>
      <c r="G120" s="36"/>
      <c r="H120" s="36"/>
    </row>
    <row r="121" spans="1:8" s="1" customFormat="1" ht="12.75">
      <c r="A121" s="37"/>
      <c r="B121" s="36"/>
      <c r="C121" s="37"/>
      <c r="D121" s="36"/>
      <c r="E121" s="36"/>
      <c r="F121" s="36"/>
      <c r="G121" s="36"/>
      <c r="H121" s="36"/>
    </row>
    <row r="122" spans="1:8" s="1" customFormat="1" ht="12.75">
      <c r="A122" s="37"/>
      <c r="B122" s="36"/>
      <c r="C122" s="37"/>
      <c r="D122" s="36"/>
      <c r="E122" s="36"/>
      <c r="F122" s="36"/>
      <c r="G122" s="36"/>
      <c r="H122" s="36"/>
    </row>
    <row r="123" spans="1:8" s="1" customFormat="1" ht="12.75">
      <c r="A123" s="37"/>
      <c r="B123" s="36"/>
      <c r="C123" s="37"/>
      <c r="D123" s="36"/>
      <c r="E123" s="36"/>
      <c r="F123" s="36"/>
      <c r="G123" s="36"/>
      <c r="H123" s="36"/>
    </row>
    <row r="124" spans="1:8" s="1" customFormat="1" ht="12.75">
      <c r="A124" s="37"/>
      <c r="B124" s="36"/>
      <c r="C124" s="37"/>
      <c r="D124" s="36"/>
      <c r="E124" s="36"/>
      <c r="F124" s="36"/>
      <c r="G124" s="36"/>
      <c r="H124" s="36"/>
    </row>
    <row r="125" spans="1:8" s="1" customFormat="1" ht="12.75">
      <c r="A125" s="37"/>
      <c r="B125" s="36"/>
      <c r="C125" s="37"/>
      <c r="D125" s="36"/>
      <c r="E125" s="36"/>
      <c r="F125" s="36"/>
      <c r="G125" s="36"/>
      <c r="H125" s="36"/>
    </row>
    <row r="126" spans="1:8" s="1" customFormat="1" ht="12.75">
      <c r="A126" s="37"/>
      <c r="B126" s="36"/>
      <c r="C126" s="37"/>
      <c r="D126" s="36"/>
      <c r="E126" s="36"/>
      <c r="F126" s="36"/>
      <c r="G126" s="36"/>
      <c r="H126" s="36"/>
    </row>
    <row r="127" spans="1:8" s="1" customFormat="1" ht="12.75">
      <c r="A127" s="37"/>
      <c r="B127" s="36"/>
      <c r="C127" s="37"/>
      <c r="D127" s="36"/>
      <c r="E127" s="36"/>
      <c r="F127" s="36"/>
      <c r="G127" s="36"/>
      <c r="H127" s="36"/>
    </row>
    <row r="128" spans="1:8" s="1" customFormat="1" ht="12.75">
      <c r="A128" s="37"/>
      <c r="B128" s="36"/>
      <c r="C128" s="37"/>
      <c r="D128" s="36"/>
      <c r="E128" s="36"/>
      <c r="F128" s="36"/>
      <c r="G128" s="36"/>
      <c r="H128" s="36"/>
    </row>
    <row r="129" spans="1:8" s="1" customFormat="1" ht="12.75">
      <c r="A129" s="37"/>
      <c r="B129" s="36"/>
      <c r="C129" s="37"/>
      <c r="D129" s="36"/>
      <c r="E129" s="36"/>
      <c r="F129" s="36"/>
      <c r="G129" s="36"/>
      <c r="H129" s="36"/>
    </row>
    <row r="130" spans="1:8" s="1" customFormat="1" ht="12.75">
      <c r="A130" s="37"/>
      <c r="B130" s="36"/>
      <c r="C130" s="37"/>
      <c r="D130" s="36"/>
      <c r="E130" s="36"/>
      <c r="F130" s="36"/>
      <c r="G130" s="36"/>
      <c r="H130" s="36"/>
    </row>
    <row r="131" spans="1:8" s="1" customFormat="1" ht="12.75">
      <c r="A131" s="37"/>
      <c r="B131" s="36"/>
      <c r="C131" s="37"/>
      <c r="D131" s="36"/>
      <c r="E131" s="36"/>
      <c r="F131" s="36"/>
      <c r="G131" s="36"/>
      <c r="H131" s="36"/>
    </row>
    <row r="132" spans="1:8" s="1" customFormat="1" ht="12.75">
      <c r="A132" s="37"/>
      <c r="B132" s="36"/>
      <c r="C132" s="37"/>
      <c r="D132" s="36"/>
      <c r="E132" s="36"/>
      <c r="F132" s="36"/>
      <c r="G132" s="36"/>
      <c r="H132" s="36"/>
    </row>
    <row r="133" spans="1:8" s="1" customFormat="1" ht="12.75">
      <c r="A133" s="37"/>
      <c r="B133" s="36"/>
      <c r="C133" s="37"/>
      <c r="D133" s="36"/>
      <c r="E133" s="36"/>
      <c r="F133" s="36"/>
      <c r="G133" s="36"/>
      <c r="H133" s="36"/>
    </row>
    <row r="134" spans="1:8" s="1" customFormat="1" ht="12.75">
      <c r="A134" s="37"/>
      <c r="B134" s="36"/>
      <c r="C134" s="37"/>
      <c r="D134" s="36"/>
      <c r="E134" s="36"/>
      <c r="F134" s="36"/>
      <c r="G134" s="36"/>
      <c r="H134" s="36"/>
    </row>
    <row r="135" spans="1:8" s="1" customFormat="1" ht="12.75">
      <c r="A135" s="37"/>
      <c r="B135" s="36"/>
      <c r="C135" s="37"/>
      <c r="D135" s="36"/>
      <c r="E135" s="36"/>
      <c r="F135" s="36"/>
      <c r="G135" s="36"/>
      <c r="H135" s="36"/>
    </row>
    <row r="136" spans="1:8" s="1" customFormat="1" ht="12.75">
      <c r="A136" s="37"/>
      <c r="B136" s="36"/>
      <c r="C136" s="37"/>
      <c r="D136" s="36"/>
      <c r="E136" s="36"/>
      <c r="F136" s="36"/>
      <c r="G136" s="36"/>
      <c r="H136" s="36"/>
    </row>
    <row r="137" spans="1:8" s="1" customFormat="1" ht="12.75">
      <c r="A137" s="37"/>
      <c r="B137" s="36"/>
      <c r="C137" s="37"/>
      <c r="D137" s="36"/>
      <c r="E137" s="36"/>
      <c r="F137" s="36"/>
      <c r="G137" s="36"/>
      <c r="H137" s="36"/>
    </row>
    <row r="138" spans="1:8" s="1" customFormat="1" ht="12.75">
      <c r="A138" s="37"/>
      <c r="B138" s="36"/>
      <c r="C138" s="37"/>
      <c r="D138" s="36"/>
      <c r="E138" s="36"/>
      <c r="F138" s="36"/>
      <c r="G138" s="36"/>
      <c r="H138" s="36"/>
    </row>
    <row r="139" spans="1:8" s="1" customFormat="1" ht="12.75">
      <c r="A139" s="37"/>
      <c r="B139" s="36"/>
      <c r="C139" s="37"/>
      <c r="D139" s="36"/>
      <c r="E139" s="36"/>
      <c r="F139" s="36"/>
      <c r="G139" s="36"/>
      <c r="H139" s="36"/>
    </row>
    <row r="140" spans="1:8" s="1" customFormat="1" ht="12.75">
      <c r="A140" s="37"/>
      <c r="B140" s="36"/>
      <c r="C140" s="37"/>
      <c r="D140" s="36"/>
      <c r="E140" s="36"/>
      <c r="F140" s="36"/>
      <c r="G140" s="36"/>
      <c r="H140" s="36"/>
    </row>
    <row r="141" spans="1:8" s="1" customFormat="1" ht="12.75">
      <c r="A141" s="37"/>
      <c r="B141" s="36"/>
      <c r="C141" s="37"/>
      <c r="D141" s="36"/>
      <c r="E141" s="36"/>
      <c r="F141" s="36"/>
      <c r="G141" s="36"/>
      <c r="H141" s="36"/>
    </row>
    <row r="142" spans="1:8" s="1" customFormat="1" ht="12.75">
      <c r="A142" s="37"/>
      <c r="B142" s="36"/>
      <c r="C142" s="37"/>
      <c r="D142" s="36"/>
      <c r="E142" s="36"/>
      <c r="F142" s="36"/>
      <c r="G142" s="36"/>
      <c r="H142" s="36"/>
    </row>
    <row r="143" spans="1:8" s="1" customFormat="1" ht="12.75">
      <c r="A143" s="37"/>
      <c r="B143" s="36"/>
      <c r="C143" s="37"/>
      <c r="D143" s="36"/>
      <c r="E143" s="36"/>
      <c r="F143" s="36"/>
      <c r="G143" s="36"/>
      <c r="H143" s="36"/>
    </row>
    <row r="144" spans="1:8" s="1" customFormat="1" ht="12.75">
      <c r="A144" s="37"/>
      <c r="B144" s="36"/>
      <c r="C144" s="37"/>
      <c r="D144" s="36"/>
      <c r="E144" s="36"/>
      <c r="F144" s="36"/>
      <c r="G144" s="36"/>
      <c r="H144" s="36"/>
    </row>
    <row r="145" spans="1:8" s="1" customFormat="1" ht="12.75">
      <c r="A145" s="37"/>
      <c r="B145" s="36"/>
      <c r="C145" s="37"/>
      <c r="D145" s="36"/>
      <c r="E145" s="36"/>
      <c r="F145" s="36"/>
      <c r="G145" s="36"/>
      <c r="H145" s="36"/>
    </row>
    <row r="146" spans="1:8" s="1" customFormat="1" ht="12.75">
      <c r="A146" s="37"/>
      <c r="B146" s="36"/>
      <c r="C146" s="37"/>
      <c r="D146" s="36"/>
      <c r="E146" s="36"/>
      <c r="F146" s="36"/>
      <c r="G146" s="36"/>
      <c r="H146" s="36"/>
    </row>
    <row r="147" spans="1:8" s="1" customFormat="1" ht="12.75">
      <c r="A147" s="37"/>
      <c r="B147" s="36"/>
      <c r="C147" s="37"/>
      <c r="D147" s="36"/>
      <c r="E147" s="36"/>
      <c r="F147" s="36"/>
      <c r="G147" s="36"/>
      <c r="H147" s="36"/>
    </row>
    <row r="148" spans="1:8" s="1" customFormat="1" ht="12.75">
      <c r="A148" s="37"/>
      <c r="B148" s="36"/>
      <c r="C148" s="37"/>
      <c r="D148" s="36"/>
      <c r="E148" s="36"/>
      <c r="F148" s="36"/>
      <c r="G148" s="36"/>
      <c r="H148" s="36"/>
    </row>
    <row r="149" spans="1:8" s="1" customFormat="1" ht="12.75">
      <c r="A149" s="37"/>
      <c r="B149" s="36"/>
      <c r="C149" s="37"/>
      <c r="D149" s="36"/>
      <c r="E149" s="36"/>
      <c r="F149" s="36"/>
      <c r="G149" s="36"/>
      <c r="H149" s="36"/>
    </row>
    <row r="150" spans="1:8" s="1" customFormat="1" ht="12.75">
      <c r="A150" s="37"/>
      <c r="B150" s="36"/>
      <c r="C150" s="37"/>
      <c r="D150" s="36"/>
      <c r="E150" s="36"/>
      <c r="F150" s="36"/>
      <c r="G150" s="36"/>
      <c r="H150" s="36"/>
    </row>
    <row r="151" spans="1:8" s="1" customFormat="1" ht="12.75">
      <c r="A151" s="37"/>
      <c r="B151" s="36"/>
      <c r="C151" s="37"/>
      <c r="D151" s="36"/>
      <c r="E151" s="36"/>
      <c r="F151" s="36"/>
      <c r="G151" s="36"/>
      <c r="H151" s="36"/>
    </row>
    <row r="152" spans="1:8" s="1" customFormat="1" ht="12.75">
      <c r="A152" s="37"/>
      <c r="B152" s="36"/>
      <c r="C152" s="37"/>
      <c r="D152" s="36"/>
      <c r="E152" s="36"/>
      <c r="F152" s="36"/>
      <c r="G152" s="36"/>
      <c r="H152" s="36"/>
    </row>
    <row r="153" spans="1:8" s="1" customFormat="1" ht="12.75">
      <c r="A153" s="37"/>
      <c r="B153" s="36"/>
      <c r="C153" s="37"/>
      <c r="D153" s="36"/>
      <c r="E153" s="36"/>
      <c r="F153" s="36"/>
      <c r="G153" s="36"/>
      <c r="H153" s="36"/>
    </row>
    <row r="154" spans="1:8" s="1" customFormat="1" ht="12.75">
      <c r="A154" s="37"/>
      <c r="B154" s="36"/>
      <c r="C154" s="37"/>
      <c r="D154" s="36"/>
      <c r="E154" s="36"/>
      <c r="F154" s="36"/>
      <c r="G154" s="36"/>
      <c r="H154" s="36"/>
    </row>
    <row r="155" spans="1:8" s="1" customFormat="1" ht="12.75">
      <c r="A155" s="37"/>
      <c r="B155" s="36"/>
      <c r="C155" s="37"/>
      <c r="D155" s="36"/>
      <c r="E155" s="36"/>
      <c r="F155" s="36"/>
      <c r="G155" s="36"/>
      <c r="H155" s="36"/>
    </row>
    <row r="156" spans="1:8" s="1" customFormat="1" ht="12.75">
      <c r="A156" s="37"/>
      <c r="B156" s="36"/>
      <c r="C156" s="37"/>
      <c r="D156" s="36"/>
      <c r="E156" s="36"/>
      <c r="F156" s="36"/>
      <c r="G156" s="36"/>
      <c r="H156" s="36"/>
    </row>
    <row r="157" spans="1:8" s="1" customFormat="1" ht="12.75">
      <c r="A157" s="37"/>
      <c r="B157" s="36"/>
      <c r="C157" s="37"/>
      <c r="D157" s="36"/>
      <c r="E157" s="36"/>
      <c r="F157" s="36"/>
      <c r="G157" s="36"/>
      <c r="H157" s="36"/>
    </row>
    <row r="158" spans="1:8" s="1" customFormat="1" ht="12.75">
      <c r="A158" s="37"/>
      <c r="B158" s="36"/>
      <c r="C158" s="37"/>
      <c r="D158" s="36"/>
      <c r="E158" s="36"/>
      <c r="F158" s="36"/>
      <c r="G158" s="36"/>
      <c r="H158" s="36"/>
    </row>
    <row r="159" spans="1:8" s="1" customFormat="1" ht="12.75">
      <c r="A159" s="37"/>
      <c r="B159" s="36"/>
      <c r="C159" s="37"/>
      <c r="D159" s="36"/>
      <c r="E159" s="36"/>
      <c r="F159" s="36"/>
      <c r="G159" s="36"/>
      <c r="H159" s="36"/>
    </row>
    <row r="160" spans="1:8" s="1" customFormat="1" ht="12.75">
      <c r="A160" s="37"/>
      <c r="B160" s="36"/>
      <c r="C160" s="37"/>
      <c r="D160" s="36"/>
      <c r="E160" s="36"/>
      <c r="F160" s="36"/>
      <c r="G160" s="36"/>
      <c r="H160" s="36"/>
    </row>
    <row r="161" spans="1:8" s="1" customFormat="1" ht="12.75">
      <c r="A161" s="37"/>
      <c r="B161" s="36"/>
      <c r="C161" s="37"/>
      <c r="D161" s="36"/>
      <c r="E161" s="36"/>
      <c r="F161" s="36"/>
      <c r="G161" s="36"/>
      <c r="H161" s="36"/>
    </row>
    <row r="162" spans="1:8" s="1" customFormat="1" ht="12.75">
      <c r="A162" s="37"/>
      <c r="B162" s="36"/>
      <c r="C162" s="37"/>
      <c r="D162" s="36"/>
      <c r="E162" s="36"/>
      <c r="F162" s="36"/>
      <c r="G162" s="36"/>
      <c r="H162" s="36"/>
    </row>
    <row r="163" spans="1:8" s="1" customFormat="1" ht="12.75">
      <c r="A163" s="37"/>
      <c r="B163" s="36"/>
      <c r="C163" s="37"/>
      <c r="D163" s="36"/>
      <c r="E163" s="36"/>
      <c r="F163" s="36"/>
      <c r="G163" s="36"/>
      <c r="H163" s="36"/>
    </row>
    <row r="164" spans="1:8" s="1" customFormat="1" ht="12.75">
      <c r="A164" s="37"/>
      <c r="B164" s="36"/>
      <c r="C164" s="37"/>
      <c r="D164" s="36"/>
      <c r="E164" s="36"/>
      <c r="F164" s="36"/>
      <c r="G164" s="36"/>
      <c r="H164" s="36"/>
    </row>
    <row r="165" spans="1:8" s="1" customFormat="1" ht="12.75">
      <c r="A165" s="37"/>
      <c r="B165" s="36"/>
      <c r="C165" s="37"/>
      <c r="D165" s="36"/>
      <c r="E165" s="36"/>
      <c r="F165" s="36"/>
      <c r="G165" s="36"/>
      <c r="H165" s="36"/>
    </row>
    <row r="166" spans="1:8" s="1" customFormat="1" ht="12.75">
      <c r="A166" s="37"/>
      <c r="B166" s="36"/>
      <c r="C166" s="37"/>
      <c r="D166" s="36"/>
      <c r="E166" s="36"/>
      <c r="F166" s="36"/>
      <c r="G166" s="36"/>
      <c r="H166" s="36"/>
    </row>
    <row r="167" spans="1:8" s="1" customFormat="1" ht="12.75">
      <c r="A167" s="37"/>
      <c r="B167" s="36"/>
      <c r="C167" s="37"/>
      <c r="D167" s="36"/>
      <c r="E167" s="36"/>
      <c r="F167" s="36"/>
      <c r="G167" s="36"/>
      <c r="H167" s="36"/>
    </row>
    <row r="168" spans="1:8" s="1" customFormat="1" ht="12.75">
      <c r="A168" s="37"/>
      <c r="B168" s="36"/>
      <c r="C168" s="37"/>
      <c r="D168" s="36"/>
      <c r="E168" s="36"/>
      <c r="F168" s="36"/>
      <c r="G168" s="36"/>
      <c r="H168" s="36"/>
    </row>
    <row r="169" spans="1:8" s="1" customFormat="1" ht="12.75">
      <c r="A169" s="37"/>
      <c r="B169" s="36"/>
      <c r="C169" s="37"/>
      <c r="D169" s="36"/>
      <c r="E169" s="36"/>
      <c r="F169" s="36"/>
      <c r="G169" s="36"/>
      <c r="H169" s="36"/>
    </row>
    <row r="170" spans="1:8" s="1" customFormat="1" ht="12.75">
      <c r="A170" s="37"/>
      <c r="B170" s="36"/>
      <c r="C170" s="37"/>
      <c r="D170" s="36"/>
      <c r="E170" s="36"/>
      <c r="F170" s="36"/>
      <c r="G170" s="36"/>
      <c r="H170" s="36"/>
    </row>
    <row r="171" spans="1:8" s="1" customFormat="1" ht="12.75">
      <c r="A171" s="37"/>
      <c r="B171" s="36"/>
      <c r="C171" s="37"/>
      <c r="D171" s="36"/>
      <c r="E171" s="36"/>
      <c r="F171" s="36"/>
      <c r="G171" s="36"/>
      <c r="H171" s="36"/>
    </row>
    <row r="172" spans="1:8" s="1" customFormat="1" ht="12.75">
      <c r="A172" s="37"/>
      <c r="B172" s="36"/>
      <c r="C172" s="37"/>
      <c r="D172" s="36"/>
      <c r="E172" s="36"/>
      <c r="F172" s="36"/>
      <c r="G172" s="36"/>
      <c r="H172" s="36"/>
    </row>
    <row r="173" spans="1:8" s="1" customFormat="1" ht="12.75">
      <c r="A173" s="37"/>
      <c r="B173" s="36"/>
      <c r="C173" s="37"/>
      <c r="D173" s="36"/>
      <c r="E173" s="36"/>
      <c r="F173" s="36"/>
      <c r="G173" s="36"/>
      <c r="H173" s="36"/>
    </row>
    <row r="174" spans="1:8" s="1" customFormat="1" ht="12.75">
      <c r="A174" s="37"/>
      <c r="B174" s="36"/>
      <c r="C174" s="37"/>
      <c r="D174" s="36"/>
      <c r="E174" s="36"/>
      <c r="F174" s="36"/>
      <c r="G174" s="36"/>
      <c r="H174" s="36"/>
    </row>
    <row r="175" spans="1:8" s="1" customFormat="1" ht="12.75">
      <c r="A175" s="37"/>
      <c r="B175" s="36"/>
      <c r="C175" s="37"/>
      <c r="D175" s="36"/>
      <c r="E175" s="36"/>
      <c r="F175" s="36"/>
      <c r="G175" s="36"/>
      <c r="H175" s="36"/>
    </row>
    <row r="176" spans="1:8" s="1" customFormat="1" ht="12.75">
      <c r="A176" s="37"/>
      <c r="B176" s="36"/>
      <c r="C176" s="37"/>
      <c r="D176" s="36"/>
      <c r="E176" s="36"/>
      <c r="F176" s="36"/>
      <c r="G176" s="36"/>
      <c r="H176" s="36"/>
    </row>
    <row r="177" spans="1:8" s="1" customFormat="1" ht="12.75">
      <c r="A177" s="37"/>
      <c r="B177" s="36"/>
      <c r="C177" s="37"/>
      <c r="D177" s="36"/>
      <c r="E177" s="36"/>
      <c r="F177" s="36"/>
      <c r="G177" s="36"/>
      <c r="H177" s="36"/>
    </row>
    <row r="178" spans="1:8" s="1" customFormat="1" ht="12.75">
      <c r="A178" s="37"/>
      <c r="B178" s="36"/>
      <c r="C178" s="37"/>
      <c r="D178" s="36"/>
      <c r="E178" s="36"/>
      <c r="F178" s="36"/>
      <c r="G178" s="36"/>
      <c r="H178" s="36"/>
    </row>
    <row r="179" spans="1:8" s="1" customFormat="1" ht="12.75">
      <c r="A179" s="37"/>
      <c r="B179" s="36"/>
      <c r="C179" s="37"/>
      <c r="D179" s="36"/>
      <c r="E179" s="36"/>
      <c r="F179" s="36"/>
      <c r="G179" s="36"/>
      <c r="H179" s="36"/>
    </row>
    <row r="180" spans="1:8" s="1" customFormat="1" ht="12.75">
      <c r="A180" s="37"/>
      <c r="B180" s="36"/>
      <c r="C180" s="37"/>
      <c r="D180" s="36"/>
      <c r="E180" s="36"/>
      <c r="F180" s="36"/>
      <c r="G180" s="36"/>
      <c r="H180" s="36"/>
    </row>
    <row r="181" spans="1:8" s="1" customFormat="1" ht="12.75">
      <c r="A181" s="37"/>
      <c r="B181" s="36"/>
      <c r="C181" s="37"/>
      <c r="D181" s="36"/>
      <c r="E181" s="36"/>
      <c r="F181" s="36"/>
      <c r="G181" s="36"/>
      <c r="H181" s="36"/>
    </row>
    <row r="182" spans="1:8" s="1" customFormat="1" ht="12.75">
      <c r="A182" s="37"/>
      <c r="B182" s="36"/>
      <c r="C182" s="37"/>
      <c r="D182" s="36"/>
      <c r="E182" s="36"/>
      <c r="F182" s="36"/>
      <c r="G182" s="36"/>
      <c r="H182" s="36"/>
    </row>
    <row r="183" spans="1:8" s="1" customFormat="1" ht="12.75">
      <c r="A183" s="37"/>
      <c r="B183" s="36"/>
      <c r="C183" s="37"/>
      <c r="D183" s="36"/>
      <c r="E183" s="36"/>
      <c r="F183" s="36"/>
      <c r="G183" s="36"/>
      <c r="H183" s="36"/>
    </row>
    <row r="184" spans="1:8" s="1" customFormat="1" ht="12.75">
      <c r="A184" s="37"/>
      <c r="B184" s="36"/>
      <c r="C184" s="37"/>
      <c r="D184" s="36"/>
      <c r="E184" s="36"/>
      <c r="F184" s="36"/>
      <c r="G184" s="36"/>
      <c r="H184" s="36"/>
    </row>
    <row r="185" spans="1:8" s="1" customFormat="1" ht="12.75">
      <c r="A185" s="37"/>
      <c r="B185" s="36"/>
      <c r="C185" s="37"/>
      <c r="D185" s="36"/>
      <c r="E185" s="36"/>
      <c r="F185" s="36"/>
      <c r="G185" s="36"/>
      <c r="H185" s="36"/>
    </row>
    <row r="186" spans="1:8" s="1" customFormat="1" ht="12.75">
      <c r="A186" s="37"/>
      <c r="B186" s="36"/>
      <c r="C186" s="37"/>
      <c r="D186" s="36"/>
      <c r="E186" s="36"/>
      <c r="F186" s="36"/>
      <c r="G186" s="36"/>
      <c r="H186" s="36"/>
    </row>
    <row r="187" spans="1:8" s="1" customFormat="1" ht="12.75">
      <c r="A187" s="37"/>
      <c r="B187" s="36"/>
      <c r="C187" s="37"/>
      <c r="D187" s="36"/>
      <c r="E187" s="36"/>
      <c r="F187" s="36"/>
      <c r="G187" s="36"/>
      <c r="H187" s="36"/>
    </row>
    <row r="188" spans="1:8" s="1" customFormat="1" ht="12.75">
      <c r="A188" s="37"/>
      <c r="B188" s="36"/>
      <c r="C188" s="37"/>
      <c r="D188" s="36"/>
      <c r="E188" s="36"/>
      <c r="F188" s="36"/>
      <c r="G188" s="36"/>
      <c r="H188" s="36"/>
    </row>
    <row r="189" spans="1:8" s="1" customFormat="1" ht="12.75">
      <c r="A189" s="37"/>
      <c r="B189" s="36"/>
      <c r="C189" s="37"/>
      <c r="D189" s="36"/>
      <c r="E189" s="36"/>
      <c r="F189" s="36"/>
      <c r="G189" s="36"/>
      <c r="H189" s="36"/>
    </row>
    <row r="190" ht="12.75">
      <c r="A190" s="95"/>
    </row>
    <row r="191" ht="12.75">
      <c r="A191" s="95"/>
    </row>
    <row r="192" ht="12.75">
      <c r="A192" s="95"/>
    </row>
    <row r="193" ht="12.75">
      <c r="A193" s="95"/>
    </row>
    <row r="194" ht="12.75">
      <c r="A194" s="95"/>
    </row>
    <row r="195" ht="12.75">
      <c r="A195" s="95"/>
    </row>
    <row r="196" ht="12.75">
      <c r="A196" s="95"/>
    </row>
    <row r="197" ht="12.75">
      <c r="A197" s="95"/>
    </row>
    <row r="198" ht="12.75">
      <c r="A198" s="95"/>
    </row>
    <row r="199" ht="12.75">
      <c r="A199" s="95"/>
    </row>
    <row r="200" ht="12.75">
      <c r="A200" s="95"/>
    </row>
    <row r="201" ht="12.75">
      <c r="A201" s="95"/>
    </row>
    <row r="202" ht="12.75">
      <c r="A202" s="95"/>
    </row>
    <row r="203" ht="12.75">
      <c r="A203" s="95"/>
    </row>
    <row r="204" ht="12.75">
      <c r="A204" s="95"/>
    </row>
    <row r="205" ht="12.75">
      <c r="A205" s="95"/>
    </row>
    <row r="206" ht="12.75">
      <c r="A206" s="95"/>
    </row>
    <row r="207" ht="12.75">
      <c r="A207" s="95"/>
    </row>
    <row r="208" ht="12.75">
      <c r="A208" s="95"/>
    </row>
    <row r="209" ht="12.75">
      <c r="A209" s="95"/>
    </row>
    <row r="210" ht="12.75">
      <c r="A210" s="95"/>
    </row>
    <row r="211" ht="12.75">
      <c r="A211" s="95"/>
    </row>
    <row r="212" ht="12.75">
      <c r="A212" s="95"/>
    </row>
    <row r="213" ht="12.75">
      <c r="A213" s="95"/>
    </row>
    <row r="214" ht="12.75">
      <c r="A214" s="95"/>
    </row>
    <row r="215" ht="12.75">
      <c r="A215" s="95"/>
    </row>
    <row r="216" ht="12.75">
      <c r="A216" s="95"/>
    </row>
    <row r="217" ht="12.75">
      <c r="A217" s="95"/>
    </row>
    <row r="218" ht="12.75">
      <c r="A218" s="95"/>
    </row>
    <row r="219" ht="12.75">
      <c r="A219" s="95"/>
    </row>
    <row r="220" ht="12.75">
      <c r="A220" s="95"/>
    </row>
    <row r="221" ht="12.75">
      <c r="A221" s="95"/>
    </row>
    <row r="222" ht="12.75">
      <c r="A222" s="95"/>
    </row>
    <row r="223" ht="12.75">
      <c r="A223" s="95"/>
    </row>
    <row r="224" ht="12.75">
      <c r="A224" s="95"/>
    </row>
    <row r="225" ht="12.75">
      <c r="A225" s="95"/>
    </row>
    <row r="226" ht="12.75">
      <c r="A226" s="95"/>
    </row>
    <row r="227" ht="12.75">
      <c r="A227" s="95"/>
    </row>
    <row r="228" ht="12.75">
      <c r="A228" s="95"/>
    </row>
    <row r="229" ht="12.75">
      <c r="A229" s="95"/>
    </row>
    <row r="230" ht="12.75">
      <c r="A230" s="95"/>
    </row>
    <row r="231" ht="12.75">
      <c r="A231" s="95"/>
    </row>
    <row r="232" ht="12.75">
      <c r="A232" s="95"/>
    </row>
    <row r="233" ht="12.75">
      <c r="A233" s="95"/>
    </row>
    <row r="234" ht="12.75">
      <c r="A234" s="95"/>
    </row>
    <row r="235" ht="12.75">
      <c r="A235" s="95"/>
    </row>
    <row r="236" ht="12.75">
      <c r="A236" s="95"/>
    </row>
    <row r="237" ht="12.75">
      <c r="A237" s="95"/>
    </row>
    <row r="238" ht="12.75">
      <c r="A238" s="95"/>
    </row>
    <row r="239" ht="12.75">
      <c r="A239" s="95"/>
    </row>
    <row r="240" ht="12.75">
      <c r="A240" s="95"/>
    </row>
    <row r="241" ht="12.75">
      <c r="A241" s="95"/>
    </row>
    <row r="242" ht="12.75">
      <c r="A242" s="95"/>
    </row>
    <row r="243" ht="12.75">
      <c r="A243" s="95"/>
    </row>
    <row r="244" ht="12.75">
      <c r="A244" s="95"/>
    </row>
    <row r="245" ht="12.75">
      <c r="A245" s="95"/>
    </row>
    <row r="246" ht="12.75">
      <c r="A246" s="95"/>
    </row>
    <row r="247" ht="12.75">
      <c r="A247" s="95"/>
    </row>
    <row r="248" ht="12.75">
      <c r="A248" s="95"/>
    </row>
    <row r="249" ht="12.75">
      <c r="A249" s="95"/>
    </row>
    <row r="250" ht="12.75">
      <c r="A250" s="95"/>
    </row>
    <row r="251" ht="12.75">
      <c r="A251" s="95"/>
    </row>
    <row r="252" ht="12.75">
      <c r="A252" s="95"/>
    </row>
    <row r="253" ht="12.75">
      <c r="A253" s="95"/>
    </row>
    <row r="254" ht="12.75">
      <c r="A254" s="95"/>
    </row>
    <row r="255" ht="12.75">
      <c r="A255" s="95"/>
    </row>
    <row r="256" ht="12.75">
      <c r="A256" s="95"/>
    </row>
    <row r="257" ht="12.75">
      <c r="A257" s="95"/>
    </row>
    <row r="258" ht="12.75">
      <c r="A258" s="95"/>
    </row>
    <row r="259" ht="12.75">
      <c r="A259" s="95"/>
    </row>
    <row r="260" ht="12.75">
      <c r="A260" s="95"/>
    </row>
    <row r="261" ht="12.75">
      <c r="A261" s="95"/>
    </row>
    <row r="262" ht="12.75">
      <c r="A262" s="95"/>
    </row>
    <row r="263" ht="12.75">
      <c r="A263" s="95"/>
    </row>
    <row r="264" ht="12.75">
      <c r="A264" s="95"/>
    </row>
    <row r="265" ht="12.75">
      <c r="A265" s="95"/>
    </row>
    <row r="266" ht="12.75">
      <c r="A266" s="95"/>
    </row>
    <row r="267" ht="12.75">
      <c r="A267" s="95"/>
    </row>
    <row r="268" ht="12.75">
      <c r="A268" s="95"/>
    </row>
    <row r="269" ht="12.75">
      <c r="A269" s="95"/>
    </row>
    <row r="270" ht="12.75">
      <c r="A270" s="95"/>
    </row>
    <row r="271" ht="12.75">
      <c r="A271" s="95"/>
    </row>
    <row r="272" ht="12.75">
      <c r="A272" s="95"/>
    </row>
    <row r="273" ht="12.75">
      <c r="A273" s="95"/>
    </row>
    <row r="274" ht="12.75">
      <c r="A274" s="95"/>
    </row>
    <row r="275" ht="12.75">
      <c r="A275" s="95"/>
    </row>
    <row r="276" ht="12.75">
      <c r="A276" s="95"/>
    </row>
    <row r="277" ht="12.75">
      <c r="A277" s="95"/>
    </row>
    <row r="278" ht="12.75">
      <c r="A278" s="95"/>
    </row>
    <row r="279" ht="12.75">
      <c r="A279" s="95"/>
    </row>
    <row r="280" ht="12.75">
      <c r="A280" s="95"/>
    </row>
    <row r="281" ht="12.75">
      <c r="A281" s="95"/>
    </row>
    <row r="282" ht="12.75">
      <c r="A282" s="95"/>
    </row>
    <row r="283" ht="12.75">
      <c r="A283" s="95"/>
    </row>
    <row r="284" ht="12.75">
      <c r="A284" s="95"/>
    </row>
    <row r="285" ht="12.75">
      <c r="A285" s="95"/>
    </row>
    <row r="286" ht="12.75">
      <c r="A286" s="95"/>
    </row>
    <row r="287" ht="12.75">
      <c r="A287" s="95"/>
    </row>
    <row r="288" ht="12.75">
      <c r="A288" s="95"/>
    </row>
    <row r="289" ht="12.75">
      <c r="A289" s="95"/>
    </row>
    <row r="290" ht="12.75">
      <c r="A290" s="95"/>
    </row>
    <row r="291" ht="12.75">
      <c r="A291" s="95"/>
    </row>
    <row r="292" ht="12.75">
      <c r="A292" s="95"/>
    </row>
    <row r="293" ht="12.75">
      <c r="A293" s="95"/>
    </row>
    <row r="294" ht="12.75">
      <c r="A294" s="95"/>
    </row>
    <row r="295" ht="12.75">
      <c r="A295" s="95"/>
    </row>
    <row r="296" ht="12.75">
      <c r="A296" s="95"/>
    </row>
    <row r="297" ht="12.75">
      <c r="A297" s="95"/>
    </row>
    <row r="298" ht="12.75">
      <c r="A298" s="95"/>
    </row>
    <row r="299" ht="12.75">
      <c r="A299" s="95"/>
    </row>
    <row r="300" ht="12.75">
      <c r="A300" s="95"/>
    </row>
    <row r="301" ht="12.75">
      <c r="A301" s="95"/>
    </row>
    <row r="302" ht="12.75">
      <c r="A302" s="95"/>
    </row>
    <row r="303" ht="12.75">
      <c r="A303" s="95"/>
    </row>
    <row r="304" ht="12.75">
      <c r="A304" s="95"/>
    </row>
    <row r="305" ht="12.75">
      <c r="A305" s="95"/>
    </row>
    <row r="306" ht="12.75">
      <c r="A306" s="95"/>
    </row>
    <row r="307" ht="12.75">
      <c r="A307" s="95"/>
    </row>
    <row r="308" ht="12.75">
      <c r="A308" s="95"/>
    </row>
    <row r="309" ht="12.75">
      <c r="A309" s="95"/>
    </row>
    <row r="310" ht="12.75">
      <c r="A310" s="95"/>
    </row>
    <row r="311" ht="12.75">
      <c r="A311" s="95"/>
    </row>
    <row r="312" ht="12.75">
      <c r="A312" s="95"/>
    </row>
    <row r="313" ht="12.75">
      <c r="A313" s="95"/>
    </row>
    <row r="314" ht="12.75">
      <c r="A314" s="95"/>
    </row>
    <row r="315" ht="12.75">
      <c r="A315" s="95"/>
    </row>
    <row r="316" ht="12.75">
      <c r="A316" s="95"/>
    </row>
    <row r="317" ht="12.75">
      <c r="A317" s="95"/>
    </row>
    <row r="318" ht="12.75">
      <c r="A318" s="95"/>
    </row>
    <row r="319" ht="12.75">
      <c r="A319" s="95"/>
    </row>
    <row r="320" ht="12.75">
      <c r="A320" s="95"/>
    </row>
    <row r="321" ht="12.75">
      <c r="A321" s="95"/>
    </row>
    <row r="322" ht="12.75">
      <c r="A322" s="95"/>
    </row>
    <row r="323" ht="12.75">
      <c r="A323" s="95"/>
    </row>
    <row r="324" ht="12.75">
      <c r="A324" s="95"/>
    </row>
    <row r="325" ht="12.75">
      <c r="A325" s="95"/>
    </row>
    <row r="326" ht="12.75">
      <c r="A326" s="95"/>
    </row>
    <row r="327" ht="12.75">
      <c r="A327" s="95"/>
    </row>
    <row r="328" ht="12.75">
      <c r="A328" s="95"/>
    </row>
    <row r="329" ht="12.75">
      <c r="A329" s="95"/>
    </row>
    <row r="330" ht="12.75">
      <c r="A330" s="95"/>
    </row>
    <row r="331" ht="12.75">
      <c r="A331" s="95"/>
    </row>
    <row r="332" ht="12.75">
      <c r="A332" s="95"/>
    </row>
    <row r="333" ht="12.75">
      <c r="A333" s="95"/>
    </row>
    <row r="334" ht="12.75">
      <c r="A334" s="95"/>
    </row>
    <row r="335" ht="12.75">
      <c r="A335" s="95"/>
    </row>
    <row r="336" ht="12.75">
      <c r="A336" s="95"/>
    </row>
    <row r="337" ht="12.75">
      <c r="A337" s="95"/>
    </row>
    <row r="338" ht="12.75">
      <c r="A338" s="95"/>
    </row>
    <row r="339" ht="12.75">
      <c r="A339" s="95"/>
    </row>
    <row r="340" ht="12.75">
      <c r="A340" s="95"/>
    </row>
    <row r="341" ht="12.75">
      <c r="A341" s="95"/>
    </row>
    <row r="342" ht="12.75">
      <c r="A342" s="95"/>
    </row>
    <row r="343" ht="12.75">
      <c r="A343" s="95"/>
    </row>
    <row r="344" ht="12.75">
      <c r="A344" s="95"/>
    </row>
    <row r="345" ht="12.75">
      <c r="A345" s="95"/>
    </row>
    <row r="346" ht="12.75">
      <c r="A346" s="95"/>
    </row>
    <row r="347" ht="12.75">
      <c r="A347" s="95"/>
    </row>
    <row r="348" ht="12.75">
      <c r="A348" s="95"/>
    </row>
    <row r="349" ht="12.75">
      <c r="A349" s="95"/>
    </row>
    <row r="350" ht="12.75">
      <c r="A350" s="95"/>
    </row>
    <row r="351" ht="12.75">
      <c r="A351" s="95"/>
    </row>
    <row r="352" ht="12.75">
      <c r="A352" s="95"/>
    </row>
    <row r="353" ht="12.75">
      <c r="A353" s="95"/>
    </row>
    <row r="354" ht="12.75">
      <c r="A354" s="95"/>
    </row>
    <row r="355" ht="12.75">
      <c r="A355" s="95"/>
    </row>
    <row r="356" ht="12.75">
      <c r="A356" s="95"/>
    </row>
    <row r="357" ht="12.75">
      <c r="A357" s="95"/>
    </row>
    <row r="358" ht="12.75">
      <c r="A358" s="95"/>
    </row>
    <row r="359" ht="12.75">
      <c r="A359" s="95"/>
    </row>
    <row r="360" ht="12.75">
      <c r="A360" s="95"/>
    </row>
    <row r="361" ht="12.75">
      <c r="A361" s="95"/>
    </row>
    <row r="362" ht="12.75">
      <c r="A362" s="95"/>
    </row>
    <row r="363" ht="12.75">
      <c r="A363" s="95"/>
    </row>
    <row r="364" ht="12.75">
      <c r="A364" s="95"/>
    </row>
    <row r="365" ht="12.75">
      <c r="A365" s="95"/>
    </row>
    <row r="366" ht="12.75">
      <c r="A366" s="95"/>
    </row>
    <row r="367" ht="12.75">
      <c r="A367" s="95"/>
    </row>
    <row r="368" ht="12.75">
      <c r="A368" s="95"/>
    </row>
    <row r="369" ht="12.75">
      <c r="A369" s="95"/>
    </row>
    <row r="370" ht="12.75">
      <c r="A370" s="95"/>
    </row>
    <row r="371" ht="12.75">
      <c r="A371" s="95"/>
    </row>
    <row r="372" ht="12.75">
      <c r="A372" s="95"/>
    </row>
    <row r="373" ht="12.75">
      <c r="A373" s="95"/>
    </row>
    <row r="374" ht="12.75">
      <c r="A374" s="95"/>
    </row>
    <row r="375" ht="12.75">
      <c r="A375" s="95"/>
    </row>
    <row r="376" ht="12.75">
      <c r="A376" s="95"/>
    </row>
    <row r="377" ht="12.75">
      <c r="A377" s="95"/>
    </row>
    <row r="378" ht="12.75">
      <c r="A378" s="95"/>
    </row>
    <row r="379" ht="12.75">
      <c r="A379" s="95"/>
    </row>
    <row r="380" ht="12.75">
      <c r="A380" s="95"/>
    </row>
    <row r="381" ht="12.75">
      <c r="A381" s="95"/>
    </row>
    <row r="382" ht="12.75">
      <c r="A382" s="95"/>
    </row>
    <row r="383" ht="12.75">
      <c r="A383" s="95"/>
    </row>
    <row r="384" ht="12.75">
      <c r="A384" s="95"/>
    </row>
    <row r="385" ht="12.75">
      <c r="A385" s="95"/>
    </row>
    <row r="386" ht="12.75">
      <c r="A386" s="95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7.28125" style="36" customWidth="1"/>
    <col min="2" max="2" width="34.57421875" style="36" customWidth="1"/>
    <col min="3" max="3" width="11.57421875" style="37" hidden="1" customWidth="1"/>
    <col min="4" max="5" width="12.7109375" style="36" customWidth="1"/>
    <col min="6" max="7" width="11.421875" style="36" customWidth="1"/>
    <col min="8" max="8" width="10.7109375" style="36" customWidth="1"/>
    <col min="9" max="16384" width="9.140625" style="1" customWidth="1"/>
  </cols>
  <sheetData>
    <row r="1" spans="1:8" s="5" customFormat="1" ht="60" customHeight="1">
      <c r="A1" s="153" t="s">
        <v>386</v>
      </c>
      <c r="B1" s="153"/>
      <c r="C1" s="153"/>
      <c r="D1" s="153"/>
      <c r="E1" s="153"/>
      <c r="F1" s="153"/>
      <c r="G1" s="153"/>
      <c r="H1" s="153"/>
    </row>
    <row r="2" spans="1:8" ht="12.75" customHeight="1">
      <c r="A2" s="40"/>
      <c r="B2" s="159" t="s">
        <v>8</v>
      </c>
      <c r="C2" s="41"/>
      <c r="D2" s="152" t="s">
        <v>9</v>
      </c>
      <c r="E2" s="155" t="s">
        <v>358</v>
      </c>
      <c r="F2" s="152" t="s">
        <v>10</v>
      </c>
      <c r="G2" s="183" t="s">
        <v>156</v>
      </c>
      <c r="H2" s="155" t="s">
        <v>359</v>
      </c>
    </row>
    <row r="3" spans="1:8" ht="28.5" customHeight="1">
      <c r="A3" s="146"/>
      <c r="B3" s="159"/>
      <c r="C3" s="41"/>
      <c r="D3" s="152"/>
      <c r="E3" s="156"/>
      <c r="F3" s="152"/>
      <c r="G3" s="184"/>
      <c r="H3" s="156"/>
    </row>
    <row r="4" spans="1:8" ht="15">
      <c r="A4" s="146"/>
      <c r="B4" s="143" t="s">
        <v>88</v>
      </c>
      <c r="C4" s="149"/>
      <c r="D4" s="144">
        <f>D5+D6+D7+D8+D9+D10+D11+D12+D13+D14+D15+D16+D17+D18+D19</f>
        <v>2830.3</v>
      </c>
      <c r="E4" s="144">
        <f>E5+E6+E7+E8+E9+E10+E11+E12+E13+E14+E15+E16+E17+E18+E19</f>
        <v>1893</v>
      </c>
      <c r="F4" s="144">
        <f>F5+F6+F7+F8+F9+F10+F11+F12+F13+F14+F15+F16+F17+F18+F19</f>
        <v>1932.6</v>
      </c>
      <c r="G4" s="35">
        <f>F4/D4</f>
        <v>0.6828251422110729</v>
      </c>
      <c r="H4" s="35">
        <f>F4/E4</f>
        <v>1.020919175911252</v>
      </c>
    </row>
    <row r="5" spans="1:8" ht="15">
      <c r="A5" s="146"/>
      <c r="B5" s="142" t="s">
        <v>12</v>
      </c>
      <c r="C5" s="150"/>
      <c r="D5" s="32">
        <v>300</v>
      </c>
      <c r="E5" s="32">
        <v>220</v>
      </c>
      <c r="F5" s="32">
        <v>162.8</v>
      </c>
      <c r="G5" s="35">
        <f aca="true" t="shared" si="0" ref="G5:G27">F5/D5</f>
        <v>0.5426666666666667</v>
      </c>
      <c r="H5" s="35">
        <f aca="true" t="shared" si="1" ref="H5:H27">F5/E5</f>
        <v>0.7400000000000001</v>
      </c>
    </row>
    <row r="6" spans="1:8" ht="15">
      <c r="A6" s="146"/>
      <c r="B6" s="142" t="s">
        <v>325</v>
      </c>
      <c r="C6" s="150"/>
      <c r="D6" s="32">
        <v>590.3</v>
      </c>
      <c r="E6" s="32">
        <v>441</v>
      </c>
      <c r="F6" s="32">
        <v>545</v>
      </c>
      <c r="G6" s="35">
        <f t="shared" si="0"/>
        <v>0.9232593596476368</v>
      </c>
      <c r="H6" s="35">
        <f t="shared" si="1"/>
        <v>1.2358276643990929</v>
      </c>
    </row>
    <row r="7" spans="1:8" ht="15">
      <c r="A7" s="146"/>
      <c r="B7" s="142" t="s">
        <v>14</v>
      </c>
      <c r="C7" s="150"/>
      <c r="D7" s="32">
        <v>380</v>
      </c>
      <c r="E7" s="32">
        <v>295</v>
      </c>
      <c r="F7" s="32">
        <v>162.9</v>
      </c>
      <c r="G7" s="35">
        <f t="shared" si="0"/>
        <v>0.4286842105263158</v>
      </c>
      <c r="H7" s="35">
        <f t="shared" si="1"/>
        <v>0.5522033898305085</v>
      </c>
    </row>
    <row r="8" spans="1:8" ht="15">
      <c r="A8" s="146"/>
      <c r="B8" s="142" t="s">
        <v>15</v>
      </c>
      <c r="C8" s="150"/>
      <c r="D8" s="32">
        <v>160</v>
      </c>
      <c r="E8" s="32">
        <v>90</v>
      </c>
      <c r="F8" s="32">
        <v>63.4</v>
      </c>
      <c r="G8" s="35">
        <f t="shared" si="0"/>
        <v>0.39625</v>
      </c>
      <c r="H8" s="35">
        <f t="shared" si="1"/>
        <v>0.7044444444444444</v>
      </c>
    </row>
    <row r="9" spans="1:8" ht="15">
      <c r="A9" s="146"/>
      <c r="B9" s="142" t="s">
        <v>16</v>
      </c>
      <c r="C9" s="150"/>
      <c r="D9" s="32">
        <v>1300</v>
      </c>
      <c r="E9" s="32">
        <v>774</v>
      </c>
      <c r="F9" s="32">
        <v>889.5</v>
      </c>
      <c r="G9" s="35">
        <f t="shared" si="0"/>
        <v>0.6842307692307692</v>
      </c>
      <c r="H9" s="35">
        <f t="shared" si="1"/>
        <v>1.1492248062015504</v>
      </c>
    </row>
    <row r="10" spans="1:8" ht="15">
      <c r="A10" s="146"/>
      <c r="B10" s="142" t="s">
        <v>113</v>
      </c>
      <c r="C10" s="150"/>
      <c r="D10" s="32">
        <v>10</v>
      </c>
      <c r="E10" s="32">
        <v>7</v>
      </c>
      <c r="F10" s="32">
        <v>18</v>
      </c>
      <c r="G10" s="35">
        <f t="shared" si="0"/>
        <v>1.8</v>
      </c>
      <c r="H10" s="35">
        <f t="shared" si="1"/>
        <v>2.5714285714285716</v>
      </c>
    </row>
    <row r="11" spans="1:8" ht="15">
      <c r="A11" s="146"/>
      <c r="B11" s="142" t="s">
        <v>17</v>
      </c>
      <c r="C11" s="150"/>
      <c r="D11" s="32">
        <v>0</v>
      </c>
      <c r="E11" s="32">
        <v>0</v>
      </c>
      <c r="F11" s="32">
        <v>0</v>
      </c>
      <c r="G11" s="35">
        <v>0</v>
      </c>
      <c r="H11" s="35">
        <v>0</v>
      </c>
    </row>
    <row r="12" spans="1:8" ht="15">
      <c r="A12" s="146"/>
      <c r="B12" s="142" t="s">
        <v>18</v>
      </c>
      <c r="C12" s="150"/>
      <c r="D12" s="32">
        <v>90</v>
      </c>
      <c r="E12" s="32">
        <v>66</v>
      </c>
      <c r="F12" s="32">
        <v>86.3</v>
      </c>
      <c r="G12" s="35">
        <f t="shared" si="0"/>
        <v>0.9588888888888889</v>
      </c>
      <c r="H12" s="35">
        <f t="shared" si="1"/>
        <v>1.3075757575757576</v>
      </c>
    </row>
    <row r="13" spans="1:8" ht="15">
      <c r="A13" s="146"/>
      <c r="B13" s="142" t="s">
        <v>19</v>
      </c>
      <c r="C13" s="150"/>
      <c r="D13" s="32">
        <v>0</v>
      </c>
      <c r="E13" s="32">
        <v>0</v>
      </c>
      <c r="F13" s="32">
        <v>0</v>
      </c>
      <c r="G13" s="35">
        <v>0</v>
      </c>
      <c r="H13" s="35">
        <v>0</v>
      </c>
    </row>
    <row r="14" spans="1:8" ht="15">
      <c r="A14" s="146"/>
      <c r="B14" s="142" t="s">
        <v>21</v>
      </c>
      <c r="C14" s="150"/>
      <c r="D14" s="32">
        <v>0</v>
      </c>
      <c r="E14" s="32">
        <v>0</v>
      </c>
      <c r="F14" s="32">
        <v>0</v>
      </c>
      <c r="G14" s="35">
        <v>0</v>
      </c>
      <c r="H14" s="35">
        <v>0</v>
      </c>
    </row>
    <row r="15" spans="1:8" ht="15">
      <c r="A15" s="146"/>
      <c r="B15" s="142" t="s">
        <v>22</v>
      </c>
      <c r="C15" s="150"/>
      <c r="D15" s="32">
        <v>0</v>
      </c>
      <c r="E15" s="32">
        <v>0</v>
      </c>
      <c r="F15" s="32">
        <v>0</v>
      </c>
      <c r="G15" s="35">
        <v>0</v>
      </c>
      <c r="H15" s="35">
        <v>0</v>
      </c>
    </row>
    <row r="16" spans="1:8" ht="25.5">
      <c r="A16" s="146"/>
      <c r="B16" s="142" t="s">
        <v>23</v>
      </c>
      <c r="C16" s="150"/>
      <c r="D16" s="32">
        <v>0</v>
      </c>
      <c r="E16" s="32">
        <v>0</v>
      </c>
      <c r="F16" s="32">
        <v>0</v>
      </c>
      <c r="G16" s="35">
        <v>0</v>
      </c>
      <c r="H16" s="35">
        <v>0</v>
      </c>
    </row>
    <row r="17" spans="1:8" ht="15">
      <c r="A17" s="146"/>
      <c r="B17" s="142" t="s">
        <v>25</v>
      </c>
      <c r="C17" s="150"/>
      <c r="D17" s="32">
        <v>0</v>
      </c>
      <c r="E17" s="32">
        <v>0</v>
      </c>
      <c r="F17" s="32">
        <v>4.7</v>
      </c>
      <c r="G17" s="35">
        <v>0</v>
      </c>
      <c r="H17" s="35">
        <v>0</v>
      </c>
    </row>
    <row r="18" spans="1:8" ht="15">
      <c r="A18" s="146"/>
      <c r="B18" s="142" t="s">
        <v>127</v>
      </c>
      <c r="C18" s="150"/>
      <c r="D18" s="32">
        <v>0</v>
      </c>
      <c r="E18" s="32">
        <v>0</v>
      </c>
      <c r="F18" s="32">
        <v>0</v>
      </c>
      <c r="G18" s="35">
        <v>0</v>
      </c>
      <c r="H18" s="35">
        <v>0</v>
      </c>
    </row>
    <row r="19" spans="1:8" ht="15">
      <c r="A19" s="146"/>
      <c r="B19" s="142" t="s">
        <v>28</v>
      </c>
      <c r="C19" s="150"/>
      <c r="D19" s="32">
        <v>0</v>
      </c>
      <c r="E19" s="32">
        <v>0</v>
      </c>
      <c r="F19" s="32">
        <v>0</v>
      </c>
      <c r="G19" s="35">
        <v>0</v>
      </c>
      <c r="H19" s="35">
        <v>0</v>
      </c>
    </row>
    <row r="20" spans="1:8" ht="25.5">
      <c r="A20" s="146"/>
      <c r="B20" s="45" t="s">
        <v>87</v>
      </c>
      <c r="C20" s="50"/>
      <c r="D20" s="32">
        <f>D21+D22+D23+D25+D24</f>
        <v>1997.5</v>
      </c>
      <c r="E20" s="32">
        <f>E21+E22+E23+E25+E24</f>
        <v>1498.1</v>
      </c>
      <c r="F20" s="32">
        <f>F21+F22+F23+F25+F24</f>
        <v>169.7</v>
      </c>
      <c r="G20" s="35">
        <f t="shared" si="0"/>
        <v>0.08495619524405507</v>
      </c>
      <c r="H20" s="35">
        <f t="shared" si="1"/>
        <v>0.11327681730191576</v>
      </c>
    </row>
    <row r="21" spans="1:8" ht="15">
      <c r="A21" s="146"/>
      <c r="B21" s="142" t="s">
        <v>30</v>
      </c>
      <c r="C21" s="150"/>
      <c r="D21" s="32">
        <v>885.2</v>
      </c>
      <c r="E21" s="32">
        <v>663.9</v>
      </c>
      <c r="F21" s="32">
        <v>67.2</v>
      </c>
      <c r="G21" s="35">
        <f t="shared" si="0"/>
        <v>0.07591504744690465</v>
      </c>
      <c r="H21" s="35">
        <f t="shared" si="1"/>
        <v>0.10122006326253954</v>
      </c>
    </row>
    <row r="22" spans="1:8" ht="15">
      <c r="A22" s="146"/>
      <c r="B22" s="142" t="s">
        <v>108</v>
      </c>
      <c r="C22" s="150"/>
      <c r="D22" s="32">
        <f>154.5-0.5</f>
        <v>154</v>
      </c>
      <c r="E22" s="32">
        <v>115.5</v>
      </c>
      <c r="F22" s="32">
        <v>102.5</v>
      </c>
      <c r="G22" s="35">
        <f t="shared" si="0"/>
        <v>0.6655844155844156</v>
      </c>
      <c r="H22" s="35">
        <f t="shared" si="1"/>
        <v>0.8874458874458875</v>
      </c>
    </row>
    <row r="23" spans="1:8" ht="15">
      <c r="A23" s="146"/>
      <c r="B23" s="142" t="s">
        <v>73</v>
      </c>
      <c r="C23" s="150"/>
      <c r="D23" s="32">
        <v>958.3</v>
      </c>
      <c r="E23" s="32">
        <v>718.7</v>
      </c>
      <c r="F23" s="32">
        <v>0</v>
      </c>
      <c r="G23" s="35">
        <f t="shared" si="0"/>
        <v>0</v>
      </c>
      <c r="H23" s="35">
        <f t="shared" si="1"/>
        <v>0</v>
      </c>
    </row>
    <row r="24" spans="1:8" ht="32.25" customHeight="1" thickBot="1">
      <c r="A24" s="146"/>
      <c r="B24" s="82" t="s">
        <v>164</v>
      </c>
      <c r="C24" s="83"/>
      <c r="D24" s="32">
        <v>0</v>
      </c>
      <c r="E24" s="32">
        <v>0</v>
      </c>
      <c r="F24" s="32">
        <v>0</v>
      </c>
      <c r="G24" s="35">
        <v>0</v>
      </c>
      <c r="H24" s="35">
        <v>0</v>
      </c>
    </row>
    <row r="25" spans="1:8" ht="25.5">
      <c r="A25" s="146"/>
      <c r="B25" s="142" t="s">
        <v>33</v>
      </c>
      <c r="C25" s="150"/>
      <c r="D25" s="32">
        <v>0</v>
      </c>
      <c r="E25" s="32">
        <v>0</v>
      </c>
      <c r="F25" s="32">
        <v>0</v>
      </c>
      <c r="G25" s="35">
        <v>0</v>
      </c>
      <c r="H25" s="35">
        <v>0</v>
      </c>
    </row>
    <row r="26" spans="1:8" ht="18.75">
      <c r="A26" s="146"/>
      <c r="B26" s="47" t="s">
        <v>34</v>
      </c>
      <c r="C26" s="84"/>
      <c r="D26" s="144">
        <f>D4+D20</f>
        <v>4827.8</v>
      </c>
      <c r="E26" s="144">
        <f>E4+E20</f>
        <v>3391.1</v>
      </c>
      <c r="F26" s="144">
        <f>F4+F20</f>
        <v>2102.2999999999997</v>
      </c>
      <c r="G26" s="35">
        <f t="shared" si="0"/>
        <v>0.43545714404076385</v>
      </c>
      <c r="H26" s="35">
        <f t="shared" si="1"/>
        <v>0.6199463300993777</v>
      </c>
    </row>
    <row r="27" spans="1:8" ht="15">
      <c r="A27" s="146"/>
      <c r="B27" s="142" t="s">
        <v>114</v>
      </c>
      <c r="C27" s="150"/>
      <c r="D27" s="32">
        <f>D4</f>
        <v>2830.3</v>
      </c>
      <c r="E27" s="32">
        <f>E4</f>
        <v>1893</v>
      </c>
      <c r="F27" s="32">
        <f>F4</f>
        <v>1932.6</v>
      </c>
      <c r="G27" s="35">
        <f t="shared" si="0"/>
        <v>0.6828251422110729</v>
      </c>
      <c r="H27" s="35">
        <f t="shared" si="1"/>
        <v>1.020919175911252</v>
      </c>
    </row>
    <row r="28" spans="1:8" ht="12.75">
      <c r="A28" s="167"/>
      <c r="B28" s="174"/>
      <c r="C28" s="174"/>
      <c r="D28" s="174"/>
      <c r="E28" s="174"/>
      <c r="F28" s="174"/>
      <c r="G28" s="174"/>
      <c r="H28" s="175"/>
    </row>
    <row r="29" spans="1:8" ht="17.25" customHeight="1">
      <c r="A29" s="154" t="s">
        <v>169</v>
      </c>
      <c r="B29" s="159" t="s">
        <v>35</v>
      </c>
      <c r="C29" s="160" t="s">
        <v>214</v>
      </c>
      <c r="D29" s="157" t="s">
        <v>9</v>
      </c>
      <c r="E29" s="155" t="s">
        <v>358</v>
      </c>
      <c r="F29" s="192" t="s">
        <v>10</v>
      </c>
      <c r="G29" s="183" t="s">
        <v>156</v>
      </c>
      <c r="H29" s="155" t="s">
        <v>359</v>
      </c>
    </row>
    <row r="30" spans="1:8" ht="15" customHeight="1">
      <c r="A30" s="154"/>
      <c r="B30" s="159"/>
      <c r="C30" s="161"/>
      <c r="D30" s="157"/>
      <c r="E30" s="156"/>
      <c r="F30" s="193"/>
      <c r="G30" s="184"/>
      <c r="H30" s="156"/>
    </row>
    <row r="31" spans="1:8" ht="25.5">
      <c r="A31" s="50" t="s">
        <v>75</v>
      </c>
      <c r="B31" s="45" t="s">
        <v>36</v>
      </c>
      <c r="C31" s="50"/>
      <c r="D31" s="85">
        <f>D32+D33+D34</f>
        <v>2410.4</v>
      </c>
      <c r="E31" s="85">
        <f>E32+E33+E34</f>
        <v>1876.6000000000001</v>
      </c>
      <c r="F31" s="85">
        <f>F32+F33+F34</f>
        <v>1216.9</v>
      </c>
      <c r="G31" s="86">
        <f>F31/D31</f>
        <v>0.5048539661466976</v>
      </c>
      <c r="H31" s="86">
        <f>F31/E31</f>
        <v>0.64845998081637</v>
      </c>
    </row>
    <row r="32" spans="1:8" ht="63.75" customHeight="1">
      <c r="A32" s="150" t="s">
        <v>78</v>
      </c>
      <c r="B32" s="142" t="s">
        <v>173</v>
      </c>
      <c r="C32" s="150" t="s">
        <v>78</v>
      </c>
      <c r="D32" s="32">
        <v>2396</v>
      </c>
      <c r="E32" s="32">
        <v>1862.2</v>
      </c>
      <c r="F32" s="32">
        <v>1216.9</v>
      </c>
      <c r="G32" s="86">
        <f aca="true" t="shared" si="2" ref="G32:G60">F32/D32</f>
        <v>0.5078881469115193</v>
      </c>
      <c r="H32" s="86">
        <f aca="true" t="shared" si="3" ref="H32:H60">F32/E32</f>
        <v>0.6534743851358609</v>
      </c>
    </row>
    <row r="33" spans="1:8" ht="12.75">
      <c r="A33" s="150" t="s">
        <v>80</v>
      </c>
      <c r="B33" s="142" t="s">
        <v>41</v>
      </c>
      <c r="C33" s="150" t="s">
        <v>80</v>
      </c>
      <c r="D33" s="32">
        <v>10</v>
      </c>
      <c r="E33" s="32">
        <v>10</v>
      </c>
      <c r="F33" s="32">
        <v>0</v>
      </c>
      <c r="G33" s="86">
        <f t="shared" si="2"/>
        <v>0</v>
      </c>
      <c r="H33" s="86">
        <f t="shared" si="3"/>
        <v>0</v>
      </c>
    </row>
    <row r="34" spans="1:8" ht="12.75">
      <c r="A34" s="150" t="s">
        <v>138</v>
      </c>
      <c r="B34" s="142" t="s">
        <v>135</v>
      </c>
      <c r="C34" s="150"/>
      <c r="D34" s="32">
        <f>D35+D36</f>
        <v>4.4</v>
      </c>
      <c r="E34" s="32">
        <f>E35+E36</f>
        <v>4.4</v>
      </c>
      <c r="F34" s="32">
        <v>0</v>
      </c>
      <c r="G34" s="86">
        <f t="shared" si="2"/>
        <v>0</v>
      </c>
      <c r="H34" s="86">
        <f t="shared" si="3"/>
        <v>0</v>
      </c>
    </row>
    <row r="35" spans="1:8" s="16" customFormat="1" ht="25.5">
      <c r="A35" s="87"/>
      <c r="B35" s="60" t="s">
        <v>123</v>
      </c>
      <c r="C35" s="87" t="s">
        <v>235</v>
      </c>
      <c r="D35" s="88">
        <v>4.4</v>
      </c>
      <c r="E35" s="88">
        <v>4.4</v>
      </c>
      <c r="F35" s="88">
        <v>0</v>
      </c>
      <c r="G35" s="86">
        <f t="shared" si="2"/>
        <v>0</v>
      </c>
      <c r="H35" s="86">
        <f t="shared" si="3"/>
        <v>0</v>
      </c>
    </row>
    <row r="36" spans="1:8" s="16" customFormat="1" ht="21" customHeight="1" hidden="1">
      <c r="A36" s="87"/>
      <c r="B36" s="60" t="s">
        <v>224</v>
      </c>
      <c r="C36" s="87" t="s">
        <v>209</v>
      </c>
      <c r="D36" s="88">
        <v>0</v>
      </c>
      <c r="E36" s="88">
        <v>0</v>
      </c>
      <c r="F36" s="88">
        <v>0</v>
      </c>
      <c r="G36" s="86" t="e">
        <f t="shared" si="2"/>
        <v>#DIV/0!</v>
      </c>
      <c r="H36" s="86" t="e">
        <f t="shared" si="3"/>
        <v>#DIV/0!</v>
      </c>
    </row>
    <row r="37" spans="1:8" ht="25.5" customHeight="1">
      <c r="A37" s="50" t="s">
        <v>117</v>
      </c>
      <c r="B37" s="45" t="s">
        <v>110</v>
      </c>
      <c r="C37" s="50"/>
      <c r="D37" s="85">
        <f>D38</f>
        <v>154</v>
      </c>
      <c r="E37" s="85">
        <f>E38</f>
        <v>116</v>
      </c>
      <c r="F37" s="85">
        <f>F38</f>
        <v>86.6</v>
      </c>
      <c r="G37" s="86">
        <f t="shared" si="2"/>
        <v>0.5623376623376622</v>
      </c>
      <c r="H37" s="86">
        <f t="shared" si="3"/>
        <v>0.746551724137931</v>
      </c>
    </row>
    <row r="38" spans="1:8" ht="38.25">
      <c r="A38" s="150" t="s">
        <v>118</v>
      </c>
      <c r="B38" s="142" t="s">
        <v>180</v>
      </c>
      <c r="C38" s="150" t="s">
        <v>293</v>
      </c>
      <c r="D38" s="32">
        <f>154.5-0.5</f>
        <v>154</v>
      </c>
      <c r="E38" s="32">
        <v>116</v>
      </c>
      <c r="F38" s="32">
        <v>86.6</v>
      </c>
      <c r="G38" s="86">
        <f t="shared" si="2"/>
        <v>0.5623376623376622</v>
      </c>
      <c r="H38" s="86">
        <f t="shared" si="3"/>
        <v>0.746551724137931</v>
      </c>
    </row>
    <row r="39" spans="1:8" ht="25.5" hidden="1">
      <c r="A39" s="50" t="s">
        <v>81</v>
      </c>
      <c r="B39" s="45" t="s">
        <v>44</v>
      </c>
      <c r="C39" s="50"/>
      <c r="D39" s="85">
        <f aca="true" t="shared" si="4" ref="D39:F40">D40</f>
        <v>0</v>
      </c>
      <c r="E39" s="85">
        <f t="shared" si="4"/>
        <v>0</v>
      </c>
      <c r="F39" s="85">
        <f t="shared" si="4"/>
        <v>0</v>
      </c>
      <c r="G39" s="86" t="e">
        <f t="shared" si="2"/>
        <v>#DIV/0!</v>
      </c>
      <c r="H39" s="86" t="e">
        <f t="shared" si="3"/>
        <v>#DIV/0!</v>
      </c>
    </row>
    <row r="40" spans="1:8" ht="12.75" hidden="1">
      <c r="A40" s="150" t="s">
        <v>119</v>
      </c>
      <c r="B40" s="142" t="s">
        <v>112</v>
      </c>
      <c r="C40" s="150"/>
      <c r="D40" s="32">
        <f t="shared" si="4"/>
        <v>0</v>
      </c>
      <c r="E40" s="32">
        <f t="shared" si="4"/>
        <v>0</v>
      </c>
      <c r="F40" s="32">
        <f t="shared" si="4"/>
        <v>0</v>
      </c>
      <c r="G40" s="86" t="e">
        <f t="shared" si="2"/>
        <v>#DIV/0!</v>
      </c>
      <c r="H40" s="86" t="e">
        <f t="shared" si="3"/>
        <v>#DIV/0!</v>
      </c>
    </row>
    <row r="41" spans="1:8" s="16" customFormat="1" ht="38.25" hidden="1">
      <c r="A41" s="87"/>
      <c r="B41" s="60" t="s">
        <v>121</v>
      </c>
      <c r="C41" s="87" t="s">
        <v>225</v>
      </c>
      <c r="D41" s="88">
        <v>0</v>
      </c>
      <c r="E41" s="88">
        <v>0</v>
      </c>
      <c r="F41" s="88">
        <v>0</v>
      </c>
      <c r="G41" s="86" t="e">
        <f t="shared" si="2"/>
        <v>#DIV/0!</v>
      </c>
      <c r="H41" s="86" t="e">
        <f t="shared" si="3"/>
        <v>#DIV/0!</v>
      </c>
    </row>
    <row r="42" spans="1:8" s="16" customFormat="1" ht="12.75" hidden="1">
      <c r="A42" s="50" t="s">
        <v>82</v>
      </c>
      <c r="B42" s="45" t="s">
        <v>46</v>
      </c>
      <c r="C42" s="50"/>
      <c r="D42" s="85">
        <f aca="true" t="shared" si="5" ref="D42:F43">D43</f>
        <v>0</v>
      </c>
      <c r="E42" s="85">
        <f t="shared" si="5"/>
        <v>0</v>
      </c>
      <c r="F42" s="85">
        <f t="shared" si="5"/>
        <v>0</v>
      </c>
      <c r="G42" s="86" t="e">
        <f t="shared" si="2"/>
        <v>#DIV/0!</v>
      </c>
      <c r="H42" s="86" t="e">
        <f t="shared" si="3"/>
        <v>#DIV/0!</v>
      </c>
    </row>
    <row r="43" spans="1:8" s="16" customFormat="1" ht="31.5" customHeight="1" hidden="1">
      <c r="A43" s="147" t="s">
        <v>83</v>
      </c>
      <c r="B43" s="70" t="s">
        <v>133</v>
      </c>
      <c r="C43" s="150"/>
      <c r="D43" s="32">
        <f t="shared" si="5"/>
        <v>0</v>
      </c>
      <c r="E43" s="32">
        <f t="shared" si="5"/>
        <v>0</v>
      </c>
      <c r="F43" s="32">
        <f t="shared" si="5"/>
        <v>0</v>
      </c>
      <c r="G43" s="86" t="e">
        <f t="shared" si="2"/>
        <v>#DIV/0!</v>
      </c>
      <c r="H43" s="86" t="e">
        <f t="shared" si="3"/>
        <v>#DIV/0!</v>
      </c>
    </row>
    <row r="44" spans="1:8" s="16" customFormat="1" ht="33" customHeight="1" hidden="1">
      <c r="A44" s="87"/>
      <c r="B44" s="63" t="s">
        <v>133</v>
      </c>
      <c r="C44" s="87" t="s">
        <v>307</v>
      </c>
      <c r="D44" s="88">
        <f>0</f>
        <v>0</v>
      </c>
      <c r="E44" s="88">
        <f>0</f>
        <v>0</v>
      </c>
      <c r="F44" s="88">
        <f>0</f>
        <v>0</v>
      </c>
      <c r="G44" s="86" t="e">
        <f t="shared" si="2"/>
        <v>#DIV/0!</v>
      </c>
      <c r="H44" s="86" t="e">
        <f t="shared" si="3"/>
        <v>#DIV/0!</v>
      </c>
    </row>
    <row r="45" spans="1:8" ht="25.5">
      <c r="A45" s="50" t="s">
        <v>84</v>
      </c>
      <c r="B45" s="45" t="s">
        <v>47</v>
      </c>
      <c r="C45" s="50"/>
      <c r="D45" s="85">
        <f>D46</f>
        <v>455</v>
      </c>
      <c r="E45" s="85">
        <f>E46</f>
        <v>305</v>
      </c>
      <c r="F45" s="85">
        <f>F46</f>
        <v>272.5</v>
      </c>
      <c r="G45" s="86">
        <f t="shared" si="2"/>
        <v>0.5989010989010989</v>
      </c>
      <c r="H45" s="86">
        <f t="shared" si="3"/>
        <v>0.8934426229508197</v>
      </c>
    </row>
    <row r="46" spans="1:8" ht="12.75">
      <c r="A46" s="150" t="s">
        <v>50</v>
      </c>
      <c r="B46" s="142" t="s">
        <v>51</v>
      </c>
      <c r="C46" s="150"/>
      <c r="D46" s="32">
        <f>D47+D48+D49</f>
        <v>455</v>
      </c>
      <c r="E46" s="32">
        <f>E47+E48+E49</f>
        <v>305</v>
      </c>
      <c r="F46" s="32">
        <f>F47+F48+F49</f>
        <v>272.5</v>
      </c>
      <c r="G46" s="86">
        <f t="shared" si="2"/>
        <v>0.5989010989010989</v>
      </c>
      <c r="H46" s="86">
        <f t="shared" si="3"/>
        <v>0.8934426229508197</v>
      </c>
    </row>
    <row r="47" spans="1:8" s="16" customFormat="1" ht="12.75">
      <c r="A47" s="87"/>
      <c r="B47" s="60" t="s">
        <v>105</v>
      </c>
      <c r="C47" s="87" t="s">
        <v>282</v>
      </c>
      <c r="D47" s="88">
        <v>310</v>
      </c>
      <c r="E47" s="88">
        <v>220</v>
      </c>
      <c r="F47" s="88">
        <v>218.2</v>
      </c>
      <c r="G47" s="86">
        <f t="shared" si="2"/>
        <v>0.7038709677419355</v>
      </c>
      <c r="H47" s="86">
        <f t="shared" si="3"/>
        <v>0.9918181818181818</v>
      </c>
    </row>
    <row r="48" spans="1:8" s="16" customFormat="1" ht="22.5" customHeight="1">
      <c r="A48" s="87"/>
      <c r="B48" s="60" t="s">
        <v>287</v>
      </c>
      <c r="C48" s="87" t="s">
        <v>283</v>
      </c>
      <c r="D48" s="88">
        <v>25</v>
      </c>
      <c r="E48" s="88">
        <v>25</v>
      </c>
      <c r="F48" s="88">
        <v>15.3</v>
      </c>
      <c r="G48" s="86">
        <f t="shared" si="2"/>
        <v>0.612</v>
      </c>
      <c r="H48" s="86">
        <f t="shared" si="3"/>
        <v>0.612</v>
      </c>
    </row>
    <row r="49" spans="1:8" s="16" customFormat="1" ht="29.25" customHeight="1">
      <c r="A49" s="87"/>
      <c r="B49" s="60" t="s">
        <v>196</v>
      </c>
      <c r="C49" s="87" t="s">
        <v>288</v>
      </c>
      <c r="D49" s="88">
        <v>120</v>
      </c>
      <c r="E49" s="88">
        <v>60</v>
      </c>
      <c r="F49" s="88">
        <f>39</f>
        <v>39</v>
      </c>
      <c r="G49" s="86">
        <f t="shared" si="2"/>
        <v>0.325</v>
      </c>
      <c r="H49" s="86">
        <f t="shared" si="3"/>
        <v>0.65</v>
      </c>
    </row>
    <row r="50" spans="1:8" ht="27" customHeight="1">
      <c r="A50" s="64" t="s">
        <v>136</v>
      </c>
      <c r="B50" s="148" t="s">
        <v>134</v>
      </c>
      <c r="C50" s="64"/>
      <c r="D50" s="32">
        <f aca="true" t="shared" si="6" ref="D50:F51">D51</f>
        <v>1</v>
      </c>
      <c r="E50" s="32">
        <f t="shared" si="6"/>
        <v>1</v>
      </c>
      <c r="F50" s="32">
        <f t="shared" si="6"/>
        <v>0.3</v>
      </c>
      <c r="G50" s="86">
        <f t="shared" si="2"/>
        <v>0.3</v>
      </c>
      <c r="H50" s="86">
        <f t="shared" si="3"/>
        <v>0.3</v>
      </c>
    </row>
    <row r="51" spans="1:8" ht="29.25" customHeight="1">
      <c r="A51" s="147" t="s">
        <v>130</v>
      </c>
      <c r="B51" s="70" t="s">
        <v>137</v>
      </c>
      <c r="C51" s="147"/>
      <c r="D51" s="32">
        <f t="shared" si="6"/>
        <v>1</v>
      </c>
      <c r="E51" s="32">
        <f t="shared" si="6"/>
        <v>1</v>
      </c>
      <c r="F51" s="32">
        <f t="shared" si="6"/>
        <v>0.3</v>
      </c>
      <c r="G51" s="86">
        <f t="shared" si="2"/>
        <v>0.3</v>
      </c>
      <c r="H51" s="86">
        <f t="shared" si="3"/>
        <v>0.3</v>
      </c>
    </row>
    <row r="52" spans="1:8" s="16" customFormat="1" ht="30.75" customHeight="1">
      <c r="A52" s="87"/>
      <c r="B52" s="60" t="s">
        <v>296</v>
      </c>
      <c r="C52" s="87" t="s">
        <v>289</v>
      </c>
      <c r="D52" s="88">
        <v>1</v>
      </c>
      <c r="E52" s="88">
        <v>1</v>
      </c>
      <c r="F52" s="88">
        <v>0.3</v>
      </c>
      <c r="G52" s="86">
        <f t="shared" si="2"/>
        <v>0.3</v>
      </c>
      <c r="H52" s="86">
        <f t="shared" si="3"/>
        <v>0.3</v>
      </c>
    </row>
    <row r="53" spans="1:8" ht="17.25" customHeight="1">
      <c r="A53" s="50" t="s">
        <v>52</v>
      </c>
      <c r="B53" s="45" t="s">
        <v>53</v>
      </c>
      <c r="C53" s="50"/>
      <c r="D53" s="85">
        <f aca="true" t="shared" si="7" ref="D53:F54">D54</f>
        <v>3</v>
      </c>
      <c r="E53" s="85">
        <f t="shared" si="7"/>
        <v>3</v>
      </c>
      <c r="F53" s="85">
        <f t="shared" si="7"/>
        <v>0</v>
      </c>
      <c r="G53" s="86">
        <f t="shared" si="2"/>
        <v>0</v>
      </c>
      <c r="H53" s="86">
        <f t="shared" si="3"/>
        <v>0</v>
      </c>
    </row>
    <row r="54" spans="1:8" ht="18" customHeight="1">
      <c r="A54" s="150" t="s">
        <v>57</v>
      </c>
      <c r="B54" s="142" t="s">
        <v>58</v>
      </c>
      <c r="C54" s="150"/>
      <c r="D54" s="32">
        <f t="shared" si="7"/>
        <v>3</v>
      </c>
      <c r="E54" s="32">
        <f t="shared" si="7"/>
        <v>3</v>
      </c>
      <c r="F54" s="32">
        <f t="shared" si="7"/>
        <v>0</v>
      </c>
      <c r="G54" s="86">
        <f t="shared" si="2"/>
        <v>0</v>
      </c>
      <c r="H54" s="86">
        <f t="shared" si="3"/>
        <v>0</v>
      </c>
    </row>
    <row r="55" spans="1:8" s="16" customFormat="1" ht="30.75" customHeight="1">
      <c r="A55" s="87"/>
      <c r="B55" s="60" t="s">
        <v>290</v>
      </c>
      <c r="C55" s="87" t="s">
        <v>291</v>
      </c>
      <c r="D55" s="88">
        <v>3</v>
      </c>
      <c r="E55" s="88">
        <v>3</v>
      </c>
      <c r="F55" s="88">
        <v>0</v>
      </c>
      <c r="G55" s="86">
        <f t="shared" si="2"/>
        <v>0</v>
      </c>
      <c r="H55" s="86">
        <f t="shared" si="3"/>
        <v>0</v>
      </c>
    </row>
    <row r="56" spans="1:8" s="16" customFormat="1" ht="24" customHeight="1">
      <c r="A56" s="50">
        <v>1001</v>
      </c>
      <c r="B56" s="45" t="s">
        <v>200</v>
      </c>
      <c r="C56" s="150" t="s">
        <v>7</v>
      </c>
      <c r="D56" s="32">
        <v>30</v>
      </c>
      <c r="E56" s="32">
        <v>22.5</v>
      </c>
      <c r="F56" s="32">
        <v>20</v>
      </c>
      <c r="G56" s="86">
        <f t="shared" si="2"/>
        <v>0.6666666666666666</v>
      </c>
      <c r="H56" s="86">
        <f t="shared" si="3"/>
        <v>0.8888888888888888</v>
      </c>
    </row>
    <row r="57" spans="1:8" ht="12.75">
      <c r="A57" s="50"/>
      <c r="B57" s="45" t="s">
        <v>106</v>
      </c>
      <c r="C57" s="50"/>
      <c r="D57" s="85">
        <f>D58</f>
        <v>1774.4</v>
      </c>
      <c r="E57" s="85">
        <f>E58</f>
        <v>1324.4</v>
      </c>
      <c r="F57" s="85">
        <f>F58</f>
        <v>567.5</v>
      </c>
      <c r="G57" s="86">
        <f t="shared" si="2"/>
        <v>0.3198264201983769</v>
      </c>
      <c r="H57" s="86">
        <f t="shared" si="3"/>
        <v>0.4284959226819692</v>
      </c>
    </row>
    <row r="58" spans="1:8" s="16" customFormat="1" ht="25.5">
      <c r="A58" s="87"/>
      <c r="B58" s="60" t="s">
        <v>107</v>
      </c>
      <c r="C58" s="87" t="s">
        <v>219</v>
      </c>
      <c r="D58" s="88">
        <v>1774.4</v>
      </c>
      <c r="E58" s="88">
        <v>1324.4</v>
      </c>
      <c r="F58" s="88">
        <v>567.5</v>
      </c>
      <c r="G58" s="86">
        <f t="shared" si="2"/>
        <v>0.3198264201983769</v>
      </c>
      <c r="H58" s="86">
        <f t="shared" si="3"/>
        <v>0.4284959226819692</v>
      </c>
    </row>
    <row r="59" spans="1:8" ht="22.5" customHeight="1">
      <c r="A59" s="150"/>
      <c r="B59" s="71" t="s">
        <v>74</v>
      </c>
      <c r="C59" s="89"/>
      <c r="D59" s="90">
        <f>D31+D37+D39+D45+D50+D53+D57+D56</f>
        <v>4827.8</v>
      </c>
      <c r="E59" s="90">
        <f>E31+E37+E39+E45+E50+E53+E57+E56</f>
        <v>3648.5000000000005</v>
      </c>
      <c r="F59" s="90">
        <f>F31+F37+F39+F45+F50+F53+F57+F56</f>
        <v>2163.8</v>
      </c>
      <c r="G59" s="86">
        <f t="shared" si="2"/>
        <v>0.4481958656116658</v>
      </c>
      <c r="H59" s="86">
        <f t="shared" si="3"/>
        <v>0.593065643415102</v>
      </c>
    </row>
    <row r="60" spans="1:8" ht="15">
      <c r="A60" s="91"/>
      <c r="B60" s="142" t="s">
        <v>89</v>
      </c>
      <c r="C60" s="150"/>
      <c r="D60" s="92">
        <f>D57</f>
        <v>1774.4</v>
      </c>
      <c r="E60" s="92">
        <f>E57</f>
        <v>1324.4</v>
      </c>
      <c r="F60" s="92">
        <f>F57</f>
        <v>567.5</v>
      </c>
      <c r="G60" s="86">
        <f t="shared" si="2"/>
        <v>0.3198264201983769</v>
      </c>
      <c r="H60" s="86">
        <f t="shared" si="3"/>
        <v>0.4284959226819692</v>
      </c>
    </row>
    <row r="63" spans="2:8" ht="15">
      <c r="B63" s="38" t="s">
        <v>99</v>
      </c>
      <c r="C63" s="39"/>
      <c r="H63" s="36">
        <v>998.2</v>
      </c>
    </row>
    <row r="64" spans="2:3" ht="15">
      <c r="B64" s="38"/>
      <c r="C64" s="39"/>
    </row>
    <row r="65" spans="2:3" ht="15">
      <c r="B65" s="38" t="s">
        <v>90</v>
      </c>
      <c r="C65" s="39"/>
    </row>
    <row r="66" spans="2:3" ht="15">
      <c r="B66" s="38" t="s">
        <v>91</v>
      </c>
      <c r="C66" s="39"/>
    </row>
    <row r="67" spans="2:3" ht="15">
      <c r="B67" s="38"/>
      <c r="C67" s="39"/>
    </row>
    <row r="68" spans="2:3" ht="15">
      <c r="B68" s="38" t="s">
        <v>92</v>
      </c>
      <c r="C68" s="39"/>
    </row>
    <row r="69" spans="2:3" ht="15">
      <c r="B69" s="38" t="s">
        <v>93</v>
      </c>
      <c r="C69" s="39"/>
    </row>
    <row r="70" spans="2:3" ht="15">
      <c r="B70" s="38"/>
      <c r="C70" s="39"/>
    </row>
    <row r="71" spans="2:3" ht="15">
      <c r="B71" s="38" t="s">
        <v>94</v>
      </c>
      <c r="C71" s="39"/>
    </row>
    <row r="72" spans="2:3" ht="15">
      <c r="B72" s="38" t="s">
        <v>95</v>
      </c>
      <c r="C72" s="39"/>
    </row>
    <row r="73" spans="2:3" ht="15">
      <c r="B73" s="38"/>
      <c r="C73" s="39"/>
    </row>
    <row r="74" spans="2:3" ht="15">
      <c r="B74" s="38" t="s">
        <v>96</v>
      </c>
      <c r="C74" s="39"/>
    </row>
    <row r="75" spans="2:3" ht="15">
      <c r="B75" s="38" t="s">
        <v>97</v>
      </c>
      <c r="C75" s="39"/>
    </row>
    <row r="78" spans="2:8" ht="15">
      <c r="B78" s="38" t="s">
        <v>98</v>
      </c>
      <c r="C78" s="39"/>
      <c r="H78" s="43">
        <f>F26+H63-F59</f>
        <v>936.6999999999998</v>
      </c>
    </row>
    <row r="81" spans="2:3" ht="15">
      <c r="B81" s="38" t="s">
        <v>100</v>
      </c>
      <c r="C81" s="39"/>
    </row>
    <row r="82" spans="2:3" ht="15">
      <c r="B82" s="38" t="s">
        <v>101</v>
      </c>
      <c r="C82" s="39"/>
    </row>
    <row r="83" spans="2:3" ht="15">
      <c r="B83" s="38" t="s">
        <v>102</v>
      </c>
      <c r="C83" s="39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62"/>
  <sheetViews>
    <sheetView tabSelected="1" zoomScalePageLayoutView="0" workbookViewId="0" topLeftCell="A134">
      <selection activeCell="E146" sqref="E146"/>
    </sheetView>
  </sheetViews>
  <sheetFormatPr defaultColWidth="9.140625" defaultRowHeight="12.75"/>
  <cols>
    <col min="1" max="1" width="5.8515625" style="37" customWidth="1"/>
    <col min="2" max="2" width="52.421875" style="36" customWidth="1"/>
    <col min="3" max="3" width="13.421875" style="36" customWidth="1"/>
    <col min="4" max="4" width="14.8515625" style="36" customWidth="1"/>
    <col min="5" max="5" width="14.140625" style="36" customWidth="1"/>
    <col min="6" max="6" width="11.28125" style="74" customWidth="1"/>
    <col min="7" max="7" width="11.421875" style="74" bestFit="1" customWidth="1"/>
    <col min="8" max="16384" width="9.140625" style="36" customWidth="1"/>
  </cols>
  <sheetData>
    <row r="1" spans="1:7" s="138" customFormat="1" ht="57.75" customHeight="1">
      <c r="A1" s="153" t="s">
        <v>388</v>
      </c>
      <c r="B1" s="153"/>
      <c r="C1" s="153"/>
      <c r="D1" s="153"/>
      <c r="E1" s="153"/>
      <c r="F1" s="153"/>
      <c r="G1" s="153"/>
    </row>
    <row r="2" spans="1:7" ht="15" customHeight="1">
      <c r="A2" s="194"/>
      <c r="B2" s="159" t="s">
        <v>8</v>
      </c>
      <c r="C2" s="152" t="s">
        <v>9</v>
      </c>
      <c r="D2" s="155" t="s">
        <v>358</v>
      </c>
      <c r="E2" s="152" t="s">
        <v>10</v>
      </c>
      <c r="F2" s="155" t="s">
        <v>156</v>
      </c>
      <c r="G2" s="155" t="s">
        <v>359</v>
      </c>
    </row>
    <row r="3" spans="1:7" ht="15" customHeight="1">
      <c r="A3" s="195"/>
      <c r="B3" s="159"/>
      <c r="C3" s="152"/>
      <c r="D3" s="156"/>
      <c r="E3" s="152"/>
      <c r="F3" s="156"/>
      <c r="G3" s="156"/>
    </row>
    <row r="4" spans="1:7" ht="15">
      <c r="A4" s="151"/>
      <c r="B4" s="143" t="s">
        <v>88</v>
      </c>
      <c r="C4" s="144">
        <f>C5+C6+C7+C8+C9+C10+C11+C12+C13+C14+C15+C16+C17+C18+C19+C20+C21+C23</f>
        <v>224236.8</v>
      </c>
      <c r="D4" s="144">
        <f>D5+D6+D7+D8+D9+D10+D11+D12+D13+D14+D15+D16+D17+D18+D19+D20+D21+D23</f>
        <v>162360.6</v>
      </c>
      <c r="E4" s="144">
        <f>E5+E6+E7+E8+E9+E10+E11+E12+E13+E14+E15+E16+E17+E18+E19+E20+E21+E23</f>
        <v>154308.69999999998</v>
      </c>
      <c r="F4" s="44">
        <f>E4/C4</f>
        <v>0.688150651454177</v>
      </c>
      <c r="G4" s="44">
        <f>E4/D4</f>
        <v>0.9504073032496799</v>
      </c>
    </row>
    <row r="5" spans="1:7" ht="15">
      <c r="A5" s="151"/>
      <c r="B5" s="142" t="s">
        <v>12</v>
      </c>
      <c r="C5" s="32">
        <v>139310</v>
      </c>
      <c r="D5" s="32">
        <v>99735</v>
      </c>
      <c r="E5" s="32">
        <v>86951.4</v>
      </c>
      <c r="F5" s="44">
        <f aca="true" t="shared" si="0" ref="F5:F36">E5/C5</f>
        <v>0.6241576340535496</v>
      </c>
      <c r="G5" s="44">
        <f aca="true" t="shared" si="1" ref="G5:G36">E5/D5</f>
        <v>0.8718243344863889</v>
      </c>
    </row>
    <row r="6" spans="1:7" ht="15">
      <c r="A6" s="151"/>
      <c r="B6" s="142" t="s">
        <v>13</v>
      </c>
      <c r="C6" s="32">
        <v>19000</v>
      </c>
      <c r="D6" s="32">
        <v>13800</v>
      </c>
      <c r="E6" s="32">
        <v>14654.8</v>
      </c>
      <c r="F6" s="44">
        <f t="shared" si="0"/>
        <v>0.7713052631578947</v>
      </c>
      <c r="G6" s="44">
        <f t="shared" si="1"/>
        <v>1.0619420289855073</v>
      </c>
    </row>
    <row r="7" spans="1:7" ht="15">
      <c r="A7" s="151"/>
      <c r="B7" s="142" t="s">
        <v>14</v>
      </c>
      <c r="C7" s="32">
        <v>4800</v>
      </c>
      <c r="D7" s="32">
        <v>3636</v>
      </c>
      <c r="E7" s="32">
        <v>3898</v>
      </c>
      <c r="F7" s="44">
        <f t="shared" si="0"/>
        <v>0.8120833333333334</v>
      </c>
      <c r="G7" s="44">
        <f t="shared" si="1"/>
        <v>1.072057205720572</v>
      </c>
    </row>
    <row r="8" spans="1:7" ht="15">
      <c r="A8" s="151"/>
      <c r="B8" s="142" t="s">
        <v>325</v>
      </c>
      <c r="C8" s="32">
        <v>11415.9</v>
      </c>
      <c r="D8" s="32">
        <v>8516</v>
      </c>
      <c r="E8" s="32">
        <v>10540.1</v>
      </c>
      <c r="F8" s="44">
        <f t="shared" si="0"/>
        <v>0.92328243940469</v>
      </c>
      <c r="G8" s="44">
        <f t="shared" si="1"/>
        <v>1.23768201033349</v>
      </c>
    </row>
    <row r="9" spans="1:7" ht="15">
      <c r="A9" s="151"/>
      <c r="B9" s="142" t="s">
        <v>15</v>
      </c>
      <c r="C9" s="32">
        <v>6000</v>
      </c>
      <c r="D9" s="32">
        <v>3580</v>
      </c>
      <c r="E9" s="32">
        <v>2901.2</v>
      </c>
      <c r="F9" s="44">
        <f t="shared" si="0"/>
        <v>0.4835333333333333</v>
      </c>
      <c r="G9" s="44">
        <f t="shared" si="1"/>
        <v>0.8103910614525139</v>
      </c>
    </row>
    <row r="10" spans="1:7" ht="15">
      <c r="A10" s="151"/>
      <c r="B10" s="142" t="s">
        <v>16</v>
      </c>
      <c r="C10" s="32">
        <v>21000</v>
      </c>
      <c r="D10" s="32">
        <v>14259</v>
      </c>
      <c r="E10" s="32">
        <v>15503.4</v>
      </c>
      <c r="F10" s="44">
        <f t="shared" si="0"/>
        <v>0.7382571428571428</v>
      </c>
      <c r="G10" s="44">
        <f t="shared" si="1"/>
        <v>1.0872711971386493</v>
      </c>
    </row>
    <row r="11" spans="1:7" ht="15">
      <c r="A11" s="151"/>
      <c r="B11" s="142" t="s">
        <v>113</v>
      </c>
      <c r="C11" s="32">
        <v>2574</v>
      </c>
      <c r="D11" s="32">
        <v>1940</v>
      </c>
      <c r="E11" s="32">
        <v>2289.3</v>
      </c>
      <c r="F11" s="44">
        <f t="shared" si="0"/>
        <v>0.8893939393939395</v>
      </c>
      <c r="G11" s="44">
        <f t="shared" si="1"/>
        <v>1.1800515463917527</v>
      </c>
    </row>
    <row r="12" spans="1:7" ht="15">
      <c r="A12" s="151"/>
      <c r="B12" s="142" t="s">
        <v>17</v>
      </c>
      <c r="C12" s="32">
        <v>0</v>
      </c>
      <c r="D12" s="32">
        <v>0</v>
      </c>
      <c r="E12" s="32">
        <v>0</v>
      </c>
      <c r="F12" s="44">
        <v>0</v>
      </c>
      <c r="G12" s="44">
        <v>0</v>
      </c>
    </row>
    <row r="13" spans="1:7" ht="15">
      <c r="A13" s="151"/>
      <c r="B13" s="142" t="s">
        <v>18</v>
      </c>
      <c r="C13" s="32">
        <v>5615</v>
      </c>
      <c r="D13" s="32">
        <v>4199</v>
      </c>
      <c r="E13" s="32">
        <v>4554.6</v>
      </c>
      <c r="F13" s="44">
        <f t="shared" si="0"/>
        <v>0.8111487088156724</v>
      </c>
      <c r="G13" s="44">
        <f t="shared" si="1"/>
        <v>1.0846868301976662</v>
      </c>
    </row>
    <row r="14" spans="1:7" ht="15">
      <c r="A14" s="151"/>
      <c r="B14" s="142" t="s">
        <v>19</v>
      </c>
      <c r="C14" s="32">
        <v>2230.9</v>
      </c>
      <c r="D14" s="32">
        <v>1712.4</v>
      </c>
      <c r="E14" s="32">
        <v>1595.6</v>
      </c>
      <c r="F14" s="44">
        <f t="shared" si="0"/>
        <v>0.7152270384149894</v>
      </c>
      <c r="G14" s="44">
        <f t="shared" si="1"/>
        <v>0.9317916374678812</v>
      </c>
    </row>
    <row r="15" spans="1:7" ht="15">
      <c r="A15" s="151"/>
      <c r="B15" s="142" t="s">
        <v>20</v>
      </c>
      <c r="C15" s="32">
        <v>50</v>
      </c>
      <c r="D15" s="32">
        <v>50</v>
      </c>
      <c r="E15" s="32">
        <v>50.3</v>
      </c>
      <c r="F15" s="44">
        <v>0</v>
      </c>
      <c r="G15" s="44">
        <v>0</v>
      </c>
    </row>
    <row r="16" spans="1:7" ht="15">
      <c r="A16" s="151"/>
      <c r="B16" s="142" t="s">
        <v>21</v>
      </c>
      <c r="C16" s="32">
        <v>400</v>
      </c>
      <c r="D16" s="32">
        <v>300</v>
      </c>
      <c r="E16" s="32">
        <v>264</v>
      </c>
      <c r="F16" s="44">
        <f t="shared" si="0"/>
        <v>0.66</v>
      </c>
      <c r="G16" s="44">
        <f t="shared" si="1"/>
        <v>0.88</v>
      </c>
    </row>
    <row r="17" spans="1:7" ht="15">
      <c r="A17" s="151"/>
      <c r="B17" s="142" t="s">
        <v>22</v>
      </c>
      <c r="C17" s="32">
        <v>810</v>
      </c>
      <c r="D17" s="32">
        <v>595</v>
      </c>
      <c r="E17" s="32">
        <v>578.4</v>
      </c>
      <c r="F17" s="44">
        <f t="shared" si="0"/>
        <v>0.7140740740740741</v>
      </c>
      <c r="G17" s="44">
        <f t="shared" si="1"/>
        <v>0.9721008403361344</v>
      </c>
    </row>
    <row r="18" spans="1:7" ht="15">
      <c r="A18" s="151"/>
      <c r="B18" s="142" t="s">
        <v>23</v>
      </c>
      <c r="C18" s="32"/>
      <c r="D18" s="32"/>
      <c r="E18" s="32"/>
      <c r="F18" s="44">
        <v>0</v>
      </c>
      <c r="G18" s="44">
        <v>0</v>
      </c>
    </row>
    <row r="19" spans="1:7" ht="15">
      <c r="A19" s="151"/>
      <c r="B19" s="142" t="s">
        <v>24</v>
      </c>
      <c r="C19" s="32">
        <v>1172.5</v>
      </c>
      <c r="D19" s="32">
        <v>1172.5</v>
      </c>
      <c r="E19" s="32">
        <v>1241.7</v>
      </c>
      <c r="F19" s="44">
        <v>0</v>
      </c>
      <c r="G19" s="44">
        <v>0</v>
      </c>
    </row>
    <row r="20" spans="1:7" ht="15">
      <c r="A20" s="151"/>
      <c r="B20" s="142" t="s">
        <v>25</v>
      </c>
      <c r="C20" s="32">
        <v>7466.1</v>
      </c>
      <c r="D20" s="32">
        <v>6947</v>
      </c>
      <c r="E20" s="32">
        <v>7423.1</v>
      </c>
      <c r="F20" s="44">
        <f t="shared" si="0"/>
        <v>0.9942406343338557</v>
      </c>
      <c r="G20" s="44">
        <f t="shared" si="1"/>
        <v>1.0685331797898374</v>
      </c>
    </row>
    <row r="21" spans="1:7" ht="15">
      <c r="A21" s="151"/>
      <c r="B21" s="142" t="s">
        <v>26</v>
      </c>
      <c r="C21" s="32">
        <v>2392.4</v>
      </c>
      <c r="D21" s="32">
        <v>1918.7</v>
      </c>
      <c r="E21" s="32">
        <v>1862.8</v>
      </c>
      <c r="F21" s="44">
        <f t="shared" si="0"/>
        <v>0.778632335729811</v>
      </c>
      <c r="G21" s="44">
        <f t="shared" si="1"/>
        <v>0.9708656903111481</v>
      </c>
    </row>
    <row r="22" spans="1:7" ht="15">
      <c r="A22" s="151"/>
      <c r="B22" s="142" t="s">
        <v>27</v>
      </c>
      <c r="C22" s="32">
        <v>852.8</v>
      </c>
      <c r="D22" s="32">
        <v>634</v>
      </c>
      <c r="E22" s="32">
        <v>456.4</v>
      </c>
      <c r="F22" s="44">
        <f t="shared" si="0"/>
        <v>0.5351782363977486</v>
      </c>
      <c r="G22" s="44">
        <f t="shared" si="1"/>
        <v>0.7198738170347003</v>
      </c>
    </row>
    <row r="23" spans="1:7" ht="15">
      <c r="A23" s="151"/>
      <c r="B23" s="142" t="s">
        <v>28</v>
      </c>
      <c r="C23" s="32">
        <f>МР!D23+'МО г.Ртищево'!D19+'Кр-звезда'!D19+Макарово!D20+Октябрьский!D19+Салтыковка!D19+Урусово!D20+'Ш-Голицыно'!D19</f>
        <v>0</v>
      </c>
      <c r="D23" s="32">
        <v>0</v>
      </c>
      <c r="E23" s="32"/>
      <c r="F23" s="44">
        <v>0</v>
      </c>
      <c r="G23" s="44">
        <v>0</v>
      </c>
    </row>
    <row r="24" spans="1:7" ht="15">
      <c r="A24" s="151"/>
      <c r="B24" s="45" t="s">
        <v>87</v>
      </c>
      <c r="C24" s="32">
        <f>C25+C26+C28+C29+C31+C30+C32</f>
        <v>505829.79999999993</v>
      </c>
      <c r="D24" s="32">
        <f>D25+D26+D28+D29+D31+D30+D32</f>
        <v>388989.89999999997</v>
      </c>
      <c r="E24" s="32">
        <f>E25+E26+E28+E29+E31+E30+E32</f>
        <v>309915.2</v>
      </c>
      <c r="F24" s="44">
        <f t="shared" si="0"/>
        <v>0.6126867179434665</v>
      </c>
      <c r="G24" s="44">
        <f t="shared" si="1"/>
        <v>0.7967178582271675</v>
      </c>
    </row>
    <row r="25" spans="1:7" ht="21" customHeight="1">
      <c r="A25" s="151"/>
      <c r="B25" s="142" t="s">
        <v>30</v>
      </c>
      <c r="C25" s="32">
        <f>МР!D25+'МО г.Ртищево'!D21+'Кр-звезда'!D21+Макарово!D22+Октябрьский!D21+Салтыковка!D21+Урусово!D22+'Ш-Голицыно'!D21</f>
        <v>112718.89999999998</v>
      </c>
      <c r="D25" s="32">
        <f>МР!E25+'МО г.Ртищево'!E21+'Кр-звезда'!E21+Макарово!E22+Октябрьский!E21+Салтыковка!E21+Урусово!E22+'Ш-Голицыно'!E21</f>
        <v>84539.00000000001</v>
      </c>
      <c r="E25" s="32">
        <f>МР!F25+'МО г.Ртищево'!F21+'Кр-звезда'!F21+Макарово!F22+Октябрьский!F21+Салтыковка!F21+Урусово!F22+'Ш-Голицыно'!F21</f>
        <v>77683.6</v>
      </c>
      <c r="F25" s="44">
        <f t="shared" si="0"/>
        <v>0.6891798979585502</v>
      </c>
      <c r="G25" s="44">
        <f t="shared" si="1"/>
        <v>0.9189084327943315</v>
      </c>
    </row>
    <row r="26" spans="1:7" ht="23.25" customHeight="1">
      <c r="A26" s="151"/>
      <c r="B26" s="142" t="s">
        <v>31</v>
      </c>
      <c r="C26" s="32">
        <f>МР!D26+924</f>
        <v>350141.1</v>
      </c>
      <c r="D26" s="32">
        <f>МР!E26+'Кр-звезда'!E23+Макарово!E23+Октябрьский!E22+Салтыковка!E22+Урусово!E23+'Ш-Голицыно'!E22</f>
        <v>266680.6</v>
      </c>
      <c r="E26" s="32">
        <f>МР!F26+'Кр-звезда'!F23+Макарово!F23+Октябрьский!F22+Салтыковка!F22+Урусово!F23+'Ш-Голицыно'!F22</f>
        <v>209336.7</v>
      </c>
      <c r="F26" s="44">
        <f t="shared" si="0"/>
        <v>0.5978638326091967</v>
      </c>
      <c r="G26" s="44">
        <f t="shared" si="1"/>
        <v>0.7849716102333654</v>
      </c>
    </row>
    <row r="27" spans="1:7" ht="23.25" customHeight="1">
      <c r="A27" s="151"/>
      <c r="B27" s="142" t="s">
        <v>170</v>
      </c>
      <c r="C27" s="32">
        <f>'Кр-звезда'!D23+Макарово!D23+Октябрьский!D22+Салтыковка!D22+Урусово!D23+'Ш-Голицыно'!D22</f>
        <v>924</v>
      </c>
      <c r="D27" s="32">
        <f>'Кр-звезда'!E23+Макарово!E23+Октябрьский!E22+Салтыковка!E22+Урусово!E23+'Ш-Голицыно'!E22</f>
        <v>693</v>
      </c>
      <c r="E27" s="32">
        <f>'Кр-звезда'!F23+Макарово!F23+Октябрьский!F22+Салтыковка!F22+Урусово!F23+'Ш-Голицыно'!F22</f>
        <v>615</v>
      </c>
      <c r="F27" s="44">
        <f t="shared" si="0"/>
        <v>0.6655844155844156</v>
      </c>
      <c r="G27" s="44">
        <f t="shared" si="1"/>
        <v>0.8874458874458875</v>
      </c>
    </row>
    <row r="28" spans="1:7" ht="22.5" customHeight="1">
      <c r="A28" s="151"/>
      <c r="B28" s="142" t="s">
        <v>32</v>
      </c>
      <c r="C28" s="32">
        <f>МР!D27+'МО г.Ртищево'!D22+'МО г.Ртищево'!D23</f>
        <v>20001.899999999998</v>
      </c>
      <c r="D28" s="32">
        <f>МР!E27+'МО г.Ртищево'!E22+'МО г.Ртищево'!E23</f>
        <v>20001.899999999998</v>
      </c>
      <c r="E28" s="32">
        <f>МР!F27+'МО г.Ртищево'!F22+'МО г.Ртищево'!F23</f>
        <v>8921</v>
      </c>
      <c r="F28" s="44">
        <f t="shared" si="0"/>
        <v>0.4460076292752189</v>
      </c>
      <c r="G28" s="44">
        <f t="shared" si="1"/>
        <v>0.4460076292752189</v>
      </c>
    </row>
    <row r="29" spans="1:7" ht="54" customHeight="1">
      <c r="A29" s="151"/>
      <c r="B29" s="142" t="s">
        <v>371</v>
      </c>
      <c r="C29" s="32">
        <f>МР!D28+МР!D30+МР!D31</f>
        <v>127.6</v>
      </c>
      <c r="D29" s="32">
        <f>МР!E28+МР!E30+МР!E31</f>
        <v>127.6</v>
      </c>
      <c r="E29" s="32">
        <f>МР!F28+МР!F30+МР!F31</f>
        <v>127.6</v>
      </c>
      <c r="F29" s="44">
        <f t="shared" si="0"/>
        <v>1</v>
      </c>
      <c r="G29" s="44">
        <f t="shared" si="1"/>
        <v>1</v>
      </c>
    </row>
    <row r="30" spans="1:7" ht="15.75" customHeight="1">
      <c r="A30" s="151"/>
      <c r="B30" s="142" t="s">
        <v>73</v>
      </c>
      <c r="C30" s="32">
        <f>МР!D29+'МО г.Ртищево'!D24+'Кр-звезда'!D22+Макарово!D24+Октябрьский!D23+Салтыковка!D23+Урусово!D24+'Ш-Голицыно'!D23</f>
        <v>22806.699999999997</v>
      </c>
      <c r="D30" s="32">
        <f>МР!E29+'МО г.Ртищево'!E24+'Кр-звезда'!E22+Макарово!E24+Октябрьский!E23+Салтыковка!E23+Урусово!E24+'Ш-Голицыно'!E23</f>
        <v>17607.2</v>
      </c>
      <c r="E30" s="32">
        <f>МР!F29+'МО г.Ртищево'!F24+'Кр-звезда'!F22+Макарово!F24+Октябрьский!F23+Салтыковка!F23+Урусово!F24+'Ш-Голицыно'!F23</f>
        <v>13809.8</v>
      </c>
      <c r="F30" s="44">
        <f t="shared" si="0"/>
        <v>0.6055150460171792</v>
      </c>
      <c r="G30" s="44">
        <f t="shared" si="1"/>
        <v>0.7843268662819755</v>
      </c>
    </row>
    <row r="31" spans="1:7" ht="28.5" customHeight="1">
      <c r="A31" s="151"/>
      <c r="B31" s="142" t="s">
        <v>33</v>
      </c>
      <c r="C31" s="32">
        <f>МР!D32</f>
        <v>250</v>
      </c>
      <c r="D31" s="32">
        <f>МР!E32</f>
        <v>250</v>
      </c>
      <c r="E31" s="32">
        <f>МР!F32</f>
        <v>252.9</v>
      </c>
      <c r="F31" s="44">
        <v>0</v>
      </c>
      <c r="G31" s="44">
        <v>0</v>
      </c>
    </row>
    <row r="32" spans="1:7" ht="33" customHeight="1" thickBot="1">
      <c r="A32" s="151"/>
      <c r="B32" s="46" t="s">
        <v>164</v>
      </c>
      <c r="C32" s="32">
        <f>МР!D33+'Кр-звезда'!D25+Макарово!D26+Октябрьский!D25+Салтыковка!D25+Урусово!D25+'Ш-Голицыно'!D24</f>
        <v>-216.4</v>
      </c>
      <c r="D32" s="32">
        <f>МР!E33+'Кр-звезда'!E25+Макарово!E26+Октябрьский!E25+Салтыковка!E25+Урусово!E25+'Ш-Голицыно'!E24</f>
        <v>-216.4</v>
      </c>
      <c r="E32" s="32">
        <f>МР!F33+'Кр-звезда'!F25+Макарово!F26+Октябрьский!F25+Салтыковка!F25+Урусово!F25+'Ш-Голицыно'!F24</f>
        <v>-216.4</v>
      </c>
      <c r="F32" s="44">
        <f t="shared" si="0"/>
        <v>1</v>
      </c>
      <c r="G32" s="44">
        <f t="shared" si="1"/>
        <v>1</v>
      </c>
    </row>
    <row r="33" spans="1:7" ht="18.75">
      <c r="A33" s="151"/>
      <c r="B33" s="47" t="s">
        <v>34</v>
      </c>
      <c r="C33" s="144">
        <f>C4+C24</f>
        <v>730066.5999999999</v>
      </c>
      <c r="D33" s="32">
        <f>МР!E34</f>
        <v>471089.3999999999</v>
      </c>
      <c r="E33" s="144">
        <f>E4+E24</f>
        <v>464223.9</v>
      </c>
      <c r="F33" s="44">
        <f t="shared" si="0"/>
        <v>0.6358651388791107</v>
      </c>
      <c r="G33" s="44">
        <f t="shared" si="1"/>
        <v>0.9854263330909168</v>
      </c>
    </row>
    <row r="34" spans="1:7" ht="15.75">
      <c r="A34" s="151"/>
      <c r="B34" s="48" t="s">
        <v>305</v>
      </c>
      <c r="C34" s="144">
        <v>28073.2</v>
      </c>
      <c r="D34" s="32">
        <v>24617.4</v>
      </c>
      <c r="E34" s="144">
        <v>15793.4</v>
      </c>
      <c r="F34" s="44">
        <f t="shared" si="0"/>
        <v>0.5625792570850491</v>
      </c>
      <c r="G34" s="44">
        <f t="shared" si="1"/>
        <v>0.6415543477377789</v>
      </c>
    </row>
    <row r="35" spans="1:7" ht="18.75">
      <c r="A35" s="151"/>
      <c r="B35" s="49" t="s">
        <v>306</v>
      </c>
      <c r="C35" s="144">
        <f>C33-C34</f>
        <v>701993.3999999999</v>
      </c>
      <c r="D35" s="144">
        <f>D33-D34</f>
        <v>446471.9999999999</v>
      </c>
      <c r="E35" s="144">
        <f>E33-E34</f>
        <v>448430.5</v>
      </c>
      <c r="F35" s="44">
        <f t="shared" si="0"/>
        <v>0.6387958918132279</v>
      </c>
      <c r="G35" s="44">
        <f t="shared" si="1"/>
        <v>1.0043866132702612</v>
      </c>
    </row>
    <row r="36" spans="1:7" ht="15">
      <c r="A36" s="151"/>
      <c r="B36" s="142" t="s">
        <v>114</v>
      </c>
      <c r="C36" s="32">
        <f>C4</f>
        <v>224236.8</v>
      </c>
      <c r="D36" s="32">
        <f>D4</f>
        <v>162360.6</v>
      </c>
      <c r="E36" s="32">
        <f>E4</f>
        <v>154308.69999999998</v>
      </c>
      <c r="F36" s="44">
        <f t="shared" si="0"/>
        <v>0.688150651454177</v>
      </c>
      <c r="G36" s="44">
        <f t="shared" si="1"/>
        <v>0.9504073032496799</v>
      </c>
    </row>
    <row r="37" spans="1:7" ht="12.75">
      <c r="A37" s="196"/>
      <c r="B37" s="174"/>
      <c r="C37" s="174"/>
      <c r="D37" s="174"/>
      <c r="E37" s="174"/>
      <c r="F37" s="174"/>
      <c r="G37" s="175"/>
    </row>
    <row r="38" spans="1:7" ht="15" customHeight="1">
      <c r="A38" s="188" t="s">
        <v>169</v>
      </c>
      <c r="B38" s="159" t="s">
        <v>35</v>
      </c>
      <c r="C38" s="157" t="s">
        <v>9</v>
      </c>
      <c r="D38" s="155" t="s">
        <v>358</v>
      </c>
      <c r="E38" s="157" t="s">
        <v>10</v>
      </c>
      <c r="F38" s="155" t="s">
        <v>156</v>
      </c>
      <c r="G38" s="155" t="s">
        <v>359</v>
      </c>
    </row>
    <row r="39" spans="1:7" ht="13.5" customHeight="1">
      <c r="A39" s="188"/>
      <c r="B39" s="159"/>
      <c r="C39" s="157"/>
      <c r="D39" s="156"/>
      <c r="E39" s="157"/>
      <c r="F39" s="156"/>
      <c r="G39" s="156"/>
    </row>
    <row r="40" spans="1:7" ht="21" customHeight="1">
      <c r="A40" s="50" t="s">
        <v>75</v>
      </c>
      <c r="B40" s="45" t="s">
        <v>36</v>
      </c>
      <c r="C40" s="51">
        <f>C41+C42+C44+C46+C47+C45+C43</f>
        <v>61679.299999999996</v>
      </c>
      <c r="D40" s="51">
        <f>D41+D42+D44+D46+D47+D45+D43</f>
        <v>51174.5</v>
      </c>
      <c r="E40" s="51">
        <f>E41+E42+E44+E46+E47+E45+E43</f>
        <v>42889.50000000001</v>
      </c>
      <c r="F40" s="52">
        <f>E40/C40</f>
        <v>0.6953629499686282</v>
      </c>
      <c r="G40" s="52">
        <f>E40/D40</f>
        <v>0.8381029614358715</v>
      </c>
    </row>
    <row r="41" spans="1:7" s="139" customFormat="1" ht="13.5">
      <c r="A41" s="53" t="s">
        <v>77</v>
      </c>
      <c r="B41" s="54" t="s">
        <v>37</v>
      </c>
      <c r="C41" s="55">
        <f>МР!D40+'МО г.Ртищево'!D33</f>
        <v>1547.4</v>
      </c>
      <c r="D41" s="55">
        <f>МР!E40+'МО г.Ртищево'!E33</f>
        <v>1294.6</v>
      </c>
      <c r="E41" s="55">
        <f>МР!F40+'МО г.Ртищево'!F33</f>
        <v>1141.7</v>
      </c>
      <c r="F41" s="52">
        <f aca="true" t="shared" si="2" ref="F41:F113">E41/C41</f>
        <v>0.7378182758175003</v>
      </c>
      <c r="G41" s="52">
        <f aca="true" t="shared" si="3" ref="G41:G113">E41/D41</f>
        <v>0.8818940213193265</v>
      </c>
    </row>
    <row r="42" spans="1:7" s="139" customFormat="1" ht="13.5">
      <c r="A42" s="53" t="s">
        <v>78</v>
      </c>
      <c r="B42" s="54" t="s">
        <v>38</v>
      </c>
      <c r="C42" s="55">
        <f>МР!D41+'Кр-звезда'!D33+Макарово!D33+Октябрьский!D32+Салтыковка!D32+Урусово!D33+'Ш-Голицыно'!D32</f>
        <v>32336.500000000004</v>
      </c>
      <c r="D42" s="55">
        <f>МР!E41+'Кр-звезда'!E33+Макарово!E33+Октябрьский!E32+Салтыковка!E32+Урусово!E33+'Ш-Голицыно'!E32</f>
        <v>27247.000000000004</v>
      </c>
      <c r="E42" s="55">
        <f>МР!F41+'Кр-звезда'!F33+Макарово!F33+Октябрьский!F32+Салтыковка!F32+Урусово!F33+'Ш-Голицыно'!F32</f>
        <v>24375.300000000007</v>
      </c>
      <c r="F42" s="52">
        <f t="shared" si="2"/>
        <v>0.7538014318185333</v>
      </c>
      <c r="G42" s="52">
        <f t="shared" si="3"/>
        <v>0.8946049106323634</v>
      </c>
    </row>
    <row r="43" spans="1:7" s="139" customFormat="1" ht="13.5">
      <c r="A43" s="53" t="s">
        <v>362</v>
      </c>
      <c r="B43" s="54" t="s">
        <v>368</v>
      </c>
      <c r="C43" s="55">
        <f>МР!D43</f>
        <v>8.7</v>
      </c>
      <c r="D43" s="55">
        <f>МР!E43</f>
        <v>8.7</v>
      </c>
      <c r="E43" s="55">
        <f>МР!F43</f>
        <v>2.5</v>
      </c>
      <c r="F43" s="52">
        <f t="shared" si="2"/>
        <v>0.2873563218390805</v>
      </c>
      <c r="G43" s="52">
        <f t="shared" si="3"/>
        <v>0.2873563218390805</v>
      </c>
    </row>
    <row r="44" spans="1:7" s="139" customFormat="1" ht="13.5">
      <c r="A44" s="53" t="s">
        <v>79</v>
      </c>
      <c r="B44" s="54" t="s">
        <v>40</v>
      </c>
      <c r="C44" s="55">
        <f>МР!D44</f>
        <v>8598.9</v>
      </c>
      <c r="D44" s="55">
        <f>МР!E44</f>
        <v>6492.9</v>
      </c>
      <c r="E44" s="55">
        <f>МР!F44</f>
        <v>4227.6</v>
      </c>
      <c r="F44" s="52">
        <f t="shared" si="2"/>
        <v>0.4916442800823362</v>
      </c>
      <c r="G44" s="52">
        <f t="shared" si="3"/>
        <v>0.6511112137873678</v>
      </c>
    </row>
    <row r="45" spans="1:7" ht="25.5" hidden="1">
      <c r="A45" s="150" t="s">
        <v>226</v>
      </c>
      <c r="B45" s="142" t="s">
        <v>227</v>
      </c>
      <c r="C45" s="56">
        <f>МР!D45</f>
        <v>170</v>
      </c>
      <c r="D45" s="56">
        <f>МР!E45</f>
        <v>170</v>
      </c>
      <c r="E45" s="56">
        <f>МР!F45</f>
        <v>60</v>
      </c>
      <c r="F45" s="52">
        <f t="shared" si="2"/>
        <v>0.35294117647058826</v>
      </c>
      <c r="G45" s="52">
        <f t="shared" si="3"/>
        <v>0.35294117647058826</v>
      </c>
    </row>
    <row r="46" spans="1:7" s="139" customFormat="1" ht="13.5">
      <c r="A46" s="53" t="s">
        <v>80</v>
      </c>
      <c r="B46" s="54" t="s">
        <v>41</v>
      </c>
      <c r="C46" s="55">
        <f>МР!D46+'МО г.Ртищево'!D35+'Кр-звезда'!D34+Макарово!D34+Октябрьский!D33+Салтыковка!D33+Урусово!D34+'Ш-Голицыно'!D33</f>
        <v>110</v>
      </c>
      <c r="D46" s="55">
        <f>МР!E46+'МО г.Ртищево'!E35+'Кр-звезда'!E34+Макарово!E34+Октябрьский!E33+Салтыковка!E33+Урусово!E34+'Ш-Голицыно'!E33</f>
        <v>107.5</v>
      </c>
      <c r="E46" s="55">
        <f>МР!F46+'МО г.Ртищево'!F35+'Кр-звезда'!F34+Макарово!F34+Октябрьский!F33+Салтыковка!F33+Урусово!F34+'Ш-Голицыно'!F33</f>
        <v>0</v>
      </c>
      <c r="F46" s="52">
        <f t="shared" si="2"/>
        <v>0</v>
      </c>
      <c r="G46" s="52">
        <f t="shared" si="3"/>
        <v>0</v>
      </c>
    </row>
    <row r="47" spans="1:7" s="139" customFormat="1" ht="13.5">
      <c r="A47" s="53" t="s">
        <v>138</v>
      </c>
      <c r="B47" s="54" t="s">
        <v>42</v>
      </c>
      <c r="C47" s="55">
        <f>C48+C49++C50+C51+C54+C55+C52+C56+C57+C53</f>
        <v>18907.799999999996</v>
      </c>
      <c r="D47" s="55">
        <f>D48+D49++D50+D51+D54+D55+D52+D56+D57+D53</f>
        <v>15853.800000000003</v>
      </c>
      <c r="E47" s="55">
        <f>E48+E49++E50+E51+E54+E55+E52+E56+E57+E53</f>
        <v>13082.4</v>
      </c>
      <c r="F47" s="52">
        <f t="shared" si="2"/>
        <v>0.691904928124901</v>
      </c>
      <c r="G47" s="52">
        <f t="shared" si="3"/>
        <v>0.8251901752261286</v>
      </c>
    </row>
    <row r="48" spans="1:7" ht="12.75">
      <c r="A48" s="150"/>
      <c r="B48" s="142" t="s">
        <v>161</v>
      </c>
      <c r="C48" s="56">
        <f>МР!D48+'МО г.Ртищево'!D37</f>
        <v>9313.9</v>
      </c>
      <c r="D48" s="56">
        <f>МР!E48+'МО г.Ртищево'!E37</f>
        <v>7100.700000000001</v>
      </c>
      <c r="E48" s="56">
        <f>МР!F48+'МО г.Ртищево'!F37</f>
        <v>5735.400000000001</v>
      </c>
      <c r="F48" s="52">
        <f t="shared" si="2"/>
        <v>0.6157893041583011</v>
      </c>
      <c r="G48" s="52">
        <f t="shared" si="3"/>
        <v>0.8077231822214711</v>
      </c>
    </row>
    <row r="49" spans="1:7" ht="12.75" hidden="1">
      <c r="A49" s="150"/>
      <c r="B49" s="142" t="s">
        <v>231</v>
      </c>
      <c r="C49" s="56">
        <f>'МО г.Ртищево'!D39+'Ш-Голицыно'!D36</f>
        <v>0</v>
      </c>
      <c r="D49" s="56">
        <f>'МО г.Ртищево'!E39+'Ш-Голицыно'!E36</f>
        <v>0</v>
      </c>
      <c r="E49" s="56">
        <f>'МО г.Ртищево'!F39+'Ш-Голицыно'!F36</f>
        <v>0</v>
      </c>
      <c r="F49" s="52" t="e">
        <f t="shared" si="2"/>
        <v>#DIV/0!</v>
      </c>
      <c r="G49" s="52" t="e">
        <f t="shared" si="3"/>
        <v>#DIV/0!</v>
      </c>
    </row>
    <row r="50" spans="1:7" ht="12.75">
      <c r="A50" s="150"/>
      <c r="B50" s="142" t="s">
        <v>43</v>
      </c>
      <c r="C50" s="56">
        <f>'Кр-звезда'!D36+Макарово!D36+Октябрьский!D35+Салтыковка!D35+Урусово!D36+'Ш-Голицыно'!D35+МР!D50</f>
        <v>57.3</v>
      </c>
      <c r="D50" s="56">
        <f>'Кр-звезда'!E36+Макарово!E36+Октябрьский!E35+Салтыковка!E35+Урусово!E36+'Ш-Голицыно'!E35+МР!E50</f>
        <v>49.8</v>
      </c>
      <c r="E50" s="56">
        <f>'Кр-звезда'!F36+Макарово!F36+Октябрьский!F35+Салтыковка!F35+Урусово!F36+'Ш-Голицыно'!F35+МР!F50</f>
        <v>0</v>
      </c>
      <c r="F50" s="52">
        <f t="shared" si="2"/>
        <v>0</v>
      </c>
      <c r="G50" s="52">
        <f t="shared" si="3"/>
        <v>0</v>
      </c>
    </row>
    <row r="51" spans="1:7" ht="12.75">
      <c r="A51" s="150"/>
      <c r="B51" s="142" t="s">
        <v>115</v>
      </c>
      <c r="C51" s="56">
        <f>МР!D51</f>
        <v>190</v>
      </c>
      <c r="D51" s="56">
        <f>МР!E51</f>
        <v>190</v>
      </c>
      <c r="E51" s="56">
        <f>МР!F51</f>
        <v>85</v>
      </c>
      <c r="F51" s="52">
        <f t="shared" si="2"/>
        <v>0.4473684210526316</v>
      </c>
      <c r="G51" s="52">
        <f t="shared" si="3"/>
        <v>0.4473684210526316</v>
      </c>
    </row>
    <row r="52" spans="1:7" ht="18" customHeight="1">
      <c r="A52" s="150"/>
      <c r="B52" s="142" t="s">
        <v>300</v>
      </c>
      <c r="C52" s="56">
        <f>Урусово!D37</f>
        <v>5</v>
      </c>
      <c r="D52" s="56">
        <f>Урусово!E37</f>
        <v>5</v>
      </c>
      <c r="E52" s="56">
        <f>Урусово!F37</f>
        <v>5</v>
      </c>
      <c r="F52" s="52">
        <f t="shared" si="2"/>
        <v>1</v>
      </c>
      <c r="G52" s="52">
        <f t="shared" si="3"/>
        <v>1</v>
      </c>
    </row>
    <row r="53" spans="1:7" ht="31.5" customHeight="1">
      <c r="A53" s="150"/>
      <c r="B53" s="142" t="s">
        <v>326</v>
      </c>
      <c r="C53" s="56">
        <f>'МО г.Ртищево'!D41</f>
        <v>1545.1</v>
      </c>
      <c r="D53" s="56">
        <f>'МО г.Ртищево'!E41</f>
        <v>1545.1</v>
      </c>
      <c r="E53" s="56">
        <f>'МО г.Ртищево'!F41</f>
        <v>1544.9</v>
      </c>
      <c r="F53" s="52">
        <f t="shared" si="2"/>
        <v>0.9998705585399005</v>
      </c>
      <c r="G53" s="52">
        <f t="shared" si="3"/>
        <v>0.9998705585399005</v>
      </c>
    </row>
    <row r="54" spans="1:7" ht="25.5">
      <c r="A54" s="150"/>
      <c r="B54" s="142" t="s">
        <v>314</v>
      </c>
      <c r="C54" s="56">
        <f>МР!D52+'МО г.Ртищево'!D42</f>
        <v>4308.400000000001</v>
      </c>
      <c r="D54" s="56">
        <f>МР!E52+'МО г.Ртищево'!E42</f>
        <v>3520.1000000000004</v>
      </c>
      <c r="E54" s="56">
        <f>МР!F52+'МО г.Ртищево'!F42</f>
        <v>2534.1</v>
      </c>
      <c r="F54" s="52">
        <f t="shared" si="2"/>
        <v>0.588176585275276</v>
      </c>
      <c r="G54" s="52">
        <f t="shared" si="3"/>
        <v>0.7198943211840572</v>
      </c>
    </row>
    <row r="55" spans="1:7" ht="20.25" customHeight="1" hidden="1">
      <c r="A55" s="150"/>
      <c r="B55" s="142" t="s">
        <v>167</v>
      </c>
      <c r="C55" s="57">
        <f>МР!D53</f>
        <v>0</v>
      </c>
      <c r="D55" s="57">
        <f>МР!E53</f>
        <v>0</v>
      </c>
      <c r="E55" s="57">
        <f>МР!F53</f>
        <v>0</v>
      </c>
      <c r="F55" s="52" t="e">
        <f t="shared" si="2"/>
        <v>#DIV/0!</v>
      </c>
      <c r="G55" s="52" t="e">
        <f t="shared" si="3"/>
        <v>#DIV/0!</v>
      </c>
    </row>
    <row r="56" spans="1:7" ht="20.25" customHeight="1">
      <c r="A56" s="150"/>
      <c r="B56" s="142" t="s">
        <v>312</v>
      </c>
      <c r="C56" s="57">
        <f>'МО г.Ртищево'!D43</f>
        <v>180</v>
      </c>
      <c r="D56" s="57">
        <f>'МО г.Ртищево'!E43</f>
        <v>135</v>
      </c>
      <c r="E56" s="57">
        <f>'МО г.Ртищево'!F43</f>
        <v>116.5</v>
      </c>
      <c r="F56" s="52">
        <f t="shared" si="2"/>
        <v>0.6472222222222223</v>
      </c>
      <c r="G56" s="52">
        <f t="shared" si="3"/>
        <v>0.8629629629629629</v>
      </c>
    </row>
    <row r="57" spans="1:7" ht="26.25" customHeight="1">
      <c r="A57" s="150"/>
      <c r="B57" s="58" t="s">
        <v>315</v>
      </c>
      <c r="C57" s="57">
        <f>МР!D54</f>
        <v>3308.1</v>
      </c>
      <c r="D57" s="57">
        <f>МР!E54</f>
        <v>3308.1</v>
      </c>
      <c r="E57" s="57">
        <f>МР!F54</f>
        <v>3061.5</v>
      </c>
      <c r="F57" s="52">
        <f t="shared" si="2"/>
        <v>0.9254556996463227</v>
      </c>
      <c r="G57" s="52">
        <f t="shared" si="3"/>
        <v>0.9254556996463227</v>
      </c>
    </row>
    <row r="58" spans="1:7" ht="21" customHeight="1">
      <c r="A58" s="50" t="s">
        <v>117</v>
      </c>
      <c r="B58" s="45" t="s">
        <v>110</v>
      </c>
      <c r="C58" s="59">
        <f>C59</f>
        <v>924</v>
      </c>
      <c r="D58" s="59">
        <f>D59</f>
        <v>697.6</v>
      </c>
      <c r="E58" s="59">
        <f>E59</f>
        <v>488</v>
      </c>
      <c r="F58" s="52">
        <f t="shared" si="2"/>
        <v>0.5281385281385281</v>
      </c>
      <c r="G58" s="52">
        <f t="shared" si="3"/>
        <v>0.6995412844036697</v>
      </c>
    </row>
    <row r="59" spans="1:7" s="139" customFormat="1" ht="27">
      <c r="A59" s="53" t="s">
        <v>118</v>
      </c>
      <c r="B59" s="54" t="s">
        <v>111</v>
      </c>
      <c r="C59" s="55">
        <f>'Кр-звезда'!D38+Макарово!D38+Октябрьский!D37+Салтыковка!D37+Урусово!D39+'Ш-Голицыно'!D38</f>
        <v>924</v>
      </c>
      <c r="D59" s="55">
        <f>'Кр-звезда'!E38+Макарово!E38+Октябрьский!E37+Салтыковка!E37+Урусово!E39+'Ш-Голицыно'!E38</f>
        <v>697.6</v>
      </c>
      <c r="E59" s="55">
        <f>'Кр-звезда'!F38+Макарово!F38+Октябрьский!F37+Салтыковка!F37+Урусово!F39+'Ш-Голицыно'!F38</f>
        <v>488</v>
      </c>
      <c r="F59" s="52">
        <f t="shared" si="2"/>
        <v>0.5281385281385281</v>
      </c>
      <c r="G59" s="52">
        <f t="shared" si="3"/>
        <v>0.6995412844036697</v>
      </c>
    </row>
    <row r="60" spans="1:7" ht="21" customHeight="1">
      <c r="A60" s="50" t="s">
        <v>81</v>
      </c>
      <c r="B60" s="45" t="s">
        <v>44</v>
      </c>
      <c r="C60" s="59">
        <f>C61+C63</f>
        <v>1074.4</v>
      </c>
      <c r="D60" s="59">
        <f>D61+D63</f>
        <v>882.8</v>
      </c>
      <c r="E60" s="59">
        <f>E61+E63</f>
        <v>537.1999999999999</v>
      </c>
      <c r="F60" s="52">
        <f t="shared" si="2"/>
        <v>0.4999999999999999</v>
      </c>
      <c r="G60" s="52">
        <f t="shared" si="3"/>
        <v>0.6085183507023108</v>
      </c>
    </row>
    <row r="61" spans="1:7" s="139" customFormat="1" ht="18.75" customHeight="1">
      <c r="A61" s="53" t="s">
        <v>119</v>
      </c>
      <c r="B61" s="54" t="s">
        <v>112</v>
      </c>
      <c r="C61" s="55">
        <f>C62</f>
        <v>130</v>
      </c>
      <c r="D61" s="55">
        <f>D62</f>
        <v>105</v>
      </c>
      <c r="E61" s="55">
        <f>E62</f>
        <v>0</v>
      </c>
      <c r="F61" s="52">
        <f t="shared" si="2"/>
        <v>0</v>
      </c>
      <c r="G61" s="52">
        <f t="shared" si="3"/>
        <v>0</v>
      </c>
    </row>
    <row r="62" spans="1:7" ht="38.25" customHeight="1">
      <c r="A62" s="150"/>
      <c r="B62" s="60" t="s">
        <v>301</v>
      </c>
      <c r="C62" s="56">
        <f>Макарово!D41+Салтыковка!D40</f>
        <v>130</v>
      </c>
      <c r="D62" s="56">
        <f>Макарово!E41+Салтыковка!E40</f>
        <v>105</v>
      </c>
      <c r="E62" s="56">
        <f>Макарово!F41+Салтыковка!F40</f>
        <v>0</v>
      </c>
      <c r="F62" s="52">
        <f t="shared" si="2"/>
        <v>0</v>
      </c>
      <c r="G62" s="52">
        <f t="shared" si="3"/>
        <v>0</v>
      </c>
    </row>
    <row r="63" spans="1:7" s="139" customFormat="1" ht="30" customHeight="1">
      <c r="A63" s="53" t="s">
        <v>168</v>
      </c>
      <c r="B63" s="54" t="s">
        <v>210</v>
      </c>
      <c r="C63" s="55">
        <f>C64+C67+C68+C65+C66</f>
        <v>944.4</v>
      </c>
      <c r="D63" s="55">
        <f>D64+D67+D68+D65+D66</f>
        <v>777.8</v>
      </c>
      <c r="E63" s="55">
        <f>E64+E67+E68+E65+E66</f>
        <v>537.1999999999999</v>
      </c>
      <c r="F63" s="52">
        <f t="shared" si="2"/>
        <v>0.5688267683185091</v>
      </c>
      <c r="G63" s="52">
        <f t="shared" si="3"/>
        <v>0.6906659809719722</v>
      </c>
    </row>
    <row r="64" spans="1:7" ht="53.25" customHeight="1">
      <c r="A64" s="150"/>
      <c r="B64" s="60" t="s">
        <v>269</v>
      </c>
      <c r="C64" s="56">
        <f>'МО г.Ртищево'!D48</f>
        <v>20</v>
      </c>
      <c r="D64" s="56">
        <f>'МО г.Ртищево'!E48</f>
        <v>15</v>
      </c>
      <c r="E64" s="56">
        <f>'МО г.Ртищево'!F48</f>
        <v>0</v>
      </c>
      <c r="F64" s="52">
        <f t="shared" si="2"/>
        <v>0</v>
      </c>
      <c r="G64" s="52">
        <f t="shared" si="3"/>
        <v>0</v>
      </c>
    </row>
    <row r="65" spans="1:7" ht="42.75" customHeight="1">
      <c r="A65" s="150"/>
      <c r="B65" s="60" t="s">
        <v>332</v>
      </c>
      <c r="C65" s="56">
        <f>МР!D59</f>
        <v>100</v>
      </c>
      <c r="D65" s="56">
        <f>МР!E59</f>
        <v>100</v>
      </c>
      <c r="E65" s="56">
        <f>МР!F59</f>
        <v>99.9</v>
      </c>
      <c r="F65" s="52">
        <f t="shared" si="2"/>
        <v>0.9990000000000001</v>
      </c>
      <c r="G65" s="52">
        <f t="shared" si="3"/>
        <v>0.9990000000000001</v>
      </c>
    </row>
    <row r="66" spans="1:7" ht="42.75" customHeight="1">
      <c r="A66" s="150"/>
      <c r="B66" s="60" t="s">
        <v>374</v>
      </c>
      <c r="C66" s="56">
        <f>МР!D60</f>
        <v>100</v>
      </c>
      <c r="D66" s="56">
        <f>МР!E60</f>
        <v>100</v>
      </c>
      <c r="E66" s="56">
        <f>МР!F60</f>
        <v>99.8</v>
      </c>
      <c r="F66" s="52">
        <f t="shared" si="2"/>
        <v>0.998</v>
      </c>
      <c r="G66" s="52">
        <f t="shared" si="3"/>
        <v>0.998</v>
      </c>
    </row>
    <row r="67" spans="1:7" ht="38.25" customHeight="1">
      <c r="A67" s="150"/>
      <c r="B67" s="60" t="s">
        <v>264</v>
      </c>
      <c r="C67" s="56">
        <f>'МО г.Ртищево'!D46</f>
        <v>200</v>
      </c>
      <c r="D67" s="56">
        <f>'МО г.Ртищево'!E46</f>
        <v>150</v>
      </c>
      <c r="E67" s="56">
        <f>'МО г.Ртищево'!F46</f>
        <v>0</v>
      </c>
      <c r="F67" s="52">
        <f t="shared" si="2"/>
        <v>0</v>
      </c>
      <c r="G67" s="52">
        <f t="shared" si="3"/>
        <v>0</v>
      </c>
    </row>
    <row r="68" spans="1:7" ht="41.25" customHeight="1">
      <c r="A68" s="150"/>
      <c r="B68" s="60" t="s">
        <v>267</v>
      </c>
      <c r="C68" s="56">
        <f>'МО г.Ртищево'!D47</f>
        <v>524.4</v>
      </c>
      <c r="D68" s="56">
        <f>'МО г.Ртищево'!E47</f>
        <v>412.8</v>
      </c>
      <c r="E68" s="56">
        <f>'МО г.Ртищево'!F47</f>
        <v>337.5</v>
      </c>
      <c r="F68" s="52">
        <f t="shared" si="2"/>
        <v>0.6435926773455378</v>
      </c>
      <c r="G68" s="52">
        <f t="shared" si="3"/>
        <v>0.8175872093023255</v>
      </c>
    </row>
    <row r="69" spans="1:7" ht="22.5" customHeight="1">
      <c r="A69" s="50" t="s">
        <v>82</v>
      </c>
      <c r="B69" s="45" t="s">
        <v>46</v>
      </c>
      <c r="C69" s="59">
        <f>C70+C74+C81+C73</f>
        <v>30689</v>
      </c>
      <c r="D69" s="59">
        <f>D70+D74+D81+D73</f>
        <v>30689</v>
      </c>
      <c r="E69" s="59">
        <f>E70+E74+E81+E73</f>
        <v>15870</v>
      </c>
      <c r="F69" s="52">
        <f t="shared" si="2"/>
        <v>0.5171233992635798</v>
      </c>
      <c r="G69" s="52">
        <f t="shared" si="3"/>
        <v>0.5171233992635798</v>
      </c>
    </row>
    <row r="70" spans="1:7" s="139" customFormat="1" ht="22.5" customHeight="1">
      <c r="A70" s="53" t="s">
        <v>255</v>
      </c>
      <c r="B70" s="54" t="s">
        <v>318</v>
      </c>
      <c r="C70" s="55">
        <f>C71+C72</f>
        <v>1849.5</v>
      </c>
      <c r="D70" s="55">
        <f>D71+D72</f>
        <v>1849.5</v>
      </c>
      <c r="E70" s="55">
        <f>E71+E72</f>
        <v>1814.1</v>
      </c>
      <c r="F70" s="52">
        <f t="shared" si="2"/>
        <v>0.9808596918085969</v>
      </c>
      <c r="G70" s="52">
        <f t="shared" si="3"/>
        <v>0.9808596918085969</v>
      </c>
    </row>
    <row r="71" spans="1:7" ht="36.75" customHeight="1">
      <c r="A71" s="50"/>
      <c r="B71" s="142" t="s">
        <v>256</v>
      </c>
      <c r="C71" s="56">
        <f>МР!D63</f>
        <v>1672.5</v>
      </c>
      <c r="D71" s="56">
        <f>МР!E63</f>
        <v>1672.5</v>
      </c>
      <c r="E71" s="56">
        <f>МР!F63</f>
        <v>1672.5</v>
      </c>
      <c r="F71" s="52">
        <f t="shared" si="2"/>
        <v>1</v>
      </c>
      <c r="G71" s="52">
        <f t="shared" si="3"/>
        <v>1</v>
      </c>
    </row>
    <row r="72" spans="1:7" ht="30" customHeight="1">
      <c r="A72" s="50"/>
      <c r="B72" s="142" t="s">
        <v>335</v>
      </c>
      <c r="C72" s="56">
        <f>МР!D64</f>
        <v>177</v>
      </c>
      <c r="D72" s="56">
        <f>МР!E64</f>
        <v>177</v>
      </c>
      <c r="E72" s="56">
        <f>МР!F64</f>
        <v>141.6</v>
      </c>
      <c r="F72" s="52">
        <f t="shared" si="2"/>
        <v>0.7999999999999999</v>
      </c>
      <c r="G72" s="52">
        <f t="shared" si="3"/>
        <v>0.7999999999999999</v>
      </c>
    </row>
    <row r="73" spans="1:7" ht="53.25" customHeight="1">
      <c r="A73" s="50" t="s">
        <v>365</v>
      </c>
      <c r="B73" s="142" t="s">
        <v>366</v>
      </c>
      <c r="C73" s="56">
        <f>МР!D65</f>
        <v>8</v>
      </c>
      <c r="D73" s="56">
        <f>МР!E65</f>
        <v>8</v>
      </c>
      <c r="E73" s="56">
        <f>МР!F65</f>
        <v>8</v>
      </c>
      <c r="F73" s="52">
        <f t="shared" si="2"/>
        <v>1</v>
      </c>
      <c r="G73" s="52">
        <f t="shared" si="3"/>
        <v>1</v>
      </c>
    </row>
    <row r="74" spans="1:7" s="139" customFormat="1" ht="26.25" customHeight="1">
      <c r="A74" s="53" t="s">
        <v>128</v>
      </c>
      <c r="B74" s="54" t="s">
        <v>317</v>
      </c>
      <c r="C74" s="55">
        <f>C75+C78+C79+C76+C77</f>
        <v>28767.7</v>
      </c>
      <c r="D74" s="55">
        <f>D75+D78+D79+D76+D77</f>
        <v>28767.7</v>
      </c>
      <c r="E74" s="55">
        <f>E75+E78+E79+E76+E77</f>
        <v>14018.9</v>
      </c>
      <c r="F74" s="52">
        <f t="shared" si="2"/>
        <v>0.4873138971832993</v>
      </c>
      <c r="G74" s="52">
        <f t="shared" si="3"/>
        <v>0.4873138971832993</v>
      </c>
    </row>
    <row r="75" spans="1:7" ht="89.25" customHeight="1">
      <c r="A75" s="150"/>
      <c r="B75" s="61" t="s">
        <v>241</v>
      </c>
      <c r="C75" s="56">
        <f>МР!D66</f>
        <v>7538</v>
      </c>
      <c r="D75" s="56">
        <f>МР!E66</f>
        <v>7538</v>
      </c>
      <c r="E75" s="56">
        <f>МР!F66</f>
        <v>0</v>
      </c>
      <c r="F75" s="52">
        <f t="shared" si="2"/>
        <v>0</v>
      </c>
      <c r="G75" s="52">
        <f t="shared" si="3"/>
        <v>0</v>
      </c>
    </row>
    <row r="76" spans="1:7" ht="60.75" customHeight="1">
      <c r="A76" s="150"/>
      <c r="B76" s="61" t="s">
        <v>327</v>
      </c>
      <c r="C76" s="56">
        <f>'МО г.Ртищево'!D51</f>
        <v>140.5</v>
      </c>
      <c r="D76" s="56">
        <f>'МО г.Ртищево'!E51</f>
        <v>140.5</v>
      </c>
      <c r="E76" s="56">
        <f>'МО г.Ртищево'!F51</f>
        <v>140.5</v>
      </c>
      <c r="F76" s="52">
        <f t="shared" si="2"/>
        <v>1</v>
      </c>
      <c r="G76" s="52">
        <f t="shared" si="3"/>
        <v>1</v>
      </c>
    </row>
    <row r="77" spans="1:7" ht="69" customHeight="1">
      <c r="A77" s="150"/>
      <c r="B77" s="61" t="s">
        <v>330</v>
      </c>
      <c r="C77" s="56">
        <f>'МО г.Ртищево'!D52</f>
        <v>59.5</v>
      </c>
      <c r="D77" s="56">
        <f>'МО г.Ртищево'!E52</f>
        <v>59.5</v>
      </c>
      <c r="E77" s="56">
        <f>'МО г.Ртищево'!F52</f>
        <v>59.5</v>
      </c>
      <c r="F77" s="52">
        <f t="shared" si="2"/>
        <v>1</v>
      </c>
      <c r="G77" s="52">
        <f t="shared" si="3"/>
        <v>1</v>
      </c>
    </row>
    <row r="78" spans="1:7" ht="42" customHeight="1">
      <c r="A78" s="50"/>
      <c r="B78" s="61" t="s">
        <v>271</v>
      </c>
      <c r="C78" s="56">
        <f>'МО г.Ртищево'!D53</f>
        <v>12619.9</v>
      </c>
      <c r="D78" s="56">
        <f>'МО г.Ртищево'!E53</f>
        <v>12619.9</v>
      </c>
      <c r="E78" s="56">
        <f>'МО г.Ртищево'!F53</f>
        <v>9425.3</v>
      </c>
      <c r="F78" s="52">
        <f t="shared" si="2"/>
        <v>0.7468601177505368</v>
      </c>
      <c r="G78" s="52">
        <f t="shared" si="3"/>
        <v>0.7468601177505368</v>
      </c>
    </row>
    <row r="79" spans="1:7" ht="42" customHeight="1">
      <c r="A79" s="50"/>
      <c r="B79" s="61" t="s">
        <v>189</v>
      </c>
      <c r="C79" s="56">
        <f>C80</f>
        <v>8409.8</v>
      </c>
      <c r="D79" s="56">
        <f>D80</f>
        <v>8409.8</v>
      </c>
      <c r="E79" s="56">
        <f>E80</f>
        <v>4393.6</v>
      </c>
      <c r="F79" s="52">
        <f t="shared" si="2"/>
        <v>0.5224381079217105</v>
      </c>
      <c r="G79" s="52">
        <f t="shared" si="3"/>
        <v>0.5224381079217105</v>
      </c>
    </row>
    <row r="80" spans="1:7" ht="34.5" customHeight="1">
      <c r="A80" s="50"/>
      <c r="B80" s="142" t="s">
        <v>243</v>
      </c>
      <c r="C80" s="56">
        <f>МР!D68</f>
        <v>8409.8</v>
      </c>
      <c r="D80" s="56">
        <f>МР!E68</f>
        <v>8409.8</v>
      </c>
      <c r="E80" s="56">
        <f>МР!F68</f>
        <v>4393.6</v>
      </c>
      <c r="F80" s="52">
        <f t="shared" si="2"/>
        <v>0.5224381079217105</v>
      </c>
      <c r="G80" s="52">
        <f t="shared" si="3"/>
        <v>0.5224381079217105</v>
      </c>
    </row>
    <row r="81" spans="1:7" s="139" customFormat="1" ht="28.5" customHeight="1">
      <c r="A81" s="53" t="s">
        <v>83</v>
      </c>
      <c r="B81" s="62" t="s">
        <v>229</v>
      </c>
      <c r="C81" s="55">
        <f>C82+C83</f>
        <v>63.8</v>
      </c>
      <c r="D81" s="55">
        <f>D82+D83</f>
        <v>63.8</v>
      </c>
      <c r="E81" s="55">
        <f>E82+E83</f>
        <v>29</v>
      </c>
      <c r="F81" s="52">
        <f t="shared" si="2"/>
        <v>0.4545454545454546</v>
      </c>
      <c r="G81" s="52">
        <f t="shared" si="3"/>
        <v>0.4545454545454546</v>
      </c>
    </row>
    <row r="82" spans="1:7" ht="22.5" customHeight="1">
      <c r="A82" s="50"/>
      <c r="B82" s="63" t="s">
        <v>133</v>
      </c>
      <c r="C82" s="56">
        <f>МР!D72+'Кр-звезда'!D44+Макарово!D44+Октябрьский!D43+Салтыковка!D43+Урусово!D45+'Ш-Голицыно'!D44</f>
        <v>54.5</v>
      </c>
      <c r="D82" s="56">
        <f>МР!E72+'Кр-звезда'!E44+Макарово!E44+Октябрьский!E43+Салтыковка!E43+Урусово!E45+'Ш-Голицыно'!E44</f>
        <v>54.5</v>
      </c>
      <c r="E82" s="56">
        <f>МР!F72+'Кр-звезда'!F44+Макарово!F44+Октябрьский!F43+Салтыковка!F43+Урусово!F45+'Ш-Голицыно'!F44</f>
        <v>29</v>
      </c>
      <c r="F82" s="52">
        <f t="shared" si="2"/>
        <v>0.5321100917431193</v>
      </c>
      <c r="G82" s="52">
        <f t="shared" si="3"/>
        <v>0.5321100917431193</v>
      </c>
    </row>
    <row r="83" spans="1:7" ht="46.5" customHeight="1">
      <c r="A83" s="50"/>
      <c r="B83" s="63" t="s">
        <v>376</v>
      </c>
      <c r="C83" s="56">
        <f>МР!D73</f>
        <v>9.3</v>
      </c>
      <c r="D83" s="56">
        <f>МР!E73</f>
        <v>9.3</v>
      </c>
      <c r="E83" s="56">
        <f>МР!F73</f>
        <v>0</v>
      </c>
      <c r="F83" s="52">
        <f t="shared" si="2"/>
        <v>0</v>
      </c>
      <c r="G83" s="52">
        <f t="shared" si="3"/>
        <v>0</v>
      </c>
    </row>
    <row r="84" spans="1:7" ht="27" customHeight="1">
      <c r="A84" s="64" t="s">
        <v>84</v>
      </c>
      <c r="B84" s="148" t="s">
        <v>47</v>
      </c>
      <c r="C84" s="59">
        <f>C85+C95+C100</f>
        <v>43090.5</v>
      </c>
      <c r="D84" s="59">
        <f>D85+D95+D100</f>
        <v>40781.9</v>
      </c>
      <c r="E84" s="59">
        <f>E85+E95+E100</f>
        <v>33427.8</v>
      </c>
      <c r="F84" s="52">
        <f t="shared" si="2"/>
        <v>0.7757579977025099</v>
      </c>
      <c r="G84" s="52">
        <f t="shared" si="3"/>
        <v>0.8196724527302554</v>
      </c>
    </row>
    <row r="85" spans="1:7" s="139" customFormat="1" ht="13.5">
      <c r="A85" s="53" t="s">
        <v>85</v>
      </c>
      <c r="B85" s="54" t="s">
        <v>48</v>
      </c>
      <c r="C85" s="55">
        <f>C86+C87+C88+C89+C90+C91+C92+C93+C94</f>
        <v>14426.8</v>
      </c>
      <c r="D85" s="55">
        <f>D86+D87+D88+D89+D90+D91+D92+D93+D94</f>
        <v>14381.8</v>
      </c>
      <c r="E85" s="55">
        <f>E86+E87+E88+E89+E90+E91+E92+E93+E94</f>
        <v>9684.7</v>
      </c>
      <c r="F85" s="52">
        <f t="shared" si="2"/>
        <v>0.6712992486206228</v>
      </c>
      <c r="G85" s="52">
        <f t="shared" si="3"/>
        <v>0.6733997135268187</v>
      </c>
    </row>
    <row r="86" spans="1:7" ht="23.25" customHeight="1">
      <c r="A86" s="150"/>
      <c r="B86" s="142" t="s">
        <v>191</v>
      </c>
      <c r="C86" s="56">
        <f>МР!D77+'МО г.Ртищево'!D63</f>
        <v>282.8</v>
      </c>
      <c r="D86" s="56">
        <f>МР!E77+'МО г.Ртищево'!E63</f>
        <v>237.8</v>
      </c>
      <c r="E86" s="56">
        <f>МР!F77+'МО г.Ртищево'!F63</f>
        <v>0</v>
      </c>
      <c r="F86" s="52">
        <f t="shared" si="2"/>
        <v>0</v>
      </c>
      <c r="G86" s="52">
        <f t="shared" si="3"/>
        <v>0</v>
      </c>
    </row>
    <row r="87" spans="1:7" ht="41.25" customHeight="1">
      <c r="A87" s="150"/>
      <c r="B87" s="142" t="s">
        <v>342</v>
      </c>
      <c r="C87" s="56">
        <f>'МО г.Ртищево'!D59</f>
        <v>353.4</v>
      </c>
      <c r="D87" s="56">
        <f>'МО г.Ртищево'!E59</f>
        <v>353.4</v>
      </c>
      <c r="E87" s="56">
        <f>'МО г.Ртищево'!F59</f>
        <v>353.4</v>
      </c>
      <c r="F87" s="52">
        <f t="shared" si="2"/>
        <v>1</v>
      </c>
      <c r="G87" s="52">
        <f t="shared" si="3"/>
        <v>1</v>
      </c>
    </row>
    <row r="88" spans="1:7" ht="41.25" customHeight="1">
      <c r="A88" s="150"/>
      <c r="B88" s="142" t="s">
        <v>346</v>
      </c>
      <c r="C88" s="56">
        <f>'МО г.Ртищево'!D60</f>
        <v>8962.9</v>
      </c>
      <c r="D88" s="56">
        <f>'МО г.Ртищево'!E60</f>
        <v>8962.9</v>
      </c>
      <c r="E88" s="56">
        <f>'МО г.Ртищево'!F60</f>
        <v>7923.7</v>
      </c>
      <c r="F88" s="52">
        <f t="shared" si="2"/>
        <v>0.8840553838601346</v>
      </c>
      <c r="G88" s="52">
        <f t="shared" si="3"/>
        <v>0.8840553838601346</v>
      </c>
    </row>
    <row r="89" spans="1:7" ht="39.75" customHeight="1">
      <c r="A89" s="150"/>
      <c r="B89" s="142" t="s">
        <v>345</v>
      </c>
      <c r="C89" s="56">
        <f>'МО г.Ртищево'!D61</f>
        <v>13.4</v>
      </c>
      <c r="D89" s="56">
        <f>'МО г.Ртищево'!E61</f>
        <v>13.4</v>
      </c>
      <c r="E89" s="56">
        <f>'МО г.Ртищево'!F61</f>
        <v>12</v>
      </c>
      <c r="F89" s="52">
        <f t="shared" si="2"/>
        <v>0.8955223880597015</v>
      </c>
      <c r="G89" s="52">
        <f t="shared" si="3"/>
        <v>0.8955223880597015</v>
      </c>
    </row>
    <row r="90" spans="1:7" ht="44.25" customHeight="1">
      <c r="A90" s="150"/>
      <c r="B90" s="142" t="s">
        <v>348</v>
      </c>
      <c r="C90" s="56">
        <f>'МО г.Ртищево'!D62</f>
        <v>4.3</v>
      </c>
      <c r="D90" s="56">
        <f>'МО г.Ртищево'!E62</f>
        <v>4.3</v>
      </c>
      <c r="E90" s="56">
        <f>'МО г.Ртищево'!F62</f>
        <v>3.5</v>
      </c>
      <c r="F90" s="52">
        <f t="shared" si="2"/>
        <v>0.813953488372093</v>
      </c>
      <c r="G90" s="52">
        <f t="shared" si="3"/>
        <v>0.813953488372093</v>
      </c>
    </row>
    <row r="91" spans="1:7" ht="30.75" customHeight="1">
      <c r="A91" s="150"/>
      <c r="B91" s="60" t="s">
        <v>259</v>
      </c>
      <c r="C91" s="56">
        <f>'МО г.Ртищево'!D64</f>
        <v>1392.3</v>
      </c>
      <c r="D91" s="56">
        <f>'МО г.Ртищево'!E64</f>
        <v>1392.3</v>
      </c>
      <c r="E91" s="56">
        <f>'МО г.Ртищево'!F64</f>
        <v>1392.1</v>
      </c>
      <c r="F91" s="52">
        <f t="shared" si="2"/>
        <v>0.9998563527975293</v>
      </c>
      <c r="G91" s="52">
        <f t="shared" si="3"/>
        <v>0.9998563527975293</v>
      </c>
    </row>
    <row r="92" spans="1:7" ht="42.75" customHeight="1">
      <c r="A92" s="150"/>
      <c r="B92" s="142" t="s">
        <v>356</v>
      </c>
      <c r="C92" s="56">
        <f>'МО г.Ртищево'!D56</f>
        <v>1856.5</v>
      </c>
      <c r="D92" s="56">
        <f>'МО г.Ртищево'!E56</f>
        <v>1856.5</v>
      </c>
      <c r="E92" s="56">
        <f>'МО г.Ртищево'!F56</f>
        <v>0</v>
      </c>
      <c r="F92" s="52">
        <f t="shared" si="2"/>
        <v>0</v>
      </c>
      <c r="G92" s="52">
        <f t="shared" si="3"/>
        <v>0</v>
      </c>
    </row>
    <row r="93" spans="1:7" ht="42.75" customHeight="1">
      <c r="A93" s="150"/>
      <c r="B93" s="142" t="s">
        <v>348</v>
      </c>
      <c r="C93" s="56">
        <f>'МО г.Ртищево'!D57</f>
        <v>780.6</v>
      </c>
      <c r="D93" s="56">
        <f>'МО г.Ртищево'!E57</f>
        <v>780.6</v>
      </c>
      <c r="E93" s="56">
        <f>'МО г.Ртищево'!F57</f>
        <v>0</v>
      </c>
      <c r="F93" s="52">
        <f t="shared" si="2"/>
        <v>0</v>
      </c>
      <c r="G93" s="52">
        <f t="shared" si="3"/>
        <v>0</v>
      </c>
    </row>
    <row r="94" spans="1:7" ht="33.75" customHeight="1">
      <c r="A94" s="150"/>
      <c r="B94" s="142" t="s">
        <v>345</v>
      </c>
      <c r="C94" s="56">
        <f>'МО г.Ртищево'!D58</f>
        <v>780.6</v>
      </c>
      <c r="D94" s="56">
        <f>'МО г.Ртищево'!E58</f>
        <v>780.6</v>
      </c>
      <c r="E94" s="56">
        <f>'МО г.Ртищево'!F58</f>
        <v>0</v>
      </c>
      <c r="F94" s="52">
        <f t="shared" si="2"/>
        <v>0</v>
      </c>
      <c r="G94" s="52">
        <f t="shared" si="3"/>
        <v>0</v>
      </c>
    </row>
    <row r="95" spans="1:7" s="139" customFormat="1" ht="21" customHeight="1">
      <c r="A95" s="53" t="s">
        <v>86</v>
      </c>
      <c r="B95" s="54" t="s">
        <v>319</v>
      </c>
      <c r="C95" s="55">
        <f>C96+C98+C99</f>
        <v>6734.2</v>
      </c>
      <c r="D95" s="55">
        <f>D96+D98+D99</f>
        <v>6734.2</v>
      </c>
      <c r="E95" s="55">
        <f>E96+E98+E99</f>
        <v>6097.2</v>
      </c>
      <c r="F95" s="52">
        <f t="shared" si="2"/>
        <v>0.9054082147842357</v>
      </c>
      <c r="G95" s="52">
        <f t="shared" si="3"/>
        <v>0.9054082147842357</v>
      </c>
    </row>
    <row r="96" spans="1:7" ht="44.25" customHeight="1">
      <c r="A96" s="150"/>
      <c r="B96" s="65" t="s">
        <v>192</v>
      </c>
      <c r="C96" s="56">
        <f>МР!D79</f>
        <v>6174.2</v>
      </c>
      <c r="D96" s="56">
        <f>МР!E79</f>
        <v>6174.2</v>
      </c>
      <c r="E96" s="56">
        <f>МР!F79</f>
        <v>5550.2</v>
      </c>
      <c r="F96" s="52">
        <f t="shared" si="2"/>
        <v>0.8989342748858151</v>
      </c>
      <c r="G96" s="52">
        <f t="shared" si="3"/>
        <v>0.8989342748858151</v>
      </c>
    </row>
    <row r="97" spans="1:7" ht="32.25" customHeight="1">
      <c r="A97" s="150"/>
      <c r="B97" s="66" t="s">
        <v>302</v>
      </c>
      <c r="C97" s="56">
        <f>МР!D80</f>
        <v>6174.2</v>
      </c>
      <c r="D97" s="56">
        <f>МР!E80</f>
        <v>6174.2</v>
      </c>
      <c r="E97" s="56">
        <f>МР!F80</f>
        <v>5550.2</v>
      </c>
      <c r="F97" s="52">
        <f t="shared" si="2"/>
        <v>0.8989342748858151</v>
      </c>
      <c r="G97" s="52">
        <f t="shared" si="3"/>
        <v>0.8989342748858151</v>
      </c>
    </row>
    <row r="98" spans="1:7" ht="32.25" customHeight="1">
      <c r="A98" s="150"/>
      <c r="B98" s="142" t="s">
        <v>337</v>
      </c>
      <c r="C98" s="56">
        <f>МР!D81</f>
        <v>60</v>
      </c>
      <c r="D98" s="56">
        <f>МР!E81</f>
        <v>60</v>
      </c>
      <c r="E98" s="56">
        <f>МР!F81</f>
        <v>47</v>
      </c>
      <c r="F98" s="52">
        <f t="shared" si="2"/>
        <v>0.7833333333333333</v>
      </c>
      <c r="G98" s="52">
        <f t="shared" si="3"/>
        <v>0.7833333333333333</v>
      </c>
    </row>
    <row r="99" spans="1:7" ht="21" customHeight="1">
      <c r="A99" s="150"/>
      <c r="B99" s="142" t="s">
        <v>339</v>
      </c>
      <c r="C99" s="56">
        <f>МР!D82</f>
        <v>500</v>
      </c>
      <c r="D99" s="56">
        <f>МР!E82</f>
        <v>500</v>
      </c>
      <c r="E99" s="56">
        <f>МР!F82</f>
        <v>500</v>
      </c>
      <c r="F99" s="52">
        <f t="shared" si="2"/>
        <v>1</v>
      </c>
      <c r="G99" s="52">
        <f t="shared" si="3"/>
        <v>1</v>
      </c>
    </row>
    <row r="100" spans="1:7" s="139" customFormat="1" ht="21" customHeight="1">
      <c r="A100" s="53" t="s">
        <v>50</v>
      </c>
      <c r="B100" s="67" t="s">
        <v>304</v>
      </c>
      <c r="C100" s="55">
        <f>C101+C107+C108+C109</f>
        <v>21929.5</v>
      </c>
      <c r="D100" s="55">
        <f>D101+D107+D108+D109</f>
        <v>19665.9</v>
      </c>
      <c r="E100" s="55">
        <f>E101+E107+E108+E109</f>
        <v>17645.9</v>
      </c>
      <c r="F100" s="52">
        <f t="shared" si="2"/>
        <v>0.8046649490412459</v>
      </c>
      <c r="G100" s="52">
        <f t="shared" si="3"/>
        <v>0.8972841314152925</v>
      </c>
    </row>
    <row r="101" spans="1:7" ht="30.75" customHeight="1">
      <c r="A101" s="150"/>
      <c r="B101" s="65" t="s">
        <v>303</v>
      </c>
      <c r="C101" s="56">
        <f>C102+C103+C104+C105+C106</f>
        <v>800</v>
      </c>
      <c r="D101" s="56">
        <f>D102+D103+D104+D105+D106</f>
        <v>800</v>
      </c>
      <c r="E101" s="56">
        <f>E102+E103+E104+E105+E106</f>
        <v>455.8</v>
      </c>
      <c r="F101" s="52">
        <f t="shared" si="2"/>
        <v>0.56975</v>
      </c>
      <c r="G101" s="52">
        <f t="shared" si="3"/>
        <v>0.56975</v>
      </c>
    </row>
    <row r="102" spans="1:7" ht="23.25" customHeight="1">
      <c r="A102" s="150"/>
      <c r="B102" s="66" t="s">
        <v>320</v>
      </c>
      <c r="C102" s="56">
        <f>'МО г.Ртищево'!D66</f>
        <v>400</v>
      </c>
      <c r="D102" s="56">
        <f>'МО г.Ртищево'!E66</f>
        <v>400</v>
      </c>
      <c r="E102" s="56">
        <f>'МО г.Ртищево'!F66</f>
        <v>355.8</v>
      </c>
      <c r="F102" s="52">
        <f t="shared" si="2"/>
        <v>0.8895000000000001</v>
      </c>
      <c r="G102" s="52">
        <f t="shared" si="3"/>
        <v>0.8895000000000001</v>
      </c>
    </row>
    <row r="103" spans="1:7" ht="23.25" customHeight="1">
      <c r="A103" s="150"/>
      <c r="B103" s="66" t="s">
        <v>321</v>
      </c>
      <c r="C103" s="56">
        <f>'МО г.Ртищево'!D67</f>
        <v>50</v>
      </c>
      <c r="D103" s="56">
        <f>'МО г.Ртищево'!E67</f>
        <v>50</v>
      </c>
      <c r="E103" s="56">
        <f>'МО г.Ртищево'!F67</f>
        <v>0</v>
      </c>
      <c r="F103" s="52">
        <f t="shared" si="2"/>
        <v>0</v>
      </c>
      <c r="G103" s="52">
        <f t="shared" si="3"/>
        <v>0</v>
      </c>
    </row>
    <row r="104" spans="1:7" ht="30.75" customHeight="1">
      <c r="A104" s="150"/>
      <c r="B104" s="66" t="s">
        <v>322</v>
      </c>
      <c r="C104" s="56">
        <f>'МО г.Ртищево'!D68</f>
        <v>50</v>
      </c>
      <c r="D104" s="56">
        <f>'МО г.Ртищево'!E68</f>
        <v>50</v>
      </c>
      <c r="E104" s="56">
        <f>'МО г.Ртищево'!F68</f>
        <v>50</v>
      </c>
      <c r="F104" s="52">
        <f t="shared" si="2"/>
        <v>1</v>
      </c>
      <c r="G104" s="52">
        <f t="shared" si="3"/>
        <v>1</v>
      </c>
    </row>
    <row r="105" spans="1:7" ht="20.25" customHeight="1">
      <c r="A105" s="150"/>
      <c r="B105" s="66" t="s">
        <v>323</v>
      </c>
      <c r="C105" s="56">
        <f>'МО г.Ртищево'!D69</f>
        <v>250</v>
      </c>
      <c r="D105" s="56">
        <f>'МО г.Ртищево'!E69</f>
        <v>250</v>
      </c>
      <c r="E105" s="56">
        <f>'МО г.Ртищево'!F69</f>
        <v>0</v>
      </c>
      <c r="F105" s="52">
        <f t="shared" si="2"/>
        <v>0</v>
      </c>
      <c r="G105" s="52">
        <f t="shared" si="3"/>
        <v>0</v>
      </c>
    </row>
    <row r="106" spans="1:7" ht="19.5" customHeight="1">
      <c r="A106" s="150"/>
      <c r="B106" s="66" t="s">
        <v>324</v>
      </c>
      <c r="C106" s="56">
        <f>'МО г.Ртищево'!D70</f>
        <v>50</v>
      </c>
      <c r="D106" s="56">
        <f>'МО г.Ртищево'!E70</f>
        <v>50</v>
      </c>
      <c r="E106" s="56">
        <f>'МО г.Ртищево'!F70</f>
        <v>50</v>
      </c>
      <c r="F106" s="52">
        <f t="shared" si="2"/>
        <v>1</v>
      </c>
      <c r="G106" s="52">
        <f t="shared" si="3"/>
        <v>1</v>
      </c>
    </row>
    <row r="107" spans="1:7" ht="21" customHeight="1">
      <c r="A107" s="150"/>
      <c r="B107" s="65" t="s">
        <v>194</v>
      </c>
      <c r="C107" s="56">
        <f>'МО г.Ртищево'!D71+'Кр-звезда'!D47+Макарово!D47+Октябрьский!D46+Салтыковка!D46+Урусово!D48+'Ш-Голицыно'!D47</f>
        <v>9290.1</v>
      </c>
      <c r="D107" s="56">
        <f>'МО г.Ртищево'!E71+'Кр-звезда'!E47+Макарово!E47+Октябрьский!E46+Салтыковка!E46+Урусово!E48+'Ш-Голицыно'!E47</f>
        <v>8285.7</v>
      </c>
      <c r="E107" s="56">
        <f>'МО г.Ртищево'!F71+'Кр-звезда'!F47+Макарово!F47+Октябрьский!F46+Салтыковка!F46+Урусово!F48+'Ш-Голицыно'!F47</f>
        <v>7801.9</v>
      </c>
      <c r="F107" s="52">
        <f t="shared" si="2"/>
        <v>0.8398079676214464</v>
      </c>
      <c r="G107" s="52">
        <f t="shared" si="3"/>
        <v>0.9416102441555932</v>
      </c>
    </row>
    <row r="108" spans="1:7" ht="21" customHeight="1">
      <c r="A108" s="150"/>
      <c r="B108" s="65" t="s">
        <v>287</v>
      </c>
      <c r="C108" s="56">
        <f>'Кр-звезда'!D48+Макарово!D48+Октябрьский!D47+Салтыковка!D47+Урусово!D49+'Ш-Голицыно'!D48</f>
        <v>145</v>
      </c>
      <c r="D108" s="56">
        <f>'Кр-звезда'!E48+Макарово!E48+Октябрьский!E47+Салтыковка!E47+Урусово!E49+'Ш-Голицыно'!E48</f>
        <v>145</v>
      </c>
      <c r="E108" s="56">
        <f>'Кр-звезда'!F48+Макарово!F48+Октябрьский!F47+Салтыковка!F47+Урусово!F49+'Ш-Голицыно'!F48</f>
        <v>30.6</v>
      </c>
      <c r="F108" s="52">
        <f t="shared" si="2"/>
        <v>0.2110344827586207</v>
      </c>
      <c r="G108" s="52">
        <f t="shared" si="3"/>
        <v>0.2110344827586207</v>
      </c>
    </row>
    <row r="109" spans="1:7" ht="21" customHeight="1">
      <c r="A109" s="150"/>
      <c r="B109" s="65" t="s">
        <v>196</v>
      </c>
      <c r="C109" s="56">
        <f>'МО г.Ртищево'!D72+'Кр-звезда'!D49+Макарово!D49+Октябрьский!D48+Салтыковка!D48+Урусово!D50+'Ш-Голицыно'!D49</f>
        <v>11694.4</v>
      </c>
      <c r="D109" s="56">
        <f>'МО г.Ртищево'!E72+'Кр-звезда'!E49+Макарово!E49+Октябрьский!E48+Салтыковка!E48+Урусово!E50+'Ш-Голицыно'!E49</f>
        <v>10435.199999999999</v>
      </c>
      <c r="E109" s="56">
        <f>'МО г.Ртищево'!F72+'Кр-звезда'!F49+Макарово!F49+Октябрьский!F48+Салтыковка!F48+Урусово!F50+'Ш-Голицыно'!F49</f>
        <v>9357.6</v>
      </c>
      <c r="F109" s="52">
        <f t="shared" si="2"/>
        <v>0.8001778629087427</v>
      </c>
      <c r="G109" s="52">
        <f t="shared" si="3"/>
        <v>0.8967341306347747</v>
      </c>
    </row>
    <row r="110" spans="1:7" ht="21.75" customHeight="1">
      <c r="A110" s="64" t="s">
        <v>136</v>
      </c>
      <c r="B110" s="148" t="s">
        <v>134</v>
      </c>
      <c r="C110" s="59">
        <f>C111</f>
        <v>7.2</v>
      </c>
      <c r="D110" s="59">
        <f>D111</f>
        <v>7.2</v>
      </c>
      <c r="E110" s="59">
        <f>E111</f>
        <v>3.1999999999999997</v>
      </c>
      <c r="F110" s="52">
        <f t="shared" si="2"/>
        <v>0.4444444444444444</v>
      </c>
      <c r="G110" s="52">
        <f t="shared" si="3"/>
        <v>0.4444444444444444</v>
      </c>
    </row>
    <row r="111" spans="1:7" ht="18" customHeight="1">
      <c r="A111" s="68" t="s">
        <v>130</v>
      </c>
      <c r="B111" s="69" t="s">
        <v>296</v>
      </c>
      <c r="C111" s="56">
        <f>'Кр-звезда'!D51+Макарово!D51+Октябрьский!D51+Салтыковка!D50+Урусово!D52+'Ш-Голицыно'!D51</f>
        <v>7.2</v>
      </c>
      <c r="D111" s="56">
        <f>'Кр-звезда'!E51+Макарово!E51+Октябрьский!E51+Салтыковка!E50+Урусово!E52+'Ш-Голицыно'!E51</f>
        <v>7.2</v>
      </c>
      <c r="E111" s="56">
        <f>'Кр-звезда'!F51+Макарово!F51+Октябрьский!F51+Салтыковка!F50+Урусово!F52+'Ш-Голицыно'!F51</f>
        <v>3.1999999999999997</v>
      </c>
      <c r="F111" s="52">
        <f t="shared" si="2"/>
        <v>0.4444444444444444</v>
      </c>
      <c r="G111" s="52">
        <f t="shared" si="3"/>
        <v>0.4444444444444444</v>
      </c>
    </row>
    <row r="112" spans="1:7" ht="18" customHeight="1">
      <c r="A112" s="50" t="s">
        <v>52</v>
      </c>
      <c r="B112" s="45" t="s">
        <v>53</v>
      </c>
      <c r="C112" s="59">
        <f>C113+C115+C116+C117</f>
        <v>456168</v>
      </c>
      <c r="D112" s="59">
        <f>D113+D115+D116+D117</f>
        <v>353760.60000000003</v>
      </c>
      <c r="E112" s="59">
        <f>E113+E115+E116+E117</f>
        <v>286813.19999999995</v>
      </c>
      <c r="F112" s="52">
        <f t="shared" si="2"/>
        <v>0.6287446730152049</v>
      </c>
      <c r="G112" s="52">
        <f t="shared" si="3"/>
        <v>0.8107550699540874</v>
      </c>
    </row>
    <row r="113" spans="1:7" ht="12.75">
      <c r="A113" s="150" t="s">
        <v>54</v>
      </c>
      <c r="B113" s="142" t="s">
        <v>55</v>
      </c>
      <c r="C113" s="56">
        <f>МР!D89</f>
        <v>133032.1</v>
      </c>
      <c r="D113" s="56">
        <f>МР!E89</f>
        <v>107272.3</v>
      </c>
      <c r="E113" s="56">
        <f>МР!F89</f>
        <v>87786.9</v>
      </c>
      <c r="F113" s="52">
        <f t="shared" si="2"/>
        <v>0.6598926123845297</v>
      </c>
      <c r="G113" s="52">
        <f t="shared" si="3"/>
        <v>0.8183557171795514</v>
      </c>
    </row>
    <row r="114" spans="1:7" ht="25.5">
      <c r="A114" s="150"/>
      <c r="B114" s="60" t="s">
        <v>247</v>
      </c>
      <c r="C114" s="56">
        <f>МР!D90</f>
        <v>6339.3</v>
      </c>
      <c r="D114" s="56">
        <f>МР!E90</f>
        <v>6339.3</v>
      </c>
      <c r="E114" s="56">
        <f>МР!F90</f>
        <v>5860.8</v>
      </c>
      <c r="F114" s="52">
        <f aca="true" t="shared" si="4" ref="F114:F139">E114/C114</f>
        <v>0.924518479958355</v>
      </c>
      <c r="G114" s="52">
        <f aca="true" t="shared" si="5" ref="G114:G139">E114/D114</f>
        <v>0.924518479958355</v>
      </c>
    </row>
    <row r="115" spans="1:7" ht="12.75">
      <c r="A115" s="150" t="s">
        <v>56</v>
      </c>
      <c r="B115" s="142" t="s">
        <v>160</v>
      </c>
      <c r="C115" s="56">
        <f>МР!D91+'МО г.Ртищево'!D74</f>
        <v>295895.6</v>
      </c>
      <c r="D115" s="56">
        <f>МР!E91+'МО г.Ртищево'!E74</f>
        <v>223497.1</v>
      </c>
      <c r="E115" s="56">
        <f>МР!F91+'МО г.Ртищево'!F74</f>
        <v>181681.9</v>
      </c>
      <c r="F115" s="52">
        <f t="shared" si="4"/>
        <v>0.6140067645480366</v>
      </c>
      <c r="G115" s="52">
        <f t="shared" si="5"/>
        <v>0.812904954918878</v>
      </c>
    </row>
    <row r="116" spans="1:7" ht="12.75">
      <c r="A116" s="150" t="s">
        <v>57</v>
      </c>
      <c r="B116" s="142" t="s">
        <v>58</v>
      </c>
      <c r="C116" s="56">
        <f>МР!D92+'Кр-звезда'!D55+Макарово!D55+Октябрьский!D55+Салтыковка!D54+Урусово!D56+'Ш-Голицыно'!D55</f>
        <v>5233.9</v>
      </c>
      <c r="D116" s="56">
        <f>МР!E92+'Кр-звезда'!E55+Макарово!E55+Октябрьский!E55+Салтыковка!E54+Урусово!E56+'Ш-Голицыно'!E55</f>
        <v>5146.8</v>
      </c>
      <c r="E116" s="56">
        <f>МР!F92+'Кр-звезда'!F55+Макарово!F55+Октябрьский!F55+Салтыковка!F54+Урусово!F56+'Ш-Голицыно'!F55</f>
        <v>2375.6</v>
      </c>
      <c r="F116" s="52">
        <f t="shared" si="4"/>
        <v>0.45388715871529833</v>
      </c>
      <c r="G116" s="52">
        <f t="shared" si="5"/>
        <v>0.4615683531514727</v>
      </c>
    </row>
    <row r="117" spans="1:7" ht="12.75">
      <c r="A117" s="150" t="s">
        <v>59</v>
      </c>
      <c r="B117" s="142" t="s">
        <v>60</v>
      </c>
      <c r="C117" s="56">
        <f>МР!D94</f>
        <v>22006.4</v>
      </c>
      <c r="D117" s="56">
        <f>МР!E94</f>
        <v>17844.4</v>
      </c>
      <c r="E117" s="56">
        <f>МР!F94</f>
        <v>14968.8</v>
      </c>
      <c r="F117" s="52">
        <f t="shared" si="4"/>
        <v>0.6802021230187582</v>
      </c>
      <c r="G117" s="52">
        <f t="shared" si="5"/>
        <v>0.8388514043621528</v>
      </c>
    </row>
    <row r="118" spans="1:7" ht="12.75">
      <c r="A118" s="150"/>
      <c r="B118" s="142" t="s">
        <v>61</v>
      </c>
      <c r="C118" s="56">
        <f>МР!D95</f>
        <v>500</v>
      </c>
      <c r="D118" s="56">
        <f>МР!E95</f>
        <v>390</v>
      </c>
      <c r="E118" s="56">
        <f>МР!F95</f>
        <v>215.2</v>
      </c>
      <c r="F118" s="52">
        <f t="shared" si="4"/>
        <v>0.4304</v>
      </c>
      <c r="G118" s="52">
        <f t="shared" si="5"/>
        <v>0.5517948717948717</v>
      </c>
    </row>
    <row r="119" spans="1:7" ht="12.75">
      <c r="A119" s="50" t="s">
        <v>62</v>
      </c>
      <c r="B119" s="45" t="s">
        <v>165</v>
      </c>
      <c r="C119" s="59">
        <f>C120+C121</f>
        <v>71933.59999999999</v>
      </c>
      <c r="D119" s="59">
        <f>D120+D121</f>
        <v>54867.200000000004</v>
      </c>
      <c r="E119" s="59">
        <f>E120+E121</f>
        <v>45261.700000000004</v>
      </c>
      <c r="F119" s="52">
        <f t="shared" si="4"/>
        <v>0.6292149982761882</v>
      </c>
      <c r="G119" s="52">
        <f t="shared" si="5"/>
        <v>0.8249318354135076</v>
      </c>
    </row>
    <row r="120" spans="1:7" ht="12.75">
      <c r="A120" s="150" t="s">
        <v>63</v>
      </c>
      <c r="B120" s="142" t="s">
        <v>64</v>
      </c>
      <c r="C120" s="56">
        <f>МР!D97</f>
        <v>68119.7</v>
      </c>
      <c r="D120" s="56">
        <f>МР!E97</f>
        <v>51924.4</v>
      </c>
      <c r="E120" s="56">
        <f>МР!F97</f>
        <v>42962.3</v>
      </c>
      <c r="F120" s="52">
        <f t="shared" si="4"/>
        <v>0.6306883324500843</v>
      </c>
      <c r="G120" s="52">
        <f t="shared" si="5"/>
        <v>0.8274009906710525</v>
      </c>
    </row>
    <row r="121" spans="1:7" ht="12.75">
      <c r="A121" s="150" t="s">
        <v>65</v>
      </c>
      <c r="B121" s="142" t="s">
        <v>116</v>
      </c>
      <c r="C121" s="56">
        <f>МР!D98</f>
        <v>3813.9</v>
      </c>
      <c r="D121" s="56">
        <f>МР!E98</f>
        <v>2942.8</v>
      </c>
      <c r="E121" s="56">
        <f>МР!F98</f>
        <v>2299.4</v>
      </c>
      <c r="F121" s="52">
        <f t="shared" si="4"/>
        <v>0.6028999187183722</v>
      </c>
      <c r="G121" s="52">
        <f t="shared" si="5"/>
        <v>0.7813646866929455</v>
      </c>
    </row>
    <row r="122" spans="1:7" ht="16.5" customHeight="1">
      <c r="A122" s="50" t="s">
        <v>66</v>
      </c>
      <c r="B122" s="45" t="s">
        <v>67</v>
      </c>
      <c r="C122" s="59">
        <f>C123+C124+C125+C127+C131+C128+C129+C130+C126</f>
        <v>17476.4</v>
      </c>
      <c r="D122" s="59">
        <f>D123+D124+D125+D127+D131+D128+D129+D130+D126</f>
        <v>14214.3</v>
      </c>
      <c r="E122" s="59">
        <f>E123+E124+E125+E127+E131+E128+E129+E130+E126</f>
        <v>8818.9</v>
      </c>
      <c r="F122" s="52">
        <f t="shared" si="4"/>
        <v>0.504617655810121</v>
      </c>
      <c r="G122" s="52">
        <f t="shared" si="5"/>
        <v>0.6204245020859276</v>
      </c>
    </row>
    <row r="123" spans="1:7" ht="12.75">
      <c r="A123" s="150" t="s">
        <v>68</v>
      </c>
      <c r="B123" s="70" t="s">
        <v>248</v>
      </c>
      <c r="C123" s="56">
        <f>МР!D101+'МО г.Ртищево'!D76+'Кр-звезда'!D57+Октябрьский!D57+Салтыковка!D56+Урусово!D58+'Ш-Голицыно'!D56</f>
        <v>1387</v>
      </c>
      <c r="D123" s="56">
        <f>МР!E101+'МО г.Ртищево'!E76+'Кр-звезда'!E57+Октябрьский!E57+Салтыковка!E56+Урусово!E58+'Ш-Голицыно'!E56</f>
        <v>1181</v>
      </c>
      <c r="E123" s="56">
        <f>МР!F101+'МО г.Ртищево'!F76+'Кр-звезда'!F57+Октябрьский!F57+Салтыковка!F56+Урусово!F58+'Ш-Голицыно'!F56</f>
        <v>1007.4</v>
      </c>
      <c r="F123" s="52">
        <f t="shared" si="4"/>
        <v>0.7263157894736842</v>
      </c>
      <c r="G123" s="52">
        <f t="shared" si="5"/>
        <v>0.8530059271803556</v>
      </c>
    </row>
    <row r="124" spans="1:7" ht="38.25">
      <c r="A124" s="150" t="s">
        <v>69</v>
      </c>
      <c r="B124" s="70" t="s">
        <v>201</v>
      </c>
      <c r="C124" s="56">
        <f>МР!D103</f>
        <v>10633.4</v>
      </c>
      <c r="D124" s="56">
        <f>МР!E103</f>
        <v>8724.3</v>
      </c>
      <c r="E124" s="56">
        <f>МР!F103</f>
        <v>5794.8</v>
      </c>
      <c r="F124" s="52">
        <f t="shared" si="4"/>
        <v>0.5449621005510937</v>
      </c>
      <c r="G124" s="52">
        <f t="shared" si="5"/>
        <v>0.6642137478078471</v>
      </c>
    </row>
    <row r="125" spans="1:7" ht="51">
      <c r="A125" s="150"/>
      <c r="B125" s="142" t="s">
        <v>202</v>
      </c>
      <c r="C125" s="56">
        <f>МР!D102</f>
        <v>93.7</v>
      </c>
      <c r="D125" s="56">
        <f>МР!E102</f>
        <v>93.7</v>
      </c>
      <c r="E125" s="56">
        <f>МР!F102</f>
        <v>68.1</v>
      </c>
      <c r="F125" s="52">
        <f t="shared" si="4"/>
        <v>0.7267876200640341</v>
      </c>
      <c r="G125" s="52">
        <f t="shared" si="5"/>
        <v>0.7267876200640341</v>
      </c>
    </row>
    <row r="126" spans="1:7" ht="26.25" customHeight="1">
      <c r="A126" s="150"/>
      <c r="B126" s="142" t="s">
        <v>351</v>
      </c>
      <c r="C126" s="56">
        <f>МР!D104</f>
        <v>132.3</v>
      </c>
      <c r="D126" s="56">
        <f>МР!E104</f>
        <v>132.3</v>
      </c>
      <c r="E126" s="56">
        <f>МР!F104</f>
        <v>0</v>
      </c>
      <c r="F126" s="52">
        <f t="shared" si="4"/>
        <v>0</v>
      </c>
      <c r="G126" s="52">
        <f t="shared" si="5"/>
        <v>0</v>
      </c>
    </row>
    <row r="127" spans="1:7" ht="42.75" customHeight="1">
      <c r="A127" s="150"/>
      <c r="B127" s="142" t="s">
        <v>379</v>
      </c>
      <c r="C127" s="56">
        <f>МР!D105</f>
        <v>273.9</v>
      </c>
      <c r="D127" s="56">
        <f>МР!E105</f>
        <v>273.9</v>
      </c>
      <c r="E127" s="56">
        <f>МР!F105</f>
        <v>0</v>
      </c>
      <c r="F127" s="52">
        <f t="shared" si="4"/>
        <v>0</v>
      </c>
      <c r="G127" s="52">
        <f t="shared" si="5"/>
        <v>0</v>
      </c>
    </row>
    <row r="128" spans="1:7" ht="15.75" customHeight="1">
      <c r="A128" s="150"/>
      <c r="B128" s="142" t="s">
        <v>2</v>
      </c>
      <c r="C128" s="56">
        <f>МР!D108</f>
        <v>79.4</v>
      </c>
      <c r="D128" s="56">
        <f>МР!E108</f>
        <v>79.4</v>
      </c>
      <c r="E128" s="56">
        <f>МР!F108</f>
        <v>79.4</v>
      </c>
      <c r="F128" s="52">
        <f t="shared" si="4"/>
        <v>1</v>
      </c>
      <c r="G128" s="52">
        <f t="shared" si="5"/>
        <v>1</v>
      </c>
    </row>
    <row r="129" spans="1:7" ht="20.25" customHeight="1">
      <c r="A129" s="150"/>
      <c r="B129" s="142" t="s">
        <v>3</v>
      </c>
      <c r="C129" s="56">
        <f>МР!D109</f>
        <v>144.4</v>
      </c>
      <c r="D129" s="56">
        <f>МР!E109</f>
        <v>144.4</v>
      </c>
      <c r="E129" s="56">
        <f>МР!F109</f>
        <v>144.4</v>
      </c>
      <c r="F129" s="52">
        <f t="shared" si="4"/>
        <v>1</v>
      </c>
      <c r="G129" s="52">
        <f t="shared" si="5"/>
        <v>1</v>
      </c>
    </row>
    <row r="130" spans="1:7" ht="30.75" customHeight="1">
      <c r="A130" s="150"/>
      <c r="B130" s="142" t="s">
        <v>340</v>
      </c>
      <c r="C130" s="56">
        <f>МР!D106</f>
        <v>100</v>
      </c>
      <c r="D130" s="56">
        <f>МР!E106</f>
        <v>100</v>
      </c>
      <c r="E130" s="56">
        <f>МР!F106</f>
        <v>50</v>
      </c>
      <c r="F130" s="52">
        <f t="shared" si="4"/>
        <v>0.5</v>
      </c>
      <c r="G130" s="52">
        <f t="shared" si="5"/>
        <v>0.5</v>
      </c>
    </row>
    <row r="131" spans="1:7" ht="38.25">
      <c r="A131" s="150" t="s">
        <v>70</v>
      </c>
      <c r="B131" s="142" t="s">
        <v>122</v>
      </c>
      <c r="C131" s="56">
        <f>МР!D110</f>
        <v>4632.3</v>
      </c>
      <c r="D131" s="56">
        <f>МР!E110</f>
        <v>3485.3</v>
      </c>
      <c r="E131" s="56">
        <f>МР!F110</f>
        <v>1674.8</v>
      </c>
      <c r="F131" s="52">
        <f t="shared" si="4"/>
        <v>0.36154825896422943</v>
      </c>
      <c r="G131" s="52">
        <f t="shared" si="5"/>
        <v>0.4805325223079792</v>
      </c>
    </row>
    <row r="132" spans="1:7" ht="21" customHeight="1">
      <c r="A132" s="64" t="s">
        <v>71</v>
      </c>
      <c r="B132" s="148" t="s">
        <v>139</v>
      </c>
      <c r="C132" s="59">
        <f>C133+C134</f>
        <v>26836</v>
      </c>
      <c r="D132" s="59">
        <f>D133+D134</f>
        <v>21264.2</v>
      </c>
      <c r="E132" s="59">
        <f>E133+E134</f>
        <v>14706.9</v>
      </c>
      <c r="F132" s="52">
        <f t="shared" si="4"/>
        <v>0.5480287673274705</v>
      </c>
      <c r="G132" s="52">
        <f t="shared" si="5"/>
        <v>0.6916272420312073</v>
      </c>
    </row>
    <row r="133" spans="1:7" ht="15.75" customHeight="1">
      <c r="A133" s="150" t="s">
        <v>72</v>
      </c>
      <c r="B133" s="142" t="s">
        <v>140</v>
      </c>
      <c r="C133" s="56">
        <f>'МО г.Ртищево'!D78</f>
        <v>26283</v>
      </c>
      <c r="D133" s="56">
        <f>'МО г.Ртищево'!E78</f>
        <v>20711.2</v>
      </c>
      <c r="E133" s="56">
        <f>'МО г.Ртищево'!F78</f>
        <v>14200.5</v>
      </c>
      <c r="F133" s="52">
        <f t="shared" si="4"/>
        <v>0.5402922040862915</v>
      </c>
      <c r="G133" s="52">
        <f t="shared" si="5"/>
        <v>0.6856435165514311</v>
      </c>
    </row>
    <row r="134" spans="1:7" ht="18.75" customHeight="1">
      <c r="A134" s="150" t="s">
        <v>141</v>
      </c>
      <c r="B134" s="142" t="s">
        <v>142</v>
      </c>
      <c r="C134" s="56">
        <f>МР!D113</f>
        <v>553</v>
      </c>
      <c r="D134" s="56">
        <f>МР!E113</f>
        <v>553</v>
      </c>
      <c r="E134" s="56">
        <f>МР!F113</f>
        <v>506.4</v>
      </c>
      <c r="F134" s="52">
        <f t="shared" si="4"/>
        <v>0.9157323688969258</v>
      </c>
      <c r="G134" s="52">
        <f t="shared" si="5"/>
        <v>0.9157323688969258</v>
      </c>
    </row>
    <row r="135" spans="1:7" ht="21.75" customHeight="1">
      <c r="A135" s="64" t="s">
        <v>143</v>
      </c>
      <c r="B135" s="148" t="s">
        <v>144</v>
      </c>
      <c r="C135" s="59">
        <f>C136</f>
        <v>255.5</v>
      </c>
      <c r="D135" s="59">
        <f>D136</f>
        <v>224.2</v>
      </c>
      <c r="E135" s="59">
        <f>E136</f>
        <v>147.2</v>
      </c>
      <c r="F135" s="52">
        <f t="shared" si="4"/>
        <v>0.5761252446183952</v>
      </c>
      <c r="G135" s="52">
        <f t="shared" si="5"/>
        <v>0.6565566458519179</v>
      </c>
    </row>
    <row r="136" spans="1:7" ht="12.75">
      <c r="A136" s="150" t="s">
        <v>145</v>
      </c>
      <c r="B136" s="142" t="s">
        <v>146</v>
      </c>
      <c r="C136" s="56">
        <f>МР!D116+'МО г.Ртищево'!D80</f>
        <v>255.5</v>
      </c>
      <c r="D136" s="56">
        <f>МР!E116+'МО г.Ртищево'!E80</f>
        <v>224.2</v>
      </c>
      <c r="E136" s="56">
        <f>МР!F116+'МО г.Ртищево'!F80</f>
        <v>147.2</v>
      </c>
      <c r="F136" s="52">
        <f t="shared" si="4"/>
        <v>0.5761252446183952</v>
      </c>
      <c r="G136" s="52">
        <f t="shared" si="5"/>
        <v>0.6565566458519179</v>
      </c>
    </row>
    <row r="137" spans="1:7" ht="32.25" customHeight="1">
      <c r="A137" s="64" t="s">
        <v>147</v>
      </c>
      <c r="B137" s="148" t="s">
        <v>148</v>
      </c>
      <c r="C137" s="59">
        <f>C138</f>
        <v>800</v>
      </c>
      <c r="D137" s="59">
        <f>D138</f>
        <v>600</v>
      </c>
      <c r="E137" s="59">
        <f>E138</f>
        <v>523.3</v>
      </c>
      <c r="F137" s="52">
        <f t="shared" si="4"/>
        <v>0.654125</v>
      </c>
      <c r="G137" s="52">
        <f t="shared" si="5"/>
        <v>0.8721666666666666</v>
      </c>
    </row>
    <row r="138" spans="1:7" ht="15" customHeight="1">
      <c r="A138" s="150" t="s">
        <v>150</v>
      </c>
      <c r="B138" s="142" t="s">
        <v>149</v>
      </c>
      <c r="C138" s="56">
        <f>МР!D118</f>
        <v>800</v>
      </c>
      <c r="D138" s="56">
        <f>МР!E118</f>
        <v>600</v>
      </c>
      <c r="E138" s="56">
        <f>МР!F118</f>
        <v>523.3</v>
      </c>
      <c r="F138" s="52">
        <f t="shared" si="4"/>
        <v>0.654125</v>
      </c>
      <c r="G138" s="52">
        <f t="shared" si="5"/>
        <v>0.8721666666666666</v>
      </c>
    </row>
    <row r="139" spans="1:7" ht="22.5" customHeight="1">
      <c r="A139" s="150"/>
      <c r="B139" s="71" t="s">
        <v>74</v>
      </c>
      <c r="C139" s="72">
        <f>C40+C110+C58+C60+C69+C84+C112+C119+C122+C132+C135+C137</f>
        <v>710933.9</v>
      </c>
      <c r="D139" s="72">
        <f>D40+D110+D58+D60+D69+D84+D112+D119+D122+D132+D135+D137</f>
        <v>569163.5</v>
      </c>
      <c r="E139" s="72">
        <f>E40+E110+E58+E60+E69+E84+E112+E119+E122+E132+E135+E137</f>
        <v>449486.9</v>
      </c>
      <c r="F139" s="52">
        <f t="shared" si="4"/>
        <v>0.632248511429825</v>
      </c>
      <c r="G139" s="52">
        <f t="shared" si="5"/>
        <v>0.7897324758175814</v>
      </c>
    </row>
    <row r="140" spans="3:6" ht="12.75" hidden="1">
      <c r="C140" s="43"/>
      <c r="D140" s="43"/>
      <c r="E140" s="43"/>
      <c r="F140" s="73"/>
    </row>
    <row r="141" spans="3:6" ht="12.75" hidden="1">
      <c r="C141" s="43"/>
      <c r="D141" s="43"/>
      <c r="E141" s="43"/>
      <c r="F141" s="75"/>
    </row>
    <row r="142" spans="2:7" ht="15">
      <c r="B142" s="38" t="s">
        <v>99</v>
      </c>
      <c r="C142" s="43"/>
      <c r="D142" s="43"/>
      <c r="E142" s="43"/>
      <c r="F142" s="76"/>
      <c r="G142" s="74">
        <v>22493.9</v>
      </c>
    </row>
    <row r="143" spans="2:6" ht="15">
      <c r="B143" s="38"/>
      <c r="C143" s="43"/>
      <c r="D143" s="43"/>
      <c r="E143" s="43"/>
      <c r="F143" s="76"/>
    </row>
    <row r="144" spans="2:6" ht="15">
      <c r="B144" s="38" t="s">
        <v>90</v>
      </c>
      <c r="C144" s="43"/>
      <c r="D144" s="43"/>
      <c r="E144" s="43"/>
      <c r="F144" s="76"/>
    </row>
    <row r="145" spans="2:7" ht="15">
      <c r="B145" s="38" t="s">
        <v>91</v>
      </c>
      <c r="C145" s="43"/>
      <c r="D145" s="43"/>
      <c r="E145" s="43"/>
      <c r="F145" s="76"/>
      <c r="G145" s="77" t="s">
        <v>155</v>
      </c>
    </row>
    <row r="146" spans="2:6" ht="15">
      <c r="B146" s="38"/>
      <c r="C146" s="43"/>
      <c r="D146" s="43"/>
      <c r="E146" s="43"/>
      <c r="F146" s="76"/>
    </row>
    <row r="147" spans="2:6" ht="15">
      <c r="B147" s="38" t="s">
        <v>92</v>
      </c>
      <c r="C147" s="43"/>
      <c r="D147" s="43"/>
      <c r="E147" s="43"/>
      <c r="F147" s="76"/>
    </row>
    <row r="148" spans="2:7" ht="15">
      <c r="B148" s="38" t="s">
        <v>93</v>
      </c>
      <c r="C148" s="43"/>
      <c r="D148" s="43"/>
      <c r="E148" s="43"/>
      <c r="F148" s="76"/>
      <c r="G148" s="78" t="str">
        <f>МР!H133</f>
        <v>0</v>
      </c>
    </row>
    <row r="149" spans="2:6" ht="15">
      <c r="B149" s="38"/>
      <c r="C149" s="43"/>
      <c r="D149" s="43"/>
      <c r="E149" s="43"/>
      <c r="F149" s="76"/>
    </row>
    <row r="150" spans="2:6" ht="15">
      <c r="B150" s="38" t="s">
        <v>94</v>
      </c>
      <c r="C150" s="43"/>
      <c r="D150" s="43"/>
      <c r="E150" s="43"/>
      <c r="F150" s="76"/>
    </row>
    <row r="151" spans="2:7" ht="15">
      <c r="B151" s="38" t="s">
        <v>95</v>
      </c>
      <c r="C151" s="43"/>
      <c r="D151" s="43"/>
      <c r="E151" s="43"/>
      <c r="F151" s="76"/>
      <c r="G151" s="79"/>
    </row>
    <row r="152" spans="2:6" ht="15">
      <c r="B152" s="38"/>
      <c r="C152" s="43"/>
      <c r="D152" s="43"/>
      <c r="E152" s="43"/>
      <c r="F152" s="76"/>
    </row>
    <row r="153" spans="2:6" ht="15">
      <c r="B153" s="38" t="s">
        <v>96</v>
      </c>
      <c r="C153" s="43"/>
      <c r="D153" s="43"/>
      <c r="E153" s="43"/>
      <c r="F153" s="76"/>
    </row>
    <row r="154" spans="1:7" ht="15">
      <c r="A154" s="36"/>
      <c r="B154" s="38" t="s">
        <v>97</v>
      </c>
      <c r="C154" s="43"/>
      <c r="D154" s="43"/>
      <c r="E154" s="43"/>
      <c r="F154" s="76"/>
      <c r="G154" s="80">
        <v>7000</v>
      </c>
    </row>
    <row r="155" spans="1:6" ht="12" customHeight="1" hidden="1">
      <c r="A155" s="36"/>
      <c r="B155" s="38"/>
      <c r="C155" s="43"/>
      <c r="D155" s="43"/>
      <c r="E155" s="43"/>
      <c r="F155" s="76"/>
    </row>
    <row r="156" spans="1:6" ht="5.25" customHeight="1" hidden="1">
      <c r="A156" s="36"/>
      <c r="B156" s="38"/>
      <c r="C156" s="43"/>
      <c r="D156" s="43"/>
      <c r="E156" s="43"/>
      <c r="F156" s="76"/>
    </row>
    <row r="157" spans="1:7" ht="45" customHeight="1">
      <c r="A157" s="36"/>
      <c r="B157" s="38" t="s">
        <v>98</v>
      </c>
      <c r="C157" s="43"/>
      <c r="D157" s="43"/>
      <c r="E157" s="43"/>
      <c r="F157" s="76"/>
      <c r="G157" s="81">
        <f>E33+G142+G145-E139-G151-G154</f>
        <v>30230.900000000023</v>
      </c>
    </row>
    <row r="158" spans="1:6" ht="12.75">
      <c r="A158" s="36"/>
      <c r="C158" s="43"/>
      <c r="D158" s="43"/>
      <c r="E158" s="43"/>
      <c r="F158" s="76"/>
    </row>
    <row r="159" spans="1:6" ht="12.75" hidden="1">
      <c r="A159" s="36"/>
      <c r="C159" s="43"/>
      <c r="D159" s="43"/>
      <c r="E159" s="43"/>
      <c r="F159" s="76"/>
    </row>
    <row r="160" spans="1:6" ht="15">
      <c r="A160" s="36"/>
      <c r="B160" s="38" t="s">
        <v>100</v>
      </c>
      <c r="C160" s="43"/>
      <c r="D160" s="43"/>
      <c r="E160" s="43"/>
      <c r="F160" s="76"/>
    </row>
    <row r="161" spans="1:6" ht="15">
      <c r="A161" s="36"/>
      <c r="B161" s="38" t="s">
        <v>101</v>
      </c>
      <c r="C161" s="43"/>
      <c r="D161" s="43"/>
      <c r="E161" s="43"/>
      <c r="F161" s="76"/>
    </row>
    <row r="162" spans="1:6" ht="15">
      <c r="A162" s="36"/>
      <c r="B162" s="38" t="s">
        <v>102</v>
      </c>
      <c r="C162" s="43"/>
      <c r="D162" s="43"/>
      <c r="E162" s="43"/>
      <c r="F162" s="76"/>
    </row>
  </sheetData>
  <sheetProtection/>
  <mergeCells count="16">
    <mergeCell ref="A37:G37"/>
    <mergeCell ref="F38:F39"/>
    <mergeCell ref="G38:G39"/>
    <mergeCell ref="A38:A39"/>
    <mergeCell ref="B38:B39"/>
    <mergeCell ref="C38:C39"/>
    <mergeCell ref="E38:E39"/>
    <mergeCell ref="D38:D39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2014-09-12T06:58:56Z</cp:lastPrinted>
  <dcterms:created xsi:type="dcterms:W3CDTF">1996-10-08T23:32:33Z</dcterms:created>
  <dcterms:modified xsi:type="dcterms:W3CDTF">2016-07-29T11:29:23Z</dcterms:modified>
  <cp:category/>
  <cp:version/>
  <cp:contentType/>
  <cp:contentStatus/>
</cp:coreProperties>
</file>