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<sst xmlns="http://schemas.openxmlformats.org/spreadsheetml/2006/main" count="1255" uniqueCount="362">
  <si>
    <t>7954500 950</t>
  </si>
  <si>
    <t>7954500 003</t>
  </si>
  <si>
    <t xml:space="preserve">Газификация поселка Ртищевский </t>
  </si>
  <si>
    <t>Ремонтные работы по башне Рожновского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</si>
  <si>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</si>
  <si>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</si>
  <si>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</si>
  <si>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</si>
  <si>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</si>
  <si>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</si>
  <si>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</si>
  <si>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</si>
  <si>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</si>
  <si>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</si>
  <si>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</si>
  <si>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</si>
  <si>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</si>
  <si>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</si>
  <si>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</si>
  <si>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</si>
  <si>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</si>
  <si>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</si>
  <si>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</si>
  <si>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</si>
  <si>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</si>
  <si>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</si>
  <si>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</si>
  <si>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</si>
  <si>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</si>
  <si>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</si>
  <si>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</si>
  <si>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</si>
  <si>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</si>
  <si>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</si>
  <si>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</si>
  <si>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</si>
  <si>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</si>
  <si>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</si>
  <si>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</si>
  <si>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</si>
  <si>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</si>
  <si>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</si>
  <si>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</si>
  <si>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</si>
  <si>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</si>
  <si>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</si>
  <si>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</si>
  <si>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</si>
  <si>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</si>
  <si>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</si>
  <si>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</si>
  <si>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</si>
  <si>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</si>
  <si>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</si>
  <si>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</si>
  <si>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</si>
  <si>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</si>
  <si>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</si>
  <si>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</si>
  <si>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</si>
  <si>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</si>
  <si>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</si>
  <si>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</si>
  <si>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</si>
  <si>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</si>
  <si>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</si>
  <si>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</si>
  <si>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</si>
  <si>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</si>
  <si>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</si>
  <si>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</si>
  <si>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</si>
  <si>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</si>
  <si>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</si>
  <si>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</si>
  <si>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</si>
  <si>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</si>
  <si>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</si>
  <si>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</si>
  <si>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</si>
  <si>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</si>
  <si>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</si>
  <si>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</si>
  <si>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</si>
  <si>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</si>
  <si>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</si>
  <si>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</si>
  <si>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</si>
  <si>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</si>
  <si>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</si>
  <si>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</si>
  <si>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</si>
  <si>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</si>
  <si>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</si>
  <si>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</si>
  <si>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</si>
  <si>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</si>
  <si>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</si>
  <si>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</si>
  <si>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</si>
  <si>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</si>
  <si>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</si>
  <si>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</si>
  <si>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</si>
  <si>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</si>
  <si>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</si>
  <si>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</si>
  <si>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</si>
  <si>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</si>
  <si>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</si>
  <si>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</si>
  <si>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</si>
  <si>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</si>
  <si>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</si>
  <si>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</si>
  <si>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</si>
  <si>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</si>
  <si>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</si>
  <si>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</si>
  <si>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</si>
  <si>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</si>
  <si>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</si>
  <si>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</si>
  <si>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</si>
  <si>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</si>
  <si>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</si>
  <si>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</si>
  <si>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</si>
  <si>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</si>
  <si>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</si>
  <si>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</si>
  <si>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</si>
  <si>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</si>
  <si>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</si>
  <si>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</si>
  <si>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Доходы мест.бюдж.от продажи имущ.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</si>
  <si>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</si>
  <si>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</si>
  <si>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</si>
  <si>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</si>
  <si>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</si>
  <si>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</si>
  <si>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</si>
  <si>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</si>
  <si>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</si>
  <si>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</si>
  <si>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</si>
  <si>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</si>
  <si>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</si>
  <si>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</si>
  <si>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</si>
  <si>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</si>
  <si>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</si>
  <si>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</si>
  <si>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</si>
  <si>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</si>
  <si>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</si>
  <si>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</si>
  <si>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</si>
  <si>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</si>
  <si>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</si>
  <si>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</si>
  <si>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</si>
  <si>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</si>
  <si>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из областного бюджета (комплект книж.фондов и модернизацию здравоохранения)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</si>
  <si>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</si>
  <si>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</si>
  <si>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</si>
  <si>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</si>
  <si>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</si>
  <si>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</si>
  <si>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</si>
  <si>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</si>
  <si>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</si>
  <si>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</si>
  <si>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</si>
  <si>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</si>
  <si>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</si>
  <si>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</si>
  <si>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</si>
  <si>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</si>
  <si>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</si>
  <si>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</si>
  <si>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</si>
  <si>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</si>
  <si>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</si>
  <si>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</si>
  <si>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</si>
  <si>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</si>
  <si>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</si>
  <si>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</si>
  <si>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</si>
  <si>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</si>
  <si>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</si>
  <si>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</si>
  <si>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</si>
  <si>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</si>
  <si>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</si>
  <si>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</si>
  <si>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</si>
  <si>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</si>
  <si>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3400300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</si>
  <si>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</si>
  <si>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</si>
  <si>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</si>
  <si>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</si>
  <si>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</si>
  <si>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</si>
  <si>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</si>
  <si>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</si>
  <si>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</si>
  <si>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</si>
  <si>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</si>
  <si>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</si>
  <si>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</si>
  <si>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</si>
  <si>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</si>
  <si>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</si>
  <si>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</si>
  <si>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</si>
  <si>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</si>
  <si>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</si>
  <si>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</si>
  <si>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</si>
  <si>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</si>
  <si>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</si>
  <si>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</si>
  <si>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</si>
  <si>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</si>
  <si>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</si>
  <si>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</si>
  <si>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</si>
  <si>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</si>
  <si>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</si>
  <si>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</si>
  <si>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</si>
  <si>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</si>
  <si>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</si>
  <si>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</si>
  <si>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план на I квартал</t>
  </si>
  <si>
    <t>% к плану I квартала.</t>
  </si>
  <si>
    <t>0107</t>
  </si>
  <si>
    <t>Проведение выборов в представительные органы мунципального образования</t>
  </si>
  <si>
    <t>0920300 500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</si>
  <si>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</si>
  <si>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</si>
  <si>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</si>
  <si>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Строительство водозабора в г. Ртищево</t>
  </si>
  <si>
    <t>Иные межбюджетные трансферты из областного бюджета (комплект книж.фондов)</t>
  </si>
  <si>
    <t xml:space="preserve"> выполнение других обязательств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</si>
  <si>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</si>
  <si>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</si>
  <si>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</si>
  <si>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</si>
  <si>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</si>
  <si>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</si>
  <si>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</si>
  <si>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</si>
  <si>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</si>
  <si>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</si>
  <si>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</si>
  <si>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</si>
  <si>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</si>
  <si>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</si>
  <si>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</si>
  <si>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</si>
  <si>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0701  9950100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</si>
  <si>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</si>
  <si>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</si>
  <si>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</si>
  <si>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</si>
  <si>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</si>
  <si>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</si>
  <si>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</si>
  <si>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</si>
  <si>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</si>
  <si>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</si>
  <si>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</si>
  <si>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</si>
  <si>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</si>
  <si>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</si>
  <si>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</si>
  <si>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</si>
  <si>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</si>
  <si>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</si>
  <si>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</si>
  <si>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</si>
  <si>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</si>
  <si>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</si>
  <si>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</si>
  <si>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</si>
  <si>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</si>
  <si>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</si>
  <si>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</si>
  <si>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</si>
  <si>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</si>
  <si>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</si>
  <si>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</si>
  <si>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</si>
  <si>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</si>
  <si>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</si>
  <si>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</si>
  <si>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</si>
  <si>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</si>
  <si>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</si>
  <si>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</si>
  <si>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</si>
  <si>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</si>
  <si>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</si>
  <si>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</si>
  <si>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</si>
  <si>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</si>
  <si>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</si>
  <si>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</si>
  <si>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</si>
  <si>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</si>
  <si>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</si>
  <si>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</si>
  <si>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</si>
  <si>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</si>
  <si>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Муниципальная  программа "Обеспечение первичных мер пожарной безопасности на территории муниципального образования"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</si>
  <si>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</si>
  <si>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</si>
  <si>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</si>
  <si>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</si>
  <si>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</si>
  <si>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</si>
  <si>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</si>
  <si>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Обеспечение мероприятий по переселению граждан из аварийного жилищного фонда (остатки 2013 года) за счет средств фонда и обл. бюджета</t>
  </si>
  <si>
    <t>9210100</t>
  </si>
  <si>
    <t>9130400</t>
  </si>
  <si>
    <t>9940400</t>
  </si>
  <si>
    <t>Оплата за газ для поддержания вечного огня</t>
  </si>
  <si>
    <t>Расходы на обеспечение функций центрального аппарата (компенсация уволенным отд. имущ)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</si>
  <si>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</si>
  <si>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</si>
  <si>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</si>
  <si>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</si>
  <si>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Топливно-энергетический комплекс, в том числе: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</si>
  <si>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</si>
  <si>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</si>
  <si>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</si>
  <si>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</si>
  <si>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</si>
  <si>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</si>
  <si>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</si>
  <si>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 xml:space="preserve">СПРАВКА
об исполнении бюджета Ртищевского района
на 01.04.2014 г.
</t>
  </si>
  <si>
    <t xml:space="preserve">СПРАВКА
об исполнении бюджета МО г. Ртищево
на 01.04.2014г.
</t>
  </si>
  <si>
    <t xml:space="preserve">СПРАВКА
об исполнении бюджета Краснозвездинского МО
на 01.04.2014г.
</t>
  </si>
  <si>
    <t xml:space="preserve">СПРАВКА
об исполнении бюджета Макаровского МО
на 01.04.2014г.
</t>
  </si>
  <si>
    <t xml:space="preserve">СПРАВКА
об исполнении бюджета Октябрьского МО
на 01.04.2014г.
</t>
  </si>
  <si>
    <t xml:space="preserve">СПРАВКА
об исполнении бюджета Салтыковского МО
на 01.04.2014г.
</t>
  </si>
  <si>
    <t xml:space="preserve">СПРАВКА
об исполнении бюджета Урусовского МО
на 01.04.2014г.
</t>
  </si>
  <si>
    <t xml:space="preserve">СПРАВКА
об исполнении бюджета Шило-Голицинского МО
на 01.04.2014г.
</t>
  </si>
  <si>
    <t xml:space="preserve">СПРАВКА
об исполнении бюджета Ртищевского района (консолидация)
на 01.04.2014г.
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</si>
  <si>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</si>
  <si>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</si>
  <si>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</si>
  <si>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</si>
  <si>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</si>
  <si>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</si>
  <si>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21,6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</si>
</sst>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177" fontId="2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9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2" fillId="33" borderId="11" xfId="0" applyNumberFormat="1" applyFont="1" applyFill="1" applyBorder="1" applyAlignment="1">
      <alignment horizontal="right" vertical="center" wrapText="1"/>
    </xf>
    <xf numFmtId="9" fontId="12" fillId="33" borderId="11" xfId="0" applyNumberFormat="1" applyFont="1" applyFill="1" applyBorder="1" applyAlignment="1">
      <alignment horizontal="center" vertical="center" wrapText="1"/>
    </xf>
    <xf numFmtId="177" fontId="1" fillId="33" borderId="11" xfId="0" applyNumberFormat="1" applyFont="1" applyFill="1" applyBorder="1" applyAlignment="1">
      <alignment horizontal="right" vertical="center" wrapText="1"/>
    </xf>
    <xf numFmtId="9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0" fontId="17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9" fontId="12" fillId="33" borderId="11" xfId="0" applyNumberFormat="1" applyFont="1" applyFill="1" applyBorder="1" applyAlignment="1">
      <alignment horizontal="left" vertical="top" wrapText="1"/>
    </xf>
    <xf numFmtId="9" fontId="12" fillId="33" borderId="11" xfId="0" applyNumberFormat="1" applyFont="1" applyFill="1" applyBorder="1" applyAlignment="1">
      <alignment horizontal="right" vertical="top" wrapText="1"/>
    </xf>
    <xf numFmtId="9" fontId="14" fillId="33" borderId="11" xfId="0" applyNumberFormat="1" applyFont="1" applyFill="1" applyBorder="1" applyAlignment="1">
      <alignment horizontal="right" vertical="top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9" fontId="14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0" fontId="0" fillId="33" borderId="11" xfId="0" applyFont="1" applyFill="1" applyBorder="1" applyAlignment="1">
      <alignment horizontal="left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9" fontId="15" fillId="33" borderId="11" xfId="0" applyNumberFormat="1" applyFont="1" applyFill="1" applyBorder="1" applyAlignment="1">
      <alignment horizontal="center" vertical="center" wrapText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7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vertical="center" wrapText="1"/>
      <protection hidden="1"/>
    </xf>
    <xf numFmtId="49" fontId="14" fillId="33" borderId="11" xfId="52" applyNumberFormat="1" applyFont="1" applyFill="1" applyBorder="1" applyAlignment="1" applyProtection="1">
      <alignment vertical="center" wrapText="1"/>
      <protection hidden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20" fillId="33" borderId="0" xfId="0" applyFont="1" applyFill="1" applyAlignment="1">
      <alignment horizontal="left"/>
    </xf>
    <xf numFmtId="0" fontId="10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5" xfId="0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0"/>
  <sheetViews>
    <sheetView workbookViewId="0" topLeftCell="A125">
      <selection activeCell="H133" sqref="H133"/>
    </sheetView>
  </sheetViews>
  <sheetFormatPr defaultColWidth="9.140625" defaultRowHeight="12.75"/>
  <cols>
    <col min="1" max="1" width="6.57421875" style="38" customWidth="1"/>
    <col min="2" max="2" width="61.00390625" style="38" customWidth="1"/>
    <col min="3" max="3" width="11.28125" style="39" hidden="1" customWidth="1"/>
    <col min="4" max="4" width="18.28125" style="38" customWidth="1"/>
    <col min="5" max="5" width="17.57421875" style="38" customWidth="1"/>
    <col min="6" max="6" width="13.8515625" style="38" customWidth="1"/>
    <col min="7" max="7" width="13.8515625" style="150" customWidth="1"/>
    <col min="8" max="8" width="12.57421875" style="150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57" t="s">
        <v>346</v>
      </c>
      <c r="B1" s="157"/>
      <c r="C1" s="157"/>
      <c r="D1" s="157"/>
      <c r="E1" s="157"/>
      <c r="F1" s="157"/>
      <c r="G1" s="157"/>
      <c r="H1" s="157"/>
      <c r="I1" s="12"/>
    </row>
    <row r="2" spans="1:9" ht="12.75" customHeight="1">
      <c r="A2" s="169"/>
      <c r="B2" s="171" t="s">
        <v>13</v>
      </c>
      <c r="C2" s="163" t="s">
        <v>180</v>
      </c>
      <c r="D2" s="161" t="s">
        <v>14</v>
      </c>
      <c r="E2" s="159" t="s">
        <v>239</v>
      </c>
      <c r="F2" s="161" t="s">
        <v>15</v>
      </c>
      <c r="G2" s="165" t="s">
        <v>16</v>
      </c>
      <c r="H2" s="159" t="s">
        <v>240</v>
      </c>
      <c r="I2" s="13"/>
    </row>
    <row r="3" spans="1:9" ht="21" customHeight="1">
      <c r="A3" s="170"/>
      <c r="B3" s="171"/>
      <c r="C3" s="164"/>
      <c r="D3" s="161"/>
      <c r="E3" s="160"/>
      <c r="F3" s="161"/>
      <c r="G3" s="165"/>
      <c r="H3" s="160"/>
      <c r="I3" s="13"/>
    </row>
    <row r="4" spans="1:9" ht="15" customHeight="1">
      <c r="A4" s="35"/>
      <c r="B4" s="48" t="s">
        <v>93</v>
      </c>
      <c r="C4" s="44"/>
      <c r="D4" s="50">
        <f>D5+D6+D7+D8+D9+D10+D11+D12+D13+D14+D15+D16+D17+D18+D19+D20+D21+D23</f>
        <v>134818.1</v>
      </c>
      <c r="E4" s="50">
        <f>E5+E6+E7+E8+E9+E10+E11+E12+E13+E14+E15+E16+E17+E18+E19+E20+E21+E23</f>
        <v>34326</v>
      </c>
      <c r="F4" s="50">
        <f>F5+F6+F7+F8+F9+F10+F11+F12+F13+F14+F15+F16+F17+F18+F19+F20+F21+F23</f>
        <v>36431.700000000004</v>
      </c>
      <c r="G4" s="128">
        <f>F4/D4</f>
        <v>0.27022855239763804</v>
      </c>
      <c r="H4" s="128">
        <f>F4/E4</f>
        <v>1.0613441705995457</v>
      </c>
      <c r="I4" s="14"/>
    </row>
    <row r="5" spans="1:9" ht="15">
      <c r="A5" s="35"/>
      <c r="B5" s="47" t="s">
        <v>17</v>
      </c>
      <c r="C5" s="34"/>
      <c r="D5" s="32">
        <v>97630</v>
      </c>
      <c r="E5" s="32">
        <v>21500</v>
      </c>
      <c r="F5" s="32">
        <v>21852.7</v>
      </c>
      <c r="G5" s="128">
        <f aca="true" t="shared" si="0" ref="G5:G33">F5/D5</f>
        <v>0.22383181399160096</v>
      </c>
      <c r="H5" s="128">
        <f aca="true" t="shared" si="1" ref="H5:H33">F5/E5</f>
        <v>1.0164046511627907</v>
      </c>
      <c r="I5" s="14"/>
    </row>
    <row r="6" spans="1:9" ht="15">
      <c r="A6" s="35"/>
      <c r="B6" s="47" t="s">
        <v>18</v>
      </c>
      <c r="C6" s="34"/>
      <c r="D6" s="32">
        <v>18000</v>
      </c>
      <c r="E6" s="32">
        <v>4000</v>
      </c>
      <c r="F6" s="32">
        <v>4367</v>
      </c>
      <c r="G6" s="128">
        <f t="shared" si="0"/>
        <v>0.2426111111111111</v>
      </c>
      <c r="H6" s="128">
        <f t="shared" si="1"/>
        <v>1.09175</v>
      </c>
      <c r="I6" s="14"/>
    </row>
    <row r="7" spans="1:9" ht="15">
      <c r="A7" s="35"/>
      <c r="B7" s="47" t="s">
        <v>19</v>
      </c>
      <c r="C7" s="34"/>
      <c r="D7" s="32">
        <v>2400</v>
      </c>
      <c r="E7" s="32">
        <v>679</v>
      </c>
      <c r="F7" s="32">
        <v>1248.8</v>
      </c>
      <c r="G7" s="128">
        <f t="shared" si="0"/>
        <v>0.5203333333333333</v>
      </c>
      <c r="H7" s="128">
        <f t="shared" si="1"/>
        <v>1.8391752577319587</v>
      </c>
      <c r="I7" s="14"/>
    </row>
    <row r="8" spans="1:9" ht="15">
      <c r="A8" s="35"/>
      <c r="B8" s="47" t="s">
        <v>20</v>
      </c>
      <c r="C8" s="34"/>
      <c r="D8" s="32">
        <v>0</v>
      </c>
      <c r="E8" s="32">
        <v>0</v>
      </c>
      <c r="F8" s="32">
        <v>0</v>
      </c>
      <c r="G8" s="128">
        <v>0</v>
      </c>
      <c r="H8" s="128">
        <v>0</v>
      </c>
      <c r="I8" s="14"/>
    </row>
    <row r="9" spans="1:9" ht="15">
      <c r="A9" s="35"/>
      <c r="B9" s="47" t="s">
        <v>345</v>
      </c>
      <c r="C9" s="34"/>
      <c r="D9" s="32">
        <v>3607.4</v>
      </c>
      <c r="E9" s="32">
        <v>900</v>
      </c>
      <c r="F9" s="32">
        <v>1287.4</v>
      </c>
      <c r="G9" s="128">
        <v>0</v>
      </c>
      <c r="H9" s="128">
        <v>0</v>
      </c>
      <c r="I9" s="14"/>
    </row>
    <row r="10" spans="1:9" ht="15">
      <c r="A10" s="35"/>
      <c r="B10" s="47" t="s">
        <v>21</v>
      </c>
      <c r="C10" s="34"/>
      <c r="D10" s="32">
        <v>0</v>
      </c>
      <c r="E10" s="32">
        <v>0</v>
      </c>
      <c r="F10" s="32">
        <v>0</v>
      </c>
      <c r="G10" s="128">
        <v>0</v>
      </c>
      <c r="H10" s="128">
        <v>0</v>
      </c>
      <c r="I10" s="14"/>
    </row>
    <row r="11" spans="1:9" ht="15">
      <c r="A11" s="35"/>
      <c r="B11" s="47" t="s">
        <v>118</v>
      </c>
      <c r="C11" s="34"/>
      <c r="D11" s="32">
        <v>2140</v>
      </c>
      <c r="E11" s="32">
        <v>500</v>
      </c>
      <c r="F11" s="32">
        <v>532</v>
      </c>
      <c r="G11" s="128">
        <v>0</v>
      </c>
      <c r="H11" s="128">
        <v>0</v>
      </c>
      <c r="I11" s="14"/>
    </row>
    <row r="12" spans="1:9" ht="15">
      <c r="A12" s="35"/>
      <c r="B12" s="47" t="s">
        <v>22</v>
      </c>
      <c r="C12" s="34"/>
      <c r="D12" s="32">
        <v>0</v>
      </c>
      <c r="E12" s="32">
        <v>0</v>
      </c>
      <c r="F12" s="32">
        <v>0</v>
      </c>
      <c r="G12" s="128">
        <v>0</v>
      </c>
      <c r="H12" s="128">
        <v>0</v>
      </c>
      <c r="I12" s="14"/>
    </row>
    <row r="13" spans="1:9" ht="15">
      <c r="A13" s="35"/>
      <c r="B13" s="47" t="s">
        <v>23</v>
      </c>
      <c r="C13" s="34"/>
      <c r="D13" s="32">
        <v>2500</v>
      </c>
      <c r="E13" s="32">
        <v>500</v>
      </c>
      <c r="F13" s="32">
        <v>640.7</v>
      </c>
      <c r="G13" s="128">
        <f t="shared" si="0"/>
        <v>0.25628</v>
      </c>
      <c r="H13" s="128">
        <f t="shared" si="1"/>
        <v>1.2814</v>
      </c>
      <c r="I13" s="14"/>
    </row>
    <row r="14" spans="1:9" ht="15">
      <c r="A14" s="35"/>
      <c r="B14" s="47" t="s">
        <v>24</v>
      </c>
      <c r="C14" s="34"/>
      <c r="D14" s="32">
        <v>200</v>
      </c>
      <c r="E14" s="32">
        <v>50</v>
      </c>
      <c r="F14" s="32">
        <v>182.1</v>
      </c>
      <c r="G14" s="128">
        <f t="shared" si="0"/>
        <v>0.9105</v>
      </c>
      <c r="H14" s="128">
        <f t="shared" si="1"/>
        <v>3.642</v>
      </c>
      <c r="I14" s="14"/>
    </row>
    <row r="15" spans="1:9" ht="15">
      <c r="A15" s="35"/>
      <c r="B15" s="47" t="s">
        <v>25</v>
      </c>
      <c r="C15" s="34"/>
      <c r="D15" s="32">
        <v>0</v>
      </c>
      <c r="E15" s="32">
        <v>0</v>
      </c>
      <c r="F15" s="32">
        <v>50.3</v>
      </c>
      <c r="G15" s="128">
        <v>0</v>
      </c>
      <c r="H15" s="128">
        <v>0</v>
      </c>
      <c r="I15" s="14"/>
    </row>
    <row r="16" spans="1:9" ht="15">
      <c r="A16" s="35"/>
      <c r="B16" s="47" t="s">
        <v>26</v>
      </c>
      <c r="C16" s="34"/>
      <c r="D16" s="32">
        <v>0</v>
      </c>
      <c r="E16" s="32">
        <v>0</v>
      </c>
      <c r="F16" s="32">
        <v>0</v>
      </c>
      <c r="G16" s="128">
        <v>0</v>
      </c>
      <c r="H16" s="128">
        <v>0</v>
      </c>
      <c r="I16" s="14"/>
    </row>
    <row r="17" spans="1:9" ht="15">
      <c r="A17" s="35"/>
      <c r="B17" s="47" t="s">
        <v>27</v>
      </c>
      <c r="C17" s="34"/>
      <c r="D17" s="32">
        <v>860</v>
      </c>
      <c r="E17" s="32">
        <v>215</v>
      </c>
      <c r="F17" s="32">
        <v>185.2</v>
      </c>
      <c r="G17" s="128">
        <f t="shared" si="0"/>
        <v>0.2153488372093023</v>
      </c>
      <c r="H17" s="128">
        <f t="shared" si="1"/>
        <v>0.8613953488372093</v>
      </c>
      <c r="I17" s="14"/>
    </row>
    <row r="18" spans="1:9" ht="15">
      <c r="A18" s="35"/>
      <c r="B18" s="47"/>
      <c r="C18" s="34"/>
      <c r="D18" s="32">
        <v>0</v>
      </c>
      <c r="E18" s="32">
        <v>0</v>
      </c>
      <c r="F18" s="32"/>
      <c r="G18" s="128">
        <v>0</v>
      </c>
      <c r="H18" s="128">
        <v>0</v>
      </c>
      <c r="I18" s="14"/>
    </row>
    <row r="19" spans="1:9" ht="15">
      <c r="A19" s="35"/>
      <c r="B19" s="47" t="s">
        <v>29</v>
      </c>
      <c r="C19" s="34"/>
      <c r="D19" s="32">
        <v>0</v>
      </c>
      <c r="E19" s="32">
        <v>0</v>
      </c>
      <c r="F19" s="32">
        <v>81.8</v>
      </c>
      <c r="G19" s="128">
        <v>0</v>
      </c>
      <c r="H19" s="128">
        <v>0</v>
      </c>
      <c r="I19" s="14"/>
    </row>
    <row r="20" spans="1:9" ht="15">
      <c r="A20" s="35"/>
      <c r="B20" s="47" t="s">
        <v>30</v>
      </c>
      <c r="C20" s="34"/>
      <c r="D20" s="32">
        <v>5600</v>
      </c>
      <c r="E20" s="32">
        <v>5525</v>
      </c>
      <c r="F20" s="32">
        <v>5590.9</v>
      </c>
      <c r="G20" s="128">
        <f t="shared" si="0"/>
        <v>0.9983749999999999</v>
      </c>
      <c r="H20" s="128">
        <v>0</v>
      </c>
      <c r="I20" s="14"/>
    </row>
    <row r="21" spans="1:9" ht="15">
      <c r="A21" s="35"/>
      <c r="B21" s="47" t="s">
        <v>31</v>
      </c>
      <c r="C21" s="34"/>
      <c r="D21" s="32">
        <v>1880.7</v>
      </c>
      <c r="E21" s="32">
        <v>457</v>
      </c>
      <c r="F21" s="32">
        <v>412.8</v>
      </c>
      <c r="G21" s="128">
        <f t="shared" si="0"/>
        <v>0.21949274206412506</v>
      </c>
      <c r="H21" s="128">
        <f t="shared" si="1"/>
        <v>0.9032822757111597</v>
      </c>
      <c r="I21" s="14"/>
    </row>
    <row r="22" spans="1:9" ht="15">
      <c r="A22" s="35"/>
      <c r="B22" s="47" t="s">
        <v>32</v>
      </c>
      <c r="C22" s="34"/>
      <c r="D22" s="32">
        <v>852.8</v>
      </c>
      <c r="E22" s="32">
        <v>210</v>
      </c>
      <c r="F22" s="32">
        <v>128.6</v>
      </c>
      <c r="G22" s="128">
        <f t="shared" si="0"/>
        <v>0.15079737335834897</v>
      </c>
      <c r="H22" s="128">
        <f t="shared" si="1"/>
        <v>0.6123809523809524</v>
      </c>
      <c r="I22" s="14"/>
    </row>
    <row r="23" spans="1:9" ht="15">
      <c r="A23" s="35"/>
      <c r="B23" s="47" t="s">
        <v>33</v>
      </c>
      <c r="C23" s="34"/>
      <c r="D23" s="32">
        <v>0</v>
      </c>
      <c r="E23" s="32">
        <v>0</v>
      </c>
      <c r="F23" s="32">
        <v>0</v>
      </c>
      <c r="G23" s="128">
        <v>0</v>
      </c>
      <c r="H23" s="128">
        <v>0</v>
      </c>
      <c r="I23" s="14"/>
    </row>
    <row r="24" spans="1:9" ht="15">
      <c r="A24" s="35"/>
      <c r="B24" s="52" t="s">
        <v>92</v>
      </c>
      <c r="C24" s="57"/>
      <c r="D24" s="32">
        <f>D25+D26+D27+D28+D29+D30+D31</f>
        <v>487140.29999999993</v>
      </c>
      <c r="E24" s="32">
        <f>E25+E26+E27+E28+E29+E30+E31</f>
        <v>118961.5</v>
      </c>
      <c r="F24" s="32">
        <f>F25+F26+F27+F28+F29+F30+F31</f>
        <v>100105.19999999998</v>
      </c>
      <c r="G24" s="128">
        <f t="shared" si="0"/>
        <v>0.20549562415591566</v>
      </c>
      <c r="H24" s="128">
        <f t="shared" si="1"/>
        <v>0.8414924156134547</v>
      </c>
      <c r="I24" s="14"/>
    </row>
    <row r="25" spans="1:9" ht="15">
      <c r="A25" s="35"/>
      <c r="B25" s="47" t="s">
        <v>35</v>
      </c>
      <c r="C25" s="34"/>
      <c r="D25" s="32">
        <v>108376.4</v>
      </c>
      <c r="E25" s="32">
        <v>27094.1</v>
      </c>
      <c r="F25" s="32">
        <v>32512.9</v>
      </c>
      <c r="G25" s="128">
        <f t="shared" si="0"/>
        <v>0.299999815457978</v>
      </c>
      <c r="H25" s="128">
        <f t="shared" si="1"/>
        <v>1.199999261831912</v>
      </c>
      <c r="I25" s="14"/>
    </row>
    <row r="26" spans="1:9" ht="15">
      <c r="A26" s="35"/>
      <c r="B26" s="47" t="s">
        <v>36</v>
      </c>
      <c r="C26" s="34"/>
      <c r="D26" s="32">
        <v>354051.3</v>
      </c>
      <c r="E26" s="32">
        <v>88577.5</v>
      </c>
      <c r="F26" s="32">
        <v>63679</v>
      </c>
      <c r="G26" s="128">
        <f t="shared" si="0"/>
        <v>0.17985811660626583</v>
      </c>
      <c r="H26" s="128">
        <f t="shared" si="1"/>
        <v>0.7189071716858119</v>
      </c>
      <c r="I26" s="14"/>
    </row>
    <row r="27" spans="1:9" ht="15">
      <c r="A27" s="35"/>
      <c r="B27" s="47" t="s">
        <v>37</v>
      </c>
      <c r="C27" s="34"/>
      <c r="D27" s="32">
        <v>11725</v>
      </c>
      <c r="E27" s="32">
        <v>0</v>
      </c>
      <c r="F27" s="32">
        <v>0</v>
      </c>
      <c r="G27" s="128">
        <f t="shared" si="0"/>
        <v>0</v>
      </c>
      <c r="H27" s="128">
        <v>0</v>
      </c>
      <c r="I27" s="14"/>
    </row>
    <row r="28" spans="1:9" ht="29.25" customHeight="1">
      <c r="A28" s="35"/>
      <c r="B28" s="47" t="s">
        <v>248</v>
      </c>
      <c r="C28" s="34"/>
      <c r="D28" s="32">
        <v>7.6</v>
      </c>
      <c r="E28" s="32">
        <v>0</v>
      </c>
      <c r="F28" s="32">
        <v>0</v>
      </c>
      <c r="G28" s="128">
        <f t="shared" si="0"/>
        <v>0</v>
      </c>
      <c r="H28" s="128">
        <v>0</v>
      </c>
      <c r="I28" s="14"/>
    </row>
    <row r="29" spans="1:9" ht="26.25" customHeight="1">
      <c r="A29" s="35"/>
      <c r="B29" s="52" t="s">
        <v>165</v>
      </c>
      <c r="C29" s="57"/>
      <c r="D29" s="32">
        <v>13420.1</v>
      </c>
      <c r="E29" s="32">
        <v>3730</v>
      </c>
      <c r="F29" s="32">
        <v>4353.4</v>
      </c>
      <c r="G29" s="128">
        <f t="shared" si="0"/>
        <v>0.32439400600591645</v>
      </c>
      <c r="H29" s="128">
        <f t="shared" si="1"/>
        <v>1.167131367292225</v>
      </c>
      <c r="I29" s="14"/>
    </row>
    <row r="30" spans="1:9" ht="17.25" customHeight="1">
      <c r="A30" s="35"/>
      <c r="B30" s="47" t="s">
        <v>38</v>
      </c>
      <c r="C30" s="34"/>
      <c r="D30" s="32">
        <v>0</v>
      </c>
      <c r="E30" s="32">
        <v>0</v>
      </c>
      <c r="F30" s="32">
        <v>0</v>
      </c>
      <c r="G30" s="128">
        <v>0</v>
      </c>
      <c r="H30" s="128">
        <v>0</v>
      </c>
      <c r="I30" s="14"/>
    </row>
    <row r="31" spans="1:9" ht="25.5" customHeight="1" thickBot="1">
      <c r="A31" s="35"/>
      <c r="B31" s="129" t="s">
        <v>173</v>
      </c>
      <c r="C31" s="130"/>
      <c r="D31" s="32">
        <v>-440.1</v>
      </c>
      <c r="E31" s="32">
        <v>-440.1</v>
      </c>
      <c r="F31" s="32">
        <v>-440.1</v>
      </c>
      <c r="G31" s="128">
        <f t="shared" si="0"/>
        <v>1</v>
      </c>
      <c r="H31" s="128">
        <f t="shared" si="1"/>
        <v>1</v>
      </c>
      <c r="I31" s="14"/>
    </row>
    <row r="32" spans="1:9" ht="18.75">
      <c r="A32" s="35"/>
      <c r="B32" s="54" t="s">
        <v>39</v>
      </c>
      <c r="C32" s="94"/>
      <c r="D32" s="50">
        <f>D4+D24</f>
        <v>621958.3999999999</v>
      </c>
      <c r="E32" s="50">
        <f>E4+E24</f>
        <v>153287.5</v>
      </c>
      <c r="F32" s="50">
        <f>F4+F24</f>
        <v>136536.9</v>
      </c>
      <c r="G32" s="128">
        <f t="shared" si="0"/>
        <v>0.2195273831818977</v>
      </c>
      <c r="H32" s="128">
        <f t="shared" si="1"/>
        <v>0.8907242925874582</v>
      </c>
      <c r="I32" s="14"/>
    </row>
    <row r="33" spans="1:9" ht="15">
      <c r="A33" s="35"/>
      <c r="B33" s="47" t="s">
        <v>119</v>
      </c>
      <c r="C33" s="34"/>
      <c r="D33" s="32">
        <f>D4</f>
        <v>134818.1</v>
      </c>
      <c r="E33" s="32">
        <f>E4</f>
        <v>34326</v>
      </c>
      <c r="F33" s="32">
        <f>F4</f>
        <v>36431.700000000004</v>
      </c>
      <c r="G33" s="128">
        <f t="shared" si="0"/>
        <v>0.27022855239763804</v>
      </c>
      <c r="H33" s="128">
        <f t="shared" si="1"/>
        <v>1.0613441705995457</v>
      </c>
      <c r="I33" s="14"/>
    </row>
    <row r="34" spans="1:9" ht="12.75">
      <c r="A34" s="166"/>
      <c r="B34" s="167"/>
      <c r="C34" s="167"/>
      <c r="D34" s="167"/>
      <c r="E34" s="167"/>
      <c r="F34" s="167"/>
      <c r="G34" s="167"/>
      <c r="H34" s="168"/>
      <c r="I34" s="10"/>
    </row>
    <row r="35" spans="1:9" ht="15" customHeight="1">
      <c r="A35" s="158" t="s">
        <v>178</v>
      </c>
      <c r="B35" s="161" t="s">
        <v>40</v>
      </c>
      <c r="C35" s="163" t="s">
        <v>180</v>
      </c>
      <c r="D35" s="162" t="s">
        <v>14</v>
      </c>
      <c r="E35" s="159" t="s">
        <v>239</v>
      </c>
      <c r="F35" s="162" t="s">
        <v>15</v>
      </c>
      <c r="G35" s="165" t="s">
        <v>16</v>
      </c>
      <c r="H35" s="159" t="s">
        <v>240</v>
      </c>
      <c r="I35" s="13"/>
    </row>
    <row r="36" spans="1:9" ht="13.5" customHeight="1">
      <c r="A36" s="158"/>
      <c r="B36" s="161"/>
      <c r="C36" s="164"/>
      <c r="D36" s="162"/>
      <c r="E36" s="160"/>
      <c r="F36" s="162"/>
      <c r="G36" s="165"/>
      <c r="H36" s="160"/>
      <c r="I36" s="13"/>
    </row>
    <row r="37" spans="1:9" ht="19.5" customHeight="1">
      <c r="A37" s="57" t="s">
        <v>80</v>
      </c>
      <c r="B37" s="52" t="s">
        <v>41</v>
      </c>
      <c r="C37" s="57"/>
      <c r="D37" s="95">
        <f>D38+D39+D43+D44+D41+D42</f>
        <v>43869.99999999999</v>
      </c>
      <c r="E37" s="95">
        <f>E38+E39+E43+E44+E41+E42</f>
        <v>13845.4</v>
      </c>
      <c r="F37" s="95">
        <f>F38+F39+F43+F44+F41+F42</f>
        <v>12038.499999999998</v>
      </c>
      <c r="G37" s="128">
        <f aca="true" t="shared" si="2" ref="G37:G90">F37/D37</f>
        <v>0.2744130385229086</v>
      </c>
      <c r="H37" s="128">
        <f>F37/E37</f>
        <v>0.8694945613705634</v>
      </c>
      <c r="I37" s="17"/>
    </row>
    <row r="38" spans="1:9" ht="43.5" customHeight="1">
      <c r="A38" s="34" t="s">
        <v>82</v>
      </c>
      <c r="B38" s="47" t="s">
        <v>181</v>
      </c>
      <c r="C38" s="34" t="s">
        <v>250</v>
      </c>
      <c r="D38" s="32">
        <v>636.6</v>
      </c>
      <c r="E38" s="32">
        <v>265.5</v>
      </c>
      <c r="F38" s="32">
        <v>265.5</v>
      </c>
      <c r="G38" s="128">
        <f t="shared" si="2"/>
        <v>0.4170593779453346</v>
      </c>
      <c r="H38" s="128">
        <f aca="true" t="shared" si="3" ref="H38:H91">F38/E38</f>
        <v>1</v>
      </c>
      <c r="I38" s="15"/>
    </row>
    <row r="39" spans="1:14" ht="42.75" customHeight="1">
      <c r="A39" s="34" t="s">
        <v>83</v>
      </c>
      <c r="B39" s="47" t="s">
        <v>182</v>
      </c>
      <c r="C39" s="34" t="s">
        <v>83</v>
      </c>
      <c r="D39" s="32">
        <f>D40</f>
        <v>19626.1</v>
      </c>
      <c r="E39" s="32">
        <f>E40</f>
        <v>6090.6</v>
      </c>
      <c r="F39" s="32">
        <f>F40</f>
        <v>5759.7</v>
      </c>
      <c r="G39" s="128">
        <f t="shared" si="2"/>
        <v>0.2934714487340837</v>
      </c>
      <c r="H39" s="128">
        <f t="shared" si="3"/>
        <v>0.9456703773027287</v>
      </c>
      <c r="I39" s="18"/>
      <c r="J39" s="173"/>
      <c r="K39" s="173"/>
      <c r="L39" s="172"/>
      <c r="M39" s="172"/>
      <c r="N39" s="172"/>
    </row>
    <row r="40" spans="1:14" s="16" customFormat="1" ht="15">
      <c r="A40" s="97"/>
      <c r="B40" s="69" t="s">
        <v>44</v>
      </c>
      <c r="C40" s="97" t="s">
        <v>83</v>
      </c>
      <c r="D40" s="98">
        <v>19626.1</v>
      </c>
      <c r="E40" s="98">
        <v>6090.6</v>
      </c>
      <c r="F40" s="98">
        <v>5759.7</v>
      </c>
      <c r="G40" s="131">
        <f t="shared" si="2"/>
        <v>0.2934714487340837</v>
      </c>
      <c r="H40" s="131">
        <f t="shared" si="3"/>
        <v>0.9456703773027287</v>
      </c>
      <c r="I40" s="19"/>
      <c r="J40" s="174"/>
      <c r="K40" s="174"/>
      <c r="L40" s="172"/>
      <c r="M40" s="172"/>
      <c r="N40" s="172"/>
    </row>
    <row r="41" spans="1:14" s="31" customFormat="1" ht="30" customHeight="1">
      <c r="A41" s="34" t="s">
        <v>84</v>
      </c>
      <c r="B41" s="47" t="s">
        <v>183</v>
      </c>
      <c r="C41" s="34" t="s">
        <v>84</v>
      </c>
      <c r="D41" s="32">
        <v>8577.6</v>
      </c>
      <c r="E41" s="32">
        <v>2342.9</v>
      </c>
      <c r="F41" s="32">
        <v>1600.4</v>
      </c>
      <c r="G41" s="131">
        <f t="shared" si="2"/>
        <v>0.1865789964558851</v>
      </c>
      <c r="H41" s="131">
        <f t="shared" si="3"/>
        <v>0.6830850655170942</v>
      </c>
      <c r="I41" s="15"/>
      <c r="J41" s="29"/>
      <c r="K41" s="29"/>
      <c r="L41" s="30"/>
      <c r="M41" s="30"/>
      <c r="N41" s="30"/>
    </row>
    <row r="42" spans="1:14" s="31" customFormat="1" ht="30" customHeight="1" hidden="1">
      <c r="A42" s="34" t="s">
        <v>241</v>
      </c>
      <c r="B42" s="47" t="s">
        <v>242</v>
      </c>
      <c r="C42" s="34" t="s">
        <v>241</v>
      </c>
      <c r="D42" s="32">
        <v>0</v>
      </c>
      <c r="E42" s="32">
        <v>0</v>
      </c>
      <c r="F42" s="32">
        <v>0</v>
      </c>
      <c r="G42" s="131" t="e">
        <f t="shared" si="2"/>
        <v>#DIV/0!</v>
      </c>
      <c r="H42" s="131">
        <v>0</v>
      </c>
      <c r="I42" s="15"/>
      <c r="J42" s="29"/>
      <c r="K42" s="29"/>
      <c r="L42" s="30"/>
      <c r="M42" s="30"/>
      <c r="N42" s="30"/>
    </row>
    <row r="43" spans="1:9" ht="17.25" customHeight="1">
      <c r="A43" s="34" t="s">
        <v>85</v>
      </c>
      <c r="B43" s="47" t="s">
        <v>184</v>
      </c>
      <c r="C43" s="34" t="s">
        <v>85</v>
      </c>
      <c r="D43" s="32">
        <v>500</v>
      </c>
      <c r="E43" s="32">
        <v>125</v>
      </c>
      <c r="F43" s="32">
        <v>0</v>
      </c>
      <c r="G43" s="128">
        <f t="shared" si="2"/>
        <v>0</v>
      </c>
      <c r="H43" s="128">
        <f t="shared" si="3"/>
        <v>0</v>
      </c>
      <c r="I43" s="15"/>
    </row>
    <row r="44" spans="1:9" ht="18" customHeight="1">
      <c r="A44" s="132" t="s">
        <v>144</v>
      </c>
      <c r="B44" s="133" t="s">
        <v>47</v>
      </c>
      <c r="C44" s="132"/>
      <c r="D44" s="32">
        <f>D45+D46+D47+D48+D49+D50+D51</f>
        <v>14529.699999999999</v>
      </c>
      <c r="E44" s="32">
        <f>E45+E46+E47+E48+E49+E50+E51</f>
        <v>5021.4</v>
      </c>
      <c r="F44" s="32">
        <f>F45+F46+F47+F48+F49+F50+F51</f>
        <v>4412.9</v>
      </c>
      <c r="G44" s="128">
        <f t="shared" si="2"/>
        <v>0.3037158372161848</v>
      </c>
      <c r="H44" s="128">
        <f t="shared" si="3"/>
        <v>0.8788186561516709</v>
      </c>
      <c r="I44" s="15"/>
    </row>
    <row r="45" spans="1:9" s="16" customFormat="1" ht="30" customHeight="1">
      <c r="A45" s="134"/>
      <c r="B45" s="67" t="s">
        <v>256</v>
      </c>
      <c r="C45" s="134" t="s">
        <v>257</v>
      </c>
      <c r="D45" s="98">
        <v>8828.3</v>
      </c>
      <c r="E45" s="98">
        <v>2354.2</v>
      </c>
      <c r="F45" s="98">
        <v>2024.9</v>
      </c>
      <c r="G45" s="131">
        <f t="shared" si="2"/>
        <v>0.22936465684220067</v>
      </c>
      <c r="H45" s="131">
        <f t="shared" si="3"/>
        <v>0.8601223345510153</v>
      </c>
      <c r="I45" s="20"/>
    </row>
    <row r="46" spans="1:9" s="16" customFormat="1" ht="25.5" customHeight="1" hidden="1">
      <c r="A46" s="134"/>
      <c r="B46" s="67" t="s">
        <v>163</v>
      </c>
      <c r="C46" s="134"/>
      <c r="D46" s="98">
        <v>0</v>
      </c>
      <c r="E46" s="98">
        <v>0</v>
      </c>
      <c r="F46" s="98">
        <v>0</v>
      </c>
      <c r="G46" s="131" t="e">
        <f t="shared" si="2"/>
        <v>#DIV/0!</v>
      </c>
      <c r="H46" s="131" t="e">
        <f t="shared" si="3"/>
        <v>#DIV/0!</v>
      </c>
      <c r="I46" s="20"/>
    </row>
    <row r="47" spans="1:9" s="16" customFormat="1" ht="15">
      <c r="A47" s="134"/>
      <c r="B47" s="67" t="s">
        <v>252</v>
      </c>
      <c r="C47" s="134" t="s">
        <v>253</v>
      </c>
      <c r="D47" s="98">
        <v>30</v>
      </c>
      <c r="E47" s="98">
        <v>7.5</v>
      </c>
      <c r="F47" s="98">
        <v>0</v>
      </c>
      <c r="G47" s="131">
        <f t="shared" si="2"/>
        <v>0</v>
      </c>
      <c r="H47" s="131">
        <f t="shared" si="3"/>
        <v>0</v>
      </c>
      <c r="I47" s="20"/>
    </row>
    <row r="48" spans="1:9" s="16" customFormat="1" ht="25.5">
      <c r="A48" s="134"/>
      <c r="B48" s="67" t="s">
        <v>251</v>
      </c>
      <c r="C48" s="134" t="s">
        <v>254</v>
      </c>
      <c r="D48" s="98">
        <v>120</v>
      </c>
      <c r="E48" s="98">
        <v>85</v>
      </c>
      <c r="F48" s="98">
        <v>85</v>
      </c>
      <c r="G48" s="131">
        <f t="shared" si="2"/>
        <v>0.7083333333333334</v>
      </c>
      <c r="H48" s="131">
        <f t="shared" si="3"/>
        <v>1</v>
      </c>
      <c r="I48" s="20"/>
    </row>
    <row r="49" spans="1:9" s="16" customFormat="1" ht="15">
      <c r="A49" s="134"/>
      <c r="B49" s="67" t="s">
        <v>187</v>
      </c>
      <c r="C49" s="134" t="s">
        <v>255</v>
      </c>
      <c r="D49" s="98">
        <v>4070.1</v>
      </c>
      <c r="E49" s="98">
        <v>1093.4</v>
      </c>
      <c r="F49" s="98">
        <v>822.3</v>
      </c>
      <c r="G49" s="131">
        <f t="shared" si="2"/>
        <v>0.20203434805041645</v>
      </c>
      <c r="H49" s="131">
        <f t="shared" si="3"/>
        <v>0.7520578013535759</v>
      </c>
      <c r="I49" s="20"/>
    </row>
    <row r="50" spans="1:9" s="16" customFormat="1" ht="39" customHeight="1" hidden="1">
      <c r="A50" s="134"/>
      <c r="B50" s="67" t="s">
        <v>188</v>
      </c>
      <c r="C50" s="134" t="s">
        <v>243</v>
      </c>
      <c r="D50" s="98">
        <v>0</v>
      </c>
      <c r="E50" s="98">
        <v>0</v>
      </c>
      <c r="F50" s="98">
        <v>0</v>
      </c>
      <c r="G50" s="131" t="e">
        <f t="shared" si="2"/>
        <v>#DIV/0!</v>
      </c>
      <c r="H50" s="131" t="e">
        <f t="shared" si="3"/>
        <v>#DIV/0!</v>
      </c>
      <c r="I50" s="20"/>
    </row>
    <row r="51" spans="1:9" s="16" customFormat="1" ht="39" customHeight="1">
      <c r="A51" s="134"/>
      <c r="B51" s="67" t="s">
        <v>335</v>
      </c>
      <c r="C51" s="134" t="s">
        <v>336</v>
      </c>
      <c r="D51" s="98">
        <v>1481.3</v>
      </c>
      <c r="E51" s="98">
        <v>1481.3</v>
      </c>
      <c r="F51" s="98">
        <v>1480.7</v>
      </c>
      <c r="G51" s="131">
        <f t="shared" si="2"/>
        <v>0.9995949503814218</v>
      </c>
      <c r="H51" s="131">
        <f t="shared" si="3"/>
        <v>0.9995949503814218</v>
      </c>
      <c r="I51" s="20"/>
    </row>
    <row r="52" spans="1:9" ht="15">
      <c r="A52" s="57" t="s">
        <v>123</v>
      </c>
      <c r="B52" s="52" t="s">
        <v>115</v>
      </c>
      <c r="C52" s="57"/>
      <c r="D52" s="95">
        <f>D53</f>
        <v>924</v>
      </c>
      <c r="E52" s="95">
        <f>E53</f>
        <v>231</v>
      </c>
      <c r="F52" s="95">
        <f>F53</f>
        <v>228.8</v>
      </c>
      <c r="G52" s="128">
        <f t="shared" si="2"/>
        <v>0.24761904761904763</v>
      </c>
      <c r="H52" s="128">
        <f t="shared" si="3"/>
        <v>0.9904761904761905</v>
      </c>
      <c r="I52" s="15"/>
    </row>
    <row r="53" spans="1:9" ht="27.75" customHeight="1">
      <c r="A53" s="34" t="s">
        <v>124</v>
      </c>
      <c r="B53" s="47" t="s">
        <v>189</v>
      </c>
      <c r="C53" s="34" t="s">
        <v>258</v>
      </c>
      <c r="D53" s="32">
        <v>924</v>
      </c>
      <c r="E53" s="32">
        <v>231</v>
      </c>
      <c r="F53" s="32">
        <v>228.8</v>
      </c>
      <c r="G53" s="128">
        <f t="shared" si="2"/>
        <v>0.24761904761904763</v>
      </c>
      <c r="H53" s="128">
        <f t="shared" si="3"/>
        <v>0.9904761904761905</v>
      </c>
      <c r="I53" s="15"/>
    </row>
    <row r="54" spans="1:9" ht="20.25" customHeight="1" hidden="1">
      <c r="A54" s="57" t="s">
        <v>86</v>
      </c>
      <c r="B54" s="52" t="s">
        <v>190</v>
      </c>
      <c r="C54" s="57"/>
      <c r="D54" s="95">
        <f>D55</f>
        <v>0</v>
      </c>
      <c r="E54" s="95">
        <f>E55</f>
        <v>0</v>
      </c>
      <c r="F54" s="95">
        <f>F55</f>
        <v>0</v>
      </c>
      <c r="G54" s="128" t="e">
        <f t="shared" si="2"/>
        <v>#DIV/0!</v>
      </c>
      <c r="H54" s="128" t="e">
        <f t="shared" si="3"/>
        <v>#DIV/0!</v>
      </c>
      <c r="I54" s="15"/>
    </row>
    <row r="55" spans="1:9" ht="34.5" customHeight="1" hidden="1">
      <c r="A55" s="34" t="s">
        <v>177</v>
      </c>
      <c r="B55" s="47" t="s">
        <v>191</v>
      </c>
      <c r="C55" s="34"/>
      <c r="D55" s="32">
        <f>D56+D58</f>
        <v>0</v>
      </c>
      <c r="E55" s="32">
        <f>E56+E58</f>
        <v>0</v>
      </c>
      <c r="F55" s="32">
        <v>0</v>
      </c>
      <c r="G55" s="128" t="e">
        <f t="shared" si="2"/>
        <v>#DIV/0!</v>
      </c>
      <c r="H55" s="128" t="e">
        <f t="shared" si="3"/>
        <v>#DIV/0!</v>
      </c>
      <c r="I55" s="15"/>
    </row>
    <row r="56" spans="1:9" s="16" customFormat="1" ht="27.75" customHeight="1" hidden="1">
      <c r="A56" s="97"/>
      <c r="B56" s="69" t="s">
        <v>193</v>
      </c>
      <c r="C56" s="97" t="s">
        <v>192</v>
      </c>
      <c r="D56" s="98">
        <v>0</v>
      </c>
      <c r="E56" s="98">
        <v>0</v>
      </c>
      <c r="F56" s="98">
        <v>0</v>
      </c>
      <c r="G56" s="131" t="e">
        <f t="shared" si="2"/>
        <v>#DIV/0!</v>
      </c>
      <c r="H56" s="131" t="e">
        <f t="shared" si="3"/>
        <v>#DIV/0!</v>
      </c>
      <c r="I56" s="20"/>
    </row>
    <row r="57" spans="1:9" s="16" customFormat="1" ht="28.5" customHeight="1" hidden="1">
      <c r="A57" s="97"/>
      <c r="B57" s="69" t="s">
        <v>121</v>
      </c>
      <c r="C57" s="97"/>
      <c r="D57" s="98">
        <v>0</v>
      </c>
      <c r="E57" s="98">
        <v>0</v>
      </c>
      <c r="F57" s="98">
        <v>0</v>
      </c>
      <c r="G57" s="131" t="e">
        <f t="shared" si="2"/>
        <v>#DIV/0!</v>
      </c>
      <c r="H57" s="131" t="e">
        <f t="shared" si="3"/>
        <v>#DIV/0!</v>
      </c>
      <c r="I57" s="20"/>
    </row>
    <row r="58" spans="1:9" s="16" customFormat="1" ht="30" customHeight="1" hidden="1">
      <c r="A58" s="97"/>
      <c r="B58" s="69" t="s">
        <v>195</v>
      </c>
      <c r="C58" s="97" t="s">
        <v>194</v>
      </c>
      <c r="D58" s="98">
        <v>0</v>
      </c>
      <c r="E58" s="98">
        <v>0</v>
      </c>
      <c r="F58" s="98">
        <v>0</v>
      </c>
      <c r="G58" s="131" t="e">
        <f t="shared" si="2"/>
        <v>#DIV/0!</v>
      </c>
      <c r="H58" s="131" t="e">
        <f t="shared" si="3"/>
        <v>#DIV/0!</v>
      </c>
      <c r="I58" s="20"/>
    </row>
    <row r="59" spans="1:9" ht="19.5" customHeight="1">
      <c r="A59" s="57" t="s">
        <v>87</v>
      </c>
      <c r="B59" s="52" t="s">
        <v>51</v>
      </c>
      <c r="C59" s="57"/>
      <c r="D59" s="95">
        <f>D61+D62+D66+D60</f>
        <v>22487.3</v>
      </c>
      <c r="E59" s="95">
        <f>E61+E62+E66+E60</f>
        <v>2352.5</v>
      </c>
      <c r="F59" s="95">
        <f>F61+F62+F66+F60</f>
        <v>1672.5</v>
      </c>
      <c r="G59" s="128">
        <f t="shared" si="2"/>
        <v>0.0743753140661618</v>
      </c>
      <c r="H59" s="128">
        <v>0</v>
      </c>
      <c r="I59" s="15"/>
    </row>
    <row r="60" spans="1:9" ht="33" customHeight="1">
      <c r="A60" s="34" t="s">
        <v>274</v>
      </c>
      <c r="B60" s="47" t="s">
        <v>275</v>
      </c>
      <c r="C60" s="34" t="s">
        <v>276</v>
      </c>
      <c r="D60" s="32">
        <v>1672.5</v>
      </c>
      <c r="E60" s="32">
        <v>1672.5</v>
      </c>
      <c r="F60" s="32">
        <v>1672.5</v>
      </c>
      <c r="G60" s="128">
        <f t="shared" si="2"/>
        <v>1</v>
      </c>
      <c r="H60" s="128">
        <v>0</v>
      </c>
      <c r="I60" s="15"/>
    </row>
    <row r="61" spans="1:9" s="22" customFormat="1" ht="89.25" customHeight="1">
      <c r="A61" s="102" t="s">
        <v>134</v>
      </c>
      <c r="B61" s="70" t="s">
        <v>259</v>
      </c>
      <c r="C61" s="135" t="s">
        <v>260</v>
      </c>
      <c r="D61" s="136">
        <f>11725+680</f>
        <v>12405</v>
      </c>
      <c r="E61" s="136">
        <f>680</f>
        <v>680</v>
      </c>
      <c r="F61" s="136">
        <v>0</v>
      </c>
      <c r="G61" s="128">
        <f t="shared" si="2"/>
        <v>0</v>
      </c>
      <c r="H61" s="128">
        <v>0</v>
      </c>
      <c r="I61" s="21"/>
    </row>
    <row r="62" spans="1:9" s="22" customFormat="1" ht="41.25" customHeight="1">
      <c r="A62" s="102" t="s">
        <v>134</v>
      </c>
      <c r="B62" s="70" t="s">
        <v>200</v>
      </c>
      <c r="C62" s="135"/>
      <c r="D62" s="136">
        <f>D63+D64+D65</f>
        <v>8409.8</v>
      </c>
      <c r="E62" s="136">
        <f>E63+E64+E65</f>
        <v>0</v>
      </c>
      <c r="F62" s="136">
        <f>F63+F64+F65</f>
        <v>0</v>
      </c>
      <c r="G62" s="128">
        <f t="shared" si="2"/>
        <v>0</v>
      </c>
      <c r="H62" s="128">
        <v>0</v>
      </c>
      <c r="I62" s="21"/>
    </row>
    <row r="63" spans="1:9" s="24" customFormat="1" ht="39" customHeight="1">
      <c r="A63" s="137"/>
      <c r="B63" s="138" t="s">
        <v>261</v>
      </c>
      <c r="C63" s="139" t="s">
        <v>262</v>
      </c>
      <c r="D63" s="140">
        <v>8409.8</v>
      </c>
      <c r="E63" s="140">
        <v>0</v>
      </c>
      <c r="F63" s="140">
        <v>0</v>
      </c>
      <c r="G63" s="128">
        <f t="shared" si="2"/>
        <v>0</v>
      </c>
      <c r="H63" s="128">
        <v>0</v>
      </c>
      <c r="I63" s="23"/>
    </row>
    <row r="64" spans="1:9" s="24" customFormat="1" ht="66.75" customHeight="1" hidden="1">
      <c r="A64" s="137"/>
      <c r="B64" s="138" t="s">
        <v>202</v>
      </c>
      <c r="C64" s="139" t="s">
        <v>197</v>
      </c>
      <c r="D64" s="140">
        <v>0</v>
      </c>
      <c r="E64" s="140">
        <v>0</v>
      </c>
      <c r="F64" s="140">
        <v>0</v>
      </c>
      <c r="G64" s="131"/>
      <c r="H64" s="131"/>
      <c r="I64" s="23"/>
    </row>
    <row r="65" spans="1:9" s="24" customFormat="1" ht="41.25" customHeight="1" hidden="1">
      <c r="A65" s="137"/>
      <c r="B65" s="141" t="s">
        <v>198</v>
      </c>
      <c r="C65" s="142" t="s">
        <v>199</v>
      </c>
      <c r="D65" s="140">
        <v>0</v>
      </c>
      <c r="E65" s="140">
        <v>0</v>
      </c>
      <c r="F65" s="140">
        <v>0</v>
      </c>
      <c r="G65" s="131"/>
      <c r="H65" s="131"/>
      <c r="I65" s="23"/>
    </row>
    <row r="66" spans="1:9" s="22" customFormat="1" ht="30.75" customHeight="1" hidden="1">
      <c r="A66" s="102" t="s">
        <v>88</v>
      </c>
      <c r="B66" s="70" t="s">
        <v>245</v>
      </c>
      <c r="C66" s="135"/>
      <c r="D66" s="136">
        <f>D67+D68</f>
        <v>0</v>
      </c>
      <c r="E66" s="136">
        <f>E67+E68</f>
        <v>0</v>
      </c>
      <c r="F66" s="136">
        <f>F67+F68</f>
        <v>0</v>
      </c>
      <c r="G66" s="128"/>
      <c r="H66" s="128"/>
      <c r="I66" s="25"/>
    </row>
    <row r="67" spans="1:9" s="24" customFormat="1" ht="29.25" customHeight="1" hidden="1">
      <c r="A67" s="137" t="s">
        <v>88</v>
      </c>
      <c r="B67" s="72" t="s">
        <v>139</v>
      </c>
      <c r="C67" s="137" t="s">
        <v>201</v>
      </c>
      <c r="D67" s="140">
        <v>0</v>
      </c>
      <c r="E67" s="140">
        <v>0</v>
      </c>
      <c r="F67" s="140">
        <v>0</v>
      </c>
      <c r="G67" s="131" t="e">
        <f t="shared" si="2"/>
        <v>#DIV/0!</v>
      </c>
      <c r="H67" s="131" t="e">
        <f t="shared" si="3"/>
        <v>#DIV/0!</v>
      </c>
      <c r="I67" s="23"/>
    </row>
    <row r="68" spans="1:9" s="24" customFormat="1" ht="29.25" customHeight="1" hidden="1">
      <c r="A68" s="137" t="s">
        <v>88</v>
      </c>
      <c r="B68" s="72" t="s">
        <v>244</v>
      </c>
      <c r="C68" s="137" t="s">
        <v>246</v>
      </c>
      <c r="D68" s="140">
        <v>0</v>
      </c>
      <c r="E68" s="140">
        <v>0</v>
      </c>
      <c r="F68" s="140">
        <v>0</v>
      </c>
      <c r="G68" s="131"/>
      <c r="H68" s="131"/>
      <c r="I68" s="23"/>
    </row>
    <row r="69" spans="1:9" ht="21" customHeight="1">
      <c r="A69" s="57" t="s">
        <v>89</v>
      </c>
      <c r="B69" s="52" t="s">
        <v>52</v>
      </c>
      <c r="C69" s="57"/>
      <c r="D69" s="95">
        <f>D70+D73</f>
        <v>5628.2</v>
      </c>
      <c r="E69" s="95">
        <f>E70+E73</f>
        <v>5493.2</v>
      </c>
      <c r="F69" s="95">
        <f>F70+F73</f>
        <v>2099.1</v>
      </c>
      <c r="G69" s="128">
        <f t="shared" si="2"/>
        <v>0.3729611598734942</v>
      </c>
      <c r="H69" s="128">
        <f t="shared" si="3"/>
        <v>0.38212699337362555</v>
      </c>
      <c r="I69" s="15"/>
    </row>
    <row r="70" spans="1:9" ht="18.75" customHeight="1">
      <c r="A70" s="34" t="s">
        <v>90</v>
      </c>
      <c r="B70" s="52" t="s">
        <v>53</v>
      </c>
      <c r="C70" s="57"/>
      <c r="D70" s="32">
        <f>D72+D71</f>
        <v>280</v>
      </c>
      <c r="E70" s="32">
        <f>E72+E71</f>
        <v>145</v>
      </c>
      <c r="F70" s="32">
        <v>0</v>
      </c>
      <c r="G70" s="128">
        <f t="shared" si="2"/>
        <v>0</v>
      </c>
      <c r="H70" s="128">
        <f t="shared" si="3"/>
        <v>0</v>
      </c>
      <c r="I70" s="15"/>
    </row>
    <row r="71" spans="1:9" ht="30" customHeight="1">
      <c r="A71" s="34"/>
      <c r="B71" s="47" t="s">
        <v>279</v>
      </c>
      <c r="C71" s="34" t="s">
        <v>277</v>
      </c>
      <c r="D71" s="32">
        <v>100</v>
      </c>
      <c r="E71" s="32">
        <v>100</v>
      </c>
      <c r="F71" s="32">
        <v>0</v>
      </c>
      <c r="G71" s="128">
        <f t="shared" si="2"/>
        <v>0</v>
      </c>
      <c r="H71" s="128">
        <f t="shared" si="3"/>
        <v>0</v>
      </c>
      <c r="I71" s="15"/>
    </row>
    <row r="72" spans="1:9" ht="18.75" customHeight="1">
      <c r="A72" s="34"/>
      <c r="B72" s="47" t="s">
        <v>203</v>
      </c>
      <c r="C72" s="34" t="s">
        <v>263</v>
      </c>
      <c r="D72" s="32">
        <v>180</v>
      </c>
      <c r="E72" s="32">
        <v>45</v>
      </c>
      <c r="F72" s="32">
        <v>0</v>
      </c>
      <c r="G72" s="128">
        <f t="shared" si="2"/>
        <v>0</v>
      </c>
      <c r="H72" s="128">
        <f t="shared" si="3"/>
        <v>0</v>
      </c>
      <c r="I72" s="15"/>
    </row>
    <row r="73" spans="1:9" ht="15">
      <c r="A73" s="57" t="s">
        <v>91</v>
      </c>
      <c r="B73" s="52" t="s">
        <v>54</v>
      </c>
      <c r="C73" s="57"/>
      <c r="D73" s="95">
        <f>D74+D79</f>
        <v>5348.2</v>
      </c>
      <c r="E73" s="95">
        <f>E74+E79</f>
        <v>5348.2</v>
      </c>
      <c r="F73" s="95">
        <f>F74+F79</f>
        <v>2099.1</v>
      </c>
      <c r="G73" s="128">
        <f t="shared" si="2"/>
        <v>0.3924871919524326</v>
      </c>
      <c r="H73" s="128">
        <f t="shared" si="3"/>
        <v>0.3924871919524326</v>
      </c>
      <c r="I73" s="15"/>
    </row>
    <row r="74" spans="1:9" ht="41.25" customHeight="1">
      <c r="A74" s="57"/>
      <c r="B74" s="75" t="s">
        <v>204</v>
      </c>
      <c r="C74" s="143"/>
      <c r="D74" s="32">
        <f>D75</f>
        <v>5348.2</v>
      </c>
      <c r="E74" s="32">
        <f>E75</f>
        <v>5348.2</v>
      </c>
      <c r="F74" s="32">
        <f>F75</f>
        <v>2099.1</v>
      </c>
      <c r="G74" s="128">
        <f t="shared" si="2"/>
        <v>0.3924871919524326</v>
      </c>
      <c r="H74" s="128">
        <f t="shared" si="3"/>
        <v>0.3924871919524326</v>
      </c>
      <c r="I74" s="15"/>
    </row>
    <row r="75" spans="1:9" s="16" customFormat="1" ht="31.5" customHeight="1">
      <c r="A75" s="97"/>
      <c r="B75" s="76" t="s">
        <v>321</v>
      </c>
      <c r="C75" s="144" t="s">
        <v>264</v>
      </c>
      <c r="D75" s="98">
        <v>5348.2</v>
      </c>
      <c r="E75" s="98">
        <v>5348.2</v>
      </c>
      <c r="F75" s="98">
        <v>2099.1</v>
      </c>
      <c r="G75" s="131">
        <f t="shared" si="2"/>
        <v>0.3924871919524326</v>
      </c>
      <c r="H75" s="131">
        <f t="shared" si="3"/>
        <v>0.3924871919524326</v>
      </c>
      <c r="I75" s="20"/>
    </row>
    <row r="76" spans="1:9" s="16" customFormat="1" ht="16.5" customHeight="1" hidden="1">
      <c r="A76" s="97"/>
      <c r="B76" s="47" t="s">
        <v>247</v>
      </c>
      <c r="C76" s="144" t="s">
        <v>0</v>
      </c>
      <c r="D76" s="98">
        <v>0</v>
      </c>
      <c r="E76" s="98">
        <v>0</v>
      </c>
      <c r="F76" s="98"/>
      <c r="G76" s="131"/>
      <c r="H76" s="131"/>
      <c r="I76" s="20"/>
    </row>
    <row r="77" spans="1:9" s="16" customFormat="1" ht="16.5" customHeight="1" hidden="1">
      <c r="A77" s="97"/>
      <c r="B77" s="47" t="s">
        <v>2</v>
      </c>
      <c r="C77" s="144" t="s">
        <v>1</v>
      </c>
      <c r="D77" s="98"/>
      <c r="E77" s="98"/>
      <c r="F77" s="98"/>
      <c r="G77" s="131"/>
      <c r="H77" s="131"/>
      <c r="I77" s="20"/>
    </row>
    <row r="78" spans="1:9" s="16" customFormat="1" ht="16.5" customHeight="1" hidden="1">
      <c r="A78" s="97"/>
      <c r="B78" s="47" t="s">
        <v>3</v>
      </c>
      <c r="C78" s="144" t="s">
        <v>4</v>
      </c>
      <c r="D78" s="98"/>
      <c r="E78" s="98"/>
      <c r="F78" s="98"/>
      <c r="G78" s="131"/>
      <c r="H78" s="131"/>
      <c r="I78" s="20"/>
    </row>
    <row r="79" spans="1:9" ht="55.5" customHeight="1" hidden="1">
      <c r="A79" s="34" t="s">
        <v>55</v>
      </c>
      <c r="B79" s="75" t="s">
        <v>205</v>
      </c>
      <c r="C79" s="143"/>
      <c r="D79" s="32">
        <f>D80+D81+D82</f>
        <v>0</v>
      </c>
      <c r="E79" s="32">
        <f>E80+E81+E82</f>
        <v>0</v>
      </c>
      <c r="F79" s="32">
        <f>F80+F81+F82</f>
        <v>0</v>
      </c>
      <c r="G79" s="128"/>
      <c r="H79" s="128"/>
      <c r="I79" s="15"/>
    </row>
    <row r="80" spans="1:9" s="16" customFormat="1" ht="16.5" customHeight="1" hidden="1">
      <c r="A80" s="97"/>
      <c r="B80" s="76" t="s">
        <v>206</v>
      </c>
      <c r="C80" s="144" t="s">
        <v>207</v>
      </c>
      <c r="D80" s="98">
        <v>0</v>
      </c>
      <c r="E80" s="98">
        <v>0</v>
      </c>
      <c r="F80" s="98">
        <v>0</v>
      </c>
      <c r="G80" s="131"/>
      <c r="H80" s="131"/>
      <c r="I80" s="20"/>
    </row>
    <row r="81" spans="1:9" s="16" customFormat="1" ht="19.5" customHeight="1" hidden="1">
      <c r="A81" s="97"/>
      <c r="B81" s="76" t="s">
        <v>208</v>
      </c>
      <c r="C81" s="144" t="s">
        <v>209</v>
      </c>
      <c r="D81" s="98">
        <v>0</v>
      </c>
      <c r="E81" s="98">
        <v>0</v>
      </c>
      <c r="F81" s="98">
        <v>0</v>
      </c>
      <c r="G81" s="131"/>
      <c r="H81" s="131"/>
      <c r="I81" s="20"/>
    </row>
    <row r="82" spans="1:9" s="16" customFormat="1" ht="19.5" customHeight="1" hidden="1">
      <c r="A82" s="97"/>
      <c r="B82" s="76" t="s">
        <v>170</v>
      </c>
      <c r="C82" s="144" t="s">
        <v>210</v>
      </c>
      <c r="D82" s="98">
        <v>0</v>
      </c>
      <c r="E82" s="98">
        <v>0</v>
      </c>
      <c r="F82" s="98">
        <v>0</v>
      </c>
      <c r="G82" s="131"/>
      <c r="H82" s="131"/>
      <c r="I82" s="20"/>
    </row>
    <row r="83" spans="1:9" ht="14.25" customHeight="1">
      <c r="A83" s="57" t="s">
        <v>57</v>
      </c>
      <c r="B83" s="52" t="s">
        <v>58</v>
      </c>
      <c r="C83" s="57"/>
      <c r="D83" s="95">
        <f>D84+D86+D87+D89</f>
        <v>448265.2</v>
      </c>
      <c r="E83" s="95">
        <f>E84+E86+E87+E89</f>
        <v>122844.5</v>
      </c>
      <c r="F83" s="95">
        <f>F84+F86+F87+F89</f>
        <v>95605.5</v>
      </c>
      <c r="G83" s="128">
        <f t="shared" si="2"/>
        <v>0.2132788804484488</v>
      </c>
      <c r="H83" s="128">
        <f t="shared" si="3"/>
        <v>0.7782643911611834</v>
      </c>
      <c r="I83" s="15"/>
    </row>
    <row r="84" spans="1:9" ht="14.25" customHeight="1">
      <c r="A84" s="34" t="s">
        <v>59</v>
      </c>
      <c r="B84" s="47" t="s">
        <v>166</v>
      </c>
      <c r="C84" s="34" t="s">
        <v>59</v>
      </c>
      <c r="D84" s="32">
        <v>128414.6</v>
      </c>
      <c r="E84" s="32">
        <v>40927.9</v>
      </c>
      <c r="F84" s="32">
        <v>31298.9</v>
      </c>
      <c r="G84" s="128">
        <f t="shared" si="2"/>
        <v>0.24373318921680245</v>
      </c>
      <c r="H84" s="128">
        <f t="shared" si="3"/>
        <v>0.7647326151598298</v>
      </c>
      <c r="I84" s="15"/>
    </row>
    <row r="85" spans="1:9" s="16" customFormat="1" ht="25.5">
      <c r="A85" s="97"/>
      <c r="B85" s="69" t="s">
        <v>265</v>
      </c>
      <c r="C85" s="97" t="s">
        <v>266</v>
      </c>
      <c r="D85" s="98">
        <v>4327.5</v>
      </c>
      <c r="E85" s="98">
        <v>4000</v>
      </c>
      <c r="F85" s="98">
        <v>2000</v>
      </c>
      <c r="G85" s="128">
        <f t="shared" si="2"/>
        <v>0.4621606008087811</v>
      </c>
      <c r="H85" s="128">
        <f t="shared" si="3"/>
        <v>0.5</v>
      </c>
      <c r="I85" s="20"/>
    </row>
    <row r="86" spans="1:9" ht="16.5" customHeight="1">
      <c r="A86" s="34" t="s">
        <v>61</v>
      </c>
      <c r="B86" s="47" t="s">
        <v>167</v>
      </c>
      <c r="C86" s="34" t="s">
        <v>61</v>
      </c>
      <c r="D86" s="32">
        <v>294019</v>
      </c>
      <c r="E86" s="32">
        <v>74696.1</v>
      </c>
      <c r="F86" s="32">
        <v>58465.6</v>
      </c>
      <c r="G86" s="128">
        <f t="shared" si="2"/>
        <v>0.19884973420085095</v>
      </c>
      <c r="H86" s="128">
        <f t="shared" si="3"/>
        <v>0.7827128859471912</v>
      </c>
      <c r="I86" s="15"/>
    </row>
    <row r="87" spans="1:9" ht="15.75" customHeight="1">
      <c r="A87" s="34" t="s">
        <v>62</v>
      </c>
      <c r="B87" s="47" t="s">
        <v>211</v>
      </c>
      <c r="C87" s="34" t="s">
        <v>62</v>
      </c>
      <c r="D87" s="32">
        <v>4042.7</v>
      </c>
      <c r="E87" s="32">
        <v>142</v>
      </c>
      <c r="F87" s="32">
        <v>116.2</v>
      </c>
      <c r="G87" s="128">
        <f t="shared" si="2"/>
        <v>0.02874316669552527</v>
      </c>
      <c r="H87" s="128">
        <f t="shared" si="3"/>
        <v>0.8183098591549296</v>
      </c>
      <c r="I87" s="15"/>
    </row>
    <row r="88" spans="1:9" s="16" customFormat="1" ht="15" customHeight="1" hidden="1">
      <c r="A88" s="97"/>
      <c r="B88" s="69" t="s">
        <v>50</v>
      </c>
      <c r="C88" s="97"/>
      <c r="D88" s="98">
        <v>0</v>
      </c>
      <c r="E88" s="98">
        <v>0</v>
      </c>
      <c r="F88" s="98">
        <v>0</v>
      </c>
      <c r="G88" s="131">
        <v>0</v>
      </c>
      <c r="H88" s="131">
        <v>0</v>
      </c>
      <c r="I88" s="20"/>
    </row>
    <row r="89" spans="1:9" ht="15">
      <c r="A89" s="34" t="s">
        <v>64</v>
      </c>
      <c r="B89" s="47" t="s">
        <v>65</v>
      </c>
      <c r="C89" s="34" t="s">
        <v>64</v>
      </c>
      <c r="D89" s="32">
        <v>21788.9</v>
      </c>
      <c r="E89" s="32">
        <v>7078.5</v>
      </c>
      <c r="F89" s="32">
        <v>5724.8</v>
      </c>
      <c r="G89" s="128">
        <f t="shared" si="2"/>
        <v>0.2627392846816498</v>
      </c>
      <c r="H89" s="128">
        <f t="shared" si="3"/>
        <v>0.808758917849827</v>
      </c>
      <c r="I89" s="15"/>
    </row>
    <row r="90" spans="1:9" s="16" customFormat="1" ht="15">
      <c r="A90" s="97"/>
      <c r="B90" s="69" t="s">
        <v>66</v>
      </c>
      <c r="C90" s="97"/>
      <c r="D90" s="98">
        <v>500</v>
      </c>
      <c r="E90" s="98">
        <v>66.5</v>
      </c>
      <c r="F90" s="98">
        <v>21.6</v>
      </c>
      <c r="G90" s="131">
        <f t="shared" si="2"/>
        <v>0.0432</v>
      </c>
      <c r="H90" s="131">
        <f t="shared" si="3"/>
        <v>0.324812030075188</v>
      </c>
      <c r="I90" s="20"/>
    </row>
    <row r="91" spans="1:9" ht="17.25" customHeight="1">
      <c r="A91" s="57" t="s">
        <v>67</v>
      </c>
      <c r="B91" s="52" t="s">
        <v>169</v>
      </c>
      <c r="C91" s="57"/>
      <c r="D91" s="95">
        <f>D92++D93</f>
        <v>71585.5</v>
      </c>
      <c r="E91" s="95">
        <f>E92++E93</f>
        <v>19475.399999999998</v>
      </c>
      <c r="F91" s="95">
        <f>F92++F93</f>
        <v>17261.100000000002</v>
      </c>
      <c r="G91" s="128">
        <f aca="true" t="shared" si="4" ref="G91:G117">F91/D91</f>
        <v>0.24112564695364289</v>
      </c>
      <c r="H91" s="128">
        <f t="shared" si="3"/>
        <v>0.8863027203549095</v>
      </c>
      <c r="I91" s="15"/>
    </row>
    <row r="92" spans="1:9" ht="15">
      <c r="A92" s="34" t="s">
        <v>68</v>
      </c>
      <c r="B92" s="47" t="s">
        <v>69</v>
      </c>
      <c r="C92" s="34" t="s">
        <v>68</v>
      </c>
      <c r="D92" s="32">
        <v>67533.2</v>
      </c>
      <c r="E92" s="32">
        <v>18391.8</v>
      </c>
      <c r="F92" s="32">
        <v>16334.7</v>
      </c>
      <c r="G92" s="128">
        <f t="shared" si="4"/>
        <v>0.24187658810777515</v>
      </c>
      <c r="H92" s="128">
        <f aca="true" t="shared" si="5" ref="H92:H117">F92/E92</f>
        <v>0.888151241314064</v>
      </c>
      <c r="I92" s="15"/>
    </row>
    <row r="93" spans="1:9" ht="15">
      <c r="A93" s="34" t="s">
        <v>70</v>
      </c>
      <c r="B93" s="47" t="s">
        <v>122</v>
      </c>
      <c r="C93" s="34" t="s">
        <v>70</v>
      </c>
      <c r="D93" s="32">
        <v>4052.3</v>
      </c>
      <c r="E93" s="32">
        <v>1083.6</v>
      </c>
      <c r="F93" s="32">
        <v>926.4</v>
      </c>
      <c r="G93" s="128">
        <f t="shared" si="4"/>
        <v>0.2286109123213977</v>
      </c>
      <c r="H93" s="128">
        <f t="shared" si="5"/>
        <v>0.8549280177187154</v>
      </c>
      <c r="I93" s="15"/>
    </row>
    <row r="94" spans="1:9" s="16" customFormat="1" ht="15" hidden="1">
      <c r="A94" s="97"/>
      <c r="B94" s="69" t="s">
        <v>50</v>
      </c>
      <c r="C94" s="97"/>
      <c r="D94" s="98">
        <v>0</v>
      </c>
      <c r="E94" s="98">
        <v>0</v>
      </c>
      <c r="F94" s="98">
        <v>0</v>
      </c>
      <c r="G94" s="131" t="e">
        <f t="shared" si="4"/>
        <v>#DIV/0!</v>
      </c>
      <c r="H94" s="131" t="e">
        <f t="shared" si="5"/>
        <v>#DIV/0!</v>
      </c>
      <c r="I94" s="20"/>
    </row>
    <row r="95" spans="1:9" ht="23.25" customHeight="1">
      <c r="A95" s="73" t="s">
        <v>71</v>
      </c>
      <c r="B95" s="74" t="s">
        <v>72</v>
      </c>
      <c r="C95" s="73"/>
      <c r="D95" s="58">
        <f>D96+D98+D99+D100+D103+D101+D102+D97</f>
        <v>17116.7</v>
      </c>
      <c r="E95" s="58">
        <f>E96+E98+E99+E100+E103+E101+E102+E97</f>
        <v>4676.2</v>
      </c>
      <c r="F95" s="58">
        <f>F96+F98+F99+F100+F103+F101+F102+F97</f>
        <v>3337</v>
      </c>
      <c r="G95" s="128">
        <f t="shared" si="4"/>
        <v>0.19495580339668275</v>
      </c>
      <c r="H95" s="128">
        <f t="shared" si="5"/>
        <v>0.713613617894872</v>
      </c>
      <c r="I95" s="15"/>
    </row>
    <row r="96" spans="1:9" ht="30" customHeight="1">
      <c r="A96" s="102" t="s">
        <v>73</v>
      </c>
      <c r="B96" s="80" t="s">
        <v>267</v>
      </c>
      <c r="C96" s="102" t="s">
        <v>73</v>
      </c>
      <c r="D96" s="136">
        <v>967.3</v>
      </c>
      <c r="E96" s="136">
        <v>271.8</v>
      </c>
      <c r="F96" s="136">
        <v>182.4</v>
      </c>
      <c r="G96" s="128">
        <f t="shared" si="4"/>
        <v>0.18856611185774838</v>
      </c>
      <c r="H96" s="128">
        <f t="shared" si="5"/>
        <v>0.6710816777041942</v>
      </c>
      <c r="I96" s="15"/>
    </row>
    <row r="97" spans="1:9" ht="44.25" customHeight="1">
      <c r="A97" s="102" t="s">
        <v>74</v>
      </c>
      <c r="B97" s="80" t="s">
        <v>280</v>
      </c>
      <c r="C97" s="102" t="s">
        <v>281</v>
      </c>
      <c r="D97" s="136">
        <v>33.7</v>
      </c>
      <c r="E97" s="136">
        <v>33.7</v>
      </c>
      <c r="F97" s="136">
        <v>33.3</v>
      </c>
      <c r="G97" s="128">
        <f t="shared" si="4"/>
        <v>0.9881305637982194</v>
      </c>
      <c r="H97" s="128">
        <f t="shared" si="5"/>
        <v>0.9881305637982194</v>
      </c>
      <c r="I97" s="15"/>
    </row>
    <row r="98" spans="1:9" ht="36" customHeight="1">
      <c r="A98" s="102" t="s">
        <v>74</v>
      </c>
      <c r="B98" s="80" t="s">
        <v>213</v>
      </c>
      <c r="C98" s="102" t="s">
        <v>268</v>
      </c>
      <c r="D98" s="136">
        <v>11483.4</v>
      </c>
      <c r="E98" s="136">
        <v>3206.1</v>
      </c>
      <c r="F98" s="136">
        <v>2552.7</v>
      </c>
      <c r="G98" s="128">
        <f t="shared" si="4"/>
        <v>0.22229479074141803</v>
      </c>
      <c r="H98" s="128">
        <f t="shared" si="5"/>
        <v>0.7962009918592682</v>
      </c>
      <c r="I98" s="15"/>
    </row>
    <row r="99" spans="1:9" s="26" customFormat="1" ht="60" customHeight="1" hidden="1">
      <c r="A99" s="145" t="s">
        <v>74</v>
      </c>
      <c r="B99" s="47" t="s">
        <v>214</v>
      </c>
      <c r="C99" s="34" t="s">
        <v>215</v>
      </c>
      <c r="D99" s="32">
        <v>0</v>
      </c>
      <c r="E99" s="32">
        <v>0</v>
      </c>
      <c r="F99" s="32">
        <v>0</v>
      </c>
      <c r="G99" s="128" t="e">
        <f t="shared" si="4"/>
        <v>#DIV/0!</v>
      </c>
      <c r="H99" s="128" t="e">
        <f t="shared" si="5"/>
        <v>#DIV/0!</v>
      </c>
      <c r="I99" s="15"/>
    </row>
    <row r="100" spans="1:9" s="26" customFormat="1" ht="35.25" customHeight="1" hidden="1">
      <c r="A100" s="145" t="s">
        <v>74</v>
      </c>
      <c r="B100" s="47" t="s">
        <v>216</v>
      </c>
      <c r="C100" s="34" t="s">
        <v>217</v>
      </c>
      <c r="D100" s="136">
        <v>0</v>
      </c>
      <c r="E100" s="136">
        <v>0</v>
      </c>
      <c r="F100" s="136">
        <v>0</v>
      </c>
      <c r="G100" s="128" t="e">
        <f t="shared" si="4"/>
        <v>#DIV/0!</v>
      </c>
      <c r="H100" s="128" t="e">
        <f t="shared" si="5"/>
        <v>#DIV/0!</v>
      </c>
      <c r="I100" s="15"/>
    </row>
    <row r="101" spans="1:9" s="26" customFormat="1" ht="21.75" customHeight="1" hidden="1">
      <c r="A101" s="145" t="s">
        <v>74</v>
      </c>
      <c r="B101" s="47" t="s">
        <v>6</v>
      </c>
      <c r="C101" s="34" t="s">
        <v>5</v>
      </c>
      <c r="D101" s="136">
        <v>0</v>
      </c>
      <c r="E101" s="136">
        <v>0</v>
      </c>
      <c r="F101" s="136">
        <v>0</v>
      </c>
      <c r="G101" s="128" t="e">
        <f t="shared" si="4"/>
        <v>#DIV/0!</v>
      </c>
      <c r="H101" s="128" t="e">
        <f t="shared" si="5"/>
        <v>#DIV/0!</v>
      </c>
      <c r="I101" s="15"/>
    </row>
    <row r="102" spans="1:9" s="26" customFormat="1" ht="18.75" customHeight="1" hidden="1">
      <c r="A102" s="145" t="s">
        <v>74</v>
      </c>
      <c r="B102" s="47" t="s">
        <v>7</v>
      </c>
      <c r="C102" s="34" t="s">
        <v>8</v>
      </c>
      <c r="D102" s="136">
        <v>0</v>
      </c>
      <c r="E102" s="136">
        <v>0</v>
      </c>
      <c r="F102" s="136">
        <v>0</v>
      </c>
      <c r="G102" s="128" t="e">
        <f t="shared" si="4"/>
        <v>#DIV/0!</v>
      </c>
      <c r="H102" s="128" t="e">
        <f t="shared" si="5"/>
        <v>#DIV/0!</v>
      </c>
      <c r="I102" s="15"/>
    </row>
    <row r="103" spans="1:9" ht="45" customHeight="1">
      <c r="A103" s="34" t="s">
        <v>75</v>
      </c>
      <c r="B103" s="47" t="s">
        <v>128</v>
      </c>
      <c r="C103" s="34" t="s">
        <v>270</v>
      </c>
      <c r="D103" s="32">
        <v>4632.3</v>
      </c>
      <c r="E103" s="32">
        <v>1164.6</v>
      </c>
      <c r="F103" s="32">
        <v>568.6</v>
      </c>
      <c r="G103" s="128">
        <f t="shared" si="4"/>
        <v>0.1227467996459642</v>
      </c>
      <c r="H103" s="128">
        <f t="shared" si="5"/>
        <v>0.4882363043104929</v>
      </c>
      <c r="I103" s="15"/>
    </row>
    <row r="104" spans="1:9" ht="26.25" customHeight="1">
      <c r="A104" s="57" t="s">
        <v>76</v>
      </c>
      <c r="B104" s="52" t="s">
        <v>145</v>
      </c>
      <c r="C104" s="57"/>
      <c r="D104" s="95">
        <f>D105+D106</f>
        <v>453</v>
      </c>
      <c r="E104" s="95">
        <f>E105+E106</f>
        <v>226.6</v>
      </c>
      <c r="F104" s="95">
        <f>F105+F106</f>
        <v>172.7</v>
      </c>
      <c r="G104" s="128">
        <f t="shared" si="4"/>
        <v>0.3812362030905077</v>
      </c>
      <c r="H104" s="128">
        <f t="shared" si="5"/>
        <v>0.7621359223300971</v>
      </c>
      <c r="I104" s="15"/>
    </row>
    <row r="105" spans="1:9" ht="23.25" customHeight="1" hidden="1">
      <c r="A105" s="34" t="s">
        <v>77</v>
      </c>
      <c r="B105" s="47" t="s">
        <v>146</v>
      </c>
      <c r="C105" s="34" t="s">
        <v>77</v>
      </c>
      <c r="D105" s="32">
        <v>0</v>
      </c>
      <c r="E105" s="32">
        <v>0</v>
      </c>
      <c r="F105" s="32">
        <v>0</v>
      </c>
      <c r="G105" s="128" t="e">
        <f t="shared" si="4"/>
        <v>#DIV/0!</v>
      </c>
      <c r="H105" s="128" t="e">
        <f t="shared" si="5"/>
        <v>#DIV/0!</v>
      </c>
      <c r="I105" s="15"/>
    </row>
    <row r="106" spans="1:9" ht="26.25" customHeight="1">
      <c r="A106" s="34" t="s">
        <v>147</v>
      </c>
      <c r="B106" s="47" t="s">
        <v>148</v>
      </c>
      <c r="C106" s="34" t="s">
        <v>147</v>
      </c>
      <c r="D106" s="32">
        <v>453</v>
      </c>
      <c r="E106" s="32">
        <v>226.6</v>
      </c>
      <c r="F106" s="32">
        <v>172.7</v>
      </c>
      <c r="G106" s="128">
        <f t="shared" si="4"/>
        <v>0.3812362030905077</v>
      </c>
      <c r="H106" s="128">
        <f t="shared" si="5"/>
        <v>0.7621359223300971</v>
      </c>
      <c r="I106" s="15"/>
    </row>
    <row r="107" spans="1:9" ht="26.25" customHeight="1" hidden="1">
      <c r="A107" s="34"/>
      <c r="B107" s="69" t="s">
        <v>50</v>
      </c>
      <c r="C107" s="34"/>
      <c r="D107" s="32">
        <v>0</v>
      </c>
      <c r="E107" s="32">
        <v>0</v>
      </c>
      <c r="F107" s="32">
        <v>0</v>
      </c>
      <c r="G107" s="128" t="e">
        <f t="shared" si="4"/>
        <v>#DIV/0!</v>
      </c>
      <c r="H107" s="128" t="e">
        <f t="shared" si="5"/>
        <v>#DIV/0!</v>
      </c>
      <c r="I107" s="15"/>
    </row>
    <row r="108" spans="1:9" ht="27" customHeight="1">
      <c r="A108" s="57" t="s">
        <v>149</v>
      </c>
      <c r="B108" s="52" t="s">
        <v>150</v>
      </c>
      <c r="C108" s="57"/>
      <c r="D108" s="95">
        <f>D109</f>
        <v>205.5</v>
      </c>
      <c r="E108" s="95">
        <f>E109</f>
        <v>60</v>
      </c>
      <c r="F108" s="95">
        <f>F109</f>
        <v>0</v>
      </c>
      <c r="G108" s="128">
        <f t="shared" si="4"/>
        <v>0</v>
      </c>
      <c r="H108" s="128">
        <f t="shared" si="5"/>
        <v>0</v>
      </c>
      <c r="I108" s="15"/>
    </row>
    <row r="109" spans="1:9" ht="17.25" customHeight="1">
      <c r="A109" s="34" t="s">
        <v>151</v>
      </c>
      <c r="B109" s="47" t="s">
        <v>152</v>
      </c>
      <c r="C109" s="34" t="s">
        <v>151</v>
      </c>
      <c r="D109" s="32">
        <v>205.5</v>
      </c>
      <c r="E109" s="32">
        <v>60</v>
      </c>
      <c r="F109" s="32">
        <v>0</v>
      </c>
      <c r="G109" s="128">
        <f t="shared" si="4"/>
        <v>0</v>
      </c>
      <c r="H109" s="128">
        <f t="shared" si="5"/>
        <v>0</v>
      </c>
      <c r="I109" s="15"/>
    </row>
    <row r="110" spans="1:9" ht="39.75" customHeight="1">
      <c r="A110" s="57" t="s">
        <v>153</v>
      </c>
      <c r="B110" s="52" t="s">
        <v>154</v>
      </c>
      <c r="C110" s="57"/>
      <c r="D110" s="95">
        <f>D111</f>
        <v>800</v>
      </c>
      <c r="E110" s="95">
        <f>E111</f>
        <v>245</v>
      </c>
      <c r="F110" s="95">
        <f>F111</f>
        <v>244.2</v>
      </c>
      <c r="G110" s="128">
        <f t="shared" si="4"/>
        <v>0.30524999999999997</v>
      </c>
      <c r="H110" s="128">
        <f t="shared" si="5"/>
        <v>0.996734693877551</v>
      </c>
      <c r="I110" s="15"/>
    </row>
    <row r="111" spans="1:9" ht="17.25" customHeight="1">
      <c r="A111" s="34" t="s">
        <v>156</v>
      </c>
      <c r="B111" s="47" t="s">
        <v>218</v>
      </c>
      <c r="C111" s="34" t="s">
        <v>156</v>
      </c>
      <c r="D111" s="32">
        <v>800</v>
      </c>
      <c r="E111" s="32">
        <v>245</v>
      </c>
      <c r="F111" s="32">
        <v>244.2</v>
      </c>
      <c r="G111" s="128">
        <f t="shared" si="4"/>
        <v>0.30524999999999997</v>
      </c>
      <c r="H111" s="128">
        <f t="shared" si="5"/>
        <v>0.996734693877551</v>
      </c>
      <c r="I111" s="15"/>
    </row>
    <row r="112" spans="1:9" ht="26.25" customHeight="1">
      <c r="A112" s="57" t="s">
        <v>157</v>
      </c>
      <c r="B112" s="52" t="s">
        <v>160</v>
      </c>
      <c r="C112" s="57"/>
      <c r="D112" s="95">
        <f>D113+D115+D114</f>
        <v>12220.5</v>
      </c>
      <c r="E112" s="95">
        <f>E113+E115+E114</f>
        <v>5226.4</v>
      </c>
      <c r="F112" s="95">
        <f>F113+F115+F114</f>
        <v>4653.9</v>
      </c>
      <c r="G112" s="128">
        <f t="shared" si="4"/>
        <v>0.3808272983920461</v>
      </c>
      <c r="H112" s="128">
        <f t="shared" si="5"/>
        <v>0.8904599724475738</v>
      </c>
      <c r="I112" s="15"/>
    </row>
    <row r="113" spans="1:9" ht="27.75" customHeight="1">
      <c r="A113" s="34" t="s">
        <v>158</v>
      </c>
      <c r="B113" s="47" t="s">
        <v>219</v>
      </c>
      <c r="C113" s="34" t="s">
        <v>269</v>
      </c>
      <c r="D113" s="32">
        <v>2052.6</v>
      </c>
      <c r="E113" s="32">
        <v>513.2</v>
      </c>
      <c r="F113" s="32">
        <v>513.2</v>
      </c>
      <c r="G113" s="128">
        <f t="shared" si="4"/>
        <v>0.2500243593491182</v>
      </c>
      <c r="H113" s="128">
        <f t="shared" si="5"/>
        <v>1</v>
      </c>
      <c r="I113" s="15"/>
    </row>
    <row r="114" spans="1:9" ht="27.75" customHeight="1">
      <c r="A114" s="34" t="s">
        <v>158</v>
      </c>
      <c r="B114" s="47" t="s">
        <v>220</v>
      </c>
      <c r="C114" s="34" t="s">
        <v>272</v>
      </c>
      <c r="D114" s="32">
        <v>2289.9</v>
      </c>
      <c r="E114" s="32">
        <v>572.5</v>
      </c>
      <c r="F114" s="32">
        <v>0</v>
      </c>
      <c r="G114" s="128"/>
      <c r="H114" s="128"/>
      <c r="I114" s="15"/>
    </row>
    <row r="115" spans="1:9" ht="30.75" customHeight="1">
      <c r="A115" s="34" t="s">
        <v>159</v>
      </c>
      <c r="B115" s="47" t="s">
        <v>271</v>
      </c>
      <c r="C115" s="34" t="s">
        <v>273</v>
      </c>
      <c r="D115" s="32">
        <v>7878</v>
      </c>
      <c r="E115" s="32">
        <v>4140.7</v>
      </c>
      <c r="F115" s="32">
        <v>4140.7</v>
      </c>
      <c r="G115" s="128">
        <f t="shared" si="4"/>
        <v>0.5256029449098756</v>
      </c>
      <c r="H115" s="128">
        <f t="shared" si="5"/>
        <v>1</v>
      </c>
      <c r="I115" s="15"/>
    </row>
    <row r="116" spans="1:9" ht="26.25" customHeight="1">
      <c r="A116" s="73"/>
      <c r="B116" s="146" t="s">
        <v>79</v>
      </c>
      <c r="C116" s="147"/>
      <c r="D116" s="148">
        <f>D37+D52+D54+D59+D69+D83+D91+D95+D104+D108+D110+D112</f>
        <v>623555.8999999999</v>
      </c>
      <c r="E116" s="148">
        <f>E37+E52+E54+E59+E69+E83+E91+E95+E104+E108+E110+E112</f>
        <v>174676.2</v>
      </c>
      <c r="F116" s="148">
        <f>F37+F52+F54+F59+F69+F83+F91+F95+F104+F108+F110+F112</f>
        <v>137313.30000000002</v>
      </c>
      <c r="G116" s="128">
        <f t="shared" si="4"/>
        <v>0.22021008862236735</v>
      </c>
      <c r="H116" s="128">
        <f t="shared" si="5"/>
        <v>0.7861019417642473</v>
      </c>
      <c r="I116" s="15"/>
    </row>
    <row r="117" spans="1:9" ht="19.5" customHeight="1">
      <c r="A117" s="35"/>
      <c r="B117" s="47" t="s">
        <v>94</v>
      </c>
      <c r="C117" s="34"/>
      <c r="D117" s="107">
        <f>D112+D53</f>
        <v>13144.5</v>
      </c>
      <c r="E117" s="107">
        <f>E112+E53</f>
        <v>5457.4</v>
      </c>
      <c r="F117" s="107">
        <f>F112+F53</f>
        <v>4882.7</v>
      </c>
      <c r="G117" s="128">
        <f t="shared" si="4"/>
        <v>0.3714633496899844</v>
      </c>
      <c r="H117" s="128">
        <f t="shared" si="5"/>
        <v>0.8946934437644299</v>
      </c>
      <c r="I117" s="15"/>
    </row>
    <row r="118" spans="4:7" ht="12.75">
      <c r="D118" s="46"/>
      <c r="E118" s="46"/>
      <c r="F118" s="46"/>
      <c r="G118" s="149"/>
    </row>
    <row r="119" spans="4:7" ht="12.75">
      <c r="D119" s="46"/>
      <c r="E119" s="46"/>
      <c r="F119" s="46"/>
      <c r="G119" s="149"/>
    </row>
    <row r="120" spans="2:8" ht="15">
      <c r="B120" s="40" t="s">
        <v>104</v>
      </c>
      <c r="C120" s="41"/>
      <c r="D120" s="46"/>
      <c r="E120" s="46"/>
      <c r="F120" s="46"/>
      <c r="G120" s="149"/>
      <c r="H120" s="150">
        <v>10826.5</v>
      </c>
    </row>
    <row r="121" spans="2:7" ht="15">
      <c r="B121" s="40"/>
      <c r="C121" s="41"/>
      <c r="D121" s="46"/>
      <c r="E121" s="46"/>
      <c r="F121" s="46"/>
      <c r="G121" s="149"/>
    </row>
    <row r="122" spans="2:7" ht="15">
      <c r="B122" s="40" t="s">
        <v>95</v>
      </c>
      <c r="C122" s="41"/>
      <c r="D122" s="46"/>
      <c r="E122" s="46"/>
      <c r="F122" s="46"/>
      <c r="G122" s="149"/>
    </row>
    <row r="123" spans="2:9" ht="15">
      <c r="B123" s="40" t="s">
        <v>96</v>
      </c>
      <c r="C123" s="41"/>
      <c r="D123" s="46"/>
      <c r="E123" s="46"/>
      <c r="F123" s="46"/>
      <c r="G123" s="149"/>
      <c r="H123" s="151" t="s">
        <v>161</v>
      </c>
      <c r="I123" s="6"/>
    </row>
    <row r="124" spans="2:7" ht="15">
      <c r="B124" s="40"/>
      <c r="C124" s="41"/>
      <c r="D124" s="46"/>
      <c r="E124" s="46"/>
      <c r="F124" s="46"/>
      <c r="G124" s="149"/>
    </row>
    <row r="125" spans="2:7" ht="15">
      <c r="B125" s="40" t="s">
        <v>97</v>
      </c>
      <c r="C125" s="41"/>
      <c r="D125" s="46"/>
      <c r="E125" s="46"/>
      <c r="F125" s="46"/>
      <c r="G125" s="149"/>
    </row>
    <row r="126" spans="2:9" ht="15">
      <c r="B126" s="40" t="s">
        <v>98</v>
      </c>
      <c r="C126" s="41"/>
      <c r="D126" s="46"/>
      <c r="E126" s="46"/>
      <c r="F126" s="46"/>
      <c r="G126" s="149"/>
      <c r="H126" s="151" t="s">
        <v>161</v>
      </c>
      <c r="I126" s="6"/>
    </row>
    <row r="127" spans="2:7" ht="15">
      <c r="B127" s="40"/>
      <c r="C127" s="41"/>
      <c r="D127" s="46"/>
      <c r="E127" s="46"/>
      <c r="F127" s="46"/>
      <c r="G127" s="149"/>
    </row>
    <row r="128" spans="2:7" ht="15">
      <c r="B128" s="40" t="s">
        <v>99</v>
      </c>
      <c r="C128" s="41"/>
      <c r="D128" s="46"/>
      <c r="E128" s="46"/>
      <c r="F128" s="46"/>
      <c r="G128" s="149"/>
    </row>
    <row r="129" spans="2:9" ht="15">
      <c r="B129" s="40" t="s">
        <v>100</v>
      </c>
      <c r="C129" s="41"/>
      <c r="D129" s="46"/>
      <c r="E129" s="46"/>
      <c r="F129" s="46"/>
      <c r="G129" s="149"/>
      <c r="H129" s="152">
        <v>0</v>
      </c>
      <c r="I129" s="3"/>
    </row>
    <row r="130" spans="2:7" ht="15">
      <c r="B130" s="40"/>
      <c r="C130" s="41"/>
      <c r="D130" s="46"/>
      <c r="E130" s="46"/>
      <c r="F130" s="46"/>
      <c r="G130" s="149"/>
    </row>
    <row r="131" spans="2:7" ht="15">
      <c r="B131" s="40" t="s">
        <v>101</v>
      </c>
      <c r="C131" s="41"/>
      <c r="D131" s="46"/>
      <c r="E131" s="46"/>
      <c r="F131" s="46"/>
      <c r="G131" s="149"/>
    </row>
    <row r="132" spans="2:9" ht="15">
      <c r="B132" s="40" t="s">
        <v>102</v>
      </c>
      <c r="C132" s="41"/>
      <c r="D132" s="46"/>
      <c r="E132" s="46"/>
      <c r="F132" s="46"/>
      <c r="G132" s="149"/>
      <c r="H132" s="153">
        <v>2000</v>
      </c>
      <c r="I132" s="3"/>
    </row>
    <row r="133" spans="2:7" ht="15">
      <c r="B133" s="40"/>
      <c r="C133" s="41"/>
      <c r="D133" s="46"/>
      <c r="E133" s="46"/>
      <c r="F133" s="46"/>
      <c r="G133" s="149"/>
    </row>
    <row r="134" spans="2:7" ht="15">
      <c r="B134" s="40"/>
      <c r="C134" s="41"/>
      <c r="D134" s="46"/>
      <c r="E134" s="46"/>
      <c r="F134" s="46"/>
      <c r="G134" s="149"/>
    </row>
    <row r="135" spans="2:9" ht="15">
      <c r="B135" s="40" t="s">
        <v>103</v>
      </c>
      <c r="C135" s="41"/>
      <c r="D135" s="46"/>
      <c r="E135" s="46"/>
      <c r="F135" s="46"/>
      <c r="G135" s="149"/>
      <c r="H135" s="154">
        <f>H120+F32+H123+H126-F116-H129-H132</f>
        <v>8050.099999999977</v>
      </c>
      <c r="I135" s="9"/>
    </row>
    <row r="136" spans="4:7" ht="12.75">
      <c r="D136" s="46"/>
      <c r="E136" s="46"/>
      <c r="F136" s="46"/>
      <c r="G136" s="149"/>
    </row>
    <row r="137" spans="4:7" ht="12.75">
      <c r="D137" s="46"/>
      <c r="E137" s="46"/>
      <c r="F137" s="46"/>
      <c r="G137" s="149"/>
    </row>
    <row r="138" spans="2:7" ht="15">
      <c r="B138" s="40" t="s">
        <v>105</v>
      </c>
      <c r="C138" s="41"/>
      <c r="D138" s="46"/>
      <c r="E138" s="46"/>
      <c r="F138" s="46"/>
      <c r="G138" s="149"/>
    </row>
    <row r="139" spans="2:7" ht="15">
      <c r="B139" s="40" t="s">
        <v>106</v>
      </c>
      <c r="C139" s="41"/>
      <c r="D139" s="46"/>
      <c r="E139" s="46"/>
      <c r="F139" s="46"/>
      <c r="G139" s="149"/>
    </row>
    <row r="140" spans="2:7" ht="15">
      <c r="B140" s="40" t="s">
        <v>107</v>
      </c>
      <c r="C140" s="41"/>
      <c r="D140" s="46"/>
      <c r="E140" s="46"/>
      <c r="F140" s="46"/>
      <c r="G140" s="149"/>
    </row>
  </sheetData>
  <sheetProtection/>
  <mergeCells count="21">
    <mergeCell ref="G35:G36"/>
    <mergeCell ref="B2:B3"/>
    <mergeCell ref="D2:D3"/>
    <mergeCell ref="C35:C36"/>
    <mergeCell ref="F2:F3"/>
    <mergeCell ref="E2:E3"/>
    <mergeCell ref="L39:N40"/>
    <mergeCell ref="F35:F36"/>
    <mergeCell ref="J39:K39"/>
    <mergeCell ref="H2:H3"/>
    <mergeCell ref="J40:K40"/>
    <mergeCell ref="A1:H1"/>
    <mergeCell ref="A35:A36"/>
    <mergeCell ref="H35:H36"/>
    <mergeCell ref="B35:B36"/>
    <mergeCell ref="D35:D36"/>
    <mergeCell ref="E35:E36"/>
    <mergeCell ref="C2:C3"/>
    <mergeCell ref="G2:G3"/>
    <mergeCell ref="A34:H34"/>
    <mergeCell ref="A2:A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03"/>
  <sheetViews>
    <sheetView zoomScalePageLayoutView="0" workbookViewId="0" topLeftCell="A68">
      <selection activeCell="F6" sqref="F6"/>
    </sheetView>
  </sheetViews>
  <sheetFormatPr defaultColWidth="9.140625" defaultRowHeight="12.75"/>
  <cols>
    <col min="1" max="1" width="6.7109375" style="38" customWidth="1"/>
    <col min="2" max="2" width="45.8515625" style="38" customWidth="1"/>
    <col min="3" max="3" width="9.140625" style="39" hidden="1" customWidth="1"/>
    <col min="4" max="4" width="14.421875" style="38" customWidth="1"/>
    <col min="5" max="5" width="14.8515625" style="38" customWidth="1"/>
    <col min="6" max="6" width="13.57421875" style="38" customWidth="1"/>
    <col min="7" max="7" width="11.57421875" style="38" customWidth="1"/>
    <col min="8" max="8" width="11.8515625" style="38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57" t="s">
        <v>347</v>
      </c>
      <c r="B1" s="157"/>
      <c r="C1" s="157"/>
      <c r="D1" s="157"/>
      <c r="E1" s="157"/>
      <c r="F1" s="157"/>
      <c r="G1" s="157"/>
      <c r="H1" s="157"/>
    </row>
    <row r="2" spans="1:8" ht="12.75" customHeight="1">
      <c r="A2" s="118"/>
      <c r="B2" s="171" t="s">
        <v>13</v>
      </c>
      <c r="C2" s="43"/>
      <c r="D2" s="161" t="s">
        <v>14</v>
      </c>
      <c r="E2" s="159" t="s">
        <v>239</v>
      </c>
      <c r="F2" s="161" t="s">
        <v>15</v>
      </c>
      <c r="G2" s="161" t="s">
        <v>16</v>
      </c>
      <c r="H2" s="159" t="s">
        <v>240</v>
      </c>
    </row>
    <row r="3" spans="1:8" ht="18" customHeight="1">
      <c r="A3" s="35"/>
      <c r="B3" s="171"/>
      <c r="C3" s="43"/>
      <c r="D3" s="161"/>
      <c r="E3" s="160"/>
      <c r="F3" s="161"/>
      <c r="G3" s="161"/>
      <c r="H3" s="160"/>
    </row>
    <row r="4" spans="1:8" ht="15">
      <c r="A4" s="35"/>
      <c r="B4" s="48" t="s">
        <v>93</v>
      </c>
      <c r="C4" s="44"/>
      <c r="D4" s="50">
        <f>D5+D6+D7+D8+D9+D10+D11+D12+D13+D14+D15+D16+D17+D18+D19</f>
        <v>60302.9</v>
      </c>
      <c r="E4" s="50">
        <f>E5+E6+E7+E8+E9+E10+E11+E12+E13+E14+E15+E16+E17+E18+E19</f>
        <v>12443</v>
      </c>
      <c r="F4" s="50">
        <f>F5+F6+F7+F8+F9+F10+F11+F12+F13+F14+F15+F16+F17+F18+F19</f>
        <v>13976.9</v>
      </c>
      <c r="G4" s="36">
        <f aca="true" t="shared" si="0" ref="G4:G28">F4/D4</f>
        <v>0.23177823952081905</v>
      </c>
      <c r="H4" s="36">
        <f>F4/E4</f>
        <v>1.1232741300329503</v>
      </c>
    </row>
    <row r="5" spans="1:8" ht="15">
      <c r="A5" s="35"/>
      <c r="B5" s="47" t="s">
        <v>17</v>
      </c>
      <c r="C5" s="34"/>
      <c r="D5" s="32">
        <v>37080</v>
      </c>
      <c r="E5" s="32">
        <v>8973</v>
      </c>
      <c r="F5" s="32">
        <v>8323.7</v>
      </c>
      <c r="G5" s="36">
        <f t="shared" si="0"/>
        <v>0.2244795037756203</v>
      </c>
      <c r="H5" s="36">
        <f aca="true" t="shared" si="1" ref="H5:H27">F5/E5</f>
        <v>0.927638470968461</v>
      </c>
    </row>
    <row r="6" spans="1:8" ht="15">
      <c r="A6" s="35"/>
      <c r="B6" s="47" t="s">
        <v>345</v>
      </c>
      <c r="C6" s="34"/>
      <c r="D6" s="32">
        <v>2849.9</v>
      </c>
      <c r="E6" s="32">
        <v>700</v>
      </c>
      <c r="F6" s="32">
        <v>1017</v>
      </c>
      <c r="G6" s="36">
        <v>0</v>
      </c>
      <c r="H6" s="36">
        <v>0</v>
      </c>
    </row>
    <row r="7" spans="1:8" ht="15">
      <c r="A7" s="35"/>
      <c r="B7" s="47" t="s">
        <v>19</v>
      </c>
      <c r="C7" s="34"/>
      <c r="D7" s="32">
        <v>170</v>
      </c>
      <c r="E7" s="32">
        <v>50</v>
      </c>
      <c r="F7" s="32">
        <v>158.8</v>
      </c>
      <c r="G7" s="36">
        <f t="shared" si="0"/>
        <v>0.9341176470588236</v>
      </c>
      <c r="H7" s="36">
        <f t="shared" si="1"/>
        <v>3.176</v>
      </c>
    </row>
    <row r="8" spans="1:8" ht="15">
      <c r="A8" s="35"/>
      <c r="B8" s="47" t="s">
        <v>20</v>
      </c>
      <c r="C8" s="34"/>
      <c r="D8" s="32">
        <v>5100</v>
      </c>
      <c r="E8" s="32">
        <v>100</v>
      </c>
      <c r="F8" s="32">
        <v>546.7</v>
      </c>
      <c r="G8" s="36">
        <f t="shared" si="0"/>
        <v>0.10719607843137256</v>
      </c>
      <c r="H8" s="36">
        <f t="shared" si="1"/>
        <v>5.4670000000000005</v>
      </c>
    </row>
    <row r="9" spans="1:8" ht="15">
      <c r="A9" s="35"/>
      <c r="B9" s="47" t="s">
        <v>21</v>
      </c>
      <c r="C9" s="34"/>
      <c r="D9" s="32">
        <v>12200</v>
      </c>
      <c r="E9" s="32">
        <v>2100</v>
      </c>
      <c r="F9" s="32">
        <v>2931.9</v>
      </c>
      <c r="G9" s="36">
        <f t="shared" si="0"/>
        <v>0.24031967213114755</v>
      </c>
      <c r="H9" s="36">
        <f t="shared" si="1"/>
        <v>1.3961428571428571</v>
      </c>
    </row>
    <row r="10" spans="1:8" ht="15">
      <c r="A10" s="35"/>
      <c r="B10" s="47" t="s">
        <v>118</v>
      </c>
      <c r="C10" s="34"/>
      <c r="D10" s="32">
        <v>0</v>
      </c>
      <c r="E10" s="32">
        <v>0</v>
      </c>
      <c r="F10" s="32">
        <v>0</v>
      </c>
      <c r="G10" s="36">
        <v>0</v>
      </c>
      <c r="H10" s="36">
        <v>0</v>
      </c>
    </row>
    <row r="11" spans="1:8" ht="15">
      <c r="A11" s="35"/>
      <c r="B11" s="47" t="s">
        <v>108</v>
      </c>
      <c r="C11" s="34"/>
      <c r="D11" s="32">
        <v>0</v>
      </c>
      <c r="E11" s="32">
        <v>0</v>
      </c>
      <c r="F11" s="32">
        <v>0</v>
      </c>
      <c r="G11" s="36">
        <v>0</v>
      </c>
      <c r="H11" s="36">
        <v>0</v>
      </c>
    </row>
    <row r="12" spans="1:8" ht="15">
      <c r="A12" s="35"/>
      <c r="B12" s="47" t="s">
        <v>23</v>
      </c>
      <c r="C12" s="34"/>
      <c r="D12" s="32">
        <v>1900</v>
      </c>
      <c r="E12" s="32">
        <v>300</v>
      </c>
      <c r="F12" s="32">
        <v>419.8</v>
      </c>
      <c r="G12" s="36">
        <f t="shared" si="0"/>
        <v>0.22094736842105264</v>
      </c>
      <c r="H12" s="36">
        <f t="shared" si="1"/>
        <v>1.3993333333333333</v>
      </c>
    </row>
    <row r="13" spans="1:8" ht="15">
      <c r="A13" s="35"/>
      <c r="B13" s="47" t="s">
        <v>24</v>
      </c>
      <c r="C13" s="34"/>
      <c r="D13" s="32">
        <v>500</v>
      </c>
      <c r="E13" s="32">
        <v>100</v>
      </c>
      <c r="F13" s="32">
        <v>409.3</v>
      </c>
      <c r="G13" s="36">
        <f t="shared" si="0"/>
        <v>0.8186</v>
      </c>
      <c r="H13" s="36">
        <f t="shared" si="1"/>
        <v>4.093</v>
      </c>
    </row>
    <row r="14" spans="1:8" ht="15">
      <c r="A14" s="35"/>
      <c r="B14" s="47" t="s">
        <v>109</v>
      </c>
      <c r="C14" s="34"/>
      <c r="D14" s="32">
        <v>400</v>
      </c>
      <c r="E14" s="32">
        <v>100</v>
      </c>
      <c r="F14" s="32">
        <v>103</v>
      </c>
      <c r="G14" s="36">
        <f t="shared" si="0"/>
        <v>0.2575</v>
      </c>
      <c r="H14" s="36">
        <f t="shared" si="1"/>
        <v>1.03</v>
      </c>
    </row>
    <row r="15" spans="1:8" ht="15">
      <c r="A15" s="35"/>
      <c r="B15" s="47" t="s">
        <v>27</v>
      </c>
      <c r="C15" s="34"/>
      <c r="D15" s="32">
        <v>0</v>
      </c>
      <c r="E15" s="32">
        <v>0</v>
      </c>
      <c r="F15" s="32">
        <v>0</v>
      </c>
      <c r="G15" s="36">
        <v>0</v>
      </c>
      <c r="H15" s="36">
        <v>0</v>
      </c>
    </row>
    <row r="16" spans="1:8" ht="15">
      <c r="A16" s="35"/>
      <c r="B16" s="47" t="s">
        <v>138</v>
      </c>
      <c r="C16" s="34"/>
      <c r="D16" s="32">
        <v>0</v>
      </c>
      <c r="E16" s="32">
        <v>0</v>
      </c>
      <c r="F16" s="32">
        <v>0</v>
      </c>
      <c r="G16" s="36">
        <v>0</v>
      </c>
      <c r="H16" s="36">
        <v>0</v>
      </c>
    </row>
    <row r="17" spans="1:8" ht="15">
      <c r="A17" s="35"/>
      <c r="B17" s="47" t="s">
        <v>135</v>
      </c>
      <c r="C17" s="34"/>
      <c r="D17" s="32">
        <v>100</v>
      </c>
      <c r="E17" s="32">
        <v>20</v>
      </c>
      <c r="F17" s="32">
        <v>66.7</v>
      </c>
      <c r="G17" s="36">
        <v>0</v>
      </c>
      <c r="H17" s="36">
        <v>0</v>
      </c>
    </row>
    <row r="18" spans="1:8" ht="15">
      <c r="A18" s="35"/>
      <c r="B18" s="47" t="s">
        <v>133</v>
      </c>
      <c r="C18" s="34"/>
      <c r="D18" s="32">
        <v>3</v>
      </c>
      <c r="E18" s="32">
        <v>0</v>
      </c>
      <c r="F18" s="32">
        <v>0</v>
      </c>
      <c r="G18" s="36">
        <v>0</v>
      </c>
      <c r="H18" s="36">
        <v>0</v>
      </c>
    </row>
    <row r="19" spans="1:8" ht="15">
      <c r="A19" s="35"/>
      <c r="B19" s="47" t="s">
        <v>33</v>
      </c>
      <c r="C19" s="34"/>
      <c r="D19" s="32">
        <v>0</v>
      </c>
      <c r="E19" s="32">
        <v>0</v>
      </c>
      <c r="F19" s="32">
        <v>0</v>
      </c>
      <c r="G19" s="36">
        <v>0</v>
      </c>
      <c r="H19" s="36">
        <v>0</v>
      </c>
    </row>
    <row r="20" spans="1:8" ht="24.75" customHeight="1">
      <c r="A20" s="35"/>
      <c r="B20" s="52" t="s">
        <v>92</v>
      </c>
      <c r="C20" s="57"/>
      <c r="D20" s="32">
        <f>D21+D22+D24+D25+D23+D26</f>
        <v>5060.6</v>
      </c>
      <c r="E20" s="32">
        <f>E21+E22+E24+E25+E23+E26</f>
        <v>1265.2</v>
      </c>
      <c r="F20" s="32">
        <f>F21+F22+F24+F25+F23+F26</f>
        <v>4504</v>
      </c>
      <c r="G20" s="36">
        <f t="shared" si="0"/>
        <v>0.8900130419317867</v>
      </c>
      <c r="H20" s="36">
        <f t="shared" si="1"/>
        <v>3.5599114764464117</v>
      </c>
    </row>
    <row r="21" spans="1:8" ht="15">
      <c r="A21" s="35"/>
      <c r="B21" s="47" t="s">
        <v>35</v>
      </c>
      <c r="C21" s="34"/>
      <c r="D21" s="32">
        <v>1453.2</v>
      </c>
      <c r="E21" s="32">
        <v>363.3</v>
      </c>
      <c r="F21" s="32">
        <v>363.3</v>
      </c>
      <c r="G21" s="36">
        <f t="shared" si="0"/>
        <v>0.25</v>
      </c>
      <c r="H21" s="36">
        <f t="shared" si="1"/>
        <v>1</v>
      </c>
    </row>
    <row r="22" spans="1:8" ht="15" hidden="1">
      <c r="A22" s="35"/>
      <c r="B22" s="47" t="s">
        <v>175</v>
      </c>
      <c r="C22" s="34"/>
      <c r="D22" s="32">
        <v>0</v>
      </c>
      <c r="E22" s="32">
        <v>0</v>
      </c>
      <c r="F22" s="32">
        <v>0</v>
      </c>
      <c r="G22" s="36" t="e">
        <f t="shared" si="0"/>
        <v>#DIV/0!</v>
      </c>
      <c r="H22" s="36">
        <v>0</v>
      </c>
    </row>
    <row r="23" spans="1:8" ht="15" hidden="1">
      <c r="A23" s="35"/>
      <c r="B23" s="123" t="s">
        <v>176</v>
      </c>
      <c r="C23" s="124"/>
      <c r="D23" s="32">
        <v>0</v>
      </c>
      <c r="E23" s="32">
        <v>0</v>
      </c>
      <c r="F23" s="32">
        <v>0</v>
      </c>
      <c r="G23" s="36" t="e">
        <f t="shared" si="0"/>
        <v>#DIV/0!</v>
      </c>
      <c r="H23" s="36">
        <v>0</v>
      </c>
    </row>
    <row r="24" spans="1:8" ht="15">
      <c r="A24" s="35"/>
      <c r="B24" s="47" t="s">
        <v>78</v>
      </c>
      <c r="C24" s="34"/>
      <c r="D24" s="32">
        <v>3607.4</v>
      </c>
      <c r="E24" s="32">
        <v>901.9</v>
      </c>
      <c r="F24" s="32">
        <v>4140.7</v>
      </c>
      <c r="G24" s="36">
        <f t="shared" si="0"/>
        <v>1.147835005821367</v>
      </c>
      <c r="H24" s="36">
        <f t="shared" si="1"/>
        <v>4.591085486195809</v>
      </c>
    </row>
    <row r="25" spans="1:8" ht="29.25" customHeight="1">
      <c r="A25" s="35"/>
      <c r="B25" s="47" t="s">
        <v>38</v>
      </c>
      <c r="C25" s="34"/>
      <c r="D25" s="32">
        <v>0</v>
      </c>
      <c r="E25" s="32">
        <v>0</v>
      </c>
      <c r="F25" s="32">
        <v>0</v>
      </c>
      <c r="G25" s="36">
        <v>0</v>
      </c>
      <c r="H25" s="36">
        <v>0</v>
      </c>
    </row>
    <row r="26" spans="1:8" ht="14.25" customHeight="1" thickBot="1">
      <c r="A26" s="35"/>
      <c r="B26" s="125" t="s">
        <v>171</v>
      </c>
      <c r="C26" s="34"/>
      <c r="D26" s="126">
        <v>0</v>
      </c>
      <c r="E26" s="126">
        <v>0</v>
      </c>
      <c r="F26" s="126">
        <v>0</v>
      </c>
      <c r="G26" s="36">
        <v>0</v>
      </c>
      <c r="H26" s="36">
        <v>0</v>
      </c>
    </row>
    <row r="27" spans="1:8" ht="18.75">
      <c r="A27" s="35"/>
      <c r="B27" s="54" t="s">
        <v>39</v>
      </c>
      <c r="C27" s="94"/>
      <c r="D27" s="50">
        <f>D4+D20</f>
        <v>65363.5</v>
      </c>
      <c r="E27" s="50">
        <f>E4+E20</f>
        <v>13708.2</v>
      </c>
      <c r="F27" s="50">
        <f>F4+F20</f>
        <v>18480.9</v>
      </c>
      <c r="G27" s="36">
        <v>0</v>
      </c>
      <c r="H27" s="36">
        <f t="shared" si="1"/>
        <v>1.3481638727185188</v>
      </c>
    </row>
    <row r="28" spans="1:8" ht="15">
      <c r="A28" s="35"/>
      <c r="B28" s="47" t="s">
        <v>119</v>
      </c>
      <c r="C28" s="34"/>
      <c r="D28" s="32">
        <f>D4</f>
        <v>60302.9</v>
      </c>
      <c r="E28" s="32">
        <f>E4</f>
        <v>12443</v>
      </c>
      <c r="F28" s="32">
        <f>F4</f>
        <v>13976.9</v>
      </c>
      <c r="G28" s="36">
        <f t="shared" si="0"/>
        <v>0.23177823952081905</v>
      </c>
      <c r="H28" s="36">
        <f>F28/E28</f>
        <v>1.1232741300329503</v>
      </c>
    </row>
    <row r="29" spans="1:8" ht="12.75">
      <c r="A29" s="166"/>
      <c r="B29" s="179"/>
      <c r="C29" s="179"/>
      <c r="D29" s="179"/>
      <c r="E29" s="179"/>
      <c r="F29" s="179"/>
      <c r="G29" s="179"/>
      <c r="H29" s="180"/>
    </row>
    <row r="30" spans="1:8" ht="15" customHeight="1">
      <c r="A30" s="175" t="s">
        <v>178</v>
      </c>
      <c r="B30" s="176" t="s">
        <v>40</v>
      </c>
      <c r="C30" s="177" t="s">
        <v>180</v>
      </c>
      <c r="D30" s="162" t="s">
        <v>14</v>
      </c>
      <c r="E30" s="159" t="s">
        <v>239</v>
      </c>
      <c r="F30" s="161" t="s">
        <v>15</v>
      </c>
      <c r="G30" s="161" t="s">
        <v>16</v>
      </c>
      <c r="H30" s="159" t="s">
        <v>240</v>
      </c>
    </row>
    <row r="31" spans="1:8" ht="15" customHeight="1">
      <c r="A31" s="175"/>
      <c r="B31" s="176"/>
      <c r="C31" s="178"/>
      <c r="D31" s="162"/>
      <c r="E31" s="160"/>
      <c r="F31" s="161"/>
      <c r="G31" s="161"/>
      <c r="H31" s="160"/>
    </row>
    <row r="32" spans="1:8" ht="12.75">
      <c r="A32" s="57" t="s">
        <v>80</v>
      </c>
      <c r="B32" s="52" t="s">
        <v>41</v>
      </c>
      <c r="C32" s="57"/>
      <c r="D32" s="95">
        <f>D33+D34+D35+D36</f>
        <v>1586.4</v>
      </c>
      <c r="E32" s="95">
        <f>E33+E34+E35+E36</f>
        <v>620.5</v>
      </c>
      <c r="F32" s="95">
        <f>F33+F34+F35+F36</f>
        <v>566.6</v>
      </c>
      <c r="G32" s="117">
        <f>F32/D32</f>
        <v>0.35716086737266767</v>
      </c>
      <c r="H32" s="117">
        <f>F32/E32</f>
        <v>0.9131345688960516</v>
      </c>
    </row>
    <row r="33" spans="1:8" ht="31.5" customHeight="1">
      <c r="A33" s="34" t="s">
        <v>82</v>
      </c>
      <c r="B33" s="47" t="s">
        <v>282</v>
      </c>
      <c r="C33" s="34" t="s">
        <v>82</v>
      </c>
      <c r="D33" s="32">
        <v>891.3</v>
      </c>
      <c r="E33" s="32">
        <v>254.9</v>
      </c>
      <c r="F33" s="32">
        <v>214.5</v>
      </c>
      <c r="G33" s="117">
        <f>F33/D33</f>
        <v>0.24065971053517335</v>
      </c>
      <c r="H33" s="117">
        <f>F33/E33</f>
        <v>0.8415064731267163</v>
      </c>
    </row>
    <row r="34" spans="1:8" ht="53.25" customHeight="1" hidden="1">
      <c r="A34" s="34" t="s">
        <v>83</v>
      </c>
      <c r="B34" s="47" t="s">
        <v>182</v>
      </c>
      <c r="C34" s="34" t="s">
        <v>83</v>
      </c>
      <c r="D34" s="32">
        <v>0</v>
      </c>
      <c r="E34" s="32">
        <v>0</v>
      </c>
      <c r="F34" s="32">
        <v>0</v>
      </c>
      <c r="G34" s="117" t="e">
        <f>F34/D34</f>
        <v>#DIV/0!</v>
      </c>
      <c r="H34" s="117" t="e">
        <f>F34/E34</f>
        <v>#DIV/0!</v>
      </c>
    </row>
    <row r="35" spans="1:8" ht="12.75" hidden="1">
      <c r="A35" s="34" t="s">
        <v>85</v>
      </c>
      <c r="B35" s="47" t="s">
        <v>221</v>
      </c>
      <c r="C35" s="34" t="s">
        <v>85</v>
      </c>
      <c r="D35" s="32">
        <v>0</v>
      </c>
      <c r="E35" s="32">
        <v>0</v>
      </c>
      <c r="F35" s="32">
        <v>0</v>
      </c>
      <c r="G35" s="117" t="e">
        <f aca="true" t="shared" si="2" ref="G35:G79">F35/D35</f>
        <v>#DIV/0!</v>
      </c>
      <c r="H35" s="117" t="e">
        <f aca="true" t="shared" si="3" ref="H35:H79">F35/E35</f>
        <v>#DIV/0!</v>
      </c>
    </row>
    <row r="36" spans="1:9" ht="14.25" customHeight="1">
      <c r="A36" s="34" t="s">
        <v>144</v>
      </c>
      <c r="B36" s="47" t="s">
        <v>131</v>
      </c>
      <c r="C36" s="34"/>
      <c r="D36" s="32">
        <f>D37+D38+D39+D40+D42+D43+D41</f>
        <v>695.1</v>
      </c>
      <c r="E36" s="32">
        <f>E37+E38+E39+E40+E42+E43+E41</f>
        <v>365.6</v>
      </c>
      <c r="F36" s="32">
        <f>F37+F38+F39+F40+F42+F43+F41</f>
        <v>352.1</v>
      </c>
      <c r="G36" s="117">
        <f t="shared" si="2"/>
        <v>0.5065458207452165</v>
      </c>
      <c r="H36" s="117">
        <f t="shared" si="3"/>
        <v>0.963074398249453</v>
      </c>
      <c r="I36" s="27"/>
    </row>
    <row r="37" spans="1:9" s="16" customFormat="1" ht="34.5" customHeight="1">
      <c r="A37" s="97"/>
      <c r="B37" s="69" t="s">
        <v>256</v>
      </c>
      <c r="C37" s="97" t="s">
        <v>329</v>
      </c>
      <c r="D37" s="98">
        <v>325.6</v>
      </c>
      <c r="E37" s="98">
        <v>131.1</v>
      </c>
      <c r="F37" s="98">
        <v>131.1</v>
      </c>
      <c r="G37" s="100">
        <f t="shared" si="2"/>
        <v>0.4026412776412776</v>
      </c>
      <c r="H37" s="100">
        <f t="shared" si="3"/>
        <v>1</v>
      </c>
      <c r="I37" s="28"/>
    </row>
    <row r="38" spans="1:9" s="16" customFormat="1" ht="13.5" hidden="1">
      <c r="A38" s="97"/>
      <c r="B38" s="69" t="s">
        <v>120</v>
      </c>
      <c r="C38" s="97" t="s">
        <v>186</v>
      </c>
      <c r="D38" s="98">
        <v>0</v>
      </c>
      <c r="E38" s="98">
        <v>0</v>
      </c>
      <c r="F38" s="98">
        <v>0</v>
      </c>
      <c r="G38" s="100" t="e">
        <f t="shared" si="2"/>
        <v>#DIV/0!</v>
      </c>
      <c r="H38" s="100" t="e">
        <f t="shared" si="3"/>
        <v>#DIV/0!</v>
      </c>
      <c r="I38" s="28"/>
    </row>
    <row r="39" spans="1:9" s="16" customFormat="1" ht="13.5" hidden="1">
      <c r="A39" s="97"/>
      <c r="B39" s="69" t="s">
        <v>226</v>
      </c>
      <c r="C39" s="97" t="s">
        <v>222</v>
      </c>
      <c r="D39" s="98">
        <v>0</v>
      </c>
      <c r="E39" s="98">
        <v>0</v>
      </c>
      <c r="F39" s="98">
        <v>0</v>
      </c>
      <c r="G39" s="100" t="e">
        <f t="shared" si="2"/>
        <v>#DIV/0!</v>
      </c>
      <c r="H39" s="100" t="e">
        <f t="shared" si="3"/>
        <v>#DIV/0!</v>
      </c>
      <c r="I39" s="28"/>
    </row>
    <row r="40" spans="1:9" s="16" customFormat="1" ht="25.5" hidden="1">
      <c r="A40" s="97"/>
      <c r="B40" s="69" t="s">
        <v>129</v>
      </c>
      <c r="C40" s="97" t="s">
        <v>185</v>
      </c>
      <c r="D40" s="98">
        <v>0</v>
      </c>
      <c r="E40" s="98">
        <v>0</v>
      </c>
      <c r="F40" s="98">
        <v>0</v>
      </c>
      <c r="G40" s="100" t="e">
        <f t="shared" si="2"/>
        <v>#DIV/0!</v>
      </c>
      <c r="H40" s="100" t="e">
        <f t="shared" si="3"/>
        <v>#DIV/0!</v>
      </c>
      <c r="I40" s="28"/>
    </row>
    <row r="41" spans="1:9" s="16" customFormat="1" ht="31.5" customHeight="1">
      <c r="A41" s="97"/>
      <c r="B41" s="69" t="s">
        <v>355</v>
      </c>
      <c r="C41" s="97" t="s">
        <v>336</v>
      </c>
      <c r="D41" s="98">
        <v>100</v>
      </c>
      <c r="E41" s="98">
        <v>100</v>
      </c>
      <c r="F41" s="98">
        <v>100</v>
      </c>
      <c r="G41" s="100">
        <f t="shared" si="2"/>
        <v>1</v>
      </c>
      <c r="H41" s="100">
        <f t="shared" si="3"/>
        <v>1</v>
      </c>
      <c r="I41" s="28"/>
    </row>
    <row r="42" spans="1:9" s="16" customFormat="1" ht="25.5">
      <c r="A42" s="97"/>
      <c r="B42" s="69" t="s">
        <v>333</v>
      </c>
      <c r="C42" s="97" t="s">
        <v>330</v>
      </c>
      <c r="D42" s="98">
        <v>89.5</v>
      </c>
      <c r="E42" s="98">
        <v>89.5</v>
      </c>
      <c r="F42" s="98">
        <v>89.5</v>
      </c>
      <c r="G42" s="100">
        <f t="shared" si="2"/>
        <v>1</v>
      </c>
      <c r="H42" s="100">
        <f t="shared" si="3"/>
        <v>1</v>
      </c>
      <c r="I42" s="28"/>
    </row>
    <row r="43" spans="1:9" s="16" customFormat="1" ht="13.5">
      <c r="A43" s="97"/>
      <c r="B43" s="69" t="s">
        <v>332</v>
      </c>
      <c r="C43" s="97" t="s">
        <v>331</v>
      </c>
      <c r="D43" s="98">
        <v>180</v>
      </c>
      <c r="E43" s="98">
        <v>45</v>
      </c>
      <c r="F43" s="98">
        <v>31.5</v>
      </c>
      <c r="G43" s="100">
        <f t="shared" si="2"/>
        <v>0.175</v>
      </c>
      <c r="H43" s="100">
        <f t="shared" si="3"/>
        <v>0.7</v>
      </c>
      <c r="I43" s="28"/>
    </row>
    <row r="44" spans="1:8" ht="18.75" customHeight="1">
      <c r="A44" s="73" t="s">
        <v>86</v>
      </c>
      <c r="B44" s="74" t="s">
        <v>49</v>
      </c>
      <c r="C44" s="73"/>
      <c r="D44" s="95">
        <f>D45</f>
        <v>800</v>
      </c>
      <c r="E44" s="95">
        <f>E45</f>
        <v>200</v>
      </c>
      <c r="F44" s="95">
        <f>F45</f>
        <v>125.1</v>
      </c>
      <c r="G44" s="117">
        <f t="shared" si="2"/>
        <v>0.156375</v>
      </c>
      <c r="H44" s="117">
        <f t="shared" si="3"/>
        <v>0.6255</v>
      </c>
    </row>
    <row r="45" spans="1:8" ht="33" customHeight="1">
      <c r="A45" s="34" t="s">
        <v>177</v>
      </c>
      <c r="B45" s="47" t="s">
        <v>223</v>
      </c>
      <c r="C45" s="34"/>
      <c r="D45" s="32">
        <f>D46+D47+D48</f>
        <v>800</v>
      </c>
      <c r="E45" s="32">
        <f>E46+E47+E48</f>
        <v>200</v>
      </c>
      <c r="F45" s="32">
        <f>F46+F47+F48</f>
        <v>125.1</v>
      </c>
      <c r="G45" s="117">
        <f t="shared" si="2"/>
        <v>0.156375</v>
      </c>
      <c r="H45" s="117">
        <f t="shared" si="3"/>
        <v>0.6255</v>
      </c>
    </row>
    <row r="46" spans="1:8" s="16" customFormat="1" ht="41.25" customHeight="1">
      <c r="A46" s="97"/>
      <c r="B46" s="69" t="s">
        <v>283</v>
      </c>
      <c r="C46" s="97" t="s">
        <v>284</v>
      </c>
      <c r="D46" s="98">
        <v>200</v>
      </c>
      <c r="E46" s="98">
        <v>50</v>
      </c>
      <c r="F46" s="98">
        <f>0</f>
        <v>0</v>
      </c>
      <c r="G46" s="100">
        <f t="shared" si="2"/>
        <v>0</v>
      </c>
      <c r="H46" s="100">
        <f t="shared" si="3"/>
        <v>0</v>
      </c>
    </row>
    <row r="47" spans="1:8" s="16" customFormat="1" ht="51" customHeight="1">
      <c r="A47" s="97"/>
      <c r="B47" s="69" t="s">
        <v>286</v>
      </c>
      <c r="C47" s="97" t="s">
        <v>285</v>
      </c>
      <c r="D47" s="98">
        <v>580</v>
      </c>
      <c r="E47" s="98">
        <v>145</v>
      </c>
      <c r="F47" s="98">
        <v>125.1</v>
      </c>
      <c r="G47" s="100">
        <f t="shared" si="2"/>
        <v>0.21568965517241379</v>
      </c>
      <c r="H47" s="100">
        <f t="shared" si="3"/>
        <v>0.8627586206896551</v>
      </c>
    </row>
    <row r="48" spans="1:8" s="16" customFormat="1" ht="55.5" customHeight="1">
      <c r="A48" s="97"/>
      <c r="B48" s="69" t="s">
        <v>288</v>
      </c>
      <c r="C48" s="97" t="s">
        <v>287</v>
      </c>
      <c r="D48" s="98">
        <v>20</v>
      </c>
      <c r="E48" s="98">
        <v>5</v>
      </c>
      <c r="F48" s="98">
        <v>0</v>
      </c>
      <c r="G48" s="100">
        <f t="shared" si="2"/>
        <v>0</v>
      </c>
      <c r="H48" s="100">
        <f t="shared" si="3"/>
        <v>0</v>
      </c>
    </row>
    <row r="49" spans="1:8" ht="34.5" customHeight="1">
      <c r="A49" s="57" t="s">
        <v>87</v>
      </c>
      <c r="B49" s="52" t="s">
        <v>51</v>
      </c>
      <c r="C49" s="57"/>
      <c r="D49" s="95">
        <f>SUM(D51:D53)</f>
        <v>12619.9</v>
      </c>
      <c r="E49" s="95">
        <f>SUM(E51:E53)</f>
        <v>4100.3</v>
      </c>
      <c r="F49" s="95">
        <f>SUM(F51:F53)</f>
        <v>4100.3</v>
      </c>
      <c r="G49" s="117">
        <f t="shared" si="2"/>
        <v>0.3249074873810411</v>
      </c>
      <c r="H49" s="117">
        <f t="shared" si="3"/>
        <v>1</v>
      </c>
    </row>
    <row r="50" spans="1:8" ht="22.5" customHeight="1">
      <c r="A50" s="57" t="s">
        <v>134</v>
      </c>
      <c r="B50" s="52" t="s">
        <v>224</v>
      </c>
      <c r="C50" s="57"/>
      <c r="D50" s="95">
        <f>D53+D52+D51</f>
        <v>12619.9</v>
      </c>
      <c r="E50" s="95">
        <f>E53+E52+E51</f>
        <v>4100.3</v>
      </c>
      <c r="F50" s="95">
        <f>F53+F52+F51</f>
        <v>4100.3</v>
      </c>
      <c r="G50" s="117">
        <f t="shared" si="2"/>
        <v>0.3249074873810411</v>
      </c>
      <c r="H50" s="117">
        <f t="shared" si="3"/>
        <v>1</v>
      </c>
    </row>
    <row r="51" spans="1:8" ht="69" customHeight="1">
      <c r="A51" s="57"/>
      <c r="B51" s="47" t="s">
        <v>356</v>
      </c>
      <c r="C51" s="34" t="s">
        <v>357</v>
      </c>
      <c r="D51" s="32">
        <v>140.5</v>
      </c>
      <c r="E51" s="32">
        <v>140.5</v>
      </c>
      <c r="F51" s="32">
        <v>140.5</v>
      </c>
      <c r="G51" s="117">
        <f t="shared" si="2"/>
        <v>1</v>
      </c>
      <c r="H51" s="117">
        <f t="shared" si="3"/>
        <v>1</v>
      </c>
    </row>
    <row r="52" spans="1:8" ht="68.25" customHeight="1">
      <c r="A52" s="57"/>
      <c r="B52" s="47" t="s">
        <v>359</v>
      </c>
      <c r="C52" s="34" t="s">
        <v>358</v>
      </c>
      <c r="D52" s="32">
        <v>59.5</v>
      </c>
      <c r="E52" s="32">
        <v>59.5</v>
      </c>
      <c r="F52" s="32">
        <v>59.5</v>
      </c>
      <c r="G52" s="117">
        <f t="shared" si="2"/>
        <v>1</v>
      </c>
      <c r="H52" s="117">
        <f t="shared" si="3"/>
        <v>1</v>
      </c>
    </row>
    <row r="53" spans="1:8" ht="45" customHeight="1">
      <c r="A53" s="34"/>
      <c r="B53" s="47" t="s">
        <v>290</v>
      </c>
      <c r="C53" s="34" t="s">
        <v>289</v>
      </c>
      <c r="D53" s="32">
        <v>12419.9</v>
      </c>
      <c r="E53" s="32">
        <v>3900.3</v>
      </c>
      <c r="F53" s="32">
        <v>3900.3</v>
      </c>
      <c r="G53" s="117">
        <f t="shared" si="2"/>
        <v>0.3140363448981071</v>
      </c>
      <c r="H53" s="117">
        <f t="shared" si="3"/>
        <v>1</v>
      </c>
    </row>
    <row r="54" spans="1:8" ht="30.75" customHeight="1">
      <c r="A54" s="57" t="s">
        <v>89</v>
      </c>
      <c r="B54" s="52" t="s">
        <v>52</v>
      </c>
      <c r="C54" s="57"/>
      <c r="D54" s="95">
        <f>D55+D59</f>
        <v>22097.5</v>
      </c>
      <c r="E54" s="95">
        <f>E55+E59</f>
        <v>9470</v>
      </c>
      <c r="F54" s="95">
        <f>F55+F59</f>
        <v>7882.5</v>
      </c>
      <c r="G54" s="117">
        <f t="shared" si="2"/>
        <v>0.3567145604706415</v>
      </c>
      <c r="H54" s="117">
        <f t="shared" si="3"/>
        <v>0.8323653643083422</v>
      </c>
    </row>
    <row r="55" spans="1:8" ht="21.75" customHeight="1">
      <c r="A55" s="57" t="s">
        <v>90</v>
      </c>
      <c r="B55" s="52" t="s">
        <v>53</v>
      </c>
      <c r="C55" s="57"/>
      <c r="D55" s="32">
        <f>D56+D58+D57</f>
        <v>2633.4</v>
      </c>
      <c r="E55" s="32">
        <f>E56+E58+E57</f>
        <v>1354.1</v>
      </c>
      <c r="F55" s="32">
        <f>F56+F58+F57</f>
        <v>1281.5</v>
      </c>
      <c r="G55" s="117">
        <f t="shared" si="2"/>
        <v>0.48663324979114453</v>
      </c>
      <c r="H55" s="117">
        <f t="shared" si="3"/>
        <v>0.9463850528025995</v>
      </c>
    </row>
    <row r="56" spans="1:8" ht="42" customHeight="1">
      <c r="A56" s="34"/>
      <c r="B56" s="47" t="s">
        <v>328</v>
      </c>
      <c r="C56" s="34" t="s">
        <v>327</v>
      </c>
      <c r="D56" s="32">
        <v>353.4</v>
      </c>
      <c r="E56" s="32">
        <v>353.4</v>
      </c>
      <c r="F56" s="32">
        <v>353.4</v>
      </c>
      <c r="G56" s="117">
        <f t="shared" si="2"/>
        <v>1</v>
      </c>
      <c r="H56" s="117">
        <f t="shared" si="3"/>
        <v>1</v>
      </c>
    </row>
    <row r="57" spans="1:8" ht="29.25" customHeight="1">
      <c r="A57" s="57"/>
      <c r="B57" s="47" t="s">
        <v>203</v>
      </c>
      <c r="C57" s="34" t="s">
        <v>263</v>
      </c>
      <c r="D57" s="32">
        <v>1280</v>
      </c>
      <c r="E57" s="32">
        <v>72.5</v>
      </c>
      <c r="F57" s="32">
        <v>0</v>
      </c>
      <c r="G57" s="117">
        <f t="shared" si="2"/>
        <v>0</v>
      </c>
      <c r="H57" s="117">
        <f t="shared" si="3"/>
        <v>0</v>
      </c>
    </row>
    <row r="58" spans="1:8" s="16" customFormat="1" ht="34.5" customHeight="1">
      <c r="A58" s="97"/>
      <c r="B58" s="69" t="s">
        <v>278</v>
      </c>
      <c r="C58" s="97" t="s">
        <v>277</v>
      </c>
      <c r="D58" s="98">
        <v>1000</v>
      </c>
      <c r="E58" s="98">
        <v>928.2</v>
      </c>
      <c r="F58" s="98">
        <v>928.1</v>
      </c>
      <c r="G58" s="100">
        <f t="shared" si="2"/>
        <v>0.9281</v>
      </c>
      <c r="H58" s="100">
        <f t="shared" si="3"/>
        <v>0.999892264598147</v>
      </c>
    </row>
    <row r="59" spans="1:8" s="16" customFormat="1" ht="21.75" customHeight="1">
      <c r="A59" s="57" t="s">
        <v>55</v>
      </c>
      <c r="B59" s="52" t="s">
        <v>9</v>
      </c>
      <c r="C59" s="57"/>
      <c r="D59" s="95">
        <f>D60+D61+D62++D63+D64+D65+D66</f>
        <v>19464.1</v>
      </c>
      <c r="E59" s="95">
        <f>E60+E61+E62++E63+E64+E65+E66</f>
        <v>8115.9</v>
      </c>
      <c r="F59" s="95">
        <f>F60+F61+F62++F63+F64+F65+F66</f>
        <v>6601</v>
      </c>
      <c r="G59" s="100">
        <f t="shared" si="2"/>
        <v>0.3391371807584219</v>
      </c>
      <c r="H59" s="100">
        <f t="shared" si="3"/>
        <v>0.8133417119481512</v>
      </c>
    </row>
    <row r="60" spans="1:8" s="16" customFormat="1" ht="30.75" customHeight="1">
      <c r="A60" s="97"/>
      <c r="B60" s="69" t="s">
        <v>292</v>
      </c>
      <c r="C60" s="97" t="s">
        <v>291</v>
      </c>
      <c r="D60" s="98">
        <v>400</v>
      </c>
      <c r="E60" s="98">
        <v>250</v>
      </c>
      <c r="F60" s="98">
        <v>0</v>
      </c>
      <c r="G60" s="100">
        <f t="shared" si="2"/>
        <v>0</v>
      </c>
      <c r="H60" s="100">
        <f t="shared" si="3"/>
        <v>0</v>
      </c>
    </row>
    <row r="61" spans="1:8" s="16" customFormat="1" ht="21.75" customHeight="1">
      <c r="A61" s="97"/>
      <c r="B61" s="69" t="s">
        <v>294</v>
      </c>
      <c r="C61" s="97" t="s">
        <v>293</v>
      </c>
      <c r="D61" s="98">
        <v>50</v>
      </c>
      <c r="E61" s="98">
        <v>0</v>
      </c>
      <c r="F61" s="98">
        <v>0</v>
      </c>
      <c r="G61" s="100">
        <f t="shared" si="2"/>
        <v>0</v>
      </c>
      <c r="H61" s="100" t="e">
        <f t="shared" si="3"/>
        <v>#DIV/0!</v>
      </c>
    </row>
    <row r="62" spans="1:8" s="16" customFormat="1" ht="30.75" customHeight="1">
      <c r="A62" s="97"/>
      <c r="B62" s="69" t="s">
        <v>296</v>
      </c>
      <c r="C62" s="97" t="s">
        <v>295</v>
      </c>
      <c r="D62" s="98">
        <v>50</v>
      </c>
      <c r="E62" s="98">
        <v>0</v>
      </c>
      <c r="F62" s="98">
        <v>0</v>
      </c>
      <c r="G62" s="100">
        <f t="shared" si="2"/>
        <v>0</v>
      </c>
      <c r="H62" s="100" t="e">
        <f t="shared" si="3"/>
        <v>#DIV/0!</v>
      </c>
    </row>
    <row r="63" spans="1:8" s="16" customFormat="1" ht="21.75" customHeight="1">
      <c r="A63" s="97"/>
      <c r="B63" s="69" t="s">
        <v>298</v>
      </c>
      <c r="C63" s="97" t="s">
        <v>297</v>
      </c>
      <c r="D63" s="98">
        <v>650</v>
      </c>
      <c r="E63" s="98">
        <v>100</v>
      </c>
      <c r="F63" s="98">
        <v>0</v>
      </c>
      <c r="G63" s="100">
        <f t="shared" si="2"/>
        <v>0</v>
      </c>
      <c r="H63" s="100">
        <f t="shared" si="3"/>
        <v>0</v>
      </c>
    </row>
    <row r="64" spans="1:8" s="16" customFormat="1" ht="21.75" customHeight="1">
      <c r="A64" s="97"/>
      <c r="B64" s="69" t="s">
        <v>300</v>
      </c>
      <c r="C64" s="97" t="s">
        <v>299</v>
      </c>
      <c r="D64" s="98">
        <v>50</v>
      </c>
      <c r="E64" s="98">
        <v>50</v>
      </c>
      <c r="F64" s="98">
        <v>25</v>
      </c>
      <c r="G64" s="100">
        <f t="shared" si="2"/>
        <v>0.5</v>
      </c>
      <c r="H64" s="100">
        <f t="shared" si="3"/>
        <v>0.5</v>
      </c>
    </row>
    <row r="65" spans="1:8" s="16" customFormat="1" ht="21.75" customHeight="1">
      <c r="A65" s="97"/>
      <c r="B65" s="69" t="s">
        <v>206</v>
      </c>
      <c r="C65" s="97" t="s">
        <v>301</v>
      </c>
      <c r="D65" s="98">
        <v>8014.1</v>
      </c>
      <c r="E65" s="98">
        <v>3167.6</v>
      </c>
      <c r="F65" s="98">
        <v>3028.7</v>
      </c>
      <c r="G65" s="100">
        <f t="shared" si="2"/>
        <v>0.3779214135086909</v>
      </c>
      <c r="H65" s="100">
        <f t="shared" si="3"/>
        <v>0.9561497663846446</v>
      </c>
    </row>
    <row r="66" spans="1:8" s="16" customFormat="1" ht="21.75" customHeight="1">
      <c r="A66" s="97"/>
      <c r="B66" s="69" t="s">
        <v>208</v>
      </c>
      <c r="C66" s="97" t="s">
        <v>302</v>
      </c>
      <c r="D66" s="98">
        <v>10250</v>
      </c>
      <c r="E66" s="98">
        <v>4548.3</v>
      </c>
      <c r="F66" s="98">
        <v>3547.3</v>
      </c>
      <c r="G66" s="100">
        <f t="shared" si="2"/>
        <v>0.3460780487804878</v>
      </c>
      <c r="H66" s="100">
        <f t="shared" si="3"/>
        <v>0.7799177714750566</v>
      </c>
    </row>
    <row r="67" spans="1:8" s="11" customFormat="1" ht="21.75" customHeight="1">
      <c r="A67" s="57" t="s">
        <v>57</v>
      </c>
      <c r="B67" s="52" t="s">
        <v>58</v>
      </c>
      <c r="C67" s="57" t="s">
        <v>303</v>
      </c>
      <c r="D67" s="95">
        <f>D68</f>
        <v>3930.1</v>
      </c>
      <c r="E67" s="95">
        <f>E68</f>
        <v>1306.9</v>
      </c>
      <c r="F67" s="95">
        <f>F68</f>
        <v>964.3</v>
      </c>
      <c r="G67" s="117">
        <f t="shared" si="2"/>
        <v>0.2453627134169614</v>
      </c>
      <c r="H67" s="117">
        <f t="shared" si="3"/>
        <v>0.737852934424975</v>
      </c>
    </row>
    <row r="68" spans="1:8" s="16" customFormat="1" ht="29.25" customHeight="1">
      <c r="A68" s="97" t="s">
        <v>61</v>
      </c>
      <c r="B68" s="69" t="s">
        <v>304</v>
      </c>
      <c r="C68" s="97" t="s">
        <v>303</v>
      </c>
      <c r="D68" s="98">
        <v>3930.1</v>
      </c>
      <c r="E68" s="98">
        <v>1306.9</v>
      </c>
      <c r="F68" s="98">
        <v>964.3</v>
      </c>
      <c r="G68" s="100">
        <f t="shared" si="2"/>
        <v>0.2453627134169614</v>
      </c>
      <c r="H68" s="100">
        <f t="shared" si="3"/>
        <v>0.737852934424975</v>
      </c>
    </row>
    <row r="69" spans="1:8" ht="20.25" customHeight="1">
      <c r="A69" s="57">
        <v>1000</v>
      </c>
      <c r="B69" s="52" t="s">
        <v>72</v>
      </c>
      <c r="C69" s="57"/>
      <c r="D69" s="95">
        <f>D70</f>
        <v>100</v>
      </c>
      <c r="E69" s="95">
        <f>E70</f>
        <v>68.3</v>
      </c>
      <c r="F69" s="95">
        <f>F70</f>
        <v>67.8</v>
      </c>
      <c r="G69" s="117">
        <f t="shared" si="2"/>
        <v>0.6779999999999999</v>
      </c>
      <c r="H69" s="117">
        <f t="shared" si="3"/>
        <v>0.9926793557833089</v>
      </c>
    </row>
    <row r="70" spans="1:8" ht="29.25" customHeight="1">
      <c r="A70" s="34">
        <v>1001</v>
      </c>
      <c r="B70" s="47" t="s">
        <v>267</v>
      </c>
      <c r="C70" s="34" t="s">
        <v>73</v>
      </c>
      <c r="D70" s="32">
        <v>100</v>
      </c>
      <c r="E70" s="32">
        <v>68.3</v>
      </c>
      <c r="F70" s="32">
        <v>67.8</v>
      </c>
      <c r="G70" s="117">
        <f t="shared" si="2"/>
        <v>0.6779999999999999</v>
      </c>
      <c r="H70" s="117">
        <f t="shared" si="3"/>
        <v>0.9926793557833089</v>
      </c>
    </row>
    <row r="71" spans="1:8" ht="29.25" customHeight="1">
      <c r="A71" s="57" t="s">
        <v>76</v>
      </c>
      <c r="B71" s="52" t="s">
        <v>145</v>
      </c>
      <c r="C71" s="57"/>
      <c r="D71" s="95">
        <f>D72</f>
        <v>26283</v>
      </c>
      <c r="E71" s="95">
        <f>E72</f>
        <v>7337.5</v>
      </c>
      <c r="F71" s="95">
        <f>F72</f>
        <v>6286.5</v>
      </c>
      <c r="G71" s="117">
        <f t="shared" si="2"/>
        <v>0.23918502454057755</v>
      </c>
      <c r="H71" s="117">
        <f t="shared" si="3"/>
        <v>0.856763202725724</v>
      </c>
    </row>
    <row r="72" spans="1:8" ht="29.25" customHeight="1">
      <c r="A72" s="34" t="s">
        <v>77</v>
      </c>
      <c r="B72" s="47" t="s">
        <v>305</v>
      </c>
      <c r="C72" s="34" t="s">
        <v>77</v>
      </c>
      <c r="D72" s="32">
        <v>26283</v>
      </c>
      <c r="E72" s="32">
        <v>7337.5</v>
      </c>
      <c r="F72" s="32">
        <v>6286.5</v>
      </c>
      <c r="G72" s="117">
        <f t="shared" si="2"/>
        <v>0.23918502454057755</v>
      </c>
      <c r="H72" s="117">
        <f t="shared" si="3"/>
        <v>0.856763202725724</v>
      </c>
    </row>
    <row r="73" spans="1:8" ht="20.25" customHeight="1">
      <c r="A73" s="57" t="s">
        <v>149</v>
      </c>
      <c r="B73" s="52" t="s">
        <v>150</v>
      </c>
      <c r="C73" s="57"/>
      <c r="D73" s="95">
        <f>D74</f>
        <v>50</v>
      </c>
      <c r="E73" s="95">
        <f>E74</f>
        <v>10</v>
      </c>
      <c r="F73" s="95">
        <f>F74</f>
        <v>1.9</v>
      </c>
      <c r="G73" s="117">
        <f t="shared" si="2"/>
        <v>0.038</v>
      </c>
      <c r="H73" s="117">
        <f t="shared" si="3"/>
        <v>0.19</v>
      </c>
    </row>
    <row r="74" spans="1:8" ht="18.75" customHeight="1">
      <c r="A74" s="34" t="s">
        <v>151</v>
      </c>
      <c r="B74" s="47" t="s">
        <v>152</v>
      </c>
      <c r="C74" s="34" t="s">
        <v>151</v>
      </c>
      <c r="D74" s="32">
        <v>50</v>
      </c>
      <c r="E74" s="32">
        <v>10</v>
      </c>
      <c r="F74" s="32">
        <v>1.9</v>
      </c>
      <c r="G74" s="117">
        <f t="shared" si="2"/>
        <v>0.038</v>
      </c>
      <c r="H74" s="117">
        <f t="shared" si="3"/>
        <v>0.19</v>
      </c>
    </row>
    <row r="75" spans="1:8" ht="25.5" customHeight="1" hidden="1">
      <c r="A75" s="57"/>
      <c r="B75" s="52" t="s">
        <v>111</v>
      </c>
      <c r="C75" s="57"/>
      <c r="D75" s="95">
        <f>D76+D77+D78</f>
        <v>0</v>
      </c>
      <c r="E75" s="95">
        <f>E76+E77+E78</f>
        <v>0</v>
      </c>
      <c r="F75" s="95">
        <f>F76+F77+F78</f>
        <v>0</v>
      </c>
      <c r="G75" s="117" t="e">
        <f t="shared" si="2"/>
        <v>#DIV/0!</v>
      </c>
      <c r="H75" s="117" t="e">
        <f t="shared" si="3"/>
        <v>#DIV/0!</v>
      </c>
    </row>
    <row r="76" spans="1:8" s="16" customFormat="1" ht="30" customHeight="1" hidden="1">
      <c r="A76" s="97"/>
      <c r="B76" s="69" t="s">
        <v>112</v>
      </c>
      <c r="C76" s="97" t="s">
        <v>225</v>
      </c>
      <c r="D76" s="98">
        <v>0</v>
      </c>
      <c r="E76" s="98">
        <v>0</v>
      </c>
      <c r="F76" s="98">
        <v>0</v>
      </c>
      <c r="G76" s="100" t="e">
        <f t="shared" si="2"/>
        <v>#DIV/0!</v>
      </c>
      <c r="H76" s="100" t="e">
        <f t="shared" si="3"/>
        <v>#DIV/0!</v>
      </c>
    </row>
    <row r="77" spans="1:8" s="16" customFormat="1" ht="106.5" customHeight="1" hidden="1">
      <c r="A77" s="97"/>
      <c r="B77" s="127" t="s">
        <v>10</v>
      </c>
      <c r="C77" s="97" t="s">
        <v>196</v>
      </c>
      <c r="D77" s="98">
        <v>0</v>
      </c>
      <c r="E77" s="98">
        <v>0</v>
      </c>
      <c r="F77" s="98">
        <v>0</v>
      </c>
      <c r="G77" s="100"/>
      <c r="H77" s="100"/>
    </row>
    <row r="78" spans="1:8" s="16" customFormat="1" ht="91.5" customHeight="1" hidden="1">
      <c r="A78" s="97"/>
      <c r="B78" s="127" t="s">
        <v>11</v>
      </c>
      <c r="C78" s="97" t="s">
        <v>197</v>
      </c>
      <c r="D78" s="98">
        <v>0</v>
      </c>
      <c r="E78" s="98">
        <v>0</v>
      </c>
      <c r="F78" s="98">
        <v>0</v>
      </c>
      <c r="G78" s="100"/>
      <c r="H78" s="100"/>
    </row>
    <row r="79" spans="1:8" ht="27" customHeight="1">
      <c r="A79" s="34"/>
      <c r="B79" s="81" t="s">
        <v>79</v>
      </c>
      <c r="C79" s="103"/>
      <c r="D79" s="104">
        <f>D32+D44+D49+D54+D69+D73+D75+D67+D71</f>
        <v>67466.9</v>
      </c>
      <c r="E79" s="104">
        <f>E32+E44+E49+E54+E69+E73+E75+E67+E71</f>
        <v>23113.5</v>
      </c>
      <c r="F79" s="104">
        <f>F32+F44+F49+F54+F69+F73+F75+F67+F71</f>
        <v>19995</v>
      </c>
      <c r="G79" s="117">
        <f t="shared" si="2"/>
        <v>0.2963675520885056</v>
      </c>
      <c r="H79" s="117">
        <f t="shared" si="3"/>
        <v>0.865078850022714</v>
      </c>
    </row>
    <row r="80" spans="1:8" ht="12.75">
      <c r="A80" s="49"/>
      <c r="B80" s="47" t="s">
        <v>94</v>
      </c>
      <c r="C80" s="34"/>
      <c r="D80" s="107">
        <f>D75</f>
        <v>0</v>
      </c>
      <c r="E80" s="107">
        <f>E75</f>
        <v>0</v>
      </c>
      <c r="F80" s="107">
        <f>F75</f>
        <v>0</v>
      </c>
      <c r="G80" s="117">
        <v>0</v>
      </c>
      <c r="H80" s="117">
        <v>0</v>
      </c>
    </row>
    <row r="83" spans="2:8" ht="15">
      <c r="B83" s="40" t="s">
        <v>104</v>
      </c>
      <c r="C83" s="41"/>
      <c r="H83" s="38">
        <v>2054.6</v>
      </c>
    </row>
    <row r="84" spans="2:3" ht="15">
      <c r="B84" s="40"/>
      <c r="C84" s="41"/>
    </row>
    <row r="85" spans="2:3" ht="15">
      <c r="B85" s="40" t="s">
        <v>95</v>
      </c>
      <c r="C85" s="41"/>
    </row>
    <row r="86" spans="2:3" ht="15">
      <c r="B86" s="40" t="s">
        <v>96</v>
      </c>
      <c r="C86" s="41"/>
    </row>
    <row r="87" spans="2:3" ht="15">
      <c r="B87" s="40"/>
      <c r="C87" s="41"/>
    </row>
    <row r="88" spans="2:3" ht="15">
      <c r="B88" s="40" t="s">
        <v>97</v>
      </c>
      <c r="C88" s="41"/>
    </row>
    <row r="89" spans="2:3" ht="15">
      <c r="B89" s="40" t="s">
        <v>98</v>
      </c>
      <c r="C89" s="41"/>
    </row>
    <row r="90" spans="2:3" ht="15">
      <c r="B90" s="40"/>
      <c r="C90" s="41"/>
    </row>
    <row r="91" spans="2:3" ht="15">
      <c r="B91" s="40" t="s">
        <v>99</v>
      </c>
      <c r="C91" s="41"/>
    </row>
    <row r="92" spans="2:3" ht="15">
      <c r="B92" s="40" t="s">
        <v>100</v>
      </c>
      <c r="C92" s="41"/>
    </row>
    <row r="93" spans="2:3" ht="15">
      <c r="B93" s="40"/>
      <c r="C93" s="41"/>
    </row>
    <row r="94" spans="2:3" ht="15">
      <c r="B94" s="40" t="s">
        <v>101</v>
      </c>
      <c r="C94" s="41"/>
    </row>
    <row r="95" spans="2:3" ht="15">
      <c r="B95" s="40" t="s">
        <v>102</v>
      </c>
      <c r="C95" s="41"/>
    </row>
    <row r="96" spans="2:3" ht="15">
      <c r="B96" s="40"/>
      <c r="C96" s="41"/>
    </row>
    <row r="97" spans="2:3" ht="15">
      <c r="B97" s="40"/>
      <c r="C97" s="41"/>
    </row>
    <row r="98" spans="2:8" ht="15">
      <c r="B98" s="40" t="s">
        <v>103</v>
      </c>
      <c r="C98" s="41"/>
      <c r="H98" s="46">
        <f>F27+H83-F79</f>
        <v>540.5</v>
      </c>
    </row>
    <row r="101" spans="2:3" ht="15">
      <c r="B101" s="40" t="s">
        <v>105</v>
      </c>
      <c r="C101" s="41"/>
    </row>
    <row r="102" spans="2:3" ht="15">
      <c r="B102" s="40" t="s">
        <v>106</v>
      </c>
      <c r="C102" s="41"/>
    </row>
    <row r="103" spans="2:3" ht="15">
      <c r="B103" s="40" t="s">
        <v>107</v>
      </c>
      <c r="C103" s="41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23"/>
  <sheetViews>
    <sheetView zoomScalePageLayoutView="0" workbookViewId="0" topLeftCell="A51">
      <selection activeCell="F10" sqref="F10"/>
    </sheetView>
  </sheetViews>
  <sheetFormatPr defaultColWidth="9.140625" defaultRowHeight="12.75"/>
  <cols>
    <col min="1" max="1" width="6.7109375" style="38" customWidth="1"/>
    <col min="2" max="2" width="37.421875" style="38" customWidth="1"/>
    <col min="3" max="3" width="16.28125" style="39" hidden="1" customWidth="1"/>
    <col min="4" max="5" width="11.7109375" style="38" customWidth="1"/>
    <col min="6" max="7" width="11.140625" style="38" customWidth="1"/>
    <col min="8" max="8" width="12.00390625" style="38" customWidth="1"/>
    <col min="9" max="9" width="12.57421875" style="1" customWidth="1"/>
    <col min="10" max="10" width="10.8515625" style="1" customWidth="1"/>
    <col min="11" max="11" width="11.28125" style="1" customWidth="1"/>
    <col min="12" max="16384" width="9.140625" style="1" customWidth="1"/>
  </cols>
  <sheetData>
    <row r="1" spans="1:8" s="7" customFormat="1" ht="57" customHeight="1">
      <c r="A1" s="157" t="s">
        <v>348</v>
      </c>
      <c r="B1" s="157"/>
      <c r="C1" s="157"/>
      <c r="D1" s="157"/>
      <c r="E1" s="157"/>
      <c r="F1" s="157"/>
      <c r="G1" s="157"/>
      <c r="H1" s="157"/>
    </row>
    <row r="2" spans="1:8" ht="12.75" customHeight="1">
      <c r="A2" s="118"/>
      <c r="B2" s="183" t="s">
        <v>13</v>
      </c>
      <c r="C2" s="119"/>
      <c r="D2" s="161" t="s">
        <v>14</v>
      </c>
      <c r="E2" s="159" t="s">
        <v>239</v>
      </c>
      <c r="F2" s="161" t="s">
        <v>15</v>
      </c>
      <c r="G2" s="161" t="s">
        <v>16</v>
      </c>
      <c r="H2" s="159" t="s">
        <v>240</v>
      </c>
    </row>
    <row r="3" spans="1:8" ht="23.25" customHeight="1">
      <c r="A3" s="35"/>
      <c r="B3" s="184"/>
      <c r="C3" s="120"/>
      <c r="D3" s="161"/>
      <c r="E3" s="160"/>
      <c r="F3" s="161"/>
      <c r="G3" s="161"/>
      <c r="H3" s="160"/>
    </row>
    <row r="4" spans="1:8" ht="15">
      <c r="A4" s="35"/>
      <c r="B4" s="48" t="s">
        <v>93</v>
      </c>
      <c r="C4" s="44"/>
      <c r="D4" s="50">
        <f>D5+D6+D7+D8+D9+D10+D11+D12+D13+D14+D15+D16+D17+D18+D19</f>
        <v>3211.2</v>
      </c>
      <c r="E4" s="50">
        <f>E5+E6+E7+E8+E9+E10+E11+E12+E13+E14+E15+E16+E17+E18+E19</f>
        <v>548</v>
      </c>
      <c r="F4" s="50">
        <f>F5+F6+F7+F8+F9+F10+F11+F12+F13+F14+F15+F16+F17+F18+F19</f>
        <v>667</v>
      </c>
      <c r="G4" s="36">
        <f>F4/D4</f>
        <v>0.20771051320378675</v>
      </c>
      <c r="H4" s="36">
        <f>F4/E4</f>
        <v>1.217153284671533</v>
      </c>
    </row>
    <row r="5" spans="1:8" ht="15">
      <c r="A5" s="35"/>
      <c r="B5" s="47" t="s">
        <v>17</v>
      </c>
      <c r="C5" s="34"/>
      <c r="D5" s="32">
        <v>450</v>
      </c>
      <c r="E5" s="32">
        <v>90</v>
      </c>
      <c r="F5" s="32">
        <v>110</v>
      </c>
      <c r="G5" s="36">
        <f aca="true" t="shared" si="0" ref="G5:G27">F5/D5</f>
        <v>0.24444444444444444</v>
      </c>
      <c r="H5" s="36">
        <f aca="true" t="shared" si="1" ref="H5:H27">F5/E5</f>
        <v>1.2222222222222223</v>
      </c>
    </row>
    <row r="6" spans="1:8" ht="15">
      <c r="A6" s="35"/>
      <c r="B6" s="47" t="s">
        <v>345</v>
      </c>
      <c r="C6" s="34"/>
      <c r="D6" s="32">
        <v>941.2</v>
      </c>
      <c r="E6" s="32">
        <v>230</v>
      </c>
      <c r="F6" s="32">
        <v>335.9</v>
      </c>
      <c r="G6" s="36">
        <v>0</v>
      </c>
      <c r="H6" s="36">
        <v>0</v>
      </c>
    </row>
    <row r="7" spans="1:8" ht="15">
      <c r="A7" s="35"/>
      <c r="B7" s="47" t="s">
        <v>19</v>
      </c>
      <c r="C7" s="34"/>
      <c r="D7" s="32">
        <v>200</v>
      </c>
      <c r="E7" s="32">
        <v>40</v>
      </c>
      <c r="F7" s="32">
        <v>38.3</v>
      </c>
      <c r="G7" s="36">
        <f t="shared" si="0"/>
        <v>0.19149999999999998</v>
      </c>
      <c r="H7" s="36">
        <f t="shared" si="1"/>
        <v>0.9574999999999999</v>
      </c>
    </row>
    <row r="8" spans="1:8" ht="15">
      <c r="A8" s="35"/>
      <c r="B8" s="47" t="s">
        <v>20</v>
      </c>
      <c r="C8" s="34"/>
      <c r="D8" s="32">
        <v>160</v>
      </c>
      <c r="E8" s="32">
        <v>10</v>
      </c>
      <c r="F8" s="32">
        <v>9.3</v>
      </c>
      <c r="G8" s="36">
        <f t="shared" si="0"/>
        <v>0.058125</v>
      </c>
      <c r="H8" s="36">
        <f t="shared" si="1"/>
        <v>0.93</v>
      </c>
    </row>
    <row r="9" spans="1:8" ht="15">
      <c r="A9" s="35"/>
      <c r="B9" s="47" t="s">
        <v>21</v>
      </c>
      <c r="C9" s="34"/>
      <c r="D9" s="32">
        <v>1400</v>
      </c>
      <c r="E9" s="32">
        <v>164</v>
      </c>
      <c r="F9" s="32">
        <v>152.3</v>
      </c>
      <c r="G9" s="36">
        <f t="shared" si="0"/>
        <v>0.10878571428571429</v>
      </c>
      <c r="H9" s="36">
        <f t="shared" si="1"/>
        <v>0.9286585365853659</v>
      </c>
    </row>
    <row r="10" spans="1:8" ht="15">
      <c r="A10" s="35"/>
      <c r="B10" s="47" t="s">
        <v>118</v>
      </c>
      <c r="C10" s="34"/>
      <c r="D10" s="32">
        <v>10</v>
      </c>
      <c r="E10" s="32">
        <v>2</v>
      </c>
      <c r="F10" s="32">
        <v>14.5</v>
      </c>
      <c r="G10" s="36">
        <f t="shared" si="0"/>
        <v>1.45</v>
      </c>
      <c r="H10" s="36">
        <f t="shared" si="1"/>
        <v>7.25</v>
      </c>
    </row>
    <row r="11" spans="1:8" ht="15">
      <c r="A11" s="35"/>
      <c r="B11" s="47" t="s">
        <v>22</v>
      </c>
      <c r="C11" s="34"/>
      <c r="D11" s="32">
        <v>0</v>
      </c>
      <c r="E11" s="32">
        <v>0</v>
      </c>
      <c r="F11" s="32">
        <v>0</v>
      </c>
      <c r="G11" s="36">
        <v>0</v>
      </c>
      <c r="H11" s="36">
        <v>0</v>
      </c>
    </row>
    <row r="12" spans="1:8" ht="15">
      <c r="A12" s="35"/>
      <c r="B12" s="47" t="s">
        <v>23</v>
      </c>
      <c r="C12" s="34"/>
      <c r="D12" s="32">
        <v>50</v>
      </c>
      <c r="E12" s="32">
        <v>12</v>
      </c>
      <c r="F12" s="32">
        <v>6.7</v>
      </c>
      <c r="G12" s="36">
        <f t="shared" si="0"/>
        <v>0.134</v>
      </c>
      <c r="H12" s="36">
        <f t="shared" si="1"/>
        <v>0.5583333333333333</v>
      </c>
    </row>
    <row r="13" spans="1:8" ht="15">
      <c r="A13" s="35"/>
      <c r="B13" s="47" t="s">
        <v>24</v>
      </c>
      <c r="C13" s="34"/>
      <c r="D13" s="32">
        <v>0</v>
      </c>
      <c r="E13" s="32">
        <v>0</v>
      </c>
      <c r="F13" s="32">
        <v>0</v>
      </c>
      <c r="G13" s="36">
        <v>0</v>
      </c>
      <c r="H13" s="36">
        <v>0</v>
      </c>
    </row>
    <row r="14" spans="1:8" ht="15">
      <c r="A14" s="35"/>
      <c r="B14" s="47" t="s">
        <v>26</v>
      </c>
      <c r="C14" s="34"/>
      <c r="D14" s="32">
        <v>0</v>
      </c>
      <c r="E14" s="32">
        <v>0</v>
      </c>
      <c r="F14" s="32">
        <v>0</v>
      </c>
      <c r="G14" s="36">
        <v>0</v>
      </c>
      <c r="H14" s="36">
        <v>0</v>
      </c>
    </row>
    <row r="15" spans="1:8" ht="15">
      <c r="A15" s="35"/>
      <c r="B15" s="47" t="s">
        <v>27</v>
      </c>
      <c r="C15" s="34"/>
      <c r="D15" s="32">
        <v>0</v>
      </c>
      <c r="E15" s="32">
        <v>0</v>
      </c>
      <c r="F15" s="32">
        <v>0</v>
      </c>
      <c r="G15" s="36">
        <v>0</v>
      </c>
      <c r="H15" s="36">
        <v>0</v>
      </c>
    </row>
    <row r="16" spans="1:8" ht="25.5">
      <c r="A16" s="35"/>
      <c r="B16" s="47" t="s">
        <v>28</v>
      </c>
      <c r="C16" s="34"/>
      <c r="D16" s="32">
        <v>0</v>
      </c>
      <c r="E16" s="32">
        <v>0</v>
      </c>
      <c r="F16" s="32">
        <v>0</v>
      </c>
      <c r="G16" s="36">
        <v>0</v>
      </c>
      <c r="H16" s="36">
        <v>0</v>
      </c>
    </row>
    <row r="17" spans="1:8" ht="15">
      <c r="A17" s="35"/>
      <c r="B17" s="47" t="s">
        <v>30</v>
      </c>
      <c r="C17" s="34"/>
      <c r="D17" s="32">
        <v>0</v>
      </c>
      <c r="E17" s="32">
        <v>0</v>
      </c>
      <c r="F17" s="32">
        <v>0</v>
      </c>
      <c r="G17" s="36">
        <v>0</v>
      </c>
      <c r="H17" s="36">
        <v>0</v>
      </c>
    </row>
    <row r="18" spans="1:8" ht="15">
      <c r="A18" s="35"/>
      <c r="B18" s="47" t="s">
        <v>133</v>
      </c>
      <c r="C18" s="34"/>
      <c r="D18" s="32">
        <v>0</v>
      </c>
      <c r="E18" s="32">
        <v>0</v>
      </c>
      <c r="F18" s="32">
        <v>0</v>
      </c>
      <c r="G18" s="36">
        <v>0</v>
      </c>
      <c r="H18" s="36">
        <v>0</v>
      </c>
    </row>
    <row r="19" spans="1:8" ht="15">
      <c r="A19" s="35"/>
      <c r="B19" s="47" t="s">
        <v>33</v>
      </c>
      <c r="C19" s="34"/>
      <c r="D19" s="32">
        <v>0</v>
      </c>
      <c r="E19" s="32">
        <v>0</v>
      </c>
      <c r="F19" s="32"/>
      <c r="G19" s="36">
        <v>0</v>
      </c>
      <c r="H19" s="36">
        <v>0</v>
      </c>
    </row>
    <row r="20" spans="1:8" ht="25.5">
      <c r="A20" s="35"/>
      <c r="B20" s="52" t="s">
        <v>92</v>
      </c>
      <c r="C20" s="57"/>
      <c r="D20" s="32">
        <f>D21+D22+D23+D24+D25</f>
        <v>963</v>
      </c>
      <c r="E20" s="32">
        <f>E21+E22+E23+E24+E25</f>
        <v>240.7</v>
      </c>
      <c r="F20" s="32">
        <f>F21+F22+F23+F24+F25</f>
        <v>63.7</v>
      </c>
      <c r="G20" s="36">
        <f t="shared" si="0"/>
        <v>0.06614745586708204</v>
      </c>
      <c r="H20" s="36">
        <f t="shared" si="1"/>
        <v>0.2646447860407146</v>
      </c>
    </row>
    <row r="21" spans="1:8" ht="15">
      <c r="A21" s="35"/>
      <c r="B21" s="47" t="s">
        <v>35</v>
      </c>
      <c r="C21" s="34"/>
      <c r="D21" s="32">
        <v>809</v>
      </c>
      <c r="E21" s="32">
        <v>202.2</v>
      </c>
      <c r="F21" s="32">
        <v>25.6</v>
      </c>
      <c r="G21" s="36">
        <f t="shared" si="0"/>
        <v>0.031644004944375775</v>
      </c>
      <c r="H21" s="36">
        <f t="shared" si="1"/>
        <v>0.1266073194856578</v>
      </c>
    </row>
    <row r="22" spans="1:8" ht="15">
      <c r="A22" s="35"/>
      <c r="B22" s="47" t="s">
        <v>78</v>
      </c>
      <c r="C22" s="34"/>
      <c r="D22" s="32">
        <v>0</v>
      </c>
      <c r="E22" s="32">
        <v>0</v>
      </c>
      <c r="F22" s="32">
        <v>0</v>
      </c>
      <c r="G22" s="36">
        <v>0</v>
      </c>
      <c r="H22" s="36">
        <v>0</v>
      </c>
    </row>
    <row r="23" spans="1:8" ht="15">
      <c r="A23" s="35"/>
      <c r="B23" s="47" t="s">
        <v>113</v>
      </c>
      <c r="C23" s="34"/>
      <c r="D23" s="32">
        <f>154.5-0.5</f>
        <v>154</v>
      </c>
      <c r="E23" s="32">
        <f>38.6-0.1</f>
        <v>38.5</v>
      </c>
      <c r="F23" s="32">
        <v>38.1</v>
      </c>
      <c r="G23" s="36">
        <f t="shared" si="0"/>
        <v>0.2474025974025974</v>
      </c>
      <c r="H23" s="36">
        <f t="shared" si="1"/>
        <v>0.9896103896103896</v>
      </c>
    </row>
    <row r="24" spans="1:8" ht="25.5">
      <c r="A24" s="35"/>
      <c r="B24" s="47" t="s">
        <v>38</v>
      </c>
      <c r="C24" s="34"/>
      <c r="D24" s="32">
        <v>0</v>
      </c>
      <c r="E24" s="32"/>
      <c r="F24" s="32">
        <v>0</v>
      </c>
      <c r="G24" s="36">
        <v>0</v>
      </c>
      <c r="H24" s="36">
        <v>0</v>
      </c>
    </row>
    <row r="25" spans="1:8" ht="26.25" thickBot="1">
      <c r="A25" s="35"/>
      <c r="B25" s="92" t="s">
        <v>171</v>
      </c>
      <c r="C25" s="93"/>
      <c r="D25" s="32">
        <v>0</v>
      </c>
      <c r="E25" s="32">
        <v>0</v>
      </c>
      <c r="F25" s="32">
        <v>0</v>
      </c>
      <c r="G25" s="36">
        <v>0</v>
      </c>
      <c r="H25" s="36">
        <v>0</v>
      </c>
    </row>
    <row r="26" spans="1:8" ht="18.75">
      <c r="A26" s="121"/>
      <c r="B26" s="115" t="s">
        <v>39</v>
      </c>
      <c r="C26" s="116"/>
      <c r="D26" s="50">
        <f>D4+D20</f>
        <v>4174.2</v>
      </c>
      <c r="E26" s="50">
        <f>E4+E20</f>
        <v>788.7</v>
      </c>
      <c r="F26" s="50">
        <f>F4+F20</f>
        <v>730.7</v>
      </c>
      <c r="G26" s="36">
        <f t="shared" si="0"/>
        <v>0.175051506875569</v>
      </c>
      <c r="H26" s="36">
        <f t="shared" si="1"/>
        <v>0.9264612653733992</v>
      </c>
    </row>
    <row r="27" spans="1:8" ht="15">
      <c r="A27" s="35"/>
      <c r="B27" s="47" t="s">
        <v>119</v>
      </c>
      <c r="C27" s="34"/>
      <c r="D27" s="32">
        <f>D4</f>
        <v>3211.2</v>
      </c>
      <c r="E27" s="32">
        <f>E4</f>
        <v>548</v>
      </c>
      <c r="F27" s="32">
        <f>F4</f>
        <v>667</v>
      </c>
      <c r="G27" s="36">
        <f t="shared" si="0"/>
        <v>0.20771051320378675</v>
      </c>
      <c r="H27" s="36">
        <f t="shared" si="1"/>
        <v>1.217153284671533</v>
      </c>
    </row>
    <row r="28" spans="1:8" ht="12.75">
      <c r="A28" s="166"/>
      <c r="B28" s="179"/>
      <c r="C28" s="179"/>
      <c r="D28" s="179"/>
      <c r="E28" s="179"/>
      <c r="F28" s="179"/>
      <c r="G28" s="179"/>
      <c r="H28" s="180"/>
    </row>
    <row r="29" spans="1:8" ht="15" customHeight="1">
      <c r="A29" s="181" t="s">
        <v>178</v>
      </c>
      <c r="B29" s="183" t="s">
        <v>40</v>
      </c>
      <c r="C29" s="185" t="s">
        <v>227</v>
      </c>
      <c r="D29" s="161" t="s">
        <v>14</v>
      </c>
      <c r="E29" s="159" t="s">
        <v>239</v>
      </c>
      <c r="F29" s="159" t="s">
        <v>15</v>
      </c>
      <c r="G29" s="161" t="s">
        <v>16</v>
      </c>
      <c r="H29" s="159" t="s">
        <v>240</v>
      </c>
    </row>
    <row r="30" spans="1:8" ht="15" customHeight="1">
      <c r="A30" s="182"/>
      <c r="B30" s="184"/>
      <c r="C30" s="186"/>
      <c r="D30" s="161"/>
      <c r="E30" s="160"/>
      <c r="F30" s="160"/>
      <c r="G30" s="161"/>
      <c r="H30" s="160"/>
    </row>
    <row r="31" spans="1:8" ht="12.75">
      <c r="A31" s="57" t="s">
        <v>80</v>
      </c>
      <c r="B31" s="52" t="s">
        <v>41</v>
      </c>
      <c r="C31" s="57"/>
      <c r="D31" s="95">
        <f>D32+D33+D34+D35</f>
        <v>2072.8</v>
      </c>
      <c r="E31" s="95">
        <f>E32+E33+E34+E35</f>
        <v>572.6</v>
      </c>
      <c r="F31" s="95">
        <f>F32+F33+F34+F35</f>
        <v>478.3</v>
      </c>
      <c r="G31" s="117">
        <f>F31/D31</f>
        <v>0.23075067541489772</v>
      </c>
      <c r="H31" s="122">
        <f>F31/E31</f>
        <v>0.83531260915124</v>
      </c>
    </row>
    <row r="32" spans="1:8" ht="12.75" hidden="1">
      <c r="A32" s="34" t="s">
        <v>81</v>
      </c>
      <c r="B32" s="47" t="s">
        <v>114</v>
      </c>
      <c r="C32" s="34"/>
      <c r="D32" s="32">
        <v>0</v>
      </c>
      <c r="E32" s="32">
        <v>0</v>
      </c>
      <c r="F32" s="32">
        <v>0</v>
      </c>
      <c r="G32" s="117">
        <v>0</v>
      </c>
      <c r="H32" s="122">
        <v>0</v>
      </c>
    </row>
    <row r="33" spans="1:8" ht="66.75" customHeight="1">
      <c r="A33" s="34" t="s">
        <v>83</v>
      </c>
      <c r="B33" s="47" t="s">
        <v>182</v>
      </c>
      <c r="C33" s="34" t="s">
        <v>83</v>
      </c>
      <c r="D33" s="32">
        <v>2058.4</v>
      </c>
      <c r="E33" s="32">
        <v>567.6</v>
      </c>
      <c r="F33" s="32">
        <v>478.3</v>
      </c>
      <c r="G33" s="117">
        <f aca="true" t="shared" si="2" ref="G33:G61">F33/D33</f>
        <v>0.23236494364554994</v>
      </c>
      <c r="H33" s="122">
        <f aca="true" t="shared" si="3" ref="H33:H61">F33/E33</f>
        <v>0.8426708949964764</v>
      </c>
    </row>
    <row r="34" spans="1:8" ht="12.75">
      <c r="A34" s="34" t="s">
        <v>85</v>
      </c>
      <c r="B34" s="47" t="s">
        <v>46</v>
      </c>
      <c r="C34" s="34"/>
      <c r="D34" s="32">
        <v>10</v>
      </c>
      <c r="E34" s="32">
        <v>5</v>
      </c>
      <c r="F34" s="32">
        <f>0</f>
        <v>0</v>
      </c>
      <c r="G34" s="117">
        <f t="shared" si="2"/>
        <v>0</v>
      </c>
      <c r="H34" s="122">
        <f t="shared" si="3"/>
        <v>0</v>
      </c>
    </row>
    <row r="35" spans="1:8" ht="12.75">
      <c r="A35" s="34" t="s">
        <v>144</v>
      </c>
      <c r="B35" s="47" t="s">
        <v>137</v>
      </c>
      <c r="C35" s="34"/>
      <c r="D35" s="32">
        <f>D36</f>
        <v>4.4</v>
      </c>
      <c r="E35" s="32">
        <f>E36</f>
        <v>0</v>
      </c>
      <c r="F35" s="32">
        <f>F36</f>
        <v>0</v>
      </c>
      <c r="G35" s="117">
        <f t="shared" si="2"/>
        <v>0</v>
      </c>
      <c r="H35" s="122">
        <v>0</v>
      </c>
    </row>
    <row r="36" spans="1:8" s="16" customFormat="1" ht="25.5">
      <c r="A36" s="97"/>
      <c r="B36" s="69" t="s">
        <v>129</v>
      </c>
      <c r="C36" s="97" t="s">
        <v>253</v>
      </c>
      <c r="D36" s="98">
        <v>4.4</v>
      </c>
      <c r="E36" s="98">
        <v>0</v>
      </c>
      <c r="F36" s="98">
        <v>0</v>
      </c>
      <c r="G36" s="100">
        <f t="shared" si="2"/>
        <v>0</v>
      </c>
      <c r="H36" s="101">
        <v>0</v>
      </c>
    </row>
    <row r="37" spans="1:8" ht="12.75">
      <c r="A37" s="57" t="s">
        <v>123</v>
      </c>
      <c r="B37" s="52" t="s">
        <v>115</v>
      </c>
      <c r="C37" s="57"/>
      <c r="D37" s="32">
        <f>D38</f>
        <v>154</v>
      </c>
      <c r="E37" s="32">
        <f>E38</f>
        <v>38.8</v>
      </c>
      <c r="F37" s="32">
        <f>F38</f>
        <v>20.8</v>
      </c>
      <c r="G37" s="117">
        <f t="shared" si="2"/>
        <v>0.13506493506493508</v>
      </c>
      <c r="H37" s="122">
        <f t="shared" si="3"/>
        <v>0.5360824742268042</v>
      </c>
    </row>
    <row r="38" spans="1:8" ht="39.75" customHeight="1">
      <c r="A38" s="34" t="s">
        <v>124</v>
      </c>
      <c r="B38" s="47" t="s">
        <v>189</v>
      </c>
      <c r="C38" s="34" t="s">
        <v>312</v>
      </c>
      <c r="D38" s="32">
        <v>154</v>
      </c>
      <c r="E38" s="32">
        <v>38.8</v>
      </c>
      <c r="F38" s="32">
        <v>20.8</v>
      </c>
      <c r="G38" s="117">
        <f t="shared" si="2"/>
        <v>0.13506493506493508</v>
      </c>
      <c r="H38" s="122">
        <f t="shared" si="3"/>
        <v>0.5360824742268042</v>
      </c>
    </row>
    <row r="39" spans="1:8" ht="25.5" hidden="1">
      <c r="A39" s="57" t="s">
        <v>86</v>
      </c>
      <c r="B39" s="52" t="s">
        <v>49</v>
      </c>
      <c r="C39" s="57"/>
      <c r="D39" s="95">
        <f aca="true" t="shared" si="4" ref="D39:F40">D40</f>
        <v>0</v>
      </c>
      <c r="E39" s="95">
        <f t="shared" si="4"/>
        <v>0</v>
      </c>
      <c r="F39" s="95">
        <f t="shared" si="4"/>
        <v>0</v>
      </c>
      <c r="G39" s="117" t="e">
        <f t="shared" si="2"/>
        <v>#DIV/0!</v>
      </c>
      <c r="H39" s="122" t="e">
        <f t="shared" si="3"/>
        <v>#DIV/0!</v>
      </c>
    </row>
    <row r="40" spans="1:8" ht="12.75" hidden="1">
      <c r="A40" s="34" t="s">
        <v>125</v>
      </c>
      <c r="B40" s="47" t="s">
        <v>117</v>
      </c>
      <c r="C40" s="34"/>
      <c r="D40" s="32">
        <f t="shared" si="4"/>
        <v>0</v>
      </c>
      <c r="E40" s="32">
        <f t="shared" si="4"/>
        <v>0</v>
      </c>
      <c r="F40" s="32">
        <f t="shared" si="4"/>
        <v>0</v>
      </c>
      <c r="G40" s="117" t="e">
        <f t="shared" si="2"/>
        <v>#DIV/0!</v>
      </c>
      <c r="H40" s="122" t="e">
        <f t="shared" si="3"/>
        <v>#DIV/0!</v>
      </c>
    </row>
    <row r="41" spans="1:8" s="16" customFormat="1" ht="51" hidden="1">
      <c r="A41" s="97"/>
      <c r="B41" s="69" t="s">
        <v>229</v>
      </c>
      <c r="C41" s="97" t="s">
        <v>230</v>
      </c>
      <c r="D41" s="98">
        <v>0</v>
      </c>
      <c r="E41" s="98">
        <v>0</v>
      </c>
      <c r="F41" s="98">
        <v>0</v>
      </c>
      <c r="G41" s="100" t="e">
        <f t="shared" si="2"/>
        <v>#DIV/0!</v>
      </c>
      <c r="H41" s="101" t="e">
        <f t="shared" si="3"/>
        <v>#DIV/0!</v>
      </c>
    </row>
    <row r="42" spans="1:8" s="11" customFormat="1" ht="13.5">
      <c r="A42" s="57" t="s">
        <v>87</v>
      </c>
      <c r="B42" s="52" t="s">
        <v>51</v>
      </c>
      <c r="C42" s="57"/>
      <c r="D42" s="95">
        <f aca="true" t="shared" si="5" ref="D42:F43">D43</f>
        <v>4.5</v>
      </c>
      <c r="E42" s="95">
        <f t="shared" si="5"/>
        <v>4.5</v>
      </c>
      <c r="F42" s="95">
        <f t="shared" si="5"/>
        <v>4.5</v>
      </c>
      <c r="G42" s="100">
        <f t="shared" si="2"/>
        <v>1</v>
      </c>
      <c r="H42" s="101">
        <f t="shared" si="3"/>
        <v>1</v>
      </c>
    </row>
    <row r="43" spans="1:8" ht="25.5">
      <c r="A43" s="102" t="s">
        <v>88</v>
      </c>
      <c r="B43" s="80" t="s">
        <v>139</v>
      </c>
      <c r="C43" s="34"/>
      <c r="D43" s="32">
        <f t="shared" si="5"/>
        <v>4.5</v>
      </c>
      <c r="E43" s="32">
        <f t="shared" si="5"/>
        <v>4.5</v>
      </c>
      <c r="F43" s="32">
        <f t="shared" si="5"/>
        <v>4.5</v>
      </c>
      <c r="G43" s="100">
        <f t="shared" si="2"/>
        <v>1</v>
      </c>
      <c r="H43" s="101">
        <f t="shared" si="3"/>
        <v>1</v>
      </c>
    </row>
    <row r="44" spans="1:8" s="16" customFormat="1" ht="25.5">
      <c r="A44" s="97"/>
      <c r="B44" s="72" t="s">
        <v>139</v>
      </c>
      <c r="C44" s="97" t="s">
        <v>360</v>
      </c>
      <c r="D44" s="98">
        <f>4.5</f>
        <v>4.5</v>
      </c>
      <c r="E44" s="98">
        <f>4.5</f>
        <v>4.5</v>
      </c>
      <c r="F44" s="98">
        <f>4.5</f>
        <v>4.5</v>
      </c>
      <c r="G44" s="100">
        <f t="shared" si="2"/>
        <v>1</v>
      </c>
      <c r="H44" s="101">
        <f t="shared" si="3"/>
        <v>1</v>
      </c>
    </row>
    <row r="45" spans="1:8" ht="25.5">
      <c r="A45" s="60" t="s">
        <v>89</v>
      </c>
      <c r="B45" s="52" t="s">
        <v>52</v>
      </c>
      <c r="C45" s="57"/>
      <c r="D45" s="95">
        <f>D46</f>
        <v>285</v>
      </c>
      <c r="E45" s="95">
        <f>E46</f>
        <v>115.5</v>
      </c>
      <c r="F45" s="95">
        <f>F46</f>
        <v>95.6</v>
      </c>
      <c r="G45" s="117">
        <f t="shared" si="2"/>
        <v>0.33543859649122804</v>
      </c>
      <c r="H45" s="122">
        <f t="shared" si="3"/>
        <v>0.8277056277056276</v>
      </c>
    </row>
    <row r="46" spans="1:8" ht="12.75">
      <c r="A46" s="57" t="s">
        <v>55</v>
      </c>
      <c r="B46" s="52" t="s">
        <v>56</v>
      </c>
      <c r="C46" s="57"/>
      <c r="D46" s="95">
        <f>D47+D48+D49</f>
        <v>285</v>
      </c>
      <c r="E46" s="95">
        <f>E47+E48+E49</f>
        <v>115.5</v>
      </c>
      <c r="F46" s="95">
        <f>F47+F48+F49</f>
        <v>95.6</v>
      </c>
      <c r="G46" s="117">
        <f t="shared" si="2"/>
        <v>0.33543859649122804</v>
      </c>
      <c r="H46" s="122">
        <f t="shared" si="3"/>
        <v>0.8277056277056276</v>
      </c>
    </row>
    <row r="47" spans="1:8" ht="12.75">
      <c r="A47" s="34"/>
      <c r="B47" s="47" t="s">
        <v>110</v>
      </c>
      <c r="C47" s="34" t="s">
        <v>301</v>
      </c>
      <c r="D47" s="32">
        <v>180</v>
      </c>
      <c r="E47" s="32">
        <v>60</v>
      </c>
      <c r="F47" s="32">
        <v>40.4</v>
      </c>
      <c r="G47" s="117">
        <f t="shared" si="2"/>
        <v>0.22444444444444445</v>
      </c>
      <c r="H47" s="122">
        <f t="shared" si="3"/>
        <v>0.6733333333333333</v>
      </c>
    </row>
    <row r="48" spans="1:8" s="16" customFormat="1" ht="20.25" customHeight="1">
      <c r="A48" s="97"/>
      <c r="B48" s="47" t="s">
        <v>306</v>
      </c>
      <c r="C48" s="97" t="s">
        <v>302</v>
      </c>
      <c r="D48" s="98">
        <v>25</v>
      </c>
      <c r="E48" s="98">
        <v>0</v>
      </c>
      <c r="F48" s="98">
        <v>0</v>
      </c>
      <c r="G48" s="117">
        <f t="shared" si="2"/>
        <v>0</v>
      </c>
      <c r="H48" s="122">
        <v>0</v>
      </c>
    </row>
    <row r="49" spans="1:8" s="16" customFormat="1" ht="20.25" customHeight="1">
      <c r="A49" s="97"/>
      <c r="B49" s="47" t="s">
        <v>208</v>
      </c>
      <c r="C49" s="97" t="s">
        <v>307</v>
      </c>
      <c r="D49" s="98">
        <v>80</v>
      </c>
      <c r="E49" s="98">
        <v>55.5</v>
      </c>
      <c r="F49" s="98">
        <v>55.2</v>
      </c>
      <c r="G49" s="117">
        <f t="shared" si="2"/>
        <v>0.6900000000000001</v>
      </c>
      <c r="H49" s="122">
        <f t="shared" si="3"/>
        <v>0.9945945945945946</v>
      </c>
    </row>
    <row r="50" spans="1:8" ht="28.5" customHeight="1">
      <c r="A50" s="73" t="s">
        <v>142</v>
      </c>
      <c r="B50" s="74" t="s">
        <v>140</v>
      </c>
      <c r="C50" s="73"/>
      <c r="D50" s="32">
        <f aca="true" t="shared" si="6" ref="D50:F51">D51</f>
        <v>2.2</v>
      </c>
      <c r="E50" s="32">
        <f t="shared" si="6"/>
        <v>2.2</v>
      </c>
      <c r="F50" s="32">
        <f t="shared" si="6"/>
        <v>0.2</v>
      </c>
      <c r="G50" s="117">
        <f t="shared" si="2"/>
        <v>0.09090909090909091</v>
      </c>
      <c r="H50" s="122">
        <f t="shared" si="3"/>
        <v>0.09090909090909091</v>
      </c>
    </row>
    <row r="51" spans="1:8" ht="42.75" customHeight="1">
      <c r="A51" s="102" t="s">
        <v>136</v>
      </c>
      <c r="B51" s="80" t="s">
        <v>143</v>
      </c>
      <c r="C51" s="102"/>
      <c r="D51" s="32">
        <f t="shared" si="6"/>
        <v>2.2</v>
      </c>
      <c r="E51" s="32">
        <f t="shared" si="6"/>
        <v>2.2</v>
      </c>
      <c r="F51" s="32">
        <f t="shared" si="6"/>
        <v>0.2</v>
      </c>
      <c r="G51" s="117">
        <f t="shared" si="2"/>
        <v>0.09090909090909091</v>
      </c>
      <c r="H51" s="122">
        <f t="shared" si="3"/>
        <v>0.09090909090909091</v>
      </c>
    </row>
    <row r="52" spans="1:8" s="16" customFormat="1" ht="42" customHeight="1">
      <c r="A52" s="97"/>
      <c r="B52" s="69" t="s">
        <v>231</v>
      </c>
      <c r="C52" s="97" t="s">
        <v>308</v>
      </c>
      <c r="D52" s="98">
        <v>2.2</v>
      </c>
      <c r="E52" s="98">
        <f>2.2</f>
        <v>2.2</v>
      </c>
      <c r="F52" s="98">
        <v>0.2</v>
      </c>
      <c r="G52" s="100">
        <f t="shared" si="2"/>
        <v>0.09090909090909091</v>
      </c>
      <c r="H52" s="101">
        <f t="shared" si="3"/>
        <v>0.09090909090909091</v>
      </c>
    </row>
    <row r="53" spans="1:8" ht="17.25" customHeight="1">
      <c r="A53" s="57" t="s">
        <v>57</v>
      </c>
      <c r="B53" s="52" t="s">
        <v>58</v>
      </c>
      <c r="C53" s="57"/>
      <c r="D53" s="95">
        <f aca="true" t="shared" si="7" ref="D53:F54">D54</f>
        <v>3</v>
      </c>
      <c r="E53" s="95">
        <f t="shared" si="7"/>
        <v>0</v>
      </c>
      <c r="F53" s="95">
        <f t="shared" si="7"/>
        <v>0</v>
      </c>
      <c r="G53" s="117">
        <f t="shared" si="2"/>
        <v>0</v>
      </c>
      <c r="H53" s="122">
        <v>0</v>
      </c>
    </row>
    <row r="54" spans="1:8" ht="14.25" customHeight="1">
      <c r="A54" s="34" t="s">
        <v>62</v>
      </c>
      <c r="B54" s="47" t="s">
        <v>63</v>
      </c>
      <c r="C54" s="34"/>
      <c r="D54" s="32">
        <f t="shared" si="7"/>
        <v>3</v>
      </c>
      <c r="E54" s="32">
        <f t="shared" si="7"/>
        <v>0</v>
      </c>
      <c r="F54" s="32">
        <f t="shared" si="7"/>
        <v>0</v>
      </c>
      <c r="G54" s="117">
        <f t="shared" si="2"/>
        <v>0</v>
      </c>
      <c r="H54" s="122">
        <v>0</v>
      </c>
    </row>
    <row r="55" spans="1:8" s="16" customFormat="1" ht="39" customHeight="1">
      <c r="A55" s="97"/>
      <c r="B55" s="69" t="s">
        <v>309</v>
      </c>
      <c r="C55" s="97" t="s">
        <v>310</v>
      </c>
      <c r="D55" s="98">
        <v>3</v>
      </c>
      <c r="E55" s="98">
        <v>0</v>
      </c>
      <c r="F55" s="98">
        <v>0</v>
      </c>
      <c r="G55" s="100">
        <f t="shared" si="2"/>
        <v>0</v>
      </c>
      <c r="H55" s="101">
        <v>0</v>
      </c>
    </row>
    <row r="56" spans="1:8" ht="17.25" customHeight="1">
      <c r="A56" s="57">
        <v>1000</v>
      </c>
      <c r="B56" s="52" t="s">
        <v>72</v>
      </c>
      <c r="C56" s="57"/>
      <c r="D56" s="95">
        <f>D57</f>
        <v>36</v>
      </c>
      <c r="E56" s="95">
        <f>E57</f>
        <v>9</v>
      </c>
      <c r="F56" s="95">
        <f>F57</f>
        <v>9</v>
      </c>
      <c r="G56" s="117">
        <f t="shared" si="2"/>
        <v>0.25</v>
      </c>
      <c r="H56" s="122">
        <f t="shared" si="3"/>
        <v>1</v>
      </c>
    </row>
    <row r="57" spans="1:8" ht="16.5" customHeight="1">
      <c r="A57" s="34">
        <v>1001</v>
      </c>
      <c r="B57" s="47" t="s">
        <v>212</v>
      </c>
      <c r="C57" s="34" t="s">
        <v>311</v>
      </c>
      <c r="D57" s="32">
        <v>36</v>
      </c>
      <c r="E57" s="32">
        <v>9</v>
      </c>
      <c r="F57" s="32">
        <v>9</v>
      </c>
      <c r="G57" s="117">
        <f t="shared" si="2"/>
        <v>0.25</v>
      </c>
      <c r="H57" s="122">
        <f t="shared" si="3"/>
        <v>1</v>
      </c>
    </row>
    <row r="58" spans="1:8" ht="30.75" customHeight="1">
      <c r="A58" s="57"/>
      <c r="B58" s="52" t="s">
        <v>111</v>
      </c>
      <c r="C58" s="57"/>
      <c r="D58" s="32">
        <f>D59</f>
        <v>1616.7</v>
      </c>
      <c r="E58" s="32">
        <f>E59</f>
        <v>554.9</v>
      </c>
      <c r="F58" s="32">
        <f>F59</f>
        <v>354.3</v>
      </c>
      <c r="G58" s="117">
        <f t="shared" si="2"/>
        <v>0.21915012061606978</v>
      </c>
      <c r="H58" s="122">
        <f t="shared" si="3"/>
        <v>0.6384934222382411</v>
      </c>
    </row>
    <row r="59" spans="1:8" s="16" customFormat="1" ht="25.5">
      <c r="A59" s="97"/>
      <c r="B59" s="69" t="s">
        <v>112</v>
      </c>
      <c r="C59" s="97" t="s">
        <v>232</v>
      </c>
      <c r="D59" s="98">
        <v>1616.7</v>
      </c>
      <c r="E59" s="98">
        <f>554.9</f>
        <v>554.9</v>
      </c>
      <c r="F59" s="98">
        <f>354.3</f>
        <v>354.3</v>
      </c>
      <c r="G59" s="100">
        <f t="shared" si="2"/>
        <v>0.21915012061606978</v>
      </c>
      <c r="H59" s="101">
        <f t="shared" si="3"/>
        <v>0.6384934222382411</v>
      </c>
    </row>
    <row r="60" spans="1:8" ht="15.75">
      <c r="A60" s="57"/>
      <c r="B60" s="81" t="s">
        <v>79</v>
      </c>
      <c r="C60" s="103"/>
      <c r="D60" s="104">
        <f>D31+D37+D39+D42+D45++D50+D53+D56+D58</f>
        <v>4174.2</v>
      </c>
      <c r="E60" s="104">
        <f>E31+E37+E39+E42+E45++E50+E53+E56+E58</f>
        <v>1297.5</v>
      </c>
      <c r="F60" s="104">
        <f>F31+F37+F39+F42+F45++F50+F53+F56+F58</f>
        <v>962.7</v>
      </c>
      <c r="G60" s="117">
        <f t="shared" si="2"/>
        <v>0.2306310191174357</v>
      </c>
      <c r="H60" s="122">
        <f t="shared" si="3"/>
        <v>0.7419653179190752</v>
      </c>
    </row>
    <row r="61" spans="1:8" ht="15.75" customHeight="1">
      <c r="A61" s="49"/>
      <c r="B61" s="47" t="s">
        <v>94</v>
      </c>
      <c r="C61" s="34"/>
      <c r="D61" s="106">
        <f>D58</f>
        <v>1616.7</v>
      </c>
      <c r="E61" s="106">
        <f>E58</f>
        <v>554.9</v>
      </c>
      <c r="F61" s="106">
        <f>F58</f>
        <v>354.3</v>
      </c>
      <c r="G61" s="117">
        <f t="shared" si="2"/>
        <v>0.21915012061606978</v>
      </c>
      <c r="H61" s="122">
        <f t="shared" si="3"/>
        <v>0.6384934222382411</v>
      </c>
    </row>
    <row r="62" ht="12.75">
      <c r="A62" s="39"/>
    </row>
    <row r="63" spans="1:8" ht="15">
      <c r="A63" s="39"/>
      <c r="B63" s="40" t="s">
        <v>104</v>
      </c>
      <c r="C63" s="41"/>
      <c r="H63" s="38">
        <v>769.9</v>
      </c>
    </row>
    <row r="64" spans="1:3" ht="15">
      <c r="A64" s="39"/>
      <c r="B64" s="40"/>
      <c r="C64" s="41"/>
    </row>
    <row r="65" spans="1:3" ht="15">
      <c r="A65" s="39"/>
      <c r="B65" s="40" t="s">
        <v>95</v>
      </c>
      <c r="C65" s="41"/>
    </row>
    <row r="66" spans="1:3" ht="15">
      <c r="A66" s="39"/>
      <c r="B66" s="40" t="s">
        <v>96</v>
      </c>
      <c r="C66" s="41"/>
    </row>
    <row r="67" spans="1:3" ht="15">
      <c r="A67" s="39"/>
      <c r="B67" s="40"/>
      <c r="C67" s="41"/>
    </row>
    <row r="68" spans="1:3" ht="15">
      <c r="A68" s="39"/>
      <c r="B68" s="40" t="s">
        <v>97</v>
      </c>
      <c r="C68" s="41"/>
    </row>
    <row r="69" spans="1:3" ht="15">
      <c r="A69" s="39"/>
      <c r="B69" s="40" t="s">
        <v>98</v>
      </c>
      <c r="C69" s="41"/>
    </row>
    <row r="70" spans="1:3" ht="15">
      <c r="A70" s="39"/>
      <c r="B70" s="40"/>
      <c r="C70" s="41"/>
    </row>
    <row r="71" spans="1:3" ht="15">
      <c r="A71" s="39"/>
      <c r="B71" s="40" t="s">
        <v>99</v>
      </c>
      <c r="C71" s="41"/>
    </row>
    <row r="72" spans="1:3" ht="15">
      <c r="A72" s="39"/>
      <c r="B72" s="40" t="s">
        <v>100</v>
      </c>
      <c r="C72" s="41"/>
    </row>
    <row r="73" spans="1:3" ht="15">
      <c r="A73" s="39"/>
      <c r="B73" s="40"/>
      <c r="C73" s="41"/>
    </row>
    <row r="74" spans="1:3" ht="15">
      <c r="A74" s="39"/>
      <c r="B74" s="40" t="s">
        <v>101</v>
      </c>
      <c r="C74" s="41"/>
    </row>
    <row r="75" spans="1:3" ht="15">
      <c r="A75" s="39"/>
      <c r="B75" s="40" t="s">
        <v>102</v>
      </c>
      <c r="C75" s="41"/>
    </row>
    <row r="76" spans="1:3" ht="15">
      <c r="A76" s="39"/>
      <c r="B76" s="40"/>
      <c r="C76" s="41"/>
    </row>
    <row r="77" spans="1:3" ht="15">
      <c r="A77" s="39"/>
      <c r="B77" s="40"/>
      <c r="C77" s="41"/>
    </row>
    <row r="78" spans="1:8" ht="15">
      <c r="A78" s="39"/>
      <c r="B78" s="40" t="s">
        <v>103</v>
      </c>
      <c r="C78" s="41"/>
      <c r="H78" s="46">
        <f>H63+F26-F60</f>
        <v>537.8999999999999</v>
      </c>
    </row>
    <row r="79" ht="12.75">
      <c r="A79" s="39"/>
    </row>
    <row r="80" ht="12.75">
      <c r="A80" s="39"/>
    </row>
    <row r="81" spans="1:3" ht="15">
      <c r="A81" s="39"/>
      <c r="B81" s="40" t="s">
        <v>105</v>
      </c>
      <c r="C81" s="41"/>
    </row>
    <row r="82" spans="1:3" ht="15">
      <c r="A82" s="39"/>
      <c r="B82" s="40" t="s">
        <v>106</v>
      </c>
      <c r="C82" s="41"/>
    </row>
    <row r="83" spans="1:3" ht="15">
      <c r="A83" s="39"/>
      <c r="B83" s="40" t="s">
        <v>107</v>
      </c>
      <c r="C83" s="41"/>
    </row>
    <row r="84" ht="12.75">
      <c r="A84" s="39"/>
    </row>
    <row r="85" ht="12.75">
      <c r="A85" s="39"/>
    </row>
    <row r="86" ht="12.75">
      <c r="A86" s="39"/>
    </row>
    <row r="87" ht="12.75">
      <c r="A87" s="39"/>
    </row>
    <row r="88" ht="12.75">
      <c r="A88" s="39"/>
    </row>
    <row r="89" ht="12.75">
      <c r="A89" s="39"/>
    </row>
    <row r="90" ht="12.75">
      <c r="A90" s="39"/>
    </row>
    <row r="91" ht="12.75">
      <c r="A91" s="39"/>
    </row>
    <row r="92" ht="12.75">
      <c r="A92" s="39"/>
    </row>
    <row r="93" ht="12.75">
      <c r="A93" s="39"/>
    </row>
    <row r="94" ht="12.75">
      <c r="A94" s="39"/>
    </row>
    <row r="95" ht="12.75">
      <c r="A95" s="39"/>
    </row>
    <row r="96" ht="12.75">
      <c r="A96" s="39"/>
    </row>
    <row r="97" ht="12.75">
      <c r="A97" s="39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  <row r="108" ht="12.75">
      <c r="A108" s="39"/>
    </row>
    <row r="109" ht="12.75">
      <c r="A109" s="39"/>
    </row>
    <row r="110" ht="12.75">
      <c r="A110" s="39"/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39"/>
    </row>
    <row r="185" ht="12.75">
      <c r="A185" s="39"/>
    </row>
    <row r="186" ht="12.75">
      <c r="A186" s="39"/>
    </row>
    <row r="187" ht="12.75">
      <c r="A187" s="39"/>
    </row>
    <row r="188" ht="12.75">
      <c r="A188" s="39"/>
    </row>
    <row r="189" ht="12.75">
      <c r="A189" s="39"/>
    </row>
    <row r="190" ht="12.75">
      <c r="A190" s="39"/>
    </row>
    <row r="191" ht="12.75">
      <c r="A191" s="39"/>
    </row>
    <row r="192" ht="12.75">
      <c r="A192" s="39"/>
    </row>
    <row r="193" ht="12.75">
      <c r="A193" s="39"/>
    </row>
    <row r="194" ht="12.75">
      <c r="A194" s="39"/>
    </row>
    <row r="195" ht="12.75">
      <c r="A195" s="39"/>
    </row>
    <row r="196" ht="12.75">
      <c r="A196" s="39"/>
    </row>
    <row r="197" ht="12.75">
      <c r="A197" s="39"/>
    </row>
    <row r="198" ht="12.75">
      <c r="A198" s="39"/>
    </row>
    <row r="199" ht="12.75">
      <c r="A199" s="39"/>
    </row>
    <row r="200" ht="12.75">
      <c r="A200" s="39"/>
    </row>
    <row r="201" ht="12.75">
      <c r="A201" s="39"/>
    </row>
    <row r="202" ht="12.75">
      <c r="A202" s="39"/>
    </row>
    <row r="203" ht="12.75">
      <c r="A203" s="39"/>
    </row>
    <row r="204" ht="12.75">
      <c r="A204" s="39"/>
    </row>
    <row r="205" ht="12.75">
      <c r="A205" s="39"/>
    </row>
    <row r="206" ht="12.75">
      <c r="A206" s="39"/>
    </row>
    <row r="207" ht="12.75">
      <c r="A207" s="39"/>
    </row>
    <row r="208" ht="12.75">
      <c r="A208" s="39"/>
    </row>
    <row r="209" ht="12.75">
      <c r="A209" s="39"/>
    </row>
    <row r="210" ht="12.75">
      <c r="A210" s="39"/>
    </row>
    <row r="211" ht="12.75">
      <c r="A211" s="39"/>
    </row>
    <row r="212" ht="12.75">
      <c r="A212" s="39"/>
    </row>
    <row r="213" ht="12.75">
      <c r="A213" s="39"/>
    </row>
    <row r="214" ht="12.75">
      <c r="A214" s="39"/>
    </row>
    <row r="215" ht="12.75">
      <c r="A215" s="39"/>
    </row>
    <row r="216" ht="12.75">
      <c r="A216" s="39"/>
    </row>
    <row r="217" ht="12.75">
      <c r="A217" s="39"/>
    </row>
    <row r="218" ht="12.75">
      <c r="A218" s="39"/>
    </row>
    <row r="219" ht="12.75">
      <c r="A219" s="39"/>
    </row>
    <row r="220" ht="12.75">
      <c r="A220" s="39"/>
    </row>
    <row r="221" ht="12.75">
      <c r="A221" s="39"/>
    </row>
    <row r="222" ht="12.75">
      <c r="A222" s="39"/>
    </row>
    <row r="223" ht="12.75">
      <c r="A223" s="39"/>
    </row>
    <row r="224" ht="12.75">
      <c r="A224" s="39"/>
    </row>
    <row r="225" ht="12.75">
      <c r="A225" s="39"/>
    </row>
    <row r="226" ht="12.75">
      <c r="A226" s="39"/>
    </row>
    <row r="227" ht="12.75">
      <c r="A227" s="39"/>
    </row>
    <row r="228" ht="12.75">
      <c r="A228" s="39"/>
    </row>
    <row r="229" ht="12.75">
      <c r="A229" s="39"/>
    </row>
    <row r="230" ht="12.75">
      <c r="A230" s="39"/>
    </row>
    <row r="231" ht="12.75">
      <c r="A231" s="39"/>
    </row>
    <row r="232" ht="12.75">
      <c r="A232" s="39"/>
    </row>
    <row r="233" ht="12.75">
      <c r="A233" s="39"/>
    </row>
    <row r="234" ht="12.75">
      <c r="A234" s="39"/>
    </row>
    <row r="235" ht="12.75">
      <c r="A235" s="39"/>
    </row>
    <row r="236" ht="12.75">
      <c r="A236" s="39"/>
    </row>
    <row r="237" ht="12.75">
      <c r="A237" s="39"/>
    </row>
    <row r="238" ht="12.75">
      <c r="A238" s="39"/>
    </row>
    <row r="239" ht="12.75">
      <c r="A239" s="39"/>
    </row>
    <row r="240" ht="12.75">
      <c r="A240" s="39"/>
    </row>
    <row r="241" ht="12.75">
      <c r="A241" s="39"/>
    </row>
    <row r="242" ht="12.75">
      <c r="A242" s="39"/>
    </row>
    <row r="243" ht="12.75">
      <c r="A243" s="39"/>
    </row>
    <row r="244" ht="12.75">
      <c r="A244" s="39"/>
    </row>
    <row r="245" ht="12.75">
      <c r="A245" s="39"/>
    </row>
    <row r="246" ht="12.75">
      <c r="A246" s="39"/>
    </row>
    <row r="247" ht="12.75">
      <c r="A247" s="39"/>
    </row>
    <row r="248" ht="12.75">
      <c r="A248" s="39"/>
    </row>
    <row r="249" ht="12.75">
      <c r="A249" s="39"/>
    </row>
    <row r="250" ht="12.75">
      <c r="A250" s="39"/>
    </row>
    <row r="251" ht="12.75">
      <c r="A251" s="39"/>
    </row>
    <row r="252" ht="12.75">
      <c r="A252" s="39"/>
    </row>
    <row r="253" ht="12.75">
      <c r="A253" s="39"/>
    </row>
    <row r="254" ht="12.75">
      <c r="A254" s="39"/>
    </row>
    <row r="255" ht="12.75">
      <c r="A255" s="39"/>
    </row>
    <row r="256" ht="12.75">
      <c r="A256" s="39"/>
    </row>
    <row r="257" ht="12.75">
      <c r="A257" s="39"/>
    </row>
    <row r="258" ht="12.75">
      <c r="A258" s="39"/>
    </row>
    <row r="259" ht="12.75">
      <c r="A259" s="39"/>
    </row>
    <row r="260" ht="12.75">
      <c r="A260" s="39"/>
    </row>
    <row r="261" ht="12.75">
      <c r="A261" s="39"/>
    </row>
    <row r="262" ht="12.75">
      <c r="A262" s="39"/>
    </row>
    <row r="263" ht="12.75">
      <c r="A263" s="39"/>
    </row>
    <row r="264" ht="12.75">
      <c r="A264" s="39"/>
    </row>
    <row r="265" ht="12.75">
      <c r="A265" s="39"/>
    </row>
    <row r="266" ht="12.75">
      <c r="A266" s="39"/>
    </row>
    <row r="267" ht="12.75">
      <c r="A267" s="39"/>
    </row>
    <row r="268" ht="12.75">
      <c r="A268" s="39"/>
    </row>
    <row r="269" ht="12.75">
      <c r="A269" s="39"/>
    </row>
    <row r="270" ht="12.75">
      <c r="A270" s="39"/>
    </row>
    <row r="271" ht="12.75">
      <c r="A271" s="39"/>
    </row>
    <row r="272" ht="12.75">
      <c r="A272" s="39"/>
    </row>
    <row r="273" ht="12.75">
      <c r="A273" s="39"/>
    </row>
    <row r="274" ht="12.75">
      <c r="A274" s="39"/>
    </row>
    <row r="275" ht="12.75">
      <c r="A275" s="39"/>
    </row>
    <row r="276" ht="12.75">
      <c r="A276" s="39"/>
    </row>
    <row r="277" ht="12.75">
      <c r="A277" s="39"/>
    </row>
    <row r="278" ht="12.75">
      <c r="A278" s="39"/>
    </row>
    <row r="279" ht="12.75">
      <c r="A279" s="39"/>
    </row>
    <row r="280" ht="12.75">
      <c r="A280" s="39"/>
    </row>
    <row r="281" ht="12.75">
      <c r="A281" s="39"/>
    </row>
    <row r="282" ht="12.75">
      <c r="A282" s="39"/>
    </row>
    <row r="283" ht="12.75">
      <c r="A283" s="39"/>
    </row>
    <row r="284" ht="12.75">
      <c r="A284" s="39"/>
    </row>
    <row r="285" ht="12.75">
      <c r="A285" s="39"/>
    </row>
    <row r="286" ht="12.75">
      <c r="A286" s="39"/>
    </row>
    <row r="287" ht="12.75">
      <c r="A287" s="39"/>
    </row>
    <row r="288" ht="12.75">
      <c r="A288" s="39"/>
    </row>
    <row r="289" ht="12.75">
      <c r="A289" s="39"/>
    </row>
    <row r="290" ht="12.75">
      <c r="A290" s="39"/>
    </row>
    <row r="291" ht="12.75">
      <c r="A291" s="39"/>
    </row>
    <row r="292" ht="12.75">
      <c r="A292" s="39"/>
    </row>
    <row r="293" ht="12.75">
      <c r="A293" s="39"/>
    </row>
    <row r="294" ht="12.75">
      <c r="A294" s="39"/>
    </row>
    <row r="295" ht="12.75">
      <c r="A295" s="39"/>
    </row>
    <row r="296" ht="12.75">
      <c r="A296" s="39"/>
    </row>
    <row r="297" ht="12.75">
      <c r="A297" s="39"/>
    </row>
    <row r="298" ht="12.75">
      <c r="A298" s="39"/>
    </row>
    <row r="299" ht="12.75">
      <c r="A299" s="39"/>
    </row>
    <row r="300" ht="12.75">
      <c r="A300" s="39"/>
    </row>
    <row r="301" ht="12.75">
      <c r="A301" s="39"/>
    </row>
    <row r="302" ht="12.75">
      <c r="A302" s="39"/>
    </row>
    <row r="303" ht="12.75">
      <c r="A303" s="39"/>
    </row>
    <row r="304" ht="12.75">
      <c r="A304" s="39"/>
    </row>
    <row r="305" ht="12.75">
      <c r="A305" s="39"/>
    </row>
    <row r="306" ht="12.75">
      <c r="A306" s="39"/>
    </row>
    <row r="307" ht="12.75">
      <c r="A307" s="39"/>
    </row>
    <row r="308" ht="12.75">
      <c r="A308" s="39"/>
    </row>
    <row r="309" ht="12.75">
      <c r="A309" s="39"/>
    </row>
    <row r="310" ht="12.75">
      <c r="A310" s="39"/>
    </row>
    <row r="311" ht="12.75">
      <c r="A311" s="39"/>
    </row>
    <row r="312" ht="12.75">
      <c r="A312" s="39"/>
    </row>
    <row r="313" ht="12.75">
      <c r="A313" s="39"/>
    </row>
    <row r="314" ht="12.75">
      <c r="A314" s="39"/>
    </row>
    <row r="315" ht="12.75">
      <c r="A315" s="39"/>
    </row>
    <row r="316" ht="12.75">
      <c r="A316" s="39"/>
    </row>
    <row r="317" ht="12.75">
      <c r="A317" s="39"/>
    </row>
    <row r="318" ht="12.75">
      <c r="A318" s="39"/>
    </row>
    <row r="319" ht="12.75">
      <c r="A319" s="39"/>
    </row>
    <row r="320" ht="12.75">
      <c r="A320" s="39"/>
    </row>
    <row r="321" ht="12.75">
      <c r="A321" s="39"/>
    </row>
    <row r="322" ht="12.75">
      <c r="A322" s="39"/>
    </row>
    <row r="323" ht="12.75">
      <c r="A323" s="39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82"/>
  <sheetViews>
    <sheetView zoomScalePageLayoutView="0" workbookViewId="0" topLeftCell="A40">
      <selection activeCell="H37" sqref="H37"/>
    </sheetView>
  </sheetViews>
  <sheetFormatPr defaultColWidth="9.140625" defaultRowHeight="12.75"/>
  <cols>
    <col min="1" max="1" width="7.8515625" style="38" customWidth="1"/>
    <col min="2" max="2" width="38.140625" style="38" customWidth="1"/>
    <col min="3" max="3" width="18.421875" style="39" hidden="1" customWidth="1"/>
    <col min="4" max="5" width="11.7109375" style="38" customWidth="1"/>
    <col min="6" max="7" width="12.57421875" style="38" customWidth="1"/>
    <col min="8" max="8" width="11.140625" style="38" customWidth="1"/>
    <col min="9" max="16384" width="9.140625" style="1" customWidth="1"/>
  </cols>
  <sheetData>
    <row r="1" spans="1:8" s="5" customFormat="1" ht="66.75" customHeight="1">
      <c r="A1" s="157" t="s">
        <v>349</v>
      </c>
      <c r="B1" s="157"/>
      <c r="C1" s="157"/>
      <c r="D1" s="157"/>
      <c r="E1" s="157"/>
      <c r="F1" s="157"/>
      <c r="G1" s="157"/>
      <c r="H1" s="157"/>
    </row>
    <row r="2" spans="1:8" ht="12.75" customHeight="1">
      <c r="A2" s="42"/>
      <c r="B2" s="171" t="s">
        <v>13</v>
      </c>
      <c r="C2" s="43"/>
      <c r="D2" s="161" t="s">
        <v>14</v>
      </c>
      <c r="E2" s="159" t="s">
        <v>239</v>
      </c>
      <c r="F2" s="161" t="s">
        <v>15</v>
      </c>
      <c r="G2" s="161" t="s">
        <v>16</v>
      </c>
      <c r="H2" s="159" t="s">
        <v>240</v>
      </c>
    </row>
    <row r="3" spans="1:8" ht="21.75" customHeight="1">
      <c r="A3" s="35"/>
      <c r="B3" s="171"/>
      <c r="C3" s="43"/>
      <c r="D3" s="161"/>
      <c r="E3" s="160"/>
      <c r="F3" s="161"/>
      <c r="G3" s="161"/>
      <c r="H3" s="160"/>
    </row>
    <row r="4" spans="1:8" ht="15">
      <c r="A4" s="35"/>
      <c r="B4" s="48" t="s">
        <v>93</v>
      </c>
      <c r="C4" s="44"/>
      <c r="D4" s="50">
        <f>D5+D6+D7+D8+D9+D10+D11+D12+D13+D14+D15+D16+D17+D18+D19+D20</f>
        <v>4133.5</v>
      </c>
      <c r="E4" s="50">
        <f>E5+E6+E7+E8+E9+E10+E11+E12+E13+E14+E15+E16+E17+E18+E19+E20</f>
        <v>820</v>
      </c>
      <c r="F4" s="50">
        <f>F5+F6+F7+F8+F9+F10+F11+F12+F13+F14+F15+F16+F17+F18+F19+F20</f>
        <v>1303</v>
      </c>
      <c r="G4" s="36">
        <f>F4/D4</f>
        <v>0.3152292246280392</v>
      </c>
      <c r="H4" s="36">
        <f>F4/E4</f>
        <v>1.5890243902439025</v>
      </c>
    </row>
    <row r="5" spans="1:8" ht="15">
      <c r="A5" s="35"/>
      <c r="B5" s="47" t="s">
        <v>17</v>
      </c>
      <c r="C5" s="34"/>
      <c r="D5" s="32">
        <v>640</v>
      </c>
      <c r="E5" s="32">
        <v>120</v>
      </c>
      <c r="F5" s="32">
        <v>115.9</v>
      </c>
      <c r="G5" s="36">
        <f aca="true" t="shared" si="0" ref="G5:G28">F5/D5</f>
        <v>0.18109375</v>
      </c>
      <c r="H5" s="36">
        <f aca="true" t="shared" si="1" ref="H5:H28">F5/E5</f>
        <v>0.9658333333333334</v>
      </c>
    </row>
    <row r="6" spans="1:8" ht="15">
      <c r="A6" s="35"/>
      <c r="B6" s="47" t="s">
        <v>345</v>
      </c>
      <c r="C6" s="34"/>
      <c r="D6" s="32">
        <v>1003.5</v>
      </c>
      <c r="E6" s="32">
        <v>250</v>
      </c>
      <c r="F6" s="32">
        <v>358.1</v>
      </c>
      <c r="G6" s="36">
        <v>0</v>
      </c>
      <c r="H6" s="36">
        <v>0</v>
      </c>
    </row>
    <row r="7" spans="1:8" ht="15">
      <c r="A7" s="35"/>
      <c r="B7" s="47" t="s">
        <v>19</v>
      </c>
      <c r="C7" s="34"/>
      <c r="D7" s="32">
        <v>800</v>
      </c>
      <c r="E7" s="32">
        <v>260</v>
      </c>
      <c r="F7" s="32">
        <v>502.1</v>
      </c>
      <c r="G7" s="36">
        <f t="shared" si="0"/>
        <v>0.627625</v>
      </c>
      <c r="H7" s="36">
        <f t="shared" si="1"/>
        <v>1.9311538461538462</v>
      </c>
    </row>
    <row r="8" spans="1:8" ht="15">
      <c r="A8" s="35"/>
      <c r="B8" s="47" t="s">
        <v>20</v>
      </c>
      <c r="C8" s="34"/>
      <c r="D8" s="32">
        <v>170</v>
      </c>
      <c r="E8" s="32">
        <v>10</v>
      </c>
      <c r="F8" s="32">
        <v>8.9</v>
      </c>
      <c r="G8" s="36">
        <f t="shared" si="0"/>
        <v>0.05235294117647059</v>
      </c>
      <c r="H8" s="36">
        <f t="shared" si="1"/>
        <v>0.89</v>
      </c>
    </row>
    <row r="9" spans="1:8" ht="15">
      <c r="A9" s="35"/>
      <c r="B9" s="47" t="s">
        <v>21</v>
      </c>
      <c r="C9" s="34"/>
      <c r="D9" s="32">
        <v>1400</v>
      </c>
      <c r="E9" s="32">
        <v>151</v>
      </c>
      <c r="F9" s="32">
        <v>290.7</v>
      </c>
      <c r="G9" s="36">
        <f t="shared" si="0"/>
        <v>0.20764285714285713</v>
      </c>
      <c r="H9" s="36">
        <f t="shared" si="1"/>
        <v>1.9251655629139073</v>
      </c>
    </row>
    <row r="10" spans="1:8" ht="15">
      <c r="A10" s="35"/>
      <c r="B10" s="47" t="s">
        <v>118</v>
      </c>
      <c r="C10" s="34"/>
      <c r="D10" s="32">
        <v>10</v>
      </c>
      <c r="E10" s="32">
        <v>2</v>
      </c>
      <c r="F10" s="32">
        <v>9.1</v>
      </c>
      <c r="G10" s="36">
        <f t="shared" si="0"/>
        <v>0.9099999999999999</v>
      </c>
      <c r="H10" s="36">
        <f t="shared" si="1"/>
        <v>4.55</v>
      </c>
    </row>
    <row r="11" spans="1:8" ht="15">
      <c r="A11" s="35"/>
      <c r="B11" s="47" t="s">
        <v>22</v>
      </c>
      <c r="C11" s="34"/>
      <c r="D11" s="32">
        <v>0</v>
      </c>
      <c r="E11" s="32">
        <v>0</v>
      </c>
      <c r="F11" s="32">
        <v>0</v>
      </c>
      <c r="G11" s="36">
        <v>0</v>
      </c>
      <c r="H11" s="36">
        <v>0</v>
      </c>
    </row>
    <row r="12" spans="1:8" ht="15">
      <c r="A12" s="35"/>
      <c r="B12" s="47" t="s">
        <v>23</v>
      </c>
      <c r="C12" s="34"/>
      <c r="D12" s="32">
        <v>110</v>
      </c>
      <c r="E12" s="32">
        <v>27</v>
      </c>
      <c r="F12" s="32">
        <v>18.2</v>
      </c>
      <c r="G12" s="36">
        <f t="shared" si="0"/>
        <v>0.16545454545454544</v>
      </c>
      <c r="H12" s="36">
        <f t="shared" si="1"/>
        <v>0.674074074074074</v>
      </c>
    </row>
    <row r="13" spans="1:8" ht="15">
      <c r="A13" s="35"/>
      <c r="B13" s="47" t="s">
        <v>24</v>
      </c>
      <c r="C13" s="34"/>
      <c r="D13" s="32">
        <v>0</v>
      </c>
      <c r="E13" s="32">
        <v>0</v>
      </c>
      <c r="F13" s="32">
        <v>0</v>
      </c>
      <c r="G13" s="36">
        <v>0</v>
      </c>
      <c r="H13" s="36">
        <v>0</v>
      </c>
    </row>
    <row r="14" spans="1:8" ht="15">
      <c r="A14" s="35"/>
      <c r="B14" s="47" t="s">
        <v>26</v>
      </c>
      <c r="C14" s="34"/>
      <c r="D14" s="32">
        <v>0</v>
      </c>
      <c r="E14" s="32">
        <v>0</v>
      </c>
      <c r="F14" s="32">
        <v>0</v>
      </c>
      <c r="G14" s="36">
        <v>0</v>
      </c>
      <c r="H14" s="36">
        <v>0</v>
      </c>
    </row>
    <row r="15" spans="1:8" ht="15">
      <c r="A15" s="35"/>
      <c r="B15" s="47" t="s">
        <v>27</v>
      </c>
      <c r="C15" s="34"/>
      <c r="D15" s="32">
        <v>0</v>
      </c>
      <c r="E15" s="32">
        <v>0</v>
      </c>
      <c r="F15" s="32">
        <v>0</v>
      </c>
      <c r="G15" s="36">
        <v>0</v>
      </c>
      <c r="H15" s="36">
        <v>0</v>
      </c>
    </row>
    <row r="16" spans="1:8" ht="25.5">
      <c r="A16" s="35"/>
      <c r="B16" s="47" t="s">
        <v>28</v>
      </c>
      <c r="C16" s="34"/>
      <c r="D16" s="32">
        <v>0</v>
      </c>
      <c r="E16" s="32">
        <v>0</v>
      </c>
      <c r="F16" s="32">
        <v>0</v>
      </c>
      <c r="G16" s="36">
        <v>0</v>
      </c>
      <c r="H16" s="36">
        <v>0</v>
      </c>
    </row>
    <row r="17" spans="1:8" ht="15">
      <c r="A17" s="35"/>
      <c r="B17" s="47" t="s">
        <v>130</v>
      </c>
      <c r="C17" s="34"/>
      <c r="D17" s="32">
        <v>0</v>
      </c>
      <c r="E17" s="32">
        <v>0</v>
      </c>
      <c r="F17" s="32">
        <v>0</v>
      </c>
      <c r="G17" s="36">
        <v>0</v>
      </c>
      <c r="H17" s="36">
        <v>0</v>
      </c>
    </row>
    <row r="18" spans="1:8" ht="15">
      <c r="A18" s="35"/>
      <c r="B18" s="47" t="s">
        <v>30</v>
      </c>
      <c r="C18" s="34"/>
      <c r="D18" s="32">
        <v>0</v>
      </c>
      <c r="E18" s="32">
        <v>0</v>
      </c>
      <c r="F18" s="32">
        <v>0</v>
      </c>
      <c r="G18" s="36">
        <v>0</v>
      </c>
      <c r="H18" s="36">
        <v>0</v>
      </c>
    </row>
    <row r="19" spans="1:8" ht="15">
      <c r="A19" s="35"/>
      <c r="B19" s="47" t="s">
        <v>133</v>
      </c>
      <c r="C19" s="34"/>
      <c r="D19" s="32">
        <v>0</v>
      </c>
      <c r="E19" s="32">
        <v>0</v>
      </c>
      <c r="F19" s="32">
        <v>0</v>
      </c>
      <c r="G19" s="36">
        <v>0</v>
      </c>
      <c r="H19" s="36">
        <v>0</v>
      </c>
    </row>
    <row r="20" spans="1:8" ht="15">
      <c r="A20" s="35"/>
      <c r="B20" s="47" t="s">
        <v>33</v>
      </c>
      <c r="C20" s="34"/>
      <c r="D20" s="32">
        <v>0</v>
      </c>
      <c r="E20" s="32">
        <v>0</v>
      </c>
      <c r="F20" s="32">
        <v>0</v>
      </c>
      <c r="G20" s="36">
        <v>0</v>
      </c>
      <c r="H20" s="36">
        <v>0</v>
      </c>
    </row>
    <row r="21" spans="1:8" ht="15">
      <c r="A21" s="35"/>
      <c r="B21" s="52" t="s">
        <v>34</v>
      </c>
      <c r="C21" s="57"/>
      <c r="D21" s="32">
        <f>D22+D23+D24+D25+D26</f>
        <v>1304.2</v>
      </c>
      <c r="E21" s="32">
        <f>E22+E23+E24+E25+E26</f>
        <v>326.1</v>
      </c>
      <c r="F21" s="32">
        <f>F22+F23+F24+F25+F26</f>
        <v>61.2</v>
      </c>
      <c r="G21" s="36">
        <f t="shared" si="0"/>
        <v>0.046925318202729646</v>
      </c>
      <c r="H21" s="36">
        <f t="shared" si="1"/>
        <v>0.18767249310027598</v>
      </c>
    </row>
    <row r="22" spans="1:8" ht="15">
      <c r="A22" s="35"/>
      <c r="B22" s="47" t="s">
        <v>35</v>
      </c>
      <c r="C22" s="34"/>
      <c r="D22" s="32">
        <v>92.4</v>
      </c>
      <c r="E22" s="32">
        <v>23.1</v>
      </c>
      <c r="F22" s="32">
        <v>23.1</v>
      </c>
      <c r="G22" s="36">
        <f t="shared" si="0"/>
        <v>0.25</v>
      </c>
      <c r="H22" s="36">
        <f t="shared" si="1"/>
        <v>1</v>
      </c>
    </row>
    <row r="23" spans="1:8" ht="15">
      <c r="A23" s="35"/>
      <c r="B23" s="47" t="s">
        <v>113</v>
      </c>
      <c r="C23" s="34"/>
      <c r="D23" s="32">
        <f>154.5-0.5</f>
        <v>154</v>
      </c>
      <c r="E23" s="32">
        <f>38.5</f>
        <v>38.5</v>
      </c>
      <c r="F23" s="32">
        <v>38.1</v>
      </c>
      <c r="G23" s="36">
        <f t="shared" si="0"/>
        <v>0.2474025974025974</v>
      </c>
      <c r="H23" s="36">
        <f t="shared" si="1"/>
        <v>0.9896103896103896</v>
      </c>
    </row>
    <row r="24" spans="1:8" ht="15">
      <c r="A24" s="35"/>
      <c r="B24" s="47" t="s">
        <v>78</v>
      </c>
      <c r="C24" s="34"/>
      <c r="D24" s="32">
        <v>1057.8</v>
      </c>
      <c r="E24" s="32">
        <v>264.5</v>
      </c>
      <c r="F24" s="32">
        <v>0</v>
      </c>
      <c r="G24" s="36">
        <f t="shared" si="0"/>
        <v>0</v>
      </c>
      <c r="H24" s="36">
        <f t="shared" si="1"/>
        <v>0</v>
      </c>
    </row>
    <row r="25" spans="1:8" ht="25.5">
      <c r="A25" s="35"/>
      <c r="B25" s="47" t="s">
        <v>38</v>
      </c>
      <c r="C25" s="34"/>
      <c r="D25" s="32">
        <v>0</v>
      </c>
      <c r="E25" s="32">
        <v>0</v>
      </c>
      <c r="F25" s="32">
        <v>0</v>
      </c>
      <c r="G25" s="36">
        <v>0</v>
      </c>
      <c r="H25" s="36">
        <v>0</v>
      </c>
    </row>
    <row r="26" spans="1:8" ht="23.25" customHeight="1" thickBot="1">
      <c r="A26" s="35"/>
      <c r="B26" s="92" t="s">
        <v>171</v>
      </c>
      <c r="C26" s="93"/>
      <c r="D26" s="32">
        <v>0</v>
      </c>
      <c r="E26" s="32">
        <v>0</v>
      </c>
      <c r="F26" s="32">
        <v>0</v>
      </c>
      <c r="G26" s="36">
        <v>0</v>
      </c>
      <c r="H26" s="36">
        <v>0</v>
      </c>
    </row>
    <row r="27" spans="1:8" ht="18.75">
      <c r="A27" s="35"/>
      <c r="B27" s="115" t="s">
        <v>39</v>
      </c>
      <c r="C27" s="116"/>
      <c r="D27" s="50">
        <f>D4+D21</f>
        <v>5437.7</v>
      </c>
      <c r="E27" s="50">
        <f>E4+E21</f>
        <v>1146.1</v>
      </c>
      <c r="F27" s="50">
        <f>F4+F21</f>
        <v>1364.2</v>
      </c>
      <c r="G27" s="36">
        <f t="shared" si="0"/>
        <v>0.25087812862055653</v>
      </c>
      <c r="H27" s="36">
        <f t="shared" si="1"/>
        <v>1.1902975307564787</v>
      </c>
    </row>
    <row r="28" spans="1:8" ht="15">
      <c r="A28" s="35"/>
      <c r="B28" s="47" t="s">
        <v>119</v>
      </c>
      <c r="C28" s="34"/>
      <c r="D28" s="32">
        <f>D4</f>
        <v>4133.5</v>
      </c>
      <c r="E28" s="32">
        <f>E4</f>
        <v>820</v>
      </c>
      <c r="F28" s="32">
        <f>F4</f>
        <v>1303</v>
      </c>
      <c r="G28" s="36">
        <f t="shared" si="0"/>
        <v>0.3152292246280392</v>
      </c>
      <c r="H28" s="36">
        <f t="shared" si="1"/>
        <v>1.5890243902439025</v>
      </c>
    </row>
    <row r="29" spans="1:8" ht="12.75">
      <c r="A29" s="166"/>
      <c r="B29" s="179"/>
      <c r="C29" s="179"/>
      <c r="D29" s="179"/>
      <c r="E29" s="179"/>
      <c r="F29" s="179"/>
      <c r="G29" s="179"/>
      <c r="H29" s="180"/>
    </row>
    <row r="30" spans="1:8" ht="15" customHeight="1">
      <c r="A30" s="187" t="s">
        <v>178</v>
      </c>
      <c r="B30" s="171" t="s">
        <v>40</v>
      </c>
      <c r="C30" s="163" t="s">
        <v>227</v>
      </c>
      <c r="D30" s="161" t="s">
        <v>14</v>
      </c>
      <c r="E30" s="159" t="s">
        <v>239</v>
      </c>
      <c r="F30" s="159" t="s">
        <v>15</v>
      </c>
      <c r="G30" s="161" t="s">
        <v>16</v>
      </c>
      <c r="H30" s="159" t="s">
        <v>240</v>
      </c>
    </row>
    <row r="31" spans="1:8" ht="15" customHeight="1">
      <c r="A31" s="187"/>
      <c r="B31" s="171"/>
      <c r="C31" s="164"/>
      <c r="D31" s="161"/>
      <c r="E31" s="160"/>
      <c r="F31" s="160"/>
      <c r="G31" s="161"/>
      <c r="H31" s="160"/>
    </row>
    <row r="32" spans="1:8" ht="20.25" customHeight="1">
      <c r="A32" s="57" t="s">
        <v>80</v>
      </c>
      <c r="B32" s="52" t="s">
        <v>41</v>
      </c>
      <c r="C32" s="57"/>
      <c r="D32" s="95">
        <f>D33+D34+D35</f>
        <v>2332.6</v>
      </c>
      <c r="E32" s="95">
        <f>E33+E34+E35</f>
        <v>718.9</v>
      </c>
      <c r="F32" s="95">
        <f>F33+F34+F35</f>
        <v>591.4</v>
      </c>
      <c r="G32" s="117">
        <f>F32/D32</f>
        <v>0.25353682585955584</v>
      </c>
      <c r="H32" s="117">
        <f>F32/E32</f>
        <v>0.8226457087216581</v>
      </c>
    </row>
    <row r="33" spans="1:8" ht="65.25" customHeight="1">
      <c r="A33" s="34" t="s">
        <v>83</v>
      </c>
      <c r="B33" s="47" t="s">
        <v>182</v>
      </c>
      <c r="C33" s="34" t="s">
        <v>83</v>
      </c>
      <c r="D33" s="32">
        <v>2318.2</v>
      </c>
      <c r="E33" s="32">
        <v>713.9</v>
      </c>
      <c r="F33" s="32">
        <v>591.4</v>
      </c>
      <c r="G33" s="117">
        <f aca="true" t="shared" si="2" ref="G33:G59">F33/D33</f>
        <v>0.2551117246139246</v>
      </c>
      <c r="H33" s="117">
        <f aca="true" t="shared" si="3" ref="H33:H59">F33/E33</f>
        <v>0.8284073399635803</v>
      </c>
    </row>
    <row r="34" spans="1:8" ht="12.75">
      <c r="A34" s="34" t="s">
        <v>85</v>
      </c>
      <c r="B34" s="47" t="s">
        <v>46</v>
      </c>
      <c r="C34" s="34" t="s">
        <v>85</v>
      </c>
      <c r="D34" s="32">
        <f>30-20</f>
        <v>10</v>
      </c>
      <c r="E34" s="32">
        <v>5</v>
      </c>
      <c r="F34" s="32">
        <v>0</v>
      </c>
      <c r="G34" s="117">
        <f t="shared" si="2"/>
        <v>0</v>
      </c>
      <c r="H34" s="117">
        <f t="shared" si="3"/>
        <v>0</v>
      </c>
    </row>
    <row r="35" spans="1:8" ht="17.25" customHeight="1">
      <c r="A35" s="34" t="s">
        <v>144</v>
      </c>
      <c r="B35" s="47" t="s">
        <v>141</v>
      </c>
      <c r="C35" s="34"/>
      <c r="D35" s="32">
        <f>D36</f>
        <v>4.4</v>
      </c>
      <c r="E35" s="32">
        <f>E36</f>
        <v>0</v>
      </c>
      <c r="F35" s="32">
        <f>F36</f>
        <v>0</v>
      </c>
      <c r="G35" s="117">
        <f t="shared" si="2"/>
        <v>0</v>
      </c>
      <c r="H35" s="117">
        <v>0</v>
      </c>
    </row>
    <row r="36" spans="1:8" s="16" customFormat="1" ht="25.5">
      <c r="A36" s="97"/>
      <c r="B36" s="69" t="s">
        <v>129</v>
      </c>
      <c r="C36" s="97" t="s">
        <v>253</v>
      </c>
      <c r="D36" s="98">
        <v>4.4</v>
      </c>
      <c r="E36" s="98">
        <v>0</v>
      </c>
      <c r="F36" s="98">
        <v>0</v>
      </c>
      <c r="G36" s="100">
        <f t="shared" si="2"/>
        <v>0</v>
      </c>
      <c r="H36" s="100">
        <v>0</v>
      </c>
    </row>
    <row r="37" spans="1:8" ht="17.25" customHeight="1">
      <c r="A37" s="57" t="s">
        <v>123</v>
      </c>
      <c r="B37" s="52" t="s">
        <v>115</v>
      </c>
      <c r="C37" s="57"/>
      <c r="D37" s="95">
        <f>D38</f>
        <v>154</v>
      </c>
      <c r="E37" s="95">
        <f>E38</f>
        <v>38.8</v>
      </c>
      <c r="F37" s="95">
        <f>F38</f>
        <v>22.8</v>
      </c>
      <c r="G37" s="117">
        <f t="shared" si="2"/>
        <v>0.14805194805194805</v>
      </c>
      <c r="H37" s="117">
        <f t="shared" si="3"/>
        <v>0.5876288659793815</v>
      </c>
    </row>
    <row r="38" spans="1:8" ht="38.25">
      <c r="A38" s="34" t="s">
        <v>124</v>
      </c>
      <c r="B38" s="47" t="s">
        <v>189</v>
      </c>
      <c r="C38" s="34" t="s">
        <v>312</v>
      </c>
      <c r="D38" s="32">
        <f>154.5-0.5</f>
        <v>154</v>
      </c>
      <c r="E38" s="32">
        <v>38.8</v>
      </c>
      <c r="F38" s="32">
        <v>22.8</v>
      </c>
      <c r="G38" s="117">
        <f t="shared" si="2"/>
        <v>0.14805194805194805</v>
      </c>
      <c r="H38" s="117">
        <f t="shared" si="3"/>
        <v>0.5876288659793815</v>
      </c>
    </row>
    <row r="39" spans="1:9" ht="25.5">
      <c r="A39" s="57" t="s">
        <v>86</v>
      </c>
      <c r="B39" s="52" t="s">
        <v>49</v>
      </c>
      <c r="C39" s="57"/>
      <c r="D39" s="95">
        <f>D40</f>
        <v>100</v>
      </c>
      <c r="E39" s="95">
        <f>E40</f>
        <v>25</v>
      </c>
      <c r="F39" s="95">
        <f>F40</f>
        <v>0</v>
      </c>
      <c r="G39" s="117">
        <f t="shared" si="2"/>
        <v>0</v>
      </c>
      <c r="H39" s="117">
        <f t="shared" si="3"/>
        <v>0</v>
      </c>
      <c r="I39" s="11"/>
    </row>
    <row r="40" spans="1:8" ht="12.75">
      <c r="A40" s="34" t="s">
        <v>125</v>
      </c>
      <c r="B40" s="47" t="s">
        <v>117</v>
      </c>
      <c r="C40" s="34"/>
      <c r="D40" s="32">
        <f>D41</f>
        <v>100</v>
      </c>
      <c r="E40" s="32">
        <f>E41</f>
        <v>25</v>
      </c>
      <c r="F40" s="32">
        <v>0</v>
      </c>
      <c r="G40" s="117">
        <f t="shared" si="2"/>
        <v>0</v>
      </c>
      <c r="H40" s="117">
        <f t="shared" si="3"/>
        <v>0</v>
      </c>
    </row>
    <row r="41" spans="1:8" s="16" customFormat="1" ht="54.75" customHeight="1">
      <c r="A41" s="97"/>
      <c r="B41" s="69" t="s">
        <v>314</v>
      </c>
      <c r="C41" s="97" t="s">
        <v>313</v>
      </c>
      <c r="D41" s="98">
        <v>100</v>
      </c>
      <c r="E41" s="98">
        <v>25</v>
      </c>
      <c r="F41" s="98">
        <v>0</v>
      </c>
      <c r="G41" s="100">
        <f t="shared" si="2"/>
        <v>0</v>
      </c>
      <c r="H41" s="100">
        <f t="shared" si="3"/>
        <v>0</v>
      </c>
    </row>
    <row r="42" spans="1:8" s="16" customFormat="1" ht="21.75" customHeight="1" hidden="1">
      <c r="A42" s="57" t="s">
        <v>87</v>
      </c>
      <c r="B42" s="52" t="s">
        <v>51</v>
      </c>
      <c r="C42" s="57"/>
      <c r="D42" s="95">
        <f aca="true" t="shared" si="4" ref="D42:F43">D43</f>
        <v>0</v>
      </c>
      <c r="E42" s="95">
        <f t="shared" si="4"/>
        <v>0</v>
      </c>
      <c r="F42" s="95">
        <f t="shared" si="4"/>
        <v>0</v>
      </c>
      <c r="G42" s="100" t="e">
        <f t="shared" si="2"/>
        <v>#DIV/0!</v>
      </c>
      <c r="H42" s="101" t="e">
        <f t="shared" si="3"/>
        <v>#DIV/0!</v>
      </c>
    </row>
    <row r="43" spans="1:8" s="16" customFormat="1" ht="33" customHeight="1" hidden="1">
      <c r="A43" s="102" t="s">
        <v>88</v>
      </c>
      <c r="B43" s="80" t="s">
        <v>139</v>
      </c>
      <c r="C43" s="34"/>
      <c r="D43" s="32">
        <f t="shared" si="4"/>
        <v>0</v>
      </c>
      <c r="E43" s="32">
        <f t="shared" si="4"/>
        <v>0</v>
      </c>
      <c r="F43" s="32">
        <f t="shared" si="4"/>
        <v>0</v>
      </c>
      <c r="G43" s="100" t="e">
        <f t="shared" si="2"/>
        <v>#DIV/0!</v>
      </c>
      <c r="H43" s="101" t="e">
        <f t="shared" si="3"/>
        <v>#DIV/0!</v>
      </c>
    </row>
    <row r="44" spans="1:8" s="16" customFormat="1" ht="32.25" customHeight="1" hidden="1">
      <c r="A44" s="97"/>
      <c r="B44" s="72" t="s">
        <v>139</v>
      </c>
      <c r="C44" s="97" t="s">
        <v>326</v>
      </c>
      <c r="D44" s="98">
        <f>0</f>
        <v>0</v>
      </c>
      <c r="E44" s="98">
        <f>0</f>
        <v>0</v>
      </c>
      <c r="F44" s="98">
        <f>0</f>
        <v>0</v>
      </c>
      <c r="G44" s="100" t="e">
        <f t="shared" si="2"/>
        <v>#DIV/0!</v>
      </c>
      <c r="H44" s="101" t="e">
        <f t="shared" si="3"/>
        <v>#DIV/0!</v>
      </c>
    </row>
    <row r="45" spans="1:8" ht="25.5">
      <c r="A45" s="57" t="s">
        <v>89</v>
      </c>
      <c r="B45" s="52" t="s">
        <v>52</v>
      </c>
      <c r="C45" s="57"/>
      <c r="D45" s="95">
        <f>D46</f>
        <v>405</v>
      </c>
      <c r="E45" s="95">
        <f>E46</f>
        <v>218</v>
      </c>
      <c r="F45" s="95">
        <f>F46</f>
        <v>167.5</v>
      </c>
      <c r="G45" s="117">
        <f t="shared" si="2"/>
        <v>0.41358024691358025</v>
      </c>
      <c r="H45" s="117">
        <f t="shared" si="3"/>
        <v>0.768348623853211</v>
      </c>
    </row>
    <row r="46" spans="1:8" ht="12.75">
      <c r="A46" s="34" t="s">
        <v>55</v>
      </c>
      <c r="B46" s="47" t="s">
        <v>56</v>
      </c>
      <c r="C46" s="34"/>
      <c r="D46" s="32">
        <f>D47+D48+D49</f>
        <v>405</v>
      </c>
      <c r="E46" s="32">
        <f>E47+E48+E49</f>
        <v>218</v>
      </c>
      <c r="F46" s="32">
        <f>F47+F48+F49</f>
        <v>167.5</v>
      </c>
      <c r="G46" s="117">
        <f t="shared" si="2"/>
        <v>0.41358024691358025</v>
      </c>
      <c r="H46" s="117">
        <f t="shared" si="3"/>
        <v>0.768348623853211</v>
      </c>
    </row>
    <row r="47" spans="1:8" s="16" customFormat="1" ht="13.5">
      <c r="A47" s="97"/>
      <c r="B47" s="69" t="s">
        <v>206</v>
      </c>
      <c r="C47" s="97" t="s">
        <v>301</v>
      </c>
      <c r="D47" s="98">
        <v>250</v>
      </c>
      <c r="E47" s="98">
        <v>93</v>
      </c>
      <c r="F47" s="98">
        <v>92.5</v>
      </c>
      <c r="G47" s="100">
        <f t="shared" si="2"/>
        <v>0.37</v>
      </c>
      <c r="H47" s="100">
        <f t="shared" si="3"/>
        <v>0.9946236559139785</v>
      </c>
    </row>
    <row r="48" spans="1:8" s="16" customFormat="1" ht="18" customHeight="1">
      <c r="A48" s="97"/>
      <c r="B48" s="69" t="s">
        <v>306</v>
      </c>
      <c r="C48" s="97" t="s">
        <v>302</v>
      </c>
      <c r="D48" s="98">
        <v>25</v>
      </c>
      <c r="E48" s="98">
        <v>0</v>
      </c>
      <c r="F48" s="98">
        <f>0</f>
        <v>0</v>
      </c>
      <c r="G48" s="100">
        <f t="shared" si="2"/>
        <v>0</v>
      </c>
      <c r="H48" s="100" t="e">
        <f t="shared" si="3"/>
        <v>#DIV/0!</v>
      </c>
    </row>
    <row r="49" spans="1:8" s="16" customFormat="1" ht="18" customHeight="1">
      <c r="A49" s="97"/>
      <c r="B49" s="69" t="s">
        <v>208</v>
      </c>
      <c r="C49" s="97" t="s">
        <v>307</v>
      </c>
      <c r="D49" s="98">
        <v>130</v>
      </c>
      <c r="E49" s="98">
        <v>125</v>
      </c>
      <c r="F49" s="98">
        <f>75</f>
        <v>75</v>
      </c>
      <c r="G49" s="100">
        <f t="shared" si="2"/>
        <v>0.5769230769230769</v>
      </c>
      <c r="H49" s="100">
        <f t="shared" si="3"/>
        <v>0.6</v>
      </c>
    </row>
    <row r="50" spans="1:8" ht="29.25" customHeight="1">
      <c r="A50" s="73" t="s">
        <v>142</v>
      </c>
      <c r="B50" s="74" t="s">
        <v>140</v>
      </c>
      <c r="C50" s="73"/>
      <c r="D50" s="58">
        <f>D52</f>
        <v>1</v>
      </c>
      <c r="E50" s="58">
        <f>E52</f>
        <v>1</v>
      </c>
      <c r="F50" s="58">
        <f>F52</f>
        <v>0.2</v>
      </c>
      <c r="G50" s="117">
        <f t="shared" si="2"/>
        <v>0.2</v>
      </c>
      <c r="H50" s="117">
        <f t="shared" si="3"/>
        <v>0.2</v>
      </c>
    </row>
    <row r="51" spans="1:8" ht="29.25" customHeight="1">
      <c r="A51" s="102" t="s">
        <v>136</v>
      </c>
      <c r="B51" s="80" t="s">
        <v>143</v>
      </c>
      <c r="C51" s="102"/>
      <c r="D51" s="32">
        <f>D52</f>
        <v>1</v>
      </c>
      <c r="E51" s="32">
        <f>E52</f>
        <v>1</v>
      </c>
      <c r="F51" s="32">
        <f>F52</f>
        <v>0.2</v>
      </c>
      <c r="G51" s="117">
        <f t="shared" si="2"/>
        <v>0.2</v>
      </c>
      <c r="H51" s="117">
        <f t="shared" si="3"/>
        <v>0.2</v>
      </c>
    </row>
    <row r="52" spans="1:8" s="16" customFormat="1" ht="31.5" customHeight="1">
      <c r="A52" s="97"/>
      <c r="B52" s="69" t="s">
        <v>315</v>
      </c>
      <c r="C52" s="97" t="s">
        <v>308</v>
      </c>
      <c r="D52" s="98">
        <v>1</v>
      </c>
      <c r="E52" s="98">
        <f>1</f>
        <v>1</v>
      </c>
      <c r="F52" s="98">
        <v>0.2</v>
      </c>
      <c r="G52" s="100">
        <f t="shared" si="2"/>
        <v>0.2</v>
      </c>
      <c r="H52" s="100">
        <f t="shared" si="3"/>
        <v>0.2</v>
      </c>
    </row>
    <row r="53" spans="1:8" ht="17.25" customHeight="1">
      <c r="A53" s="57" t="s">
        <v>57</v>
      </c>
      <c r="B53" s="52" t="s">
        <v>58</v>
      </c>
      <c r="C53" s="57"/>
      <c r="D53" s="95">
        <f aca="true" t="shared" si="5" ref="D53:F54">D54</f>
        <v>3</v>
      </c>
      <c r="E53" s="95">
        <f t="shared" si="5"/>
        <v>0</v>
      </c>
      <c r="F53" s="95">
        <f t="shared" si="5"/>
        <v>0</v>
      </c>
      <c r="G53" s="117">
        <f t="shared" si="2"/>
        <v>0</v>
      </c>
      <c r="H53" s="117">
        <v>0</v>
      </c>
    </row>
    <row r="54" spans="1:8" ht="12.75">
      <c r="A54" s="34" t="s">
        <v>62</v>
      </c>
      <c r="B54" s="47" t="s">
        <v>63</v>
      </c>
      <c r="C54" s="34"/>
      <c r="D54" s="32">
        <f t="shared" si="5"/>
        <v>3</v>
      </c>
      <c r="E54" s="32">
        <f t="shared" si="5"/>
        <v>0</v>
      </c>
      <c r="F54" s="32">
        <f t="shared" si="5"/>
        <v>0</v>
      </c>
      <c r="G54" s="117">
        <f t="shared" si="2"/>
        <v>0</v>
      </c>
      <c r="H54" s="117">
        <v>0</v>
      </c>
    </row>
    <row r="55" spans="1:8" s="16" customFormat="1" ht="27" customHeight="1">
      <c r="A55" s="97"/>
      <c r="B55" s="69" t="s">
        <v>309</v>
      </c>
      <c r="C55" s="97" t="s">
        <v>310</v>
      </c>
      <c r="D55" s="98">
        <v>3</v>
      </c>
      <c r="E55" s="98">
        <v>0</v>
      </c>
      <c r="F55" s="98">
        <v>0</v>
      </c>
      <c r="G55" s="100">
        <f t="shared" si="2"/>
        <v>0</v>
      </c>
      <c r="H55" s="100">
        <v>0</v>
      </c>
    </row>
    <row r="56" spans="1:8" ht="23.25" customHeight="1">
      <c r="A56" s="57"/>
      <c r="B56" s="52" t="s">
        <v>111</v>
      </c>
      <c r="C56" s="57"/>
      <c r="D56" s="32">
        <f>D57</f>
        <v>2442.1</v>
      </c>
      <c r="E56" s="32">
        <f>E57</f>
        <v>787.2</v>
      </c>
      <c r="F56" s="32">
        <f>F57</f>
        <v>668.9</v>
      </c>
      <c r="G56" s="117">
        <f t="shared" si="2"/>
        <v>0.27390360755087834</v>
      </c>
      <c r="H56" s="117">
        <f t="shared" si="3"/>
        <v>0.8497205284552845</v>
      </c>
    </row>
    <row r="57" spans="1:8" s="16" customFormat="1" ht="25.5">
      <c r="A57" s="97"/>
      <c r="B57" s="69" t="s">
        <v>112</v>
      </c>
      <c r="C57" s="97" t="s">
        <v>232</v>
      </c>
      <c r="D57" s="98">
        <v>2442.1</v>
      </c>
      <c r="E57" s="98">
        <v>787.2</v>
      </c>
      <c r="F57" s="98">
        <v>668.9</v>
      </c>
      <c r="G57" s="100">
        <f t="shared" si="2"/>
        <v>0.27390360755087834</v>
      </c>
      <c r="H57" s="100">
        <f t="shared" si="3"/>
        <v>0.8497205284552845</v>
      </c>
    </row>
    <row r="58" spans="1:8" ht="24.75" customHeight="1">
      <c r="A58" s="34"/>
      <c r="B58" s="81" t="s">
        <v>79</v>
      </c>
      <c r="C58" s="103"/>
      <c r="D58" s="104">
        <f>D32+D37+D39+D42+D45+D50+D53+D56</f>
        <v>5437.7</v>
      </c>
      <c r="E58" s="104">
        <f>E32+E37+E39+E42+E45+E50+E53+E56</f>
        <v>1788.9</v>
      </c>
      <c r="F58" s="104">
        <f>F32+F37+F39+F42+F45+F50+F53+F56</f>
        <v>1450.8</v>
      </c>
      <c r="G58" s="117">
        <f t="shared" si="2"/>
        <v>0.266803979623738</v>
      </c>
      <c r="H58" s="117">
        <f t="shared" si="3"/>
        <v>0.8110011739057521</v>
      </c>
    </row>
    <row r="59" spans="1:8" ht="15">
      <c r="A59" s="105"/>
      <c r="B59" s="47" t="s">
        <v>94</v>
      </c>
      <c r="C59" s="34"/>
      <c r="D59" s="106">
        <f>D56</f>
        <v>2442.1</v>
      </c>
      <c r="E59" s="106">
        <f>E56</f>
        <v>787.2</v>
      </c>
      <c r="F59" s="106">
        <f>F56</f>
        <v>668.9</v>
      </c>
      <c r="G59" s="117">
        <f t="shared" si="2"/>
        <v>0.27390360755087834</v>
      </c>
      <c r="H59" s="117">
        <f t="shared" si="3"/>
        <v>0.8497205284552845</v>
      </c>
    </row>
    <row r="60" ht="15">
      <c r="A60" s="41"/>
    </row>
    <row r="61" ht="12.75">
      <c r="A61" s="39"/>
    </row>
    <row r="62" spans="1:8" ht="15">
      <c r="A62" s="39"/>
      <c r="B62" s="40" t="s">
        <v>104</v>
      </c>
      <c r="C62" s="41"/>
      <c r="H62" s="38">
        <v>2396.2</v>
      </c>
    </row>
    <row r="63" spans="1:3" ht="15">
      <c r="A63" s="39"/>
      <c r="B63" s="40"/>
      <c r="C63" s="41"/>
    </row>
    <row r="64" spans="1:6" ht="15">
      <c r="A64" s="39"/>
      <c r="B64" s="40" t="s">
        <v>95</v>
      </c>
      <c r="C64" s="41"/>
      <c r="F64" s="46"/>
    </row>
    <row r="65" spans="1:3" ht="15">
      <c r="A65" s="39"/>
      <c r="B65" s="40" t="s">
        <v>96</v>
      </c>
      <c r="C65" s="41"/>
    </row>
    <row r="66" spans="2:3" ht="15">
      <c r="B66" s="40"/>
      <c r="C66" s="41"/>
    </row>
    <row r="67" spans="2:3" ht="15">
      <c r="B67" s="40" t="s">
        <v>97</v>
      </c>
      <c r="C67" s="41"/>
    </row>
    <row r="68" spans="2:3" ht="15">
      <c r="B68" s="40" t="s">
        <v>98</v>
      </c>
      <c r="C68" s="41"/>
    </row>
    <row r="69" spans="2:3" ht="15">
      <c r="B69" s="40"/>
      <c r="C69" s="41"/>
    </row>
    <row r="70" spans="2:3" ht="15">
      <c r="B70" s="40" t="s">
        <v>99</v>
      </c>
      <c r="C70" s="41"/>
    </row>
    <row r="71" spans="2:3" ht="15">
      <c r="B71" s="40" t="s">
        <v>100</v>
      </c>
      <c r="C71" s="41"/>
    </row>
    <row r="72" spans="2:3" ht="15">
      <c r="B72" s="40"/>
      <c r="C72" s="41"/>
    </row>
    <row r="73" spans="2:3" ht="15">
      <c r="B73" s="40" t="s">
        <v>101</v>
      </c>
      <c r="C73" s="41"/>
    </row>
    <row r="74" spans="2:3" ht="15">
      <c r="B74" s="40" t="s">
        <v>102</v>
      </c>
      <c r="C74" s="41"/>
    </row>
    <row r="75" spans="2:3" ht="15">
      <c r="B75" s="40"/>
      <c r="C75" s="41"/>
    </row>
    <row r="76" spans="2:3" ht="15">
      <c r="B76" s="40"/>
      <c r="C76" s="41"/>
    </row>
    <row r="77" spans="2:8" ht="15">
      <c r="B77" s="40" t="s">
        <v>103</v>
      </c>
      <c r="C77" s="41"/>
      <c r="H77" s="46">
        <f>H62+F27-F58</f>
        <v>2309.5999999999995</v>
      </c>
    </row>
    <row r="80" spans="2:3" ht="15">
      <c r="B80" s="40" t="s">
        <v>105</v>
      </c>
      <c r="C80" s="41"/>
    </row>
    <row r="81" spans="2:3" ht="15">
      <c r="B81" s="40" t="s">
        <v>106</v>
      </c>
      <c r="C81" s="41"/>
    </row>
    <row r="82" spans="2:3" ht="15">
      <c r="B82" s="40" t="s">
        <v>107</v>
      </c>
      <c r="C82" s="41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124"/>
  <sheetViews>
    <sheetView zoomScalePageLayoutView="0" workbookViewId="0" topLeftCell="A53">
      <selection activeCell="E37" sqref="E37"/>
    </sheetView>
  </sheetViews>
  <sheetFormatPr defaultColWidth="9.140625" defaultRowHeight="12.75"/>
  <cols>
    <col min="1" max="1" width="8.00390625" style="38" customWidth="1"/>
    <col min="2" max="2" width="32.140625" style="38" customWidth="1"/>
    <col min="3" max="3" width="16.7109375" style="39" hidden="1" customWidth="1"/>
    <col min="4" max="5" width="11.8515625" style="38" customWidth="1"/>
    <col min="6" max="7" width="11.57421875" style="38" customWidth="1"/>
    <col min="8" max="8" width="12.140625" style="38" customWidth="1"/>
    <col min="9" max="16384" width="9.140625" style="1" customWidth="1"/>
  </cols>
  <sheetData>
    <row r="1" spans="1:8" s="5" customFormat="1" ht="58.5" customHeight="1">
      <c r="A1" s="157" t="s">
        <v>350</v>
      </c>
      <c r="B1" s="157"/>
      <c r="C1" s="157"/>
      <c r="D1" s="157"/>
      <c r="E1" s="157"/>
      <c r="F1" s="157"/>
      <c r="G1" s="157"/>
      <c r="H1" s="157"/>
    </row>
    <row r="2" spans="1:8" ht="12.75" customHeight="1">
      <c r="A2" s="42"/>
      <c r="B2" s="171" t="s">
        <v>13</v>
      </c>
      <c r="C2" s="43"/>
      <c r="D2" s="161" t="s">
        <v>14</v>
      </c>
      <c r="E2" s="159" t="s">
        <v>239</v>
      </c>
      <c r="F2" s="161" t="s">
        <v>15</v>
      </c>
      <c r="G2" s="188" t="s">
        <v>162</v>
      </c>
      <c r="H2" s="159" t="s">
        <v>240</v>
      </c>
    </row>
    <row r="3" spans="1:8" ht="24.75" customHeight="1">
      <c r="A3" s="35"/>
      <c r="B3" s="171"/>
      <c r="C3" s="43"/>
      <c r="D3" s="161"/>
      <c r="E3" s="160"/>
      <c r="F3" s="161"/>
      <c r="G3" s="189"/>
      <c r="H3" s="160"/>
    </row>
    <row r="4" spans="1:8" ht="30">
      <c r="A4" s="35"/>
      <c r="B4" s="48" t="s">
        <v>93</v>
      </c>
      <c r="C4" s="44"/>
      <c r="D4" s="50">
        <f>D5+D6+D7+D8+D9+D10+D11+D12+D13+D14+D15+D16+D17+D18+D19</f>
        <v>3040.1</v>
      </c>
      <c r="E4" s="50">
        <f>E5+E6+E7+E8+E9+E10+E11+E12+E13+E14+E15+E16+E17+E18+E19</f>
        <v>479</v>
      </c>
      <c r="F4" s="50">
        <f>F5+F6+F7+F8+F9+F10+F11+F12+F13+F14+F15+F16+F17+F18+F19</f>
        <v>945.3</v>
      </c>
      <c r="G4" s="37">
        <f>F4/D4</f>
        <v>0.31094371895661327</v>
      </c>
      <c r="H4" s="37">
        <f>F4/E4</f>
        <v>1.9734864300626305</v>
      </c>
    </row>
    <row r="5" spans="1:8" ht="15">
      <c r="A5" s="35"/>
      <c r="B5" s="47" t="s">
        <v>17</v>
      </c>
      <c r="C5" s="34"/>
      <c r="D5" s="32">
        <v>1000</v>
      </c>
      <c r="E5" s="32">
        <v>160</v>
      </c>
      <c r="F5" s="32">
        <v>240.9</v>
      </c>
      <c r="G5" s="37">
        <f aca="true" t="shared" si="0" ref="G5:G27">F5/D5</f>
        <v>0.2409</v>
      </c>
      <c r="H5" s="37">
        <f aca="true" t="shared" si="1" ref="H5:H27">F5/E5</f>
        <v>1.505625</v>
      </c>
    </row>
    <row r="6" spans="1:8" ht="15">
      <c r="A6" s="35"/>
      <c r="B6" s="47" t="s">
        <v>345</v>
      </c>
      <c r="C6" s="34"/>
      <c r="D6" s="32">
        <v>400.1</v>
      </c>
      <c r="E6" s="32">
        <v>100</v>
      </c>
      <c r="F6" s="32">
        <v>142.8</v>
      </c>
      <c r="G6" s="37">
        <v>0</v>
      </c>
      <c r="H6" s="37">
        <v>0</v>
      </c>
    </row>
    <row r="7" spans="1:8" ht="15">
      <c r="A7" s="35"/>
      <c r="B7" s="47" t="s">
        <v>19</v>
      </c>
      <c r="C7" s="34"/>
      <c r="D7" s="32">
        <v>100</v>
      </c>
      <c r="E7" s="32">
        <v>30</v>
      </c>
      <c r="F7" s="32">
        <v>16.4</v>
      </c>
      <c r="G7" s="37">
        <f t="shared" si="0"/>
        <v>0.16399999999999998</v>
      </c>
      <c r="H7" s="37">
        <f t="shared" si="1"/>
        <v>0.5466666666666666</v>
      </c>
    </row>
    <row r="8" spans="1:8" ht="15">
      <c r="A8" s="35"/>
      <c r="B8" s="47" t="s">
        <v>20</v>
      </c>
      <c r="C8" s="34"/>
      <c r="D8" s="32">
        <v>120</v>
      </c>
      <c r="E8" s="32">
        <v>10</v>
      </c>
      <c r="F8" s="32">
        <v>8.7</v>
      </c>
      <c r="G8" s="37">
        <f t="shared" si="0"/>
        <v>0.0725</v>
      </c>
      <c r="H8" s="37">
        <f t="shared" si="1"/>
        <v>0.8699999999999999</v>
      </c>
    </row>
    <row r="9" spans="1:8" ht="15">
      <c r="A9" s="35"/>
      <c r="B9" s="47" t="s">
        <v>21</v>
      </c>
      <c r="C9" s="34"/>
      <c r="D9" s="32">
        <v>1300</v>
      </c>
      <c r="E9" s="32">
        <v>150</v>
      </c>
      <c r="F9" s="32">
        <v>483</v>
      </c>
      <c r="G9" s="37">
        <f t="shared" si="0"/>
        <v>0.37153846153846154</v>
      </c>
      <c r="H9" s="37">
        <f t="shared" si="1"/>
        <v>3.22</v>
      </c>
    </row>
    <row r="10" spans="1:8" ht="15">
      <c r="A10" s="35"/>
      <c r="B10" s="47" t="s">
        <v>118</v>
      </c>
      <c r="C10" s="34"/>
      <c r="D10" s="32">
        <v>10</v>
      </c>
      <c r="E10" s="32">
        <v>2</v>
      </c>
      <c r="F10" s="32">
        <v>3.2</v>
      </c>
      <c r="G10" s="37">
        <f t="shared" si="0"/>
        <v>0.32</v>
      </c>
      <c r="H10" s="37">
        <f t="shared" si="1"/>
        <v>1.6</v>
      </c>
    </row>
    <row r="11" spans="1:8" ht="25.5">
      <c r="A11" s="35"/>
      <c r="B11" s="47" t="s">
        <v>22</v>
      </c>
      <c r="C11" s="34"/>
      <c r="D11" s="32">
        <v>0</v>
      </c>
      <c r="E11" s="32">
        <v>0</v>
      </c>
      <c r="F11" s="32">
        <v>0</v>
      </c>
      <c r="G11" s="37">
        <v>0</v>
      </c>
      <c r="H11" s="37">
        <v>0</v>
      </c>
    </row>
    <row r="12" spans="1:8" ht="15">
      <c r="A12" s="35"/>
      <c r="B12" s="47" t="s">
        <v>23</v>
      </c>
      <c r="C12" s="34"/>
      <c r="D12" s="32">
        <v>110</v>
      </c>
      <c r="E12" s="32">
        <v>27</v>
      </c>
      <c r="F12" s="32">
        <v>50.3</v>
      </c>
      <c r="G12" s="37">
        <f t="shared" si="0"/>
        <v>0.4572727272727272</v>
      </c>
      <c r="H12" s="37">
        <f t="shared" si="1"/>
        <v>1.862962962962963</v>
      </c>
    </row>
    <row r="13" spans="1:8" ht="15">
      <c r="A13" s="35"/>
      <c r="B13" s="47" t="s">
        <v>24</v>
      </c>
      <c r="C13" s="34"/>
      <c r="D13" s="32">
        <v>0</v>
      </c>
      <c r="E13" s="32">
        <v>0</v>
      </c>
      <c r="F13" s="32">
        <v>0</v>
      </c>
      <c r="G13" s="37">
        <v>0</v>
      </c>
      <c r="H13" s="37">
        <v>0</v>
      </c>
    </row>
    <row r="14" spans="1:8" ht="15">
      <c r="A14" s="35"/>
      <c r="B14" s="47" t="s">
        <v>26</v>
      </c>
      <c r="C14" s="34"/>
      <c r="D14" s="32">
        <v>0</v>
      </c>
      <c r="E14" s="32">
        <v>0</v>
      </c>
      <c r="F14" s="32">
        <v>0</v>
      </c>
      <c r="G14" s="37">
        <v>0</v>
      </c>
      <c r="H14" s="37">
        <v>0</v>
      </c>
    </row>
    <row r="15" spans="1:8" ht="23.25" customHeight="1">
      <c r="A15" s="35"/>
      <c r="B15" s="47" t="s">
        <v>27</v>
      </c>
      <c r="C15" s="34"/>
      <c r="D15" s="32">
        <v>0</v>
      </c>
      <c r="E15" s="32">
        <v>0</v>
      </c>
      <c r="F15" s="32">
        <v>0</v>
      </c>
      <c r="G15" s="37">
        <v>0</v>
      </c>
      <c r="H15" s="37">
        <v>0</v>
      </c>
    </row>
    <row r="16" spans="1:8" ht="25.5">
      <c r="A16" s="35"/>
      <c r="B16" s="47" t="s">
        <v>28</v>
      </c>
      <c r="C16" s="34"/>
      <c r="D16" s="32">
        <v>0</v>
      </c>
      <c r="E16" s="32">
        <v>0</v>
      </c>
      <c r="F16" s="32">
        <v>0</v>
      </c>
      <c r="G16" s="37">
        <v>0</v>
      </c>
      <c r="H16" s="37">
        <v>0</v>
      </c>
    </row>
    <row r="17" spans="1:8" ht="25.5">
      <c r="A17" s="35"/>
      <c r="B17" s="47" t="s">
        <v>30</v>
      </c>
      <c r="C17" s="34"/>
      <c r="D17" s="32">
        <v>0</v>
      </c>
      <c r="E17" s="32">
        <v>0</v>
      </c>
      <c r="F17" s="32">
        <v>0</v>
      </c>
      <c r="G17" s="37">
        <v>0</v>
      </c>
      <c r="H17" s="37">
        <v>0</v>
      </c>
    </row>
    <row r="18" spans="1:8" ht="15">
      <c r="A18" s="35"/>
      <c r="B18" s="47" t="s">
        <v>133</v>
      </c>
      <c r="C18" s="34"/>
      <c r="D18" s="32">
        <v>0</v>
      </c>
      <c r="E18" s="32">
        <v>0</v>
      </c>
      <c r="F18" s="32">
        <v>0</v>
      </c>
      <c r="G18" s="37">
        <v>0</v>
      </c>
      <c r="H18" s="37">
        <v>0</v>
      </c>
    </row>
    <row r="19" spans="1:8" ht="15">
      <c r="A19" s="35"/>
      <c r="B19" s="47" t="s">
        <v>33</v>
      </c>
      <c r="C19" s="34"/>
      <c r="D19" s="32">
        <v>0</v>
      </c>
      <c r="E19" s="32">
        <v>0</v>
      </c>
      <c r="F19" s="32">
        <v>0</v>
      </c>
      <c r="G19" s="37">
        <v>0</v>
      </c>
      <c r="H19" s="37">
        <v>0</v>
      </c>
    </row>
    <row r="20" spans="1:8" ht="25.5">
      <c r="A20" s="35"/>
      <c r="B20" s="52" t="s">
        <v>92</v>
      </c>
      <c r="C20" s="57"/>
      <c r="D20" s="32">
        <f>D21+D22+D23+D24+D25</f>
        <v>1314.4</v>
      </c>
      <c r="E20" s="32">
        <f>E21+E22+E23+E24+E25</f>
        <v>328.70000000000005</v>
      </c>
      <c r="F20" s="32">
        <f>F21+F22+F23+F24+F25</f>
        <v>59.7</v>
      </c>
      <c r="G20" s="37">
        <f t="shared" si="0"/>
        <v>0.0454199634814364</v>
      </c>
      <c r="H20" s="37">
        <f t="shared" si="1"/>
        <v>0.18162458168542742</v>
      </c>
    </row>
    <row r="21" spans="1:8" ht="15">
      <c r="A21" s="35"/>
      <c r="B21" s="47" t="s">
        <v>35</v>
      </c>
      <c r="C21" s="34"/>
      <c r="D21" s="32">
        <v>86.2</v>
      </c>
      <c r="E21" s="32">
        <v>21.6</v>
      </c>
      <c r="F21" s="34" t="s">
        <v>361</v>
      </c>
      <c r="G21" s="37">
        <f t="shared" si="0"/>
        <v>0.2505800464037123</v>
      </c>
      <c r="H21" s="37">
        <f t="shared" si="1"/>
        <v>1</v>
      </c>
    </row>
    <row r="22" spans="1:8" ht="15">
      <c r="A22" s="35"/>
      <c r="B22" s="47" t="s">
        <v>113</v>
      </c>
      <c r="C22" s="34"/>
      <c r="D22" s="32">
        <f>154.5-0.5</f>
        <v>154</v>
      </c>
      <c r="E22" s="32">
        <f>38.5</f>
        <v>38.5</v>
      </c>
      <c r="F22" s="32">
        <v>38.1</v>
      </c>
      <c r="G22" s="37">
        <f t="shared" si="0"/>
        <v>0.2474025974025974</v>
      </c>
      <c r="H22" s="37">
        <f t="shared" si="1"/>
        <v>0.9896103896103896</v>
      </c>
    </row>
    <row r="23" spans="1:8" ht="15">
      <c r="A23" s="35"/>
      <c r="B23" s="47" t="s">
        <v>78</v>
      </c>
      <c r="C23" s="34"/>
      <c r="D23" s="32">
        <v>1074.2</v>
      </c>
      <c r="E23" s="32">
        <v>268.6</v>
      </c>
      <c r="F23" s="32">
        <v>0</v>
      </c>
      <c r="G23" s="37">
        <v>0</v>
      </c>
      <c r="H23" s="37">
        <v>0</v>
      </c>
    </row>
    <row r="24" spans="1:8" ht="38.25">
      <c r="A24" s="35"/>
      <c r="B24" s="47" t="s">
        <v>38</v>
      </c>
      <c r="C24" s="34"/>
      <c r="D24" s="32">
        <v>0</v>
      </c>
      <c r="E24" s="32">
        <v>0</v>
      </c>
      <c r="F24" s="32">
        <v>0</v>
      </c>
      <c r="G24" s="37">
        <v>0</v>
      </c>
      <c r="H24" s="37">
        <v>0</v>
      </c>
    </row>
    <row r="25" spans="1:8" ht="28.5" customHeight="1" thickBot="1">
      <c r="A25" s="35"/>
      <c r="B25" s="92" t="s">
        <v>171</v>
      </c>
      <c r="C25" s="93"/>
      <c r="D25" s="32">
        <v>0</v>
      </c>
      <c r="E25" s="32">
        <v>0</v>
      </c>
      <c r="F25" s="32">
        <v>0</v>
      </c>
      <c r="G25" s="37">
        <v>0</v>
      </c>
      <c r="H25" s="37">
        <v>0</v>
      </c>
    </row>
    <row r="26" spans="1:8" ht="26.25" customHeight="1">
      <c r="A26" s="35"/>
      <c r="B26" s="115" t="s">
        <v>39</v>
      </c>
      <c r="C26" s="116"/>
      <c r="D26" s="50">
        <f>D4+D20</f>
        <v>4354.5</v>
      </c>
      <c r="E26" s="50">
        <f>E4+E20</f>
        <v>807.7</v>
      </c>
      <c r="F26" s="50">
        <f>F4+F20</f>
        <v>1005</v>
      </c>
      <c r="G26" s="37">
        <f t="shared" si="0"/>
        <v>0.23079572855666552</v>
      </c>
      <c r="H26" s="37">
        <f t="shared" si="1"/>
        <v>1.2442738640584374</v>
      </c>
    </row>
    <row r="27" spans="1:8" ht="40.5" customHeight="1">
      <c r="A27" s="35"/>
      <c r="B27" s="47" t="s">
        <v>119</v>
      </c>
      <c r="C27" s="34"/>
      <c r="D27" s="32">
        <f>D4</f>
        <v>3040.1</v>
      </c>
      <c r="E27" s="32">
        <f>E4</f>
        <v>479</v>
      </c>
      <c r="F27" s="32">
        <f>F4</f>
        <v>945.3</v>
      </c>
      <c r="G27" s="37">
        <f t="shared" si="0"/>
        <v>0.31094371895661327</v>
      </c>
      <c r="H27" s="37">
        <f t="shared" si="1"/>
        <v>1.9734864300626305</v>
      </c>
    </row>
    <row r="28" spans="1:8" ht="12.75">
      <c r="A28" s="166"/>
      <c r="B28" s="190"/>
      <c r="C28" s="190"/>
      <c r="D28" s="190"/>
      <c r="E28" s="190"/>
      <c r="F28" s="190"/>
      <c r="G28" s="190"/>
      <c r="H28" s="191"/>
    </row>
    <row r="29" spans="1:8" ht="15" customHeight="1">
      <c r="A29" s="187" t="s">
        <v>178</v>
      </c>
      <c r="B29" s="171" t="s">
        <v>40</v>
      </c>
      <c r="C29" s="163" t="s">
        <v>227</v>
      </c>
      <c r="D29" s="161" t="s">
        <v>14</v>
      </c>
      <c r="E29" s="159" t="s">
        <v>239</v>
      </c>
      <c r="F29" s="159" t="s">
        <v>15</v>
      </c>
      <c r="G29" s="188" t="s">
        <v>162</v>
      </c>
      <c r="H29" s="159" t="s">
        <v>240</v>
      </c>
    </row>
    <row r="30" spans="1:8" ht="15" customHeight="1">
      <c r="A30" s="187"/>
      <c r="B30" s="171"/>
      <c r="C30" s="164"/>
      <c r="D30" s="161"/>
      <c r="E30" s="160"/>
      <c r="F30" s="160"/>
      <c r="G30" s="189"/>
      <c r="H30" s="160"/>
    </row>
    <row r="31" spans="1:8" ht="25.5">
      <c r="A31" s="57" t="s">
        <v>80</v>
      </c>
      <c r="B31" s="52" t="s">
        <v>41</v>
      </c>
      <c r="C31" s="57"/>
      <c r="D31" s="95">
        <f>D32+D33+D34</f>
        <v>1704.4</v>
      </c>
      <c r="E31" s="95">
        <f>E32+E33+E34</f>
        <v>436.7</v>
      </c>
      <c r="F31" s="95">
        <f>F32+F33+F34</f>
        <v>380.3</v>
      </c>
      <c r="G31" s="96">
        <f>F31/D31</f>
        <v>0.22312837362121568</v>
      </c>
      <c r="H31" s="113">
        <f>F31/E31</f>
        <v>0.8708495534692009</v>
      </c>
    </row>
    <row r="32" spans="1:8" ht="77.25" customHeight="1">
      <c r="A32" s="34" t="s">
        <v>83</v>
      </c>
      <c r="B32" s="47" t="s">
        <v>182</v>
      </c>
      <c r="C32" s="34" t="s">
        <v>83</v>
      </c>
      <c r="D32" s="32">
        <v>1689.9</v>
      </c>
      <c r="E32" s="32">
        <v>434.2</v>
      </c>
      <c r="F32" s="32">
        <v>380.3</v>
      </c>
      <c r="G32" s="96">
        <f aca="true" t="shared" si="2" ref="G32:G61">F32/D32</f>
        <v>0.22504290194686075</v>
      </c>
      <c r="H32" s="113">
        <f aca="true" t="shared" si="3" ref="H32:H61">F32/E32</f>
        <v>0.8758636573007831</v>
      </c>
    </row>
    <row r="33" spans="1:8" ht="12.75">
      <c r="A33" s="34" t="s">
        <v>85</v>
      </c>
      <c r="B33" s="47" t="s">
        <v>46</v>
      </c>
      <c r="C33" s="34" t="s">
        <v>85</v>
      </c>
      <c r="D33" s="32">
        <v>10</v>
      </c>
      <c r="E33" s="32">
        <v>2.5</v>
      </c>
      <c r="F33" s="32">
        <v>0</v>
      </c>
      <c r="G33" s="96">
        <f t="shared" si="2"/>
        <v>0</v>
      </c>
      <c r="H33" s="113">
        <f t="shared" si="3"/>
        <v>0</v>
      </c>
    </row>
    <row r="34" spans="1:8" ht="25.5">
      <c r="A34" s="34" t="s">
        <v>144</v>
      </c>
      <c r="B34" s="47" t="s">
        <v>141</v>
      </c>
      <c r="C34" s="34"/>
      <c r="D34" s="32">
        <f>D35</f>
        <v>4.5</v>
      </c>
      <c r="E34" s="32">
        <f>E35</f>
        <v>0</v>
      </c>
      <c r="F34" s="32">
        <f>F35</f>
        <v>0</v>
      </c>
      <c r="G34" s="96">
        <f t="shared" si="2"/>
        <v>0</v>
      </c>
      <c r="H34" s="113">
        <v>0</v>
      </c>
    </row>
    <row r="35" spans="1:8" s="16" customFormat="1" ht="25.5">
      <c r="A35" s="97"/>
      <c r="B35" s="69" t="s">
        <v>129</v>
      </c>
      <c r="C35" s="97" t="s">
        <v>253</v>
      </c>
      <c r="D35" s="98">
        <v>4.5</v>
      </c>
      <c r="E35" s="98">
        <v>0</v>
      </c>
      <c r="F35" s="98">
        <v>0</v>
      </c>
      <c r="G35" s="99">
        <f t="shared" si="2"/>
        <v>0</v>
      </c>
      <c r="H35" s="114">
        <v>0</v>
      </c>
    </row>
    <row r="36" spans="1:8" ht="14.25" customHeight="1">
      <c r="A36" s="57" t="s">
        <v>123</v>
      </c>
      <c r="B36" s="52" t="s">
        <v>115</v>
      </c>
      <c r="C36" s="57"/>
      <c r="D36" s="95">
        <f>D37</f>
        <v>154</v>
      </c>
      <c r="E36" s="95">
        <f>E37</f>
        <v>38.8</v>
      </c>
      <c r="F36" s="95">
        <f>F37</f>
        <v>23</v>
      </c>
      <c r="G36" s="96">
        <f t="shared" si="2"/>
        <v>0.14935064935064934</v>
      </c>
      <c r="H36" s="113">
        <f t="shared" si="3"/>
        <v>0.5927835051546392</v>
      </c>
    </row>
    <row r="37" spans="1:8" ht="38.25">
      <c r="A37" s="34" t="s">
        <v>124</v>
      </c>
      <c r="B37" s="47" t="s">
        <v>189</v>
      </c>
      <c r="C37" s="34" t="s">
        <v>312</v>
      </c>
      <c r="D37" s="32">
        <f>154.5-0.5</f>
        <v>154</v>
      </c>
      <c r="E37" s="32">
        <v>38.8</v>
      </c>
      <c r="F37" s="32">
        <v>23</v>
      </c>
      <c r="G37" s="96">
        <f t="shared" si="2"/>
        <v>0.14935064935064934</v>
      </c>
      <c r="H37" s="113">
        <f t="shared" si="3"/>
        <v>0.5927835051546392</v>
      </c>
    </row>
    <row r="38" spans="1:8" ht="25.5" hidden="1">
      <c r="A38" s="57" t="s">
        <v>86</v>
      </c>
      <c r="B38" s="52" t="s">
        <v>49</v>
      </c>
      <c r="C38" s="57"/>
      <c r="D38" s="95">
        <f aca="true" t="shared" si="4" ref="D38:F39">D39</f>
        <v>0</v>
      </c>
      <c r="E38" s="95">
        <f t="shared" si="4"/>
        <v>0</v>
      </c>
      <c r="F38" s="95">
        <f t="shared" si="4"/>
        <v>0</v>
      </c>
      <c r="G38" s="96" t="e">
        <f t="shared" si="2"/>
        <v>#DIV/0!</v>
      </c>
      <c r="H38" s="113" t="e">
        <f t="shared" si="3"/>
        <v>#DIV/0!</v>
      </c>
    </row>
    <row r="39" spans="1:8" ht="12.75" hidden="1">
      <c r="A39" s="34" t="s">
        <v>125</v>
      </c>
      <c r="B39" s="47" t="s">
        <v>117</v>
      </c>
      <c r="C39" s="34"/>
      <c r="D39" s="32">
        <f t="shared" si="4"/>
        <v>0</v>
      </c>
      <c r="E39" s="32">
        <f t="shared" si="4"/>
        <v>0</v>
      </c>
      <c r="F39" s="32">
        <f t="shared" si="4"/>
        <v>0</v>
      </c>
      <c r="G39" s="96" t="e">
        <f t="shared" si="2"/>
        <v>#DIV/0!</v>
      </c>
      <c r="H39" s="113" t="e">
        <f t="shared" si="3"/>
        <v>#DIV/0!</v>
      </c>
    </row>
    <row r="40" spans="1:8" s="16" customFormat="1" ht="54.75" customHeight="1" hidden="1">
      <c r="A40" s="97"/>
      <c r="B40" s="69" t="s">
        <v>234</v>
      </c>
      <c r="C40" s="97" t="s">
        <v>233</v>
      </c>
      <c r="D40" s="98">
        <v>0</v>
      </c>
      <c r="E40" s="98">
        <v>0</v>
      </c>
      <c r="F40" s="98">
        <v>0</v>
      </c>
      <c r="G40" s="99" t="e">
        <f t="shared" si="2"/>
        <v>#DIV/0!</v>
      </c>
      <c r="H40" s="114" t="e">
        <f t="shared" si="3"/>
        <v>#DIV/0!</v>
      </c>
    </row>
    <row r="41" spans="1:8" s="16" customFormat="1" ht="18.75" customHeight="1" hidden="1">
      <c r="A41" s="57" t="s">
        <v>87</v>
      </c>
      <c r="B41" s="52" t="s">
        <v>51</v>
      </c>
      <c r="C41" s="57"/>
      <c r="D41" s="95">
        <f aca="true" t="shared" si="5" ref="D41:F42">D42</f>
        <v>0</v>
      </c>
      <c r="E41" s="95">
        <f t="shared" si="5"/>
        <v>0</v>
      </c>
      <c r="F41" s="95">
        <f t="shared" si="5"/>
        <v>0</v>
      </c>
      <c r="G41" s="100" t="e">
        <f t="shared" si="2"/>
        <v>#DIV/0!</v>
      </c>
      <c r="H41" s="101" t="e">
        <f t="shared" si="3"/>
        <v>#DIV/0!</v>
      </c>
    </row>
    <row r="42" spans="1:8" s="16" customFormat="1" ht="27" customHeight="1" hidden="1">
      <c r="A42" s="102" t="s">
        <v>88</v>
      </c>
      <c r="B42" s="80" t="s">
        <v>139</v>
      </c>
      <c r="C42" s="34"/>
      <c r="D42" s="32">
        <f t="shared" si="5"/>
        <v>0</v>
      </c>
      <c r="E42" s="32">
        <f t="shared" si="5"/>
        <v>0</v>
      </c>
      <c r="F42" s="32">
        <f t="shared" si="5"/>
        <v>0</v>
      </c>
      <c r="G42" s="100" t="e">
        <f t="shared" si="2"/>
        <v>#DIV/0!</v>
      </c>
      <c r="H42" s="101" t="e">
        <f t="shared" si="3"/>
        <v>#DIV/0!</v>
      </c>
    </row>
    <row r="43" spans="1:8" s="16" customFormat="1" ht="32.25" customHeight="1" hidden="1">
      <c r="A43" s="97"/>
      <c r="B43" s="72" t="s">
        <v>139</v>
      </c>
      <c r="C43" s="97" t="s">
        <v>326</v>
      </c>
      <c r="D43" s="98">
        <f>0</f>
        <v>0</v>
      </c>
      <c r="E43" s="98">
        <f>0</f>
        <v>0</v>
      </c>
      <c r="F43" s="98">
        <f>0</f>
        <v>0</v>
      </c>
      <c r="G43" s="100" t="e">
        <f t="shared" si="2"/>
        <v>#DIV/0!</v>
      </c>
      <c r="H43" s="101" t="e">
        <f t="shared" si="3"/>
        <v>#DIV/0!</v>
      </c>
    </row>
    <row r="44" spans="1:8" ht="25.5">
      <c r="A44" s="57" t="s">
        <v>89</v>
      </c>
      <c r="B44" s="52" t="s">
        <v>52</v>
      </c>
      <c r="C44" s="57"/>
      <c r="D44" s="95">
        <f>D45</f>
        <v>236</v>
      </c>
      <c r="E44" s="95">
        <f>E45</f>
        <v>80</v>
      </c>
      <c r="F44" s="95">
        <f>F45</f>
        <v>24</v>
      </c>
      <c r="G44" s="96">
        <f t="shared" si="2"/>
        <v>0.1016949152542373</v>
      </c>
      <c r="H44" s="113">
        <f t="shared" si="3"/>
        <v>0.3</v>
      </c>
    </row>
    <row r="45" spans="1:8" ht="12.75">
      <c r="A45" s="34" t="s">
        <v>55</v>
      </c>
      <c r="B45" s="47" t="s">
        <v>56</v>
      </c>
      <c r="C45" s="34"/>
      <c r="D45" s="32">
        <f>D46+D47+D48</f>
        <v>236</v>
      </c>
      <c r="E45" s="32">
        <f>E46+E47+E48</f>
        <v>80</v>
      </c>
      <c r="F45" s="32">
        <f>F46+F47+F48</f>
        <v>24</v>
      </c>
      <c r="G45" s="96">
        <f t="shared" si="2"/>
        <v>0.1016949152542373</v>
      </c>
      <c r="H45" s="113">
        <f t="shared" si="3"/>
        <v>0.3</v>
      </c>
    </row>
    <row r="46" spans="1:8" s="16" customFormat="1" ht="13.5">
      <c r="A46" s="97"/>
      <c r="B46" s="69" t="s">
        <v>206</v>
      </c>
      <c r="C46" s="97" t="s">
        <v>301</v>
      </c>
      <c r="D46" s="98">
        <v>96</v>
      </c>
      <c r="E46" s="98">
        <v>30</v>
      </c>
      <c r="F46" s="98">
        <v>24</v>
      </c>
      <c r="G46" s="99">
        <f t="shared" si="2"/>
        <v>0.25</v>
      </c>
      <c r="H46" s="114">
        <f t="shared" si="3"/>
        <v>0.8</v>
      </c>
    </row>
    <row r="47" spans="1:8" s="16" customFormat="1" ht="20.25" customHeight="1">
      <c r="A47" s="97"/>
      <c r="B47" s="69" t="s">
        <v>306</v>
      </c>
      <c r="C47" s="97" t="s">
        <v>302</v>
      </c>
      <c r="D47" s="98">
        <v>20</v>
      </c>
      <c r="E47" s="98">
        <v>0</v>
      </c>
      <c r="F47" s="98">
        <v>0</v>
      </c>
      <c r="G47" s="99">
        <v>0</v>
      </c>
      <c r="H47" s="114">
        <v>0</v>
      </c>
    </row>
    <row r="48" spans="1:8" s="16" customFormat="1" ht="28.5" customHeight="1">
      <c r="A48" s="97"/>
      <c r="B48" s="69" t="s">
        <v>208</v>
      </c>
      <c r="C48" s="97" t="s">
        <v>307</v>
      </c>
      <c r="D48" s="98">
        <v>120</v>
      </c>
      <c r="E48" s="98">
        <v>50</v>
      </c>
      <c r="F48" s="98">
        <v>0</v>
      </c>
      <c r="G48" s="99">
        <v>0</v>
      </c>
      <c r="H48" s="114">
        <f t="shared" si="3"/>
        <v>0</v>
      </c>
    </row>
    <row r="49" spans="1:8" s="16" customFormat="1" ht="20.25" customHeight="1" hidden="1">
      <c r="A49" s="97"/>
      <c r="B49" s="69"/>
      <c r="C49" s="97"/>
      <c r="D49" s="98"/>
      <c r="E49" s="98"/>
      <c r="F49" s="98"/>
      <c r="G49" s="99"/>
      <c r="H49" s="114" t="e">
        <f t="shared" si="3"/>
        <v>#DIV/0!</v>
      </c>
    </row>
    <row r="50" spans="1:8" ht="18.75" customHeight="1">
      <c r="A50" s="57" t="s">
        <v>142</v>
      </c>
      <c r="B50" s="52" t="s">
        <v>140</v>
      </c>
      <c r="C50" s="57"/>
      <c r="D50" s="95">
        <f>D52</f>
        <v>1</v>
      </c>
      <c r="E50" s="95">
        <f>E52</f>
        <v>0.3</v>
      </c>
      <c r="F50" s="95">
        <f>F52</f>
        <v>0</v>
      </c>
      <c r="G50" s="96">
        <f t="shared" si="2"/>
        <v>0</v>
      </c>
      <c r="H50" s="113">
        <f t="shared" si="3"/>
        <v>0</v>
      </c>
    </row>
    <row r="51" spans="1:8" ht="35.25" customHeight="1">
      <c r="A51" s="34" t="s">
        <v>136</v>
      </c>
      <c r="B51" s="47" t="s">
        <v>143</v>
      </c>
      <c r="C51" s="34"/>
      <c r="D51" s="32">
        <f>D52</f>
        <v>1</v>
      </c>
      <c r="E51" s="32">
        <f>E52</f>
        <v>0.3</v>
      </c>
      <c r="F51" s="32">
        <f>F52</f>
        <v>0</v>
      </c>
      <c r="G51" s="96">
        <f t="shared" si="2"/>
        <v>0</v>
      </c>
      <c r="H51" s="113">
        <f t="shared" si="3"/>
        <v>0</v>
      </c>
    </row>
    <row r="52" spans="1:8" s="16" customFormat="1" ht="31.5" customHeight="1">
      <c r="A52" s="60"/>
      <c r="B52" s="69" t="s">
        <v>315</v>
      </c>
      <c r="C52" s="97" t="s">
        <v>308</v>
      </c>
      <c r="D52" s="98">
        <v>1</v>
      </c>
      <c r="E52" s="98">
        <v>0.3</v>
      </c>
      <c r="F52" s="98">
        <v>0</v>
      </c>
      <c r="G52" s="99">
        <f t="shared" si="2"/>
        <v>0</v>
      </c>
      <c r="H52" s="114">
        <f t="shared" si="3"/>
        <v>0</v>
      </c>
    </row>
    <row r="53" spans="1:8" ht="12.75">
      <c r="A53" s="57" t="s">
        <v>57</v>
      </c>
      <c r="B53" s="52" t="s">
        <v>58</v>
      </c>
      <c r="C53" s="57"/>
      <c r="D53" s="95">
        <f aca="true" t="shared" si="6" ref="D53:F54">D54</f>
        <v>3</v>
      </c>
      <c r="E53" s="95">
        <f t="shared" si="6"/>
        <v>3</v>
      </c>
      <c r="F53" s="95">
        <f t="shared" si="6"/>
        <v>3</v>
      </c>
      <c r="G53" s="96">
        <f t="shared" si="2"/>
        <v>1</v>
      </c>
      <c r="H53" s="113">
        <f t="shared" si="3"/>
        <v>1</v>
      </c>
    </row>
    <row r="54" spans="1:8" ht="12.75">
      <c r="A54" s="34" t="s">
        <v>62</v>
      </c>
      <c r="B54" s="47" t="s">
        <v>63</v>
      </c>
      <c r="C54" s="34"/>
      <c r="D54" s="32">
        <f t="shared" si="6"/>
        <v>3</v>
      </c>
      <c r="E54" s="32">
        <f t="shared" si="6"/>
        <v>3</v>
      </c>
      <c r="F54" s="32">
        <f t="shared" si="6"/>
        <v>3</v>
      </c>
      <c r="G54" s="96">
        <f t="shared" si="2"/>
        <v>1</v>
      </c>
      <c r="H54" s="113">
        <f t="shared" si="3"/>
        <v>1</v>
      </c>
    </row>
    <row r="55" spans="1:8" s="16" customFormat="1" ht="27" customHeight="1">
      <c r="A55" s="97"/>
      <c r="B55" s="69" t="s">
        <v>309</v>
      </c>
      <c r="C55" s="97" t="s">
        <v>310</v>
      </c>
      <c r="D55" s="98">
        <v>3</v>
      </c>
      <c r="E55" s="98">
        <v>3</v>
      </c>
      <c r="F55" s="98">
        <v>3</v>
      </c>
      <c r="G55" s="99">
        <f t="shared" si="2"/>
        <v>1</v>
      </c>
      <c r="H55" s="114">
        <f t="shared" si="3"/>
        <v>1</v>
      </c>
    </row>
    <row r="56" spans="1:8" ht="15.75" customHeight="1">
      <c r="A56" s="57">
        <v>1000</v>
      </c>
      <c r="B56" s="52" t="s">
        <v>72</v>
      </c>
      <c r="C56" s="57"/>
      <c r="D56" s="95">
        <f>D57</f>
        <v>60</v>
      </c>
      <c r="E56" s="95">
        <f>E57</f>
        <v>15</v>
      </c>
      <c r="F56" s="95">
        <f>F57</f>
        <v>15</v>
      </c>
      <c r="G56" s="96">
        <f t="shared" si="2"/>
        <v>0.25</v>
      </c>
      <c r="H56" s="113">
        <f t="shared" si="3"/>
        <v>1</v>
      </c>
    </row>
    <row r="57" spans="1:8" ht="12.75">
      <c r="A57" s="34" t="s">
        <v>73</v>
      </c>
      <c r="B57" s="47" t="s">
        <v>212</v>
      </c>
      <c r="C57" s="34" t="s">
        <v>73</v>
      </c>
      <c r="D57" s="32">
        <v>60</v>
      </c>
      <c r="E57" s="32">
        <v>15</v>
      </c>
      <c r="F57" s="32">
        <v>15</v>
      </c>
      <c r="G57" s="96">
        <f t="shared" si="2"/>
        <v>0.25</v>
      </c>
      <c r="H57" s="113">
        <f t="shared" si="3"/>
        <v>1</v>
      </c>
    </row>
    <row r="58" spans="1:8" ht="12.75">
      <c r="A58" s="57"/>
      <c r="B58" s="52" t="s">
        <v>111</v>
      </c>
      <c r="C58" s="57"/>
      <c r="D58" s="32">
        <f>D59</f>
        <v>2696.1</v>
      </c>
      <c r="E58" s="32">
        <f>E59</f>
        <v>2127</v>
      </c>
      <c r="F58" s="32">
        <f>F59</f>
        <v>1777</v>
      </c>
      <c r="G58" s="96">
        <f t="shared" si="2"/>
        <v>0.6591001817440006</v>
      </c>
      <c r="H58" s="113">
        <f t="shared" si="3"/>
        <v>0.8354489891866479</v>
      </c>
    </row>
    <row r="59" spans="1:8" s="16" customFormat="1" ht="25.5">
      <c r="A59" s="97"/>
      <c r="B59" s="69" t="s">
        <v>112</v>
      </c>
      <c r="C59" s="97" t="s">
        <v>232</v>
      </c>
      <c r="D59" s="98">
        <v>2696.1</v>
      </c>
      <c r="E59" s="98">
        <v>2127</v>
      </c>
      <c r="F59" s="98">
        <v>1777</v>
      </c>
      <c r="G59" s="99">
        <f t="shared" si="2"/>
        <v>0.6591001817440006</v>
      </c>
      <c r="H59" s="114">
        <f t="shared" si="3"/>
        <v>0.8354489891866479</v>
      </c>
    </row>
    <row r="60" spans="1:8" ht="18" customHeight="1">
      <c r="A60" s="34"/>
      <c r="B60" s="81" t="s">
        <v>79</v>
      </c>
      <c r="C60" s="103"/>
      <c r="D60" s="104">
        <f>D31+D36+D38+D44+D52+D53+D56+D58</f>
        <v>4854.5</v>
      </c>
      <c r="E60" s="104">
        <f>E31+E36+E38+E44+E53+E56+E58+E50</f>
        <v>2700.8</v>
      </c>
      <c r="F60" s="104">
        <f>F31+F36+F38+F44+F52+F53+F56+F58+F50</f>
        <v>2222.3</v>
      </c>
      <c r="G60" s="96">
        <f t="shared" si="2"/>
        <v>0.4577814399011227</v>
      </c>
      <c r="H60" s="113">
        <f t="shared" si="3"/>
        <v>0.8228302725118484</v>
      </c>
    </row>
    <row r="61" spans="1:8" ht="12.75">
      <c r="A61" s="49"/>
      <c r="B61" s="47" t="s">
        <v>94</v>
      </c>
      <c r="C61" s="34"/>
      <c r="D61" s="106">
        <f>D58</f>
        <v>2696.1</v>
      </c>
      <c r="E61" s="106">
        <f>E58</f>
        <v>2127</v>
      </c>
      <c r="F61" s="106">
        <f>F58</f>
        <v>1777</v>
      </c>
      <c r="G61" s="96">
        <f t="shared" si="2"/>
        <v>0.6591001817440006</v>
      </c>
      <c r="H61" s="113">
        <f t="shared" si="3"/>
        <v>0.8354489891866479</v>
      </c>
    </row>
    <row r="62" ht="12.75">
      <c r="A62" s="39"/>
    </row>
    <row r="63" ht="12.75">
      <c r="A63" s="39"/>
    </row>
    <row r="64" spans="1:8" ht="15">
      <c r="A64" s="39"/>
      <c r="B64" s="40" t="s">
        <v>104</v>
      </c>
      <c r="C64" s="41"/>
      <c r="H64" s="38">
        <v>1592.8</v>
      </c>
    </row>
    <row r="65" spans="1:3" ht="15">
      <c r="A65" s="39"/>
      <c r="B65" s="40"/>
      <c r="C65" s="41"/>
    </row>
    <row r="66" spans="1:3" ht="15">
      <c r="A66" s="39"/>
      <c r="B66" s="40" t="s">
        <v>95</v>
      </c>
      <c r="C66" s="41"/>
    </row>
    <row r="67" spans="1:3" ht="15">
      <c r="A67" s="39"/>
      <c r="B67" s="40" t="s">
        <v>96</v>
      </c>
      <c r="C67" s="41"/>
    </row>
    <row r="68" spans="1:3" ht="15">
      <c r="A68" s="39"/>
      <c r="B68" s="40"/>
      <c r="C68" s="41"/>
    </row>
    <row r="69" spans="1:3" ht="15">
      <c r="A69" s="39"/>
      <c r="B69" s="40" t="s">
        <v>97</v>
      </c>
      <c r="C69" s="41"/>
    </row>
    <row r="70" spans="1:3" ht="15">
      <c r="A70" s="39"/>
      <c r="B70" s="40" t="s">
        <v>98</v>
      </c>
      <c r="C70" s="41"/>
    </row>
    <row r="71" spans="1:3" ht="15">
      <c r="A71" s="39"/>
      <c r="B71" s="40"/>
      <c r="C71" s="41"/>
    </row>
    <row r="72" spans="1:3" ht="15">
      <c r="A72" s="39"/>
      <c r="B72" s="40" t="s">
        <v>99</v>
      </c>
      <c r="C72" s="41"/>
    </row>
    <row r="73" spans="1:3" ht="15">
      <c r="A73" s="39"/>
      <c r="B73" s="40" t="s">
        <v>100</v>
      </c>
      <c r="C73" s="41"/>
    </row>
    <row r="74" spans="1:3" ht="15">
      <c r="A74" s="39"/>
      <c r="B74" s="40"/>
      <c r="C74" s="41"/>
    </row>
    <row r="75" spans="1:3" ht="15">
      <c r="A75" s="39"/>
      <c r="B75" s="40" t="s">
        <v>101</v>
      </c>
      <c r="C75" s="41"/>
    </row>
    <row r="76" spans="1:3" ht="15">
      <c r="A76" s="39"/>
      <c r="B76" s="40" t="s">
        <v>102</v>
      </c>
      <c r="C76" s="41"/>
    </row>
    <row r="77" ht="12.75">
      <c r="A77" s="39"/>
    </row>
    <row r="78" ht="12.75">
      <c r="A78" s="39"/>
    </row>
    <row r="79" spans="1:8" ht="15">
      <c r="A79" s="39"/>
      <c r="B79" s="40" t="s">
        <v>103</v>
      </c>
      <c r="C79" s="41"/>
      <c r="H79" s="46">
        <f>H64+F26-F60</f>
        <v>375.5</v>
      </c>
    </row>
    <row r="80" ht="12.75">
      <c r="A80" s="39"/>
    </row>
    <row r="81" ht="12.75">
      <c r="A81" s="39"/>
    </row>
    <row r="82" spans="1:3" ht="15">
      <c r="A82" s="39"/>
      <c r="B82" s="40" t="s">
        <v>105</v>
      </c>
      <c r="C82" s="41"/>
    </row>
    <row r="83" spans="1:3" ht="15">
      <c r="A83" s="39"/>
      <c r="B83" s="40" t="s">
        <v>106</v>
      </c>
      <c r="C83" s="41"/>
    </row>
    <row r="84" spans="1:3" ht="15">
      <c r="A84" s="39"/>
      <c r="B84" s="40" t="s">
        <v>107</v>
      </c>
      <c r="C84" s="41"/>
    </row>
    <row r="85" ht="12.75">
      <c r="A85" s="39"/>
    </row>
    <row r="86" ht="12.75">
      <c r="A86" s="39"/>
    </row>
    <row r="87" ht="12.75">
      <c r="A87" s="39"/>
    </row>
    <row r="88" ht="12.75">
      <c r="A88" s="39"/>
    </row>
    <row r="89" ht="12.75">
      <c r="A89" s="39"/>
    </row>
    <row r="90" ht="12.75">
      <c r="A90" s="39"/>
    </row>
    <row r="91" ht="12.75">
      <c r="A91" s="39"/>
    </row>
    <row r="92" ht="12.75">
      <c r="A92" s="39"/>
    </row>
    <row r="93" ht="12.75">
      <c r="A93" s="39"/>
    </row>
    <row r="94" ht="12.75">
      <c r="A94" s="39"/>
    </row>
    <row r="95" ht="12.75">
      <c r="A95" s="39"/>
    </row>
    <row r="96" ht="12.75">
      <c r="A96" s="39"/>
    </row>
    <row r="97" ht="12.75">
      <c r="A97" s="39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  <row r="108" ht="12.75">
      <c r="A108" s="39"/>
    </row>
    <row r="109" ht="12.75">
      <c r="A109" s="39"/>
    </row>
    <row r="110" ht="12.75">
      <c r="A110" s="39"/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H275"/>
  <sheetViews>
    <sheetView zoomScalePageLayoutView="0" workbookViewId="0" topLeftCell="A1">
      <selection activeCell="H48" sqref="H48"/>
    </sheetView>
  </sheetViews>
  <sheetFormatPr defaultColWidth="9.140625" defaultRowHeight="12.75"/>
  <cols>
    <col min="1" max="1" width="6.140625" style="38" customWidth="1"/>
    <col min="2" max="2" width="36.421875" style="38" customWidth="1"/>
    <col min="3" max="3" width="9.421875" style="39" hidden="1" customWidth="1"/>
    <col min="4" max="5" width="11.8515625" style="38" customWidth="1"/>
    <col min="6" max="7" width="11.28125" style="38" customWidth="1"/>
    <col min="8" max="8" width="10.8515625" style="38" customWidth="1"/>
    <col min="9" max="16384" width="9.140625" style="1" customWidth="1"/>
  </cols>
  <sheetData>
    <row r="1" spans="1:8" s="5" customFormat="1" ht="53.25" customHeight="1">
      <c r="A1" s="157" t="s">
        <v>351</v>
      </c>
      <c r="B1" s="157"/>
      <c r="C1" s="157"/>
      <c r="D1" s="157"/>
      <c r="E1" s="157"/>
      <c r="F1" s="157"/>
      <c r="G1" s="157"/>
      <c r="H1" s="157"/>
    </row>
    <row r="2" spans="1:8" ht="12.75" customHeight="1">
      <c r="A2" s="42"/>
      <c r="B2" s="194" t="s">
        <v>13</v>
      </c>
      <c r="C2" s="111"/>
      <c r="D2" s="188" t="s">
        <v>14</v>
      </c>
      <c r="E2" s="159" t="s">
        <v>239</v>
      </c>
      <c r="F2" s="188" t="s">
        <v>15</v>
      </c>
      <c r="G2" s="188" t="s">
        <v>162</v>
      </c>
      <c r="H2" s="159" t="s">
        <v>240</v>
      </c>
    </row>
    <row r="3" spans="1:8" ht="18.75" customHeight="1">
      <c r="A3" s="35"/>
      <c r="B3" s="195"/>
      <c r="C3" s="112"/>
      <c r="D3" s="189"/>
      <c r="E3" s="160"/>
      <c r="F3" s="189"/>
      <c r="G3" s="192"/>
      <c r="H3" s="160"/>
    </row>
    <row r="4" spans="1:8" ht="15">
      <c r="A4" s="35"/>
      <c r="B4" s="48" t="s">
        <v>93</v>
      </c>
      <c r="C4" s="44"/>
      <c r="D4" s="50">
        <f>D5+D6+D7+D8+D9+D10+D11+D12+D13+D14+D15+D16+D17+D18+D19</f>
        <v>4492.9</v>
      </c>
      <c r="E4" s="50">
        <f>E5+E6+E7+E8+E9+E10+E11+E12+E13+E14+E15+E16+E17+E18+E19</f>
        <v>813</v>
      </c>
      <c r="F4" s="50">
        <f>F5+F6+F7+F8+F9+F10+F11+F12+F13+F14+F15+F16+F17+F18+F19</f>
        <v>1481.3999999999999</v>
      </c>
      <c r="G4" s="37">
        <f>F4/D4</f>
        <v>0.3297202252442743</v>
      </c>
      <c r="H4" s="37">
        <f>F4/E4</f>
        <v>1.8221402214022138</v>
      </c>
    </row>
    <row r="5" spans="1:8" ht="15">
      <c r="A5" s="35"/>
      <c r="B5" s="47" t="s">
        <v>17</v>
      </c>
      <c r="C5" s="34"/>
      <c r="D5" s="32">
        <v>540</v>
      </c>
      <c r="E5" s="32">
        <v>120</v>
      </c>
      <c r="F5" s="32">
        <v>102.8</v>
      </c>
      <c r="G5" s="37">
        <f aca="true" t="shared" si="0" ref="G5:G27">F5/D5</f>
        <v>0.19037037037037036</v>
      </c>
      <c r="H5" s="37">
        <f aca="true" t="shared" si="1" ref="H5:H27">F5/E5</f>
        <v>0.8566666666666667</v>
      </c>
    </row>
    <row r="6" spans="1:8" ht="15">
      <c r="A6" s="35"/>
      <c r="B6" s="47" t="s">
        <v>345</v>
      </c>
      <c r="C6" s="34"/>
      <c r="D6" s="32">
        <v>1042.9</v>
      </c>
      <c r="E6" s="32">
        <v>260</v>
      </c>
      <c r="F6" s="32">
        <v>372.2</v>
      </c>
      <c r="G6" s="37">
        <v>0</v>
      </c>
      <c r="H6" s="37">
        <v>0</v>
      </c>
    </row>
    <row r="7" spans="1:8" ht="15">
      <c r="A7" s="35"/>
      <c r="B7" s="47" t="s">
        <v>19</v>
      </c>
      <c r="C7" s="34"/>
      <c r="D7" s="32">
        <v>400</v>
      </c>
      <c r="E7" s="32">
        <v>141</v>
      </c>
      <c r="F7" s="32">
        <v>163.9</v>
      </c>
      <c r="G7" s="37">
        <f t="shared" si="0"/>
        <v>0.40975</v>
      </c>
      <c r="H7" s="37">
        <f t="shared" si="1"/>
        <v>1.1624113475177305</v>
      </c>
    </row>
    <row r="8" spans="1:8" ht="15">
      <c r="A8" s="35"/>
      <c r="B8" s="47" t="s">
        <v>20</v>
      </c>
      <c r="C8" s="34"/>
      <c r="D8" s="32">
        <v>140</v>
      </c>
      <c r="E8" s="32">
        <v>10</v>
      </c>
      <c r="F8" s="32">
        <v>10.9</v>
      </c>
      <c r="G8" s="37">
        <f t="shared" si="0"/>
        <v>0.07785714285714286</v>
      </c>
      <c r="H8" s="37">
        <f t="shared" si="1"/>
        <v>1.09</v>
      </c>
    </row>
    <row r="9" spans="1:8" ht="15">
      <c r="A9" s="35"/>
      <c r="B9" s="47" t="s">
        <v>21</v>
      </c>
      <c r="C9" s="34"/>
      <c r="D9" s="32">
        <v>2200</v>
      </c>
      <c r="E9" s="32">
        <v>240</v>
      </c>
      <c r="F9" s="32">
        <v>741.4</v>
      </c>
      <c r="G9" s="37">
        <f t="shared" si="0"/>
        <v>0.33699999999999997</v>
      </c>
      <c r="H9" s="37">
        <f t="shared" si="1"/>
        <v>3.0891666666666664</v>
      </c>
    </row>
    <row r="10" spans="1:8" ht="15">
      <c r="A10" s="35"/>
      <c r="B10" s="47" t="s">
        <v>118</v>
      </c>
      <c r="C10" s="34"/>
      <c r="D10" s="32">
        <v>10</v>
      </c>
      <c r="E10" s="32">
        <v>2</v>
      </c>
      <c r="F10" s="32">
        <v>12.2</v>
      </c>
      <c r="G10" s="37">
        <f t="shared" si="0"/>
        <v>1.22</v>
      </c>
      <c r="H10" s="37">
        <f t="shared" si="1"/>
        <v>6.1</v>
      </c>
    </row>
    <row r="11" spans="1:8" ht="15">
      <c r="A11" s="35"/>
      <c r="B11" s="47" t="s">
        <v>22</v>
      </c>
      <c r="C11" s="34"/>
      <c r="D11" s="32">
        <v>0</v>
      </c>
      <c r="E11" s="32">
        <v>0</v>
      </c>
      <c r="F11" s="32">
        <v>0</v>
      </c>
      <c r="G11" s="37">
        <v>0</v>
      </c>
      <c r="H11" s="37">
        <v>0</v>
      </c>
    </row>
    <row r="12" spans="1:8" ht="15">
      <c r="A12" s="35"/>
      <c r="B12" s="47" t="s">
        <v>23</v>
      </c>
      <c r="C12" s="34"/>
      <c r="D12" s="32">
        <v>160</v>
      </c>
      <c r="E12" s="32">
        <v>40</v>
      </c>
      <c r="F12" s="32">
        <v>78</v>
      </c>
      <c r="G12" s="37">
        <f t="shared" si="0"/>
        <v>0.4875</v>
      </c>
      <c r="H12" s="37">
        <f t="shared" si="1"/>
        <v>1.95</v>
      </c>
    </row>
    <row r="13" spans="1:8" ht="15">
      <c r="A13" s="35"/>
      <c r="B13" s="47" t="s">
        <v>24</v>
      </c>
      <c r="C13" s="34"/>
      <c r="D13" s="32">
        <v>0</v>
      </c>
      <c r="E13" s="32">
        <v>0</v>
      </c>
      <c r="F13" s="32">
        <v>0</v>
      </c>
      <c r="G13" s="37">
        <v>0</v>
      </c>
      <c r="H13" s="37">
        <v>0</v>
      </c>
    </row>
    <row r="14" spans="1:8" ht="15">
      <c r="A14" s="35"/>
      <c r="B14" s="47" t="s">
        <v>26</v>
      </c>
      <c r="C14" s="34"/>
      <c r="D14" s="32">
        <v>0</v>
      </c>
      <c r="E14" s="32">
        <v>0</v>
      </c>
      <c r="F14" s="32">
        <v>0</v>
      </c>
      <c r="G14" s="37">
        <v>0</v>
      </c>
      <c r="H14" s="37">
        <v>0</v>
      </c>
    </row>
    <row r="15" spans="1:8" ht="15">
      <c r="A15" s="35"/>
      <c r="B15" s="47" t="s">
        <v>27</v>
      </c>
      <c r="C15" s="34"/>
      <c r="D15" s="32">
        <v>0</v>
      </c>
      <c r="E15" s="32">
        <v>0</v>
      </c>
      <c r="F15" s="32">
        <v>0</v>
      </c>
      <c r="G15" s="37">
        <v>0</v>
      </c>
      <c r="H15" s="37">
        <v>0</v>
      </c>
    </row>
    <row r="16" spans="1:8" ht="25.5">
      <c r="A16" s="35"/>
      <c r="B16" s="47" t="s">
        <v>28</v>
      </c>
      <c r="C16" s="34"/>
      <c r="D16" s="32">
        <v>0</v>
      </c>
      <c r="E16" s="32">
        <v>0</v>
      </c>
      <c r="F16" s="32">
        <v>0</v>
      </c>
      <c r="G16" s="37">
        <v>0</v>
      </c>
      <c r="H16" s="37">
        <v>0</v>
      </c>
    </row>
    <row r="17" spans="1:8" ht="15">
      <c r="A17" s="35"/>
      <c r="B17" s="47" t="s">
        <v>30</v>
      </c>
      <c r="C17" s="34"/>
      <c r="D17" s="32"/>
      <c r="E17" s="32">
        <v>0</v>
      </c>
      <c r="F17" s="32">
        <v>0</v>
      </c>
      <c r="G17" s="37">
        <v>0</v>
      </c>
      <c r="H17" s="37">
        <v>0</v>
      </c>
    </row>
    <row r="18" spans="1:8" ht="15">
      <c r="A18" s="35"/>
      <c r="B18" s="47" t="s">
        <v>133</v>
      </c>
      <c r="C18" s="34"/>
      <c r="D18" s="32">
        <v>0</v>
      </c>
      <c r="E18" s="32">
        <v>0</v>
      </c>
      <c r="F18" s="32">
        <v>0</v>
      </c>
      <c r="G18" s="37">
        <v>0</v>
      </c>
      <c r="H18" s="37">
        <v>0</v>
      </c>
    </row>
    <row r="19" spans="1:8" ht="15">
      <c r="A19" s="35"/>
      <c r="B19" s="47" t="s">
        <v>33</v>
      </c>
      <c r="C19" s="34"/>
      <c r="D19" s="32">
        <v>0</v>
      </c>
      <c r="E19" s="32">
        <v>0</v>
      </c>
      <c r="F19" s="32">
        <v>0</v>
      </c>
      <c r="G19" s="37">
        <v>0</v>
      </c>
      <c r="H19" s="37">
        <v>0</v>
      </c>
    </row>
    <row r="20" spans="1:8" ht="25.5">
      <c r="A20" s="35"/>
      <c r="B20" s="52" t="s">
        <v>92</v>
      </c>
      <c r="C20" s="57"/>
      <c r="D20" s="32">
        <f>D21+D22+D23+D24+D25</f>
        <v>1445.1</v>
      </c>
      <c r="E20" s="32">
        <f>E21+E22+E23+E24+E25</f>
        <v>361.3</v>
      </c>
      <c r="F20" s="32">
        <f>F21+F22+F23+F24+F25</f>
        <v>65.8</v>
      </c>
      <c r="G20" s="37">
        <f t="shared" si="0"/>
        <v>0.04553318109473393</v>
      </c>
      <c r="H20" s="37">
        <f t="shared" si="1"/>
        <v>0.18212012178245224</v>
      </c>
    </row>
    <row r="21" spans="1:8" ht="15">
      <c r="A21" s="35"/>
      <c r="B21" s="47" t="s">
        <v>35</v>
      </c>
      <c r="C21" s="34"/>
      <c r="D21" s="32">
        <v>110.8</v>
      </c>
      <c r="E21" s="32">
        <v>27.7</v>
      </c>
      <c r="F21" s="32">
        <v>27.7</v>
      </c>
      <c r="G21" s="37">
        <f t="shared" si="0"/>
        <v>0.25</v>
      </c>
      <c r="H21" s="37">
        <f t="shared" si="1"/>
        <v>1</v>
      </c>
    </row>
    <row r="22" spans="1:8" ht="15">
      <c r="A22" s="35"/>
      <c r="B22" s="47" t="s">
        <v>113</v>
      </c>
      <c r="C22" s="34"/>
      <c r="D22" s="32">
        <f>154.5-0.5</f>
        <v>154</v>
      </c>
      <c r="E22" s="32">
        <v>38.5</v>
      </c>
      <c r="F22" s="32">
        <v>38.1</v>
      </c>
      <c r="G22" s="37">
        <f t="shared" si="0"/>
        <v>0.2474025974025974</v>
      </c>
      <c r="H22" s="37">
        <f t="shared" si="1"/>
        <v>0.9896103896103896</v>
      </c>
    </row>
    <row r="23" spans="1:8" ht="15">
      <c r="A23" s="35"/>
      <c r="B23" s="47" t="s">
        <v>78</v>
      </c>
      <c r="C23" s="34"/>
      <c r="D23" s="32">
        <v>1180.3</v>
      </c>
      <c r="E23" s="32">
        <v>295.1</v>
      </c>
      <c r="F23" s="32">
        <v>0</v>
      </c>
      <c r="G23" s="37">
        <f t="shared" si="0"/>
        <v>0</v>
      </c>
      <c r="H23" s="37">
        <f t="shared" si="1"/>
        <v>0</v>
      </c>
    </row>
    <row r="24" spans="1:8" ht="25.5">
      <c r="A24" s="35"/>
      <c r="B24" s="47" t="s">
        <v>38</v>
      </c>
      <c r="C24" s="34"/>
      <c r="D24" s="32">
        <v>0</v>
      </c>
      <c r="E24" s="32">
        <v>0</v>
      </c>
      <c r="F24" s="32">
        <v>0</v>
      </c>
      <c r="G24" s="37">
        <v>0</v>
      </c>
      <c r="H24" s="37">
        <v>0</v>
      </c>
    </row>
    <row r="25" spans="1:8" ht="28.5" customHeight="1" thickBot="1">
      <c r="A25" s="35"/>
      <c r="B25" s="92" t="s">
        <v>171</v>
      </c>
      <c r="C25" s="93"/>
      <c r="D25" s="32">
        <v>0</v>
      </c>
      <c r="E25" s="32">
        <v>0</v>
      </c>
      <c r="F25" s="32">
        <v>0</v>
      </c>
      <c r="G25" s="37">
        <v>0</v>
      </c>
      <c r="H25" s="37">
        <v>0</v>
      </c>
    </row>
    <row r="26" spans="1:8" ht="18.75">
      <c r="A26" s="35"/>
      <c r="B26" s="54" t="s">
        <v>39</v>
      </c>
      <c r="C26" s="94"/>
      <c r="D26" s="50">
        <f>D4+D20</f>
        <v>5938</v>
      </c>
      <c r="E26" s="50">
        <f>E4+E20</f>
        <v>1174.3</v>
      </c>
      <c r="F26" s="50">
        <f>F4+F20</f>
        <v>1547.1999999999998</v>
      </c>
      <c r="G26" s="37">
        <f t="shared" si="0"/>
        <v>0.26055911081172106</v>
      </c>
      <c r="H26" s="37">
        <f t="shared" si="1"/>
        <v>1.317550881376139</v>
      </c>
    </row>
    <row r="27" spans="1:8" ht="15">
      <c r="A27" s="35"/>
      <c r="B27" s="47" t="s">
        <v>119</v>
      </c>
      <c r="C27" s="34"/>
      <c r="D27" s="32">
        <f>D4</f>
        <v>4492.9</v>
      </c>
      <c r="E27" s="32">
        <f>E4</f>
        <v>813</v>
      </c>
      <c r="F27" s="32">
        <f>F4</f>
        <v>1481.3999999999999</v>
      </c>
      <c r="G27" s="37">
        <f t="shared" si="0"/>
        <v>0.3297202252442743</v>
      </c>
      <c r="H27" s="37">
        <f t="shared" si="1"/>
        <v>1.8221402214022138</v>
      </c>
    </row>
    <row r="28" spans="1:8" ht="12.75">
      <c r="A28" s="166"/>
      <c r="B28" s="190"/>
      <c r="C28" s="190"/>
      <c r="D28" s="190"/>
      <c r="E28" s="190"/>
      <c r="F28" s="190"/>
      <c r="G28" s="190"/>
      <c r="H28" s="191"/>
    </row>
    <row r="29" spans="1:8" ht="15" customHeight="1">
      <c r="A29" s="193" t="s">
        <v>178</v>
      </c>
      <c r="B29" s="171" t="s">
        <v>40</v>
      </c>
      <c r="C29" s="163" t="s">
        <v>227</v>
      </c>
      <c r="D29" s="161" t="s">
        <v>14</v>
      </c>
      <c r="E29" s="159" t="s">
        <v>239</v>
      </c>
      <c r="F29" s="159" t="s">
        <v>15</v>
      </c>
      <c r="G29" s="188" t="s">
        <v>162</v>
      </c>
      <c r="H29" s="159" t="s">
        <v>240</v>
      </c>
    </row>
    <row r="30" spans="1:8" ht="15" customHeight="1">
      <c r="A30" s="193"/>
      <c r="B30" s="171"/>
      <c r="C30" s="164"/>
      <c r="D30" s="161"/>
      <c r="E30" s="160"/>
      <c r="F30" s="160"/>
      <c r="G30" s="192"/>
      <c r="H30" s="160"/>
    </row>
    <row r="31" spans="1:8" ht="25.5">
      <c r="A31" s="57" t="s">
        <v>80</v>
      </c>
      <c r="B31" s="52" t="s">
        <v>41</v>
      </c>
      <c r="C31" s="57"/>
      <c r="D31" s="95">
        <f>D32+D33+D34</f>
        <v>2393.2</v>
      </c>
      <c r="E31" s="95">
        <f>E32+E33+E34</f>
        <v>749.3000000000001</v>
      </c>
      <c r="F31" s="95">
        <f>F32+F33+F34</f>
        <v>662</v>
      </c>
      <c r="G31" s="96">
        <f>F31/D31</f>
        <v>0.2766170817315728</v>
      </c>
      <c r="H31" s="113">
        <f>F31/E31</f>
        <v>0.8834912585079406</v>
      </c>
    </row>
    <row r="32" spans="1:8" ht="69.75" customHeight="1">
      <c r="A32" s="34" t="s">
        <v>83</v>
      </c>
      <c r="B32" s="47" t="s">
        <v>182</v>
      </c>
      <c r="C32" s="34" t="s">
        <v>83</v>
      </c>
      <c r="D32" s="32">
        <v>2378</v>
      </c>
      <c r="E32" s="32">
        <v>739.1</v>
      </c>
      <c r="F32" s="32">
        <v>662</v>
      </c>
      <c r="G32" s="96">
        <f aca="true" t="shared" si="2" ref="G32:G60">F32/D32</f>
        <v>0.2783851976450799</v>
      </c>
      <c r="H32" s="113">
        <f aca="true" t="shared" si="3" ref="H32:H60">F32/E32</f>
        <v>0.8956839399269382</v>
      </c>
    </row>
    <row r="33" spans="1:8" ht="12.75">
      <c r="A33" s="34" t="s">
        <v>85</v>
      </c>
      <c r="B33" s="47" t="s">
        <v>46</v>
      </c>
      <c r="C33" s="34" t="s">
        <v>85</v>
      </c>
      <c r="D33" s="32">
        <v>10</v>
      </c>
      <c r="E33" s="32">
        <v>5</v>
      </c>
      <c r="F33" s="32">
        <v>0</v>
      </c>
      <c r="G33" s="96">
        <f t="shared" si="2"/>
        <v>0</v>
      </c>
      <c r="H33" s="113">
        <f t="shared" si="3"/>
        <v>0</v>
      </c>
    </row>
    <row r="34" spans="1:8" ht="12.75">
      <c r="A34" s="34" t="s">
        <v>144</v>
      </c>
      <c r="B34" s="47" t="s">
        <v>141</v>
      </c>
      <c r="C34" s="34"/>
      <c r="D34" s="32">
        <f>D35</f>
        <v>5.2</v>
      </c>
      <c r="E34" s="32">
        <f>E35</f>
        <v>5.2</v>
      </c>
      <c r="F34" s="32">
        <f>F35</f>
        <v>0</v>
      </c>
      <c r="G34" s="96">
        <f t="shared" si="2"/>
        <v>0</v>
      </c>
      <c r="H34" s="113">
        <f t="shared" si="3"/>
        <v>0</v>
      </c>
    </row>
    <row r="35" spans="1:8" s="16" customFormat="1" ht="36.75" customHeight="1">
      <c r="A35" s="97"/>
      <c r="B35" s="69" t="s">
        <v>129</v>
      </c>
      <c r="C35" s="97" t="s">
        <v>253</v>
      </c>
      <c r="D35" s="98">
        <v>5.2</v>
      </c>
      <c r="E35" s="98">
        <v>5.2</v>
      </c>
      <c r="F35" s="98"/>
      <c r="G35" s="99">
        <f t="shared" si="2"/>
        <v>0</v>
      </c>
      <c r="H35" s="114">
        <f t="shared" si="3"/>
        <v>0</v>
      </c>
    </row>
    <row r="36" spans="1:8" ht="12.75">
      <c r="A36" s="57" t="s">
        <v>123</v>
      </c>
      <c r="B36" s="52" t="s">
        <v>115</v>
      </c>
      <c r="C36" s="57"/>
      <c r="D36" s="95">
        <f>D37</f>
        <v>154</v>
      </c>
      <c r="E36" s="95">
        <f>E37</f>
        <v>38.8</v>
      </c>
      <c r="F36" s="95">
        <f>F37</f>
        <v>21.5</v>
      </c>
      <c r="G36" s="96">
        <f t="shared" si="2"/>
        <v>0.1396103896103896</v>
      </c>
      <c r="H36" s="113">
        <f t="shared" si="3"/>
        <v>0.5541237113402062</v>
      </c>
    </row>
    <row r="37" spans="1:8" ht="38.25">
      <c r="A37" s="34" t="s">
        <v>124</v>
      </c>
      <c r="B37" s="47" t="s">
        <v>189</v>
      </c>
      <c r="C37" s="34" t="s">
        <v>312</v>
      </c>
      <c r="D37" s="32">
        <f>154.5-0.5</f>
        <v>154</v>
      </c>
      <c r="E37" s="32">
        <v>38.8</v>
      </c>
      <c r="F37" s="32">
        <v>21.5</v>
      </c>
      <c r="G37" s="96">
        <f t="shared" si="2"/>
        <v>0.1396103896103896</v>
      </c>
      <c r="H37" s="113">
        <f t="shared" si="3"/>
        <v>0.5541237113402062</v>
      </c>
    </row>
    <row r="38" spans="1:8" ht="25.5">
      <c r="A38" s="57" t="s">
        <v>86</v>
      </c>
      <c r="B38" s="52" t="s">
        <v>49</v>
      </c>
      <c r="C38" s="57"/>
      <c r="D38" s="95">
        <f aca="true" t="shared" si="4" ref="D38:F39">D39</f>
        <v>30</v>
      </c>
      <c r="E38" s="95">
        <f t="shared" si="4"/>
        <v>15</v>
      </c>
      <c r="F38" s="95">
        <f t="shared" si="4"/>
        <v>0</v>
      </c>
      <c r="G38" s="96">
        <f t="shared" si="2"/>
        <v>0</v>
      </c>
      <c r="H38" s="113">
        <f t="shared" si="3"/>
        <v>0</v>
      </c>
    </row>
    <row r="39" spans="1:8" ht="12.75">
      <c r="A39" s="34" t="s">
        <v>125</v>
      </c>
      <c r="B39" s="47" t="s">
        <v>117</v>
      </c>
      <c r="C39" s="34"/>
      <c r="D39" s="32">
        <f t="shared" si="4"/>
        <v>30</v>
      </c>
      <c r="E39" s="32">
        <f t="shared" si="4"/>
        <v>15</v>
      </c>
      <c r="F39" s="32">
        <f t="shared" si="4"/>
        <v>0</v>
      </c>
      <c r="G39" s="96">
        <f t="shared" si="2"/>
        <v>0</v>
      </c>
      <c r="H39" s="113">
        <f t="shared" si="3"/>
        <v>0</v>
      </c>
    </row>
    <row r="40" spans="1:8" ht="54.75" customHeight="1">
      <c r="A40" s="34"/>
      <c r="B40" s="47" t="s">
        <v>316</v>
      </c>
      <c r="C40" s="34" t="s">
        <v>317</v>
      </c>
      <c r="D40" s="32">
        <v>30</v>
      </c>
      <c r="E40" s="32">
        <v>15</v>
      </c>
      <c r="F40" s="32">
        <v>0</v>
      </c>
      <c r="G40" s="96">
        <f t="shared" si="2"/>
        <v>0</v>
      </c>
      <c r="H40" s="113">
        <f t="shared" si="3"/>
        <v>0</v>
      </c>
    </row>
    <row r="41" spans="1:8" ht="16.5" customHeight="1" hidden="1">
      <c r="A41" s="57" t="s">
        <v>87</v>
      </c>
      <c r="B41" s="52" t="s">
        <v>51</v>
      </c>
      <c r="C41" s="57"/>
      <c r="D41" s="95">
        <f aca="true" t="shared" si="5" ref="D41:F42">D42</f>
        <v>0</v>
      </c>
      <c r="E41" s="95">
        <f t="shared" si="5"/>
        <v>0</v>
      </c>
      <c r="F41" s="95">
        <f t="shared" si="5"/>
        <v>0</v>
      </c>
      <c r="G41" s="100" t="e">
        <f t="shared" si="2"/>
        <v>#DIV/0!</v>
      </c>
      <c r="H41" s="101" t="e">
        <f t="shared" si="3"/>
        <v>#DIV/0!</v>
      </c>
    </row>
    <row r="42" spans="1:8" ht="27.75" customHeight="1" hidden="1">
      <c r="A42" s="102" t="s">
        <v>88</v>
      </c>
      <c r="B42" s="80" t="s">
        <v>139</v>
      </c>
      <c r="C42" s="34"/>
      <c r="D42" s="32">
        <f t="shared" si="5"/>
        <v>0</v>
      </c>
      <c r="E42" s="32">
        <f t="shared" si="5"/>
        <v>0</v>
      </c>
      <c r="F42" s="32">
        <f t="shared" si="5"/>
        <v>0</v>
      </c>
      <c r="G42" s="100" t="e">
        <f t="shared" si="2"/>
        <v>#DIV/0!</v>
      </c>
      <c r="H42" s="101" t="e">
        <f t="shared" si="3"/>
        <v>#DIV/0!</v>
      </c>
    </row>
    <row r="43" spans="1:8" ht="27" customHeight="1" hidden="1">
      <c r="A43" s="97"/>
      <c r="B43" s="72" t="s">
        <v>139</v>
      </c>
      <c r="C43" s="97" t="s">
        <v>326</v>
      </c>
      <c r="D43" s="98">
        <f>0</f>
        <v>0</v>
      </c>
      <c r="E43" s="98">
        <f>0</f>
        <v>0</v>
      </c>
      <c r="F43" s="98">
        <f>0</f>
        <v>0</v>
      </c>
      <c r="G43" s="100" t="e">
        <f t="shared" si="2"/>
        <v>#DIV/0!</v>
      </c>
      <c r="H43" s="101" t="e">
        <f t="shared" si="3"/>
        <v>#DIV/0!</v>
      </c>
    </row>
    <row r="44" spans="1:8" ht="25.5">
      <c r="A44" s="57" t="s">
        <v>89</v>
      </c>
      <c r="B44" s="52" t="s">
        <v>52</v>
      </c>
      <c r="C44" s="57"/>
      <c r="D44" s="95">
        <f>D45</f>
        <v>355</v>
      </c>
      <c r="E44" s="95">
        <f>E45</f>
        <v>115</v>
      </c>
      <c r="F44" s="95">
        <f>F45</f>
        <v>65</v>
      </c>
      <c r="G44" s="96">
        <f t="shared" si="2"/>
        <v>0.18309859154929578</v>
      </c>
      <c r="H44" s="113">
        <f t="shared" si="3"/>
        <v>0.5652173913043478</v>
      </c>
    </row>
    <row r="45" spans="1:8" ht="12.75">
      <c r="A45" s="34" t="s">
        <v>55</v>
      </c>
      <c r="B45" s="47" t="s">
        <v>56</v>
      </c>
      <c r="C45" s="34"/>
      <c r="D45" s="32">
        <f>D46+D47+D48</f>
        <v>355</v>
      </c>
      <c r="E45" s="32">
        <f>E46+E47+E48</f>
        <v>115</v>
      </c>
      <c r="F45" s="32">
        <f>F46+F47+F48</f>
        <v>65</v>
      </c>
      <c r="G45" s="96">
        <f t="shared" si="2"/>
        <v>0.18309859154929578</v>
      </c>
      <c r="H45" s="113">
        <f t="shared" si="3"/>
        <v>0.5652173913043478</v>
      </c>
    </row>
    <row r="46" spans="1:8" s="16" customFormat="1" ht="13.5">
      <c r="A46" s="97"/>
      <c r="B46" s="69" t="s">
        <v>110</v>
      </c>
      <c r="C46" s="97" t="s">
        <v>301</v>
      </c>
      <c r="D46" s="98">
        <v>200</v>
      </c>
      <c r="E46" s="98">
        <v>65</v>
      </c>
      <c r="F46" s="98">
        <v>65</v>
      </c>
      <c r="G46" s="99">
        <f t="shared" si="2"/>
        <v>0.325</v>
      </c>
      <c r="H46" s="114">
        <f t="shared" si="3"/>
        <v>1</v>
      </c>
    </row>
    <row r="47" spans="1:8" s="16" customFormat="1" ht="16.5" customHeight="1">
      <c r="A47" s="97"/>
      <c r="B47" s="69" t="s">
        <v>306</v>
      </c>
      <c r="C47" s="97" t="s">
        <v>302</v>
      </c>
      <c r="D47" s="98">
        <v>25</v>
      </c>
      <c r="E47" s="98">
        <v>0</v>
      </c>
      <c r="F47" s="98">
        <f>0</f>
        <v>0</v>
      </c>
      <c r="G47" s="99">
        <f t="shared" si="2"/>
        <v>0</v>
      </c>
      <c r="H47" s="114">
        <v>0</v>
      </c>
    </row>
    <row r="48" spans="1:8" s="16" customFormat="1" ht="16.5" customHeight="1">
      <c r="A48" s="97"/>
      <c r="B48" s="69" t="s">
        <v>208</v>
      </c>
      <c r="C48" s="97" t="s">
        <v>307</v>
      </c>
      <c r="D48" s="98">
        <v>130</v>
      </c>
      <c r="E48" s="98">
        <v>50</v>
      </c>
      <c r="F48" s="98">
        <f>0</f>
        <v>0</v>
      </c>
      <c r="G48" s="99">
        <f t="shared" si="2"/>
        <v>0</v>
      </c>
      <c r="H48" s="114">
        <f t="shared" si="3"/>
        <v>0</v>
      </c>
    </row>
    <row r="49" spans="1:8" ht="14.25">
      <c r="A49" s="43" t="s">
        <v>142</v>
      </c>
      <c r="B49" s="52" t="s">
        <v>140</v>
      </c>
      <c r="C49" s="57"/>
      <c r="D49" s="32">
        <f>D51</f>
        <v>1</v>
      </c>
      <c r="E49" s="32">
        <f>E51</f>
        <v>0.3</v>
      </c>
      <c r="F49" s="32">
        <f>F51</f>
        <v>0</v>
      </c>
      <c r="G49" s="96">
        <f t="shared" si="2"/>
        <v>0</v>
      </c>
      <c r="H49" s="113">
        <f t="shared" si="3"/>
        <v>0</v>
      </c>
    </row>
    <row r="50" spans="1:8" ht="36" customHeight="1">
      <c r="A50" s="44" t="s">
        <v>136</v>
      </c>
      <c r="B50" s="47" t="s">
        <v>143</v>
      </c>
      <c r="C50" s="34"/>
      <c r="D50" s="32">
        <f>D51</f>
        <v>1</v>
      </c>
      <c r="E50" s="32">
        <f>E51</f>
        <v>0.3</v>
      </c>
      <c r="F50" s="32">
        <f>F51</f>
        <v>0</v>
      </c>
      <c r="G50" s="96">
        <f t="shared" si="2"/>
        <v>0</v>
      </c>
      <c r="H50" s="113">
        <f t="shared" si="3"/>
        <v>0</v>
      </c>
    </row>
    <row r="51" spans="1:8" s="16" customFormat="1" ht="26.25" customHeight="1">
      <c r="A51" s="97"/>
      <c r="B51" s="69" t="s">
        <v>315</v>
      </c>
      <c r="C51" s="97" t="s">
        <v>308</v>
      </c>
      <c r="D51" s="98">
        <v>1</v>
      </c>
      <c r="E51" s="98">
        <v>0.3</v>
      </c>
      <c r="F51" s="98">
        <v>0</v>
      </c>
      <c r="G51" s="99">
        <f t="shared" si="2"/>
        <v>0</v>
      </c>
      <c r="H51" s="114">
        <f t="shared" si="3"/>
        <v>0</v>
      </c>
    </row>
    <row r="52" spans="1:8" ht="12.75">
      <c r="A52" s="57" t="s">
        <v>57</v>
      </c>
      <c r="B52" s="52" t="s">
        <v>58</v>
      </c>
      <c r="C52" s="57"/>
      <c r="D52" s="32">
        <f aca="true" t="shared" si="6" ref="D52:F53">D53</f>
        <v>3</v>
      </c>
      <c r="E52" s="32">
        <f t="shared" si="6"/>
        <v>3</v>
      </c>
      <c r="F52" s="32">
        <f t="shared" si="6"/>
        <v>0</v>
      </c>
      <c r="G52" s="96">
        <f t="shared" si="2"/>
        <v>0</v>
      </c>
      <c r="H52" s="113">
        <f t="shared" si="3"/>
        <v>0</v>
      </c>
    </row>
    <row r="53" spans="1:8" ht="12.75">
      <c r="A53" s="34" t="s">
        <v>62</v>
      </c>
      <c r="B53" s="47" t="s">
        <v>132</v>
      </c>
      <c r="C53" s="34"/>
      <c r="D53" s="32">
        <f t="shared" si="6"/>
        <v>3</v>
      </c>
      <c r="E53" s="32">
        <f t="shared" si="6"/>
        <v>3</v>
      </c>
      <c r="F53" s="32">
        <f t="shared" si="6"/>
        <v>0</v>
      </c>
      <c r="G53" s="96">
        <f t="shared" si="2"/>
        <v>0</v>
      </c>
      <c r="H53" s="113">
        <f t="shared" si="3"/>
        <v>0</v>
      </c>
    </row>
    <row r="54" spans="1:8" s="16" customFormat="1" ht="39" customHeight="1">
      <c r="A54" s="97"/>
      <c r="B54" s="69" t="s">
        <v>309</v>
      </c>
      <c r="C54" s="97" t="s">
        <v>310</v>
      </c>
      <c r="D54" s="98">
        <v>3</v>
      </c>
      <c r="E54" s="98">
        <v>3</v>
      </c>
      <c r="F54" s="98">
        <v>0</v>
      </c>
      <c r="G54" s="99">
        <f t="shared" si="2"/>
        <v>0</v>
      </c>
      <c r="H54" s="114">
        <f t="shared" si="3"/>
        <v>0</v>
      </c>
    </row>
    <row r="55" spans="1:8" ht="18.75" customHeight="1">
      <c r="A55" s="57">
        <v>1000</v>
      </c>
      <c r="B55" s="52" t="s">
        <v>72</v>
      </c>
      <c r="C55" s="57"/>
      <c r="D55" s="32">
        <f>D56</f>
        <v>40</v>
      </c>
      <c r="E55" s="32">
        <f>E56</f>
        <v>10</v>
      </c>
      <c r="F55" s="32">
        <f>F56</f>
        <v>9.9</v>
      </c>
      <c r="G55" s="96">
        <f t="shared" si="2"/>
        <v>0.2475</v>
      </c>
      <c r="H55" s="113">
        <f t="shared" si="3"/>
        <v>0.99</v>
      </c>
    </row>
    <row r="56" spans="1:8" ht="12.75">
      <c r="A56" s="34">
        <v>1001</v>
      </c>
      <c r="B56" s="47" t="s">
        <v>212</v>
      </c>
      <c r="C56" s="34" t="s">
        <v>73</v>
      </c>
      <c r="D56" s="32">
        <v>40</v>
      </c>
      <c r="E56" s="32">
        <v>10</v>
      </c>
      <c r="F56" s="32">
        <v>9.9</v>
      </c>
      <c r="G56" s="96">
        <f t="shared" si="2"/>
        <v>0.2475</v>
      </c>
      <c r="H56" s="113">
        <f t="shared" si="3"/>
        <v>0.99</v>
      </c>
    </row>
    <row r="57" spans="1:8" ht="12.75">
      <c r="A57" s="57"/>
      <c r="B57" s="52" t="s">
        <v>111</v>
      </c>
      <c r="C57" s="57"/>
      <c r="D57" s="95">
        <f>D58</f>
        <v>2961.8</v>
      </c>
      <c r="E57" s="95">
        <f>E58</f>
        <v>1012.9</v>
      </c>
      <c r="F57" s="95">
        <f>F58</f>
        <v>1012.9</v>
      </c>
      <c r="G57" s="96">
        <f t="shared" si="2"/>
        <v>0.34198798028226074</v>
      </c>
      <c r="H57" s="113">
        <f t="shared" si="3"/>
        <v>1</v>
      </c>
    </row>
    <row r="58" spans="1:8" s="16" customFormat="1" ht="25.5">
      <c r="A58" s="97"/>
      <c r="B58" s="69" t="s">
        <v>112</v>
      </c>
      <c r="C58" s="97" t="s">
        <v>232</v>
      </c>
      <c r="D58" s="98">
        <v>2961.8</v>
      </c>
      <c r="E58" s="98">
        <v>1012.9</v>
      </c>
      <c r="F58" s="98">
        <v>1012.9</v>
      </c>
      <c r="G58" s="99">
        <f t="shared" si="2"/>
        <v>0.34198798028226074</v>
      </c>
      <c r="H58" s="114">
        <f t="shared" si="3"/>
        <v>1</v>
      </c>
    </row>
    <row r="59" spans="1:8" ht="15.75">
      <c r="A59" s="34"/>
      <c r="B59" s="81" t="s">
        <v>79</v>
      </c>
      <c r="C59" s="103"/>
      <c r="D59" s="104">
        <f>D31+D36+D38+D41+D44+D49+D52+D55+D57</f>
        <v>5938</v>
      </c>
      <c r="E59" s="104">
        <f>E31+E36+E38+E41+E44+E49+E52+E55+E57</f>
        <v>1944.3</v>
      </c>
      <c r="F59" s="104">
        <f>F31+F36+F38+F41+F44+F49+F52+F55+F57</f>
        <v>1771.3</v>
      </c>
      <c r="G59" s="96">
        <f t="shared" si="2"/>
        <v>0.2982990906028966</v>
      </c>
      <c r="H59" s="113">
        <f t="shared" si="3"/>
        <v>0.9110219616314355</v>
      </c>
    </row>
    <row r="60" spans="1:8" ht="25.5" customHeight="1">
      <c r="A60" s="49"/>
      <c r="B60" s="80" t="s">
        <v>94</v>
      </c>
      <c r="C60" s="102"/>
      <c r="D60" s="107">
        <f>D57</f>
        <v>2961.8</v>
      </c>
      <c r="E60" s="107">
        <f>E57</f>
        <v>1012.9</v>
      </c>
      <c r="F60" s="107">
        <f>F57</f>
        <v>1012.9</v>
      </c>
      <c r="G60" s="96">
        <f t="shared" si="2"/>
        <v>0.34198798028226074</v>
      </c>
      <c r="H60" s="113">
        <f t="shared" si="3"/>
        <v>1</v>
      </c>
    </row>
    <row r="61" ht="12.75">
      <c r="A61" s="39"/>
    </row>
    <row r="62" ht="12.75">
      <c r="A62" s="39"/>
    </row>
    <row r="63" spans="1:8" ht="15">
      <c r="A63" s="39"/>
      <c r="B63" s="40" t="s">
        <v>104</v>
      </c>
      <c r="C63" s="41"/>
      <c r="H63" s="38">
        <v>3192.8</v>
      </c>
    </row>
    <row r="64" spans="1:3" ht="15">
      <c r="A64" s="39"/>
      <c r="B64" s="40"/>
      <c r="C64" s="41"/>
    </row>
    <row r="65" spans="1:3" ht="15">
      <c r="A65" s="39"/>
      <c r="B65" s="40" t="s">
        <v>95</v>
      </c>
      <c r="C65" s="41"/>
    </row>
    <row r="66" spans="1:3" ht="15">
      <c r="A66" s="39"/>
      <c r="B66" s="40" t="s">
        <v>96</v>
      </c>
      <c r="C66" s="41"/>
    </row>
    <row r="67" spans="1:3" ht="15">
      <c r="A67" s="39"/>
      <c r="B67" s="40"/>
      <c r="C67" s="41"/>
    </row>
    <row r="68" spans="1:3" ht="15">
      <c r="A68" s="39"/>
      <c r="B68" s="40" t="s">
        <v>97</v>
      </c>
      <c r="C68" s="41"/>
    </row>
    <row r="69" spans="1:3" ht="15">
      <c r="A69" s="39"/>
      <c r="B69" s="40" t="s">
        <v>98</v>
      </c>
      <c r="C69" s="41"/>
    </row>
    <row r="70" spans="1:3" ht="15">
      <c r="A70" s="39"/>
      <c r="B70" s="40"/>
      <c r="C70" s="41"/>
    </row>
    <row r="71" spans="1:3" ht="15">
      <c r="A71" s="39"/>
      <c r="B71" s="40" t="s">
        <v>99</v>
      </c>
      <c r="C71" s="41"/>
    </row>
    <row r="72" spans="1:3" ht="15">
      <c r="A72" s="39"/>
      <c r="B72" s="40" t="s">
        <v>100</v>
      </c>
      <c r="C72" s="41"/>
    </row>
    <row r="73" spans="1:3" ht="15">
      <c r="A73" s="39"/>
      <c r="B73" s="40"/>
      <c r="C73" s="41"/>
    </row>
    <row r="74" spans="1:3" ht="15">
      <c r="A74" s="39"/>
      <c r="B74" s="40" t="s">
        <v>101</v>
      </c>
      <c r="C74" s="41"/>
    </row>
    <row r="75" spans="1:3" ht="15">
      <c r="A75" s="39"/>
      <c r="B75" s="40" t="s">
        <v>102</v>
      </c>
      <c r="C75" s="41"/>
    </row>
    <row r="76" ht="12.75">
      <c r="A76" s="39"/>
    </row>
    <row r="77" ht="12.75">
      <c r="A77" s="39"/>
    </row>
    <row r="78" spans="1:8" ht="15">
      <c r="A78" s="39"/>
      <c r="B78" s="40" t="s">
        <v>103</v>
      </c>
      <c r="C78" s="41"/>
      <c r="H78" s="46">
        <f>H63+F26-F59</f>
        <v>2968.7</v>
      </c>
    </row>
    <row r="79" ht="12.75">
      <c r="A79" s="39"/>
    </row>
    <row r="80" ht="12.75">
      <c r="A80" s="39"/>
    </row>
    <row r="81" spans="1:3" ht="15">
      <c r="A81" s="39"/>
      <c r="B81" s="40" t="s">
        <v>105</v>
      </c>
      <c r="C81" s="41"/>
    </row>
    <row r="82" spans="1:3" ht="15">
      <c r="A82" s="39"/>
      <c r="B82" s="40" t="s">
        <v>106</v>
      </c>
      <c r="C82" s="41"/>
    </row>
    <row r="83" spans="1:3" ht="15">
      <c r="A83" s="39"/>
      <c r="B83" s="40" t="s">
        <v>107</v>
      </c>
      <c r="C83" s="41"/>
    </row>
    <row r="84" ht="12.75">
      <c r="A84" s="39"/>
    </row>
    <row r="85" ht="12.75">
      <c r="A85" s="39"/>
    </row>
    <row r="86" ht="12.75">
      <c r="A86" s="39"/>
    </row>
    <row r="87" ht="12.75">
      <c r="A87" s="39"/>
    </row>
    <row r="88" ht="12.75">
      <c r="A88" s="39"/>
    </row>
    <row r="89" ht="12.75">
      <c r="A89" s="39"/>
    </row>
    <row r="90" ht="12.75">
      <c r="A90" s="39"/>
    </row>
    <row r="91" ht="12.75">
      <c r="A91" s="39"/>
    </row>
    <row r="92" ht="12.75">
      <c r="A92" s="39"/>
    </row>
    <row r="93" ht="12.75">
      <c r="A93" s="39"/>
    </row>
    <row r="94" ht="12.75">
      <c r="A94" s="39"/>
    </row>
    <row r="95" ht="12.75">
      <c r="A95" s="39"/>
    </row>
    <row r="96" ht="12.75">
      <c r="A96" s="39"/>
    </row>
    <row r="97" ht="12.75">
      <c r="A97" s="39"/>
    </row>
    <row r="98" ht="12.75">
      <c r="A98" s="39"/>
    </row>
    <row r="99" ht="12.75">
      <c r="A99" s="39"/>
    </row>
    <row r="100" ht="12.75">
      <c r="A100" s="39"/>
    </row>
    <row r="101" ht="12.75">
      <c r="A101" s="39"/>
    </row>
    <row r="102" ht="12.75">
      <c r="A102" s="39"/>
    </row>
    <row r="103" ht="12.75">
      <c r="A103" s="39"/>
    </row>
    <row r="104" ht="12.75">
      <c r="A104" s="39"/>
    </row>
    <row r="105" ht="12.75">
      <c r="A105" s="39"/>
    </row>
    <row r="106" ht="12.75">
      <c r="A106" s="39"/>
    </row>
    <row r="107" ht="12.75">
      <c r="A107" s="39"/>
    </row>
    <row r="108" ht="12.75">
      <c r="A108" s="39"/>
    </row>
    <row r="109" ht="12.75">
      <c r="A109" s="39"/>
    </row>
    <row r="110" ht="12.75">
      <c r="A110" s="39"/>
    </row>
    <row r="111" ht="12.75">
      <c r="A111" s="39"/>
    </row>
    <row r="112" ht="12.75">
      <c r="A112" s="39"/>
    </row>
    <row r="113" ht="12.75">
      <c r="A113" s="39"/>
    </row>
    <row r="114" ht="12.75">
      <c r="A114" s="39"/>
    </row>
    <row r="115" ht="12.75">
      <c r="A115" s="39"/>
    </row>
    <row r="116" ht="12.75">
      <c r="A116" s="39"/>
    </row>
    <row r="117" ht="12.75">
      <c r="A117" s="39"/>
    </row>
    <row r="118" ht="12.75">
      <c r="A118" s="39"/>
    </row>
    <row r="119" ht="12.75">
      <c r="A119" s="39"/>
    </row>
    <row r="120" ht="12.75">
      <c r="A120" s="39"/>
    </row>
    <row r="121" ht="12.75">
      <c r="A121" s="39"/>
    </row>
    <row r="122" ht="12.75">
      <c r="A122" s="39"/>
    </row>
    <row r="123" ht="12.75">
      <c r="A123" s="39"/>
    </row>
    <row r="124" ht="12.75">
      <c r="A124" s="39"/>
    </row>
    <row r="125" ht="12.75">
      <c r="A125" s="39"/>
    </row>
    <row r="126" ht="12.75">
      <c r="A126" s="39"/>
    </row>
    <row r="127" ht="12.75">
      <c r="A127" s="39"/>
    </row>
    <row r="128" ht="12.75">
      <c r="A128" s="39"/>
    </row>
    <row r="129" ht="12.75">
      <c r="A129" s="39"/>
    </row>
    <row r="130" ht="12.75">
      <c r="A130" s="39"/>
    </row>
    <row r="131" ht="12.75">
      <c r="A131" s="39"/>
    </row>
    <row r="132" ht="12.75">
      <c r="A132" s="39"/>
    </row>
    <row r="133" ht="12.75">
      <c r="A133" s="39"/>
    </row>
    <row r="134" ht="12.75">
      <c r="A134" s="39"/>
    </row>
    <row r="135" ht="12.75">
      <c r="A135" s="39"/>
    </row>
    <row r="136" ht="12.75">
      <c r="A136" s="39"/>
    </row>
    <row r="137" ht="12.75">
      <c r="A137" s="39"/>
    </row>
    <row r="138" ht="12.75">
      <c r="A138" s="39"/>
    </row>
    <row r="139" ht="12.75">
      <c r="A139" s="39"/>
    </row>
    <row r="140" ht="12.75">
      <c r="A140" s="39"/>
    </row>
    <row r="141" ht="12.75">
      <c r="A141" s="39"/>
    </row>
    <row r="142" ht="12.75">
      <c r="A142" s="39"/>
    </row>
    <row r="143" ht="12.75">
      <c r="A143" s="39"/>
    </row>
    <row r="144" ht="12.75">
      <c r="A144" s="39"/>
    </row>
    <row r="145" ht="12.75">
      <c r="A145" s="39"/>
    </row>
    <row r="146" ht="12.75">
      <c r="A146" s="39"/>
    </row>
    <row r="147" ht="12.75">
      <c r="A147" s="39"/>
    </row>
    <row r="148" ht="12.75">
      <c r="A148" s="39"/>
    </row>
    <row r="149" ht="12.75">
      <c r="A149" s="39"/>
    </row>
    <row r="150" ht="12.75">
      <c r="A150" s="39"/>
    </row>
    <row r="151" ht="12.75">
      <c r="A151" s="39"/>
    </row>
    <row r="152" ht="12.75">
      <c r="A152" s="39"/>
    </row>
    <row r="153" ht="12.75">
      <c r="A153" s="39"/>
    </row>
    <row r="154" ht="12.75">
      <c r="A154" s="39"/>
    </row>
    <row r="155" ht="12.75">
      <c r="A155" s="39"/>
    </row>
    <row r="156" ht="12.75">
      <c r="A156" s="39"/>
    </row>
    <row r="157" ht="12.75">
      <c r="A157" s="39"/>
    </row>
    <row r="158" ht="12.75">
      <c r="A158" s="39"/>
    </row>
    <row r="159" ht="12.75">
      <c r="A159" s="39"/>
    </row>
    <row r="160" ht="12.75">
      <c r="A160" s="39"/>
    </row>
    <row r="161" ht="12.75">
      <c r="A161" s="39"/>
    </row>
    <row r="162" ht="12.75">
      <c r="A162" s="39"/>
    </row>
    <row r="163" ht="12.75">
      <c r="A163" s="39"/>
    </row>
    <row r="164" ht="12.75">
      <c r="A164" s="39"/>
    </row>
    <row r="165" ht="12.75">
      <c r="A165" s="39"/>
    </row>
    <row r="166" ht="12.75">
      <c r="A166" s="39"/>
    </row>
    <row r="167" ht="12.75">
      <c r="A167" s="39"/>
    </row>
    <row r="168" ht="12.75">
      <c r="A168" s="39"/>
    </row>
    <row r="169" ht="12.75">
      <c r="A169" s="39"/>
    </row>
    <row r="170" ht="12.75">
      <c r="A170" s="39"/>
    </row>
    <row r="171" ht="12.75">
      <c r="A171" s="39"/>
    </row>
    <row r="172" ht="12.75">
      <c r="A172" s="39"/>
    </row>
    <row r="173" ht="12.75">
      <c r="A173" s="39"/>
    </row>
    <row r="174" ht="12.75">
      <c r="A174" s="39"/>
    </row>
    <row r="175" ht="12.75">
      <c r="A175" s="39"/>
    </row>
    <row r="176" ht="12.75">
      <c r="A176" s="39"/>
    </row>
    <row r="177" ht="12.75">
      <c r="A177" s="39"/>
    </row>
    <row r="178" ht="12.75">
      <c r="A178" s="39"/>
    </row>
    <row r="179" ht="12.75">
      <c r="A179" s="39"/>
    </row>
    <row r="180" ht="12.75">
      <c r="A180" s="39"/>
    </row>
    <row r="181" ht="12.75">
      <c r="A181" s="39"/>
    </row>
    <row r="182" ht="12.75">
      <c r="A182" s="39"/>
    </row>
    <row r="183" ht="12.75">
      <c r="A183" s="39"/>
    </row>
    <row r="184" ht="12.75">
      <c r="A184" s="39"/>
    </row>
    <row r="185" ht="12.75">
      <c r="A185" s="39"/>
    </row>
    <row r="186" ht="12.75">
      <c r="A186" s="39"/>
    </row>
    <row r="187" ht="12.75">
      <c r="A187" s="39"/>
    </row>
    <row r="188" ht="12.75">
      <c r="A188" s="39"/>
    </row>
    <row r="189" ht="12.75">
      <c r="A189" s="39"/>
    </row>
    <row r="190" ht="12.75">
      <c r="A190" s="39"/>
    </row>
    <row r="191" ht="12.75">
      <c r="A191" s="39"/>
    </row>
    <row r="192" ht="12.75">
      <c r="A192" s="39"/>
    </row>
    <row r="193" ht="12.75">
      <c r="A193" s="39"/>
    </row>
    <row r="194" ht="12.75">
      <c r="A194" s="39"/>
    </row>
    <row r="195" ht="12.75">
      <c r="A195" s="39"/>
    </row>
    <row r="196" ht="12.75">
      <c r="A196" s="39"/>
    </row>
    <row r="197" ht="12.75">
      <c r="A197" s="39"/>
    </row>
    <row r="198" ht="12.75">
      <c r="A198" s="39"/>
    </row>
    <row r="199" ht="12.75">
      <c r="A199" s="39"/>
    </row>
    <row r="200" ht="12.75">
      <c r="A200" s="39"/>
    </row>
    <row r="201" ht="12.75">
      <c r="A201" s="39"/>
    </row>
    <row r="202" ht="12.75">
      <c r="A202" s="39"/>
    </row>
    <row r="203" ht="12.75">
      <c r="A203" s="39"/>
    </row>
    <row r="204" ht="12.75">
      <c r="A204" s="39"/>
    </row>
    <row r="205" ht="12.75">
      <c r="A205" s="39"/>
    </row>
    <row r="206" ht="12.75">
      <c r="A206" s="39"/>
    </row>
    <row r="207" ht="12.75">
      <c r="A207" s="39"/>
    </row>
    <row r="208" ht="12.75">
      <c r="A208" s="39"/>
    </row>
    <row r="209" ht="12.75">
      <c r="A209" s="39"/>
    </row>
    <row r="210" ht="12.75">
      <c r="A210" s="39"/>
    </row>
    <row r="211" ht="12.75">
      <c r="A211" s="39"/>
    </row>
    <row r="212" ht="12.75">
      <c r="A212" s="39"/>
    </row>
    <row r="213" ht="12.75">
      <c r="A213" s="39"/>
    </row>
    <row r="214" ht="12.75">
      <c r="A214" s="39"/>
    </row>
    <row r="215" ht="12.75">
      <c r="A215" s="39"/>
    </row>
    <row r="216" ht="12.75">
      <c r="A216" s="39"/>
    </row>
    <row r="217" ht="12.75">
      <c r="A217" s="39"/>
    </row>
    <row r="218" ht="12.75">
      <c r="A218" s="39"/>
    </row>
    <row r="219" ht="12.75">
      <c r="A219" s="39"/>
    </row>
    <row r="220" ht="12.75">
      <c r="A220" s="39"/>
    </row>
    <row r="221" ht="12.75">
      <c r="A221" s="39"/>
    </row>
    <row r="222" ht="12.75">
      <c r="A222" s="39"/>
    </row>
    <row r="223" ht="12.75">
      <c r="A223" s="39"/>
    </row>
    <row r="224" ht="12.75">
      <c r="A224" s="39"/>
    </row>
    <row r="225" ht="12.75">
      <c r="A225" s="39"/>
    </row>
    <row r="226" ht="12.75">
      <c r="A226" s="39"/>
    </row>
    <row r="227" ht="12.75">
      <c r="A227" s="39"/>
    </row>
    <row r="228" ht="12.75">
      <c r="A228" s="39"/>
    </row>
    <row r="229" ht="12.75">
      <c r="A229" s="39"/>
    </row>
    <row r="230" ht="12.75">
      <c r="A230" s="39"/>
    </row>
    <row r="231" ht="12.75">
      <c r="A231" s="39"/>
    </row>
    <row r="232" ht="12.75">
      <c r="A232" s="39"/>
    </row>
    <row r="233" ht="12.75">
      <c r="A233" s="39"/>
    </row>
    <row r="234" ht="12.75">
      <c r="A234" s="39"/>
    </row>
    <row r="235" ht="12.75">
      <c r="A235" s="39"/>
    </row>
    <row r="236" ht="12.75">
      <c r="A236" s="39"/>
    </row>
    <row r="237" ht="12.75">
      <c r="A237" s="39"/>
    </row>
    <row r="238" ht="12.75">
      <c r="A238" s="39"/>
    </row>
    <row r="239" ht="12.75">
      <c r="A239" s="39"/>
    </row>
    <row r="240" ht="12.75">
      <c r="A240" s="39"/>
    </row>
    <row r="241" ht="12.75">
      <c r="A241" s="39"/>
    </row>
    <row r="242" ht="12.75">
      <c r="A242" s="39"/>
    </row>
    <row r="243" ht="12.75">
      <c r="A243" s="39"/>
    </row>
    <row r="244" ht="12.75">
      <c r="A244" s="39"/>
    </row>
    <row r="245" ht="12.75">
      <c r="A245" s="39"/>
    </row>
    <row r="246" ht="12.75">
      <c r="A246" s="39"/>
    </row>
    <row r="247" ht="12.75">
      <c r="A247" s="39"/>
    </row>
    <row r="248" ht="12.75">
      <c r="A248" s="39"/>
    </row>
    <row r="249" ht="12.75">
      <c r="A249" s="39"/>
    </row>
    <row r="250" ht="12.75">
      <c r="A250" s="39"/>
    </row>
    <row r="251" ht="12.75">
      <c r="A251" s="39"/>
    </row>
    <row r="252" ht="12.75">
      <c r="A252" s="39"/>
    </row>
    <row r="253" ht="12.75">
      <c r="A253" s="39"/>
    </row>
    <row r="254" ht="12.75">
      <c r="A254" s="39"/>
    </row>
    <row r="255" ht="12.75">
      <c r="A255" s="39"/>
    </row>
    <row r="256" ht="12.75">
      <c r="A256" s="39"/>
    </row>
    <row r="257" ht="12.75">
      <c r="A257" s="39"/>
    </row>
    <row r="258" ht="12.75">
      <c r="A258" s="39"/>
    </row>
    <row r="259" ht="12.75">
      <c r="A259" s="39"/>
    </row>
    <row r="260" ht="12.75">
      <c r="A260" s="39"/>
    </row>
    <row r="261" ht="12.75">
      <c r="A261" s="39"/>
    </row>
    <row r="262" ht="12.75">
      <c r="A262" s="39"/>
    </row>
    <row r="263" ht="12.75">
      <c r="A263" s="39"/>
    </row>
    <row r="264" ht="12.75">
      <c r="A264" s="39"/>
    </row>
    <row r="265" ht="12.75">
      <c r="A265" s="39"/>
    </row>
    <row r="266" ht="12.75">
      <c r="A266" s="39"/>
    </row>
    <row r="267" ht="12.75">
      <c r="A267" s="39"/>
    </row>
    <row r="268" ht="12.75">
      <c r="A268" s="39"/>
    </row>
    <row r="269" ht="12.75">
      <c r="A269" s="39"/>
    </row>
    <row r="270" ht="12.75">
      <c r="A270" s="39"/>
    </row>
    <row r="271" ht="12.75">
      <c r="A271" s="39"/>
    </row>
    <row r="272" ht="12.75">
      <c r="A272" s="39"/>
    </row>
    <row r="273" ht="12.75">
      <c r="A273" s="39"/>
    </row>
    <row r="274" ht="12.75">
      <c r="A274" s="39"/>
    </row>
    <row r="275" ht="12.75">
      <c r="A275" s="39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6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6.421875" style="110" customWidth="1"/>
    <col min="2" max="2" width="32.00390625" style="110" customWidth="1"/>
    <col min="3" max="3" width="10.28125" style="109" hidden="1" customWidth="1"/>
    <col min="4" max="5" width="12.421875" style="110" customWidth="1"/>
    <col min="6" max="7" width="11.7109375" style="110" customWidth="1"/>
    <col min="8" max="8" width="11.00390625" style="110" customWidth="1"/>
    <col min="9" max="9" width="14.421875" style="2" customWidth="1"/>
    <col min="10" max="10" width="18.28125" style="2" customWidth="1"/>
    <col min="11" max="16384" width="9.140625" style="2" customWidth="1"/>
  </cols>
  <sheetData>
    <row r="1" spans="1:8" s="4" customFormat="1" ht="66" customHeight="1">
      <c r="A1" s="196" t="s">
        <v>352</v>
      </c>
      <c r="B1" s="196"/>
      <c r="C1" s="196"/>
      <c r="D1" s="196"/>
      <c r="E1" s="196"/>
      <c r="F1" s="196"/>
      <c r="G1" s="196"/>
      <c r="H1" s="196"/>
    </row>
    <row r="2" spans="1:8" s="1" customFormat="1" ht="12.75" customHeight="1">
      <c r="A2" s="42"/>
      <c r="B2" s="171" t="s">
        <v>13</v>
      </c>
      <c r="C2" s="43"/>
      <c r="D2" s="161" t="s">
        <v>14</v>
      </c>
      <c r="E2" s="159" t="s">
        <v>239</v>
      </c>
      <c r="F2" s="161" t="s">
        <v>15</v>
      </c>
      <c r="G2" s="188" t="s">
        <v>162</v>
      </c>
      <c r="H2" s="159" t="s">
        <v>240</v>
      </c>
    </row>
    <row r="3" spans="1:8" s="1" customFormat="1" ht="19.5" customHeight="1">
      <c r="A3" s="35"/>
      <c r="B3" s="171"/>
      <c r="C3" s="43"/>
      <c r="D3" s="161"/>
      <c r="E3" s="160"/>
      <c r="F3" s="161"/>
      <c r="G3" s="189"/>
      <c r="H3" s="160"/>
    </row>
    <row r="4" spans="1:8" s="1" customFormat="1" ht="30">
      <c r="A4" s="35"/>
      <c r="B4" s="48" t="s">
        <v>93</v>
      </c>
      <c r="C4" s="44"/>
      <c r="D4" s="45">
        <f>D5+D6+D7+D8+D9+D10+D11+D12+D13+D14+D15+D16+D17+D18+D19+D20</f>
        <v>3440.6</v>
      </c>
      <c r="E4" s="45">
        <f>E5+E6+E7+E8+E9+E10+E11+E12+E13+E14+E15+E16+E17+E18+E19+E20</f>
        <v>589</v>
      </c>
      <c r="F4" s="45">
        <f>F5+F6+F7+F8+F9+F10+F11+F12+F13+F14+F15+F16+F17+F18+F19+F20</f>
        <v>1123.1999999999998</v>
      </c>
      <c r="G4" s="37">
        <f>F4/D4</f>
        <v>0.3264546881357902</v>
      </c>
      <c r="H4" s="37">
        <f>F4/E4</f>
        <v>1.9069609507640064</v>
      </c>
    </row>
    <row r="5" spans="1:8" s="1" customFormat="1" ht="15">
      <c r="A5" s="35"/>
      <c r="B5" s="47" t="s">
        <v>17</v>
      </c>
      <c r="C5" s="34"/>
      <c r="D5" s="33">
        <v>670</v>
      </c>
      <c r="E5" s="33">
        <v>140</v>
      </c>
      <c r="F5" s="33">
        <v>139.4</v>
      </c>
      <c r="G5" s="37">
        <f>F5/D5</f>
        <v>0.20805970149253733</v>
      </c>
      <c r="H5" s="37">
        <f>F5/E5</f>
        <v>0.9957142857142858</v>
      </c>
    </row>
    <row r="6" spans="1:8" s="1" customFormat="1" ht="15">
      <c r="A6" s="35"/>
      <c r="B6" s="47" t="s">
        <v>345</v>
      </c>
      <c r="C6" s="34"/>
      <c r="D6" s="33">
        <v>980.6</v>
      </c>
      <c r="E6" s="33">
        <v>245</v>
      </c>
      <c r="F6" s="33">
        <v>349.9</v>
      </c>
      <c r="G6" s="37">
        <v>0</v>
      </c>
      <c r="H6" s="37">
        <v>0</v>
      </c>
    </row>
    <row r="7" spans="1:8" s="1" customFormat="1" ht="15">
      <c r="A7" s="35"/>
      <c r="B7" s="47" t="s">
        <v>19</v>
      </c>
      <c r="C7" s="34"/>
      <c r="D7" s="33">
        <v>350</v>
      </c>
      <c r="E7" s="33">
        <v>82</v>
      </c>
      <c r="F7" s="33">
        <v>240.3</v>
      </c>
      <c r="G7" s="37">
        <f>F7/D7</f>
        <v>0.6865714285714286</v>
      </c>
      <c r="H7" s="37">
        <f>F7/E7</f>
        <v>2.930487804878049</v>
      </c>
    </row>
    <row r="8" spans="1:8" s="1" customFormat="1" ht="15">
      <c r="A8" s="35"/>
      <c r="B8" s="47" t="s">
        <v>20</v>
      </c>
      <c r="C8" s="34"/>
      <c r="D8" s="33">
        <v>150</v>
      </c>
      <c r="E8" s="33">
        <v>10</v>
      </c>
      <c r="F8" s="33">
        <v>15.3</v>
      </c>
      <c r="G8" s="37">
        <f>F8/D8</f>
        <v>0.10200000000000001</v>
      </c>
      <c r="H8" s="37">
        <f>F8/E8</f>
        <v>1.53</v>
      </c>
    </row>
    <row r="9" spans="1:8" s="1" customFormat="1" ht="15">
      <c r="A9" s="35"/>
      <c r="B9" s="47" t="s">
        <v>21</v>
      </c>
      <c r="C9" s="34"/>
      <c r="D9" s="33">
        <v>1200</v>
      </c>
      <c r="E9" s="33">
        <v>90</v>
      </c>
      <c r="F9" s="33">
        <v>306.9</v>
      </c>
      <c r="G9" s="37">
        <f>F9/D9</f>
        <v>0.25575</v>
      </c>
      <c r="H9" s="37">
        <f>F9/E9</f>
        <v>3.4099999999999997</v>
      </c>
    </row>
    <row r="10" spans="1:8" s="1" customFormat="1" ht="15">
      <c r="A10" s="35"/>
      <c r="B10" s="47" t="s">
        <v>118</v>
      </c>
      <c r="C10" s="34"/>
      <c r="D10" s="33">
        <v>10</v>
      </c>
      <c r="E10" s="33">
        <v>2</v>
      </c>
      <c r="F10" s="33">
        <v>15.5</v>
      </c>
      <c r="G10" s="37">
        <f>F10/D10</f>
        <v>1.55</v>
      </c>
      <c r="H10" s="37">
        <f>F10/E10</f>
        <v>7.75</v>
      </c>
    </row>
    <row r="11" spans="1:8" s="1" customFormat="1" ht="25.5">
      <c r="A11" s="35"/>
      <c r="B11" s="47" t="s">
        <v>22</v>
      </c>
      <c r="C11" s="34"/>
      <c r="D11" s="33">
        <v>0</v>
      </c>
      <c r="E11" s="33">
        <v>0</v>
      </c>
      <c r="F11" s="33">
        <v>0</v>
      </c>
      <c r="G11" s="37">
        <v>0</v>
      </c>
      <c r="H11" s="37">
        <v>0</v>
      </c>
    </row>
    <row r="12" spans="1:8" s="1" customFormat="1" ht="15">
      <c r="A12" s="35"/>
      <c r="B12" s="47" t="s">
        <v>23</v>
      </c>
      <c r="C12" s="34"/>
      <c r="D12" s="33">
        <v>80</v>
      </c>
      <c r="E12" s="33">
        <v>20</v>
      </c>
      <c r="F12" s="33">
        <v>31.9</v>
      </c>
      <c r="G12" s="37">
        <f>F12/D12</f>
        <v>0.39875</v>
      </c>
      <c r="H12" s="37">
        <f>F12/E12</f>
        <v>1.595</v>
      </c>
    </row>
    <row r="13" spans="1:8" s="1" customFormat="1" ht="15">
      <c r="A13" s="35"/>
      <c r="B13" s="47" t="s">
        <v>24</v>
      </c>
      <c r="C13" s="34"/>
      <c r="D13" s="33">
        <v>0</v>
      </c>
      <c r="E13" s="33">
        <v>0</v>
      </c>
      <c r="F13" s="33">
        <v>0</v>
      </c>
      <c r="G13" s="37">
        <v>0</v>
      </c>
      <c r="H13" s="37">
        <v>0</v>
      </c>
    </row>
    <row r="14" spans="1:8" s="1" customFormat="1" ht="15">
      <c r="A14" s="35"/>
      <c r="B14" s="47" t="s">
        <v>26</v>
      </c>
      <c r="C14" s="34"/>
      <c r="D14" s="33">
        <v>0</v>
      </c>
      <c r="E14" s="33">
        <v>0</v>
      </c>
      <c r="F14" s="33">
        <v>0</v>
      </c>
      <c r="G14" s="37">
        <v>0</v>
      </c>
      <c r="H14" s="37">
        <v>0</v>
      </c>
    </row>
    <row r="15" spans="1:8" s="1" customFormat="1" ht="15">
      <c r="A15" s="35"/>
      <c r="B15" s="47" t="s">
        <v>27</v>
      </c>
      <c r="C15" s="34"/>
      <c r="D15" s="33">
        <v>0</v>
      </c>
      <c r="E15" s="33">
        <v>0</v>
      </c>
      <c r="F15" s="33">
        <v>0</v>
      </c>
      <c r="G15" s="37">
        <v>0</v>
      </c>
      <c r="H15" s="37">
        <v>0</v>
      </c>
    </row>
    <row r="16" spans="1:8" s="1" customFormat="1" ht="42" customHeight="1">
      <c r="A16" s="35"/>
      <c r="B16" s="47" t="s">
        <v>126</v>
      </c>
      <c r="C16" s="34"/>
      <c r="D16" s="33">
        <v>0</v>
      </c>
      <c r="E16" s="33">
        <v>0</v>
      </c>
      <c r="F16" s="33">
        <v>0</v>
      </c>
      <c r="G16" s="37">
        <v>0</v>
      </c>
      <c r="H16" s="37">
        <v>0</v>
      </c>
    </row>
    <row r="17" spans="1:8" s="1" customFormat="1" ht="34.5" customHeight="1">
      <c r="A17" s="35"/>
      <c r="B17" s="47" t="s">
        <v>130</v>
      </c>
      <c r="C17" s="34"/>
      <c r="D17" s="33">
        <v>0</v>
      </c>
      <c r="E17" s="33">
        <v>0</v>
      </c>
      <c r="F17" s="33">
        <v>24</v>
      </c>
      <c r="G17" s="37">
        <v>0</v>
      </c>
      <c r="H17" s="37">
        <v>0</v>
      </c>
    </row>
    <row r="18" spans="1:8" s="1" customFormat="1" ht="25.5">
      <c r="A18" s="35"/>
      <c r="B18" s="47" t="s">
        <v>30</v>
      </c>
      <c r="C18" s="34"/>
      <c r="D18" s="33">
        <v>0</v>
      </c>
      <c r="E18" s="33">
        <v>0</v>
      </c>
      <c r="F18" s="33">
        <v>0</v>
      </c>
      <c r="G18" s="37">
        <v>0</v>
      </c>
      <c r="H18" s="37">
        <v>0</v>
      </c>
    </row>
    <row r="19" spans="1:8" s="1" customFormat="1" ht="15">
      <c r="A19" s="35"/>
      <c r="B19" s="47" t="s">
        <v>133</v>
      </c>
      <c r="C19" s="34"/>
      <c r="D19" s="33">
        <v>0</v>
      </c>
      <c r="E19" s="33">
        <v>0</v>
      </c>
      <c r="F19" s="33">
        <v>0</v>
      </c>
      <c r="G19" s="37">
        <v>0</v>
      </c>
      <c r="H19" s="37">
        <v>0</v>
      </c>
    </row>
    <row r="20" spans="1:8" s="1" customFormat="1" ht="15">
      <c r="A20" s="35"/>
      <c r="B20" s="47" t="s">
        <v>33</v>
      </c>
      <c r="C20" s="34"/>
      <c r="D20" s="33">
        <v>0</v>
      </c>
      <c r="E20" s="33">
        <v>0</v>
      </c>
      <c r="F20" s="33">
        <v>0</v>
      </c>
      <c r="G20" s="37">
        <v>0</v>
      </c>
      <c r="H20" s="37">
        <v>0</v>
      </c>
    </row>
    <row r="21" spans="1:8" s="1" customFormat="1" ht="30.75" customHeight="1">
      <c r="A21" s="35"/>
      <c r="B21" s="52" t="s">
        <v>92</v>
      </c>
      <c r="C21" s="57"/>
      <c r="D21" s="33">
        <f>D22+D23+D24+D25+D26</f>
        <v>1059.7</v>
      </c>
      <c r="E21" s="33">
        <f>E22+E23+E24+E25+E26</f>
        <v>264.9</v>
      </c>
      <c r="F21" s="33">
        <f>F22+F23+F24+F25+F26</f>
        <v>64.8</v>
      </c>
      <c r="G21" s="37">
        <f>F21/D21</f>
        <v>0.06114938190053788</v>
      </c>
      <c r="H21" s="37">
        <f>F21/E21</f>
        <v>0.2446206115515289</v>
      </c>
    </row>
    <row r="22" spans="1:8" s="1" customFormat="1" ht="15">
      <c r="A22" s="35"/>
      <c r="B22" s="47" t="s">
        <v>35</v>
      </c>
      <c r="C22" s="34"/>
      <c r="D22" s="33">
        <v>905.7</v>
      </c>
      <c r="E22" s="33">
        <v>226.4</v>
      </c>
      <c r="F22" s="33">
        <v>26.7</v>
      </c>
      <c r="G22" s="37">
        <f>F22/D22</f>
        <v>0.029479960251738983</v>
      </c>
      <c r="H22" s="37">
        <f>F22/E22</f>
        <v>0.11793286219081271</v>
      </c>
    </row>
    <row r="23" spans="1:8" s="1" customFormat="1" ht="15">
      <c r="A23" s="35"/>
      <c r="B23" s="47" t="s">
        <v>113</v>
      </c>
      <c r="C23" s="34"/>
      <c r="D23" s="33">
        <f>154.5-0.5</f>
        <v>154</v>
      </c>
      <c r="E23" s="33">
        <v>38.5</v>
      </c>
      <c r="F23" s="33">
        <v>38.1</v>
      </c>
      <c r="G23" s="37">
        <f>F23/D23</f>
        <v>0.2474025974025974</v>
      </c>
      <c r="H23" s="37">
        <f>F23/E23</f>
        <v>0.9896103896103896</v>
      </c>
    </row>
    <row r="24" spans="1:8" s="1" customFormat="1" ht="15">
      <c r="A24" s="35"/>
      <c r="B24" s="47" t="s">
        <v>78</v>
      </c>
      <c r="C24" s="34"/>
      <c r="D24" s="33">
        <v>0</v>
      </c>
      <c r="E24" s="33">
        <v>0</v>
      </c>
      <c r="F24" s="33">
        <v>0</v>
      </c>
      <c r="G24" s="37">
        <v>0</v>
      </c>
      <c r="H24" s="37">
        <v>0</v>
      </c>
    </row>
    <row r="25" spans="1:8" s="1" customFormat="1" ht="30.75" customHeight="1" thickBot="1">
      <c r="A25" s="35"/>
      <c r="B25" s="92" t="s">
        <v>171</v>
      </c>
      <c r="C25" s="93"/>
      <c r="D25" s="33">
        <v>0</v>
      </c>
      <c r="E25" s="33">
        <v>0</v>
      </c>
      <c r="F25" s="33">
        <v>0</v>
      </c>
      <c r="G25" s="37">
        <v>0</v>
      </c>
      <c r="H25" s="37">
        <v>0</v>
      </c>
    </row>
    <row r="26" spans="1:8" s="1" customFormat="1" ht="42.75" customHeight="1">
      <c r="A26" s="35"/>
      <c r="B26" s="47" t="s">
        <v>38</v>
      </c>
      <c r="C26" s="34"/>
      <c r="D26" s="33">
        <v>0</v>
      </c>
      <c r="E26" s="33">
        <v>0</v>
      </c>
      <c r="F26" s="33">
        <v>0</v>
      </c>
      <c r="G26" s="37">
        <v>0</v>
      </c>
      <c r="H26" s="37">
        <v>0</v>
      </c>
    </row>
    <row r="27" spans="1:8" s="1" customFormat="1" ht="21" customHeight="1">
      <c r="A27" s="35"/>
      <c r="B27" s="54" t="s">
        <v>39</v>
      </c>
      <c r="C27" s="94"/>
      <c r="D27" s="45">
        <f>D4+D21</f>
        <v>4500.3</v>
      </c>
      <c r="E27" s="45">
        <f>E4+E21</f>
        <v>853.9</v>
      </c>
      <c r="F27" s="45">
        <f>F4+F21</f>
        <v>1187.9999999999998</v>
      </c>
      <c r="G27" s="37">
        <f>F27/D27</f>
        <v>0.26398240117325505</v>
      </c>
      <c r="H27" s="37">
        <f>F27/E27</f>
        <v>1.3912636140063237</v>
      </c>
    </row>
    <row r="28" spans="1:8" s="1" customFormat="1" ht="21" customHeight="1">
      <c r="A28" s="35"/>
      <c r="B28" s="47" t="s">
        <v>119</v>
      </c>
      <c r="C28" s="34"/>
      <c r="D28" s="33">
        <f>D4</f>
        <v>3440.6</v>
      </c>
      <c r="E28" s="33">
        <f>E4</f>
        <v>589</v>
      </c>
      <c r="F28" s="33">
        <f>F4</f>
        <v>1123.1999999999998</v>
      </c>
      <c r="G28" s="37">
        <f>F28/D28</f>
        <v>0.3264546881357902</v>
      </c>
      <c r="H28" s="37">
        <f>F28/E28</f>
        <v>1.9069609507640064</v>
      </c>
    </row>
    <row r="29" spans="1:8" s="1" customFormat="1" ht="12.75">
      <c r="A29" s="166"/>
      <c r="B29" s="190"/>
      <c r="C29" s="190"/>
      <c r="D29" s="190"/>
      <c r="E29" s="190"/>
      <c r="F29" s="190"/>
      <c r="G29" s="190"/>
      <c r="H29" s="191"/>
    </row>
    <row r="30" spans="1:8" s="1" customFormat="1" ht="15" customHeight="1">
      <c r="A30" s="193" t="s">
        <v>178</v>
      </c>
      <c r="B30" s="171" t="s">
        <v>40</v>
      </c>
      <c r="C30" s="163" t="s">
        <v>227</v>
      </c>
      <c r="D30" s="161" t="s">
        <v>14</v>
      </c>
      <c r="E30" s="159" t="s">
        <v>239</v>
      </c>
      <c r="F30" s="159" t="s">
        <v>15</v>
      </c>
      <c r="G30" s="188" t="s">
        <v>162</v>
      </c>
      <c r="H30" s="159" t="s">
        <v>240</v>
      </c>
    </row>
    <row r="31" spans="1:8" s="1" customFormat="1" ht="15" customHeight="1">
      <c r="A31" s="193"/>
      <c r="B31" s="171"/>
      <c r="C31" s="164"/>
      <c r="D31" s="161"/>
      <c r="E31" s="160"/>
      <c r="F31" s="160"/>
      <c r="G31" s="189"/>
      <c r="H31" s="160"/>
    </row>
    <row r="32" spans="1:8" s="1" customFormat="1" ht="25.5">
      <c r="A32" s="57" t="s">
        <v>80</v>
      </c>
      <c r="B32" s="52" t="s">
        <v>41</v>
      </c>
      <c r="C32" s="57"/>
      <c r="D32" s="95">
        <f>D33+D34+D35</f>
        <v>1986.9</v>
      </c>
      <c r="E32" s="95">
        <f>E33+E34+E35</f>
        <v>537.3</v>
      </c>
      <c r="F32" s="95">
        <f>F33+F34+F35</f>
        <v>433.2</v>
      </c>
      <c r="G32" s="96">
        <f>F32/D32</f>
        <v>0.21802808394987164</v>
      </c>
      <c r="H32" s="96">
        <f>F32/E32</f>
        <v>0.8062534896705752</v>
      </c>
    </row>
    <row r="33" spans="1:8" s="1" customFormat="1" ht="80.25" customHeight="1">
      <c r="A33" s="34" t="s">
        <v>83</v>
      </c>
      <c r="B33" s="47" t="s">
        <v>182</v>
      </c>
      <c r="C33" s="34" t="s">
        <v>83</v>
      </c>
      <c r="D33" s="32">
        <v>1967.5</v>
      </c>
      <c r="E33" s="32">
        <v>522.9</v>
      </c>
      <c r="F33" s="32">
        <v>428.2</v>
      </c>
      <c r="G33" s="96">
        <f aca="true" t="shared" si="0" ref="G33:G62">F33/D33</f>
        <v>0.21763659466327825</v>
      </c>
      <c r="H33" s="96">
        <f aca="true" t="shared" si="1" ref="H33:H62">F33/E33</f>
        <v>0.8188946261235418</v>
      </c>
    </row>
    <row r="34" spans="1:8" s="1" customFormat="1" ht="18.75" customHeight="1">
      <c r="A34" s="34" t="s">
        <v>85</v>
      </c>
      <c r="B34" s="47" t="s">
        <v>46</v>
      </c>
      <c r="C34" s="34" t="s">
        <v>85</v>
      </c>
      <c r="D34" s="32">
        <v>10</v>
      </c>
      <c r="E34" s="32">
        <v>5</v>
      </c>
      <c r="F34" s="32">
        <v>0</v>
      </c>
      <c r="G34" s="96">
        <f t="shared" si="0"/>
        <v>0</v>
      </c>
      <c r="H34" s="96">
        <f t="shared" si="1"/>
        <v>0</v>
      </c>
    </row>
    <row r="35" spans="1:8" s="1" customFormat="1" ht="25.5">
      <c r="A35" s="34" t="s">
        <v>144</v>
      </c>
      <c r="B35" s="47" t="s">
        <v>137</v>
      </c>
      <c r="C35" s="34"/>
      <c r="D35" s="32">
        <f>D36+D37</f>
        <v>9.4</v>
      </c>
      <c r="E35" s="32">
        <f>E36+E37</f>
        <v>9.4</v>
      </c>
      <c r="F35" s="32">
        <f>F36+F37</f>
        <v>5</v>
      </c>
      <c r="G35" s="96">
        <f t="shared" si="0"/>
        <v>0.5319148936170213</v>
      </c>
      <c r="H35" s="96">
        <f t="shared" si="1"/>
        <v>0.5319148936170213</v>
      </c>
    </row>
    <row r="36" spans="1:8" s="16" customFormat="1" ht="30.75" customHeight="1">
      <c r="A36" s="97"/>
      <c r="B36" s="69" t="s">
        <v>252</v>
      </c>
      <c r="C36" s="97" t="s">
        <v>253</v>
      </c>
      <c r="D36" s="98">
        <v>4.4</v>
      </c>
      <c r="E36" s="98">
        <v>4.4</v>
      </c>
      <c r="F36" s="98">
        <v>0</v>
      </c>
      <c r="G36" s="99">
        <f t="shared" si="0"/>
        <v>0</v>
      </c>
      <c r="H36" s="99">
        <f t="shared" si="1"/>
        <v>0</v>
      </c>
    </row>
    <row r="37" spans="1:8" s="16" customFormat="1" ht="30.75" customHeight="1">
      <c r="A37" s="97"/>
      <c r="B37" s="69" t="s">
        <v>319</v>
      </c>
      <c r="C37" s="97" t="s">
        <v>318</v>
      </c>
      <c r="D37" s="98">
        <v>5</v>
      </c>
      <c r="E37" s="98">
        <v>5</v>
      </c>
      <c r="F37" s="98">
        <v>5</v>
      </c>
      <c r="G37" s="99">
        <f t="shared" si="0"/>
        <v>1</v>
      </c>
      <c r="H37" s="99">
        <f t="shared" si="1"/>
        <v>1</v>
      </c>
    </row>
    <row r="38" spans="1:8" s="1" customFormat="1" ht="18" customHeight="1">
      <c r="A38" s="57" t="s">
        <v>123</v>
      </c>
      <c r="B38" s="52" t="s">
        <v>115</v>
      </c>
      <c r="C38" s="57"/>
      <c r="D38" s="95">
        <f>D39</f>
        <v>154</v>
      </c>
      <c r="E38" s="95">
        <f>E39</f>
        <v>38.8</v>
      </c>
      <c r="F38" s="95">
        <f>F39</f>
        <v>23</v>
      </c>
      <c r="G38" s="96">
        <f t="shared" si="0"/>
        <v>0.14935064935064934</v>
      </c>
      <c r="H38" s="96">
        <f t="shared" si="1"/>
        <v>0.5927835051546392</v>
      </c>
    </row>
    <row r="39" spans="1:8" s="1" customFormat="1" ht="46.5" customHeight="1">
      <c r="A39" s="34" t="s">
        <v>124</v>
      </c>
      <c r="B39" s="47" t="s">
        <v>189</v>
      </c>
      <c r="C39" s="34" t="s">
        <v>228</v>
      </c>
      <c r="D39" s="32">
        <f>154.5-0.5</f>
        <v>154</v>
      </c>
      <c r="E39" s="32">
        <v>38.8</v>
      </c>
      <c r="F39" s="32">
        <v>23</v>
      </c>
      <c r="G39" s="96">
        <f t="shared" si="0"/>
        <v>0.14935064935064934</v>
      </c>
      <c r="H39" s="96">
        <f t="shared" si="1"/>
        <v>0.5927835051546392</v>
      </c>
    </row>
    <row r="40" spans="1:8" s="1" customFormat="1" ht="25.5" hidden="1">
      <c r="A40" s="57" t="s">
        <v>86</v>
      </c>
      <c r="B40" s="52" t="s">
        <v>49</v>
      </c>
      <c r="C40" s="57"/>
      <c r="D40" s="95">
        <f aca="true" t="shared" si="2" ref="D40:F41">D41</f>
        <v>0</v>
      </c>
      <c r="E40" s="95">
        <f t="shared" si="2"/>
        <v>0</v>
      </c>
      <c r="F40" s="95">
        <f t="shared" si="2"/>
        <v>0</v>
      </c>
      <c r="G40" s="96" t="e">
        <f t="shared" si="0"/>
        <v>#DIV/0!</v>
      </c>
      <c r="H40" s="96" t="e">
        <f t="shared" si="1"/>
        <v>#DIV/0!</v>
      </c>
    </row>
    <row r="41" spans="1:8" s="1" customFormat="1" ht="25.5" hidden="1">
      <c r="A41" s="34" t="s">
        <v>125</v>
      </c>
      <c r="B41" s="47" t="s">
        <v>117</v>
      </c>
      <c r="C41" s="34"/>
      <c r="D41" s="32">
        <f>D42</f>
        <v>0</v>
      </c>
      <c r="E41" s="32">
        <f>E42</f>
        <v>0</v>
      </c>
      <c r="F41" s="32">
        <f t="shared" si="2"/>
        <v>0</v>
      </c>
      <c r="G41" s="96" t="e">
        <f t="shared" si="0"/>
        <v>#DIV/0!</v>
      </c>
      <c r="H41" s="96" t="e">
        <f t="shared" si="1"/>
        <v>#DIV/0!</v>
      </c>
    </row>
    <row r="42" spans="1:8" s="16" customFormat="1" ht="54" customHeight="1" hidden="1">
      <c r="A42" s="97"/>
      <c r="B42" s="69" t="s">
        <v>236</v>
      </c>
      <c r="C42" s="97" t="s">
        <v>235</v>
      </c>
      <c r="D42" s="98">
        <v>0</v>
      </c>
      <c r="E42" s="98">
        <v>0</v>
      </c>
      <c r="F42" s="98">
        <v>0</v>
      </c>
      <c r="G42" s="99" t="e">
        <f t="shared" si="0"/>
        <v>#DIV/0!</v>
      </c>
      <c r="H42" s="99" t="e">
        <f t="shared" si="1"/>
        <v>#DIV/0!</v>
      </c>
    </row>
    <row r="43" spans="1:8" s="16" customFormat="1" ht="19.5" customHeight="1" hidden="1">
      <c r="A43" s="57" t="s">
        <v>87</v>
      </c>
      <c r="B43" s="52" t="s">
        <v>51</v>
      </c>
      <c r="C43" s="57"/>
      <c r="D43" s="95">
        <f aca="true" t="shared" si="3" ref="D43:F44">D44</f>
        <v>0</v>
      </c>
      <c r="E43" s="95">
        <f t="shared" si="3"/>
        <v>0</v>
      </c>
      <c r="F43" s="95">
        <f t="shared" si="3"/>
        <v>0</v>
      </c>
      <c r="G43" s="100" t="e">
        <f t="shared" si="0"/>
        <v>#DIV/0!</v>
      </c>
      <c r="H43" s="101" t="e">
        <f t="shared" si="1"/>
        <v>#DIV/0!</v>
      </c>
    </row>
    <row r="44" spans="1:8" s="16" customFormat="1" ht="29.25" customHeight="1" hidden="1">
      <c r="A44" s="102" t="s">
        <v>88</v>
      </c>
      <c r="B44" s="80" t="s">
        <v>139</v>
      </c>
      <c r="C44" s="34"/>
      <c r="D44" s="32">
        <f t="shared" si="3"/>
        <v>0</v>
      </c>
      <c r="E44" s="32">
        <f t="shared" si="3"/>
        <v>0</v>
      </c>
      <c r="F44" s="32">
        <f t="shared" si="3"/>
        <v>0</v>
      </c>
      <c r="G44" s="100" t="e">
        <f t="shared" si="0"/>
        <v>#DIV/0!</v>
      </c>
      <c r="H44" s="101" t="e">
        <f t="shared" si="1"/>
        <v>#DIV/0!</v>
      </c>
    </row>
    <row r="45" spans="1:8" s="16" customFormat="1" ht="30" customHeight="1" hidden="1">
      <c r="A45" s="97"/>
      <c r="B45" s="72" t="s">
        <v>139</v>
      </c>
      <c r="C45" s="97" t="s">
        <v>326</v>
      </c>
      <c r="D45" s="98">
        <f>0</f>
        <v>0</v>
      </c>
      <c r="E45" s="98">
        <f>0</f>
        <v>0</v>
      </c>
      <c r="F45" s="98">
        <f>0</f>
        <v>0</v>
      </c>
      <c r="G45" s="100" t="e">
        <f t="shared" si="0"/>
        <v>#DIV/0!</v>
      </c>
      <c r="H45" s="101" t="e">
        <f t="shared" si="1"/>
        <v>#DIV/0!</v>
      </c>
    </row>
    <row r="46" spans="1:8" s="1" customFormat="1" ht="25.5">
      <c r="A46" s="57" t="s">
        <v>89</v>
      </c>
      <c r="B46" s="52" t="s">
        <v>52</v>
      </c>
      <c r="C46" s="57"/>
      <c r="D46" s="95">
        <f>D47</f>
        <v>408.4</v>
      </c>
      <c r="E46" s="95">
        <f>E47</f>
        <v>253.4</v>
      </c>
      <c r="F46" s="95">
        <f>F47</f>
        <v>252.7</v>
      </c>
      <c r="G46" s="96">
        <f t="shared" si="0"/>
        <v>0.6187561214495593</v>
      </c>
      <c r="H46" s="96">
        <f t="shared" si="1"/>
        <v>0.9972375690607734</v>
      </c>
    </row>
    <row r="47" spans="1:8" s="1" customFormat="1" ht="12.75">
      <c r="A47" s="34" t="s">
        <v>55</v>
      </c>
      <c r="B47" s="47" t="s">
        <v>56</v>
      </c>
      <c r="C47" s="34"/>
      <c r="D47" s="32">
        <f>D48+D49+D50</f>
        <v>408.4</v>
      </c>
      <c r="E47" s="32">
        <f>E48+E49+E50</f>
        <v>253.4</v>
      </c>
      <c r="F47" s="32">
        <f>F48+F49+F50</f>
        <v>252.7</v>
      </c>
      <c r="G47" s="96">
        <f t="shared" si="0"/>
        <v>0.6187561214495593</v>
      </c>
      <c r="H47" s="96">
        <f t="shared" si="1"/>
        <v>0.9972375690607734</v>
      </c>
    </row>
    <row r="48" spans="1:8" s="16" customFormat="1" ht="13.5">
      <c r="A48" s="97"/>
      <c r="B48" s="69" t="s">
        <v>110</v>
      </c>
      <c r="C48" s="97" t="s">
        <v>301</v>
      </c>
      <c r="D48" s="98">
        <v>240</v>
      </c>
      <c r="E48" s="98">
        <v>85</v>
      </c>
      <c r="F48" s="98">
        <v>84.3</v>
      </c>
      <c r="G48" s="99">
        <f t="shared" si="0"/>
        <v>0.35125</v>
      </c>
      <c r="H48" s="99">
        <f t="shared" si="1"/>
        <v>0.9917647058823529</v>
      </c>
    </row>
    <row r="49" spans="1:8" s="16" customFormat="1" ht="13.5" hidden="1">
      <c r="A49" s="97"/>
      <c r="B49" s="69" t="s">
        <v>306</v>
      </c>
      <c r="C49" s="97" t="s">
        <v>302</v>
      </c>
      <c r="D49" s="98">
        <v>0</v>
      </c>
      <c r="E49" s="98">
        <v>0</v>
      </c>
      <c r="F49" s="98">
        <v>0</v>
      </c>
      <c r="G49" s="99">
        <v>0</v>
      </c>
      <c r="H49" s="99">
        <v>0</v>
      </c>
    </row>
    <row r="50" spans="1:8" s="16" customFormat="1" ht="31.5" customHeight="1">
      <c r="A50" s="97"/>
      <c r="B50" s="69" t="s">
        <v>208</v>
      </c>
      <c r="C50" s="97" t="s">
        <v>307</v>
      </c>
      <c r="D50" s="98">
        <v>168.4</v>
      </c>
      <c r="E50" s="98">
        <v>168.4</v>
      </c>
      <c r="F50" s="98">
        <v>168.4</v>
      </c>
      <c r="G50" s="99"/>
      <c r="H50" s="99"/>
    </row>
    <row r="51" spans="1:8" s="1" customFormat="1" ht="12.75">
      <c r="A51" s="73" t="s">
        <v>142</v>
      </c>
      <c r="B51" s="74" t="s">
        <v>140</v>
      </c>
      <c r="C51" s="73"/>
      <c r="D51" s="95">
        <f>D53</f>
        <v>1</v>
      </c>
      <c r="E51" s="95">
        <f>E53</f>
        <v>0.3</v>
      </c>
      <c r="F51" s="95">
        <f>F53</f>
        <v>0</v>
      </c>
      <c r="G51" s="96">
        <f t="shared" si="0"/>
        <v>0</v>
      </c>
      <c r="H51" s="96">
        <f t="shared" si="1"/>
        <v>0</v>
      </c>
    </row>
    <row r="52" spans="1:8" s="1" customFormat="1" ht="25.5">
      <c r="A52" s="102" t="s">
        <v>136</v>
      </c>
      <c r="B52" s="47" t="s">
        <v>143</v>
      </c>
      <c r="C52" s="34"/>
      <c r="D52" s="32">
        <f>D53</f>
        <v>1</v>
      </c>
      <c r="E52" s="32">
        <f>E53</f>
        <v>0.3</v>
      </c>
      <c r="F52" s="32">
        <v>0</v>
      </c>
      <c r="G52" s="96">
        <f t="shared" si="0"/>
        <v>0</v>
      </c>
      <c r="H52" s="96">
        <f t="shared" si="1"/>
        <v>0</v>
      </c>
    </row>
    <row r="53" spans="1:8" s="16" customFormat="1" ht="31.5" customHeight="1">
      <c r="A53" s="97"/>
      <c r="B53" s="69" t="s">
        <v>315</v>
      </c>
      <c r="C53" s="97" t="s">
        <v>308</v>
      </c>
      <c r="D53" s="98">
        <v>1</v>
      </c>
      <c r="E53" s="98">
        <v>0.3</v>
      </c>
      <c r="F53" s="98">
        <v>0</v>
      </c>
      <c r="G53" s="99">
        <f t="shared" si="0"/>
        <v>0</v>
      </c>
      <c r="H53" s="99">
        <f t="shared" si="1"/>
        <v>0</v>
      </c>
    </row>
    <row r="54" spans="1:8" s="1" customFormat="1" ht="13.5">
      <c r="A54" s="57" t="s">
        <v>57</v>
      </c>
      <c r="B54" s="52" t="s">
        <v>58</v>
      </c>
      <c r="C54" s="57"/>
      <c r="D54" s="95">
        <f aca="true" t="shared" si="4" ref="D54:F55">D55</f>
        <v>3</v>
      </c>
      <c r="E54" s="95">
        <f t="shared" si="4"/>
        <v>0</v>
      </c>
      <c r="F54" s="95">
        <f t="shared" si="4"/>
        <v>0</v>
      </c>
      <c r="G54" s="96">
        <f t="shared" si="0"/>
        <v>0</v>
      </c>
      <c r="H54" s="99">
        <v>0</v>
      </c>
    </row>
    <row r="55" spans="1:8" s="1" customFormat="1" ht="13.5">
      <c r="A55" s="34" t="s">
        <v>62</v>
      </c>
      <c r="B55" s="47" t="s">
        <v>63</v>
      </c>
      <c r="C55" s="34"/>
      <c r="D55" s="32">
        <f t="shared" si="4"/>
        <v>3</v>
      </c>
      <c r="E55" s="32">
        <f t="shared" si="4"/>
        <v>0</v>
      </c>
      <c r="F55" s="32">
        <f t="shared" si="4"/>
        <v>0</v>
      </c>
      <c r="G55" s="96">
        <f t="shared" si="0"/>
        <v>0</v>
      </c>
      <c r="H55" s="99">
        <v>0</v>
      </c>
    </row>
    <row r="56" spans="1:8" s="16" customFormat="1" ht="40.5" customHeight="1">
      <c r="A56" s="97"/>
      <c r="B56" s="69" t="s">
        <v>309</v>
      </c>
      <c r="C56" s="97" t="s">
        <v>310</v>
      </c>
      <c r="D56" s="98">
        <v>3</v>
      </c>
      <c r="E56" s="98">
        <v>0</v>
      </c>
      <c r="F56" s="98">
        <v>0</v>
      </c>
      <c r="G56" s="99">
        <f t="shared" si="0"/>
        <v>0</v>
      </c>
      <c r="H56" s="99">
        <v>0</v>
      </c>
    </row>
    <row r="57" spans="1:8" s="1" customFormat="1" ht="12.75">
      <c r="A57" s="57">
        <v>1000</v>
      </c>
      <c r="B57" s="52" t="s">
        <v>72</v>
      </c>
      <c r="C57" s="57"/>
      <c r="D57" s="95">
        <f>D58</f>
        <v>18</v>
      </c>
      <c r="E57" s="95">
        <f>E58</f>
        <v>4.5</v>
      </c>
      <c r="F57" s="95">
        <f>F58</f>
        <v>4.5</v>
      </c>
      <c r="G57" s="96">
        <f t="shared" si="0"/>
        <v>0.25</v>
      </c>
      <c r="H57" s="96">
        <f t="shared" si="1"/>
        <v>1</v>
      </c>
    </row>
    <row r="58" spans="1:8" s="1" customFormat="1" ht="12.75">
      <c r="A58" s="34">
        <v>1001</v>
      </c>
      <c r="B58" s="47" t="s">
        <v>212</v>
      </c>
      <c r="C58" s="34" t="s">
        <v>73</v>
      </c>
      <c r="D58" s="32">
        <v>18</v>
      </c>
      <c r="E58" s="32">
        <v>4.5</v>
      </c>
      <c r="F58" s="32">
        <v>4.5</v>
      </c>
      <c r="G58" s="96">
        <f t="shared" si="0"/>
        <v>0.25</v>
      </c>
      <c r="H58" s="96">
        <f t="shared" si="1"/>
        <v>1</v>
      </c>
    </row>
    <row r="59" spans="1:8" s="1" customFormat="1" ht="25.5">
      <c r="A59" s="57"/>
      <c r="B59" s="52" t="s">
        <v>111</v>
      </c>
      <c r="C59" s="57"/>
      <c r="D59" s="32">
        <f>D60</f>
        <v>1929</v>
      </c>
      <c r="E59" s="32">
        <f>E60</f>
        <v>531.1</v>
      </c>
      <c r="F59" s="32">
        <f>F60</f>
        <v>409.7</v>
      </c>
      <c r="G59" s="96">
        <f t="shared" si="0"/>
        <v>0.2123898392949715</v>
      </c>
      <c r="H59" s="96">
        <f t="shared" si="1"/>
        <v>0.771417812088119</v>
      </c>
    </row>
    <row r="60" spans="1:8" s="16" customFormat="1" ht="25.5" customHeight="1">
      <c r="A60" s="97"/>
      <c r="B60" s="69" t="s">
        <v>112</v>
      </c>
      <c r="C60" s="97"/>
      <c r="D60" s="98">
        <v>1929</v>
      </c>
      <c r="E60" s="98">
        <v>531.1</v>
      </c>
      <c r="F60" s="98">
        <v>409.7</v>
      </c>
      <c r="G60" s="99">
        <f t="shared" si="0"/>
        <v>0.2123898392949715</v>
      </c>
      <c r="H60" s="99">
        <f t="shared" si="1"/>
        <v>0.771417812088119</v>
      </c>
    </row>
    <row r="61" spans="1:8" s="11" customFormat="1" ht="15.75">
      <c r="A61" s="57"/>
      <c r="B61" s="81" t="s">
        <v>79</v>
      </c>
      <c r="C61" s="103"/>
      <c r="D61" s="104">
        <f>D32+D38+D40+D46+D54+D51+D57+D59</f>
        <v>4500.3</v>
      </c>
      <c r="E61" s="104">
        <f>E32+E38+E40+E46+E54+E51+E57+E59</f>
        <v>1365.3999999999999</v>
      </c>
      <c r="F61" s="104">
        <f>F32+F38+F40+F46+F54+F51+F57+F59</f>
        <v>1123.1</v>
      </c>
      <c r="G61" s="96">
        <f t="shared" si="0"/>
        <v>0.24956114036841986</v>
      </c>
      <c r="H61" s="96">
        <f t="shared" si="1"/>
        <v>0.8225428445876667</v>
      </c>
    </row>
    <row r="62" spans="1:8" s="1" customFormat="1" ht="12.75">
      <c r="A62" s="49"/>
      <c r="B62" s="47" t="s">
        <v>94</v>
      </c>
      <c r="C62" s="34"/>
      <c r="D62" s="107">
        <f>D59</f>
        <v>1929</v>
      </c>
      <c r="E62" s="107">
        <f>E59</f>
        <v>531.1</v>
      </c>
      <c r="F62" s="107">
        <f>F59</f>
        <v>409.7</v>
      </c>
      <c r="G62" s="96">
        <f t="shared" si="0"/>
        <v>0.2123898392949715</v>
      </c>
      <c r="H62" s="96">
        <f t="shared" si="1"/>
        <v>0.771417812088119</v>
      </c>
    </row>
    <row r="63" spans="1:8" s="1" customFormat="1" ht="12.75">
      <c r="A63" s="39"/>
      <c r="B63" s="38"/>
      <c r="C63" s="39"/>
      <c r="D63" s="38"/>
      <c r="E63" s="38"/>
      <c r="F63" s="38"/>
      <c r="G63" s="38"/>
      <c r="H63" s="38"/>
    </row>
    <row r="64" spans="1:8" s="1" customFormat="1" ht="12.75">
      <c r="A64" s="39"/>
      <c r="B64" s="38"/>
      <c r="C64" s="39"/>
      <c r="D64" s="38"/>
      <c r="E64" s="38"/>
      <c r="F64" s="38"/>
      <c r="G64" s="38"/>
      <c r="H64" s="38">
        <v>662.8</v>
      </c>
    </row>
    <row r="65" spans="1:8" s="1" customFormat="1" ht="15">
      <c r="A65" s="39"/>
      <c r="B65" s="40" t="s">
        <v>104</v>
      </c>
      <c r="C65" s="41"/>
      <c r="D65" s="38"/>
      <c r="E65" s="38"/>
      <c r="F65" s="38"/>
      <c r="G65" s="38"/>
      <c r="H65" s="38"/>
    </row>
    <row r="66" spans="1:8" s="1" customFormat="1" ht="15">
      <c r="A66" s="39"/>
      <c r="B66" s="40"/>
      <c r="C66" s="41"/>
      <c r="D66" s="38"/>
      <c r="E66" s="38"/>
      <c r="F66" s="38"/>
      <c r="G66" s="38"/>
      <c r="H66" s="38"/>
    </row>
    <row r="67" spans="1:8" s="1" customFormat="1" ht="15">
      <c r="A67" s="39"/>
      <c r="B67" s="40" t="s">
        <v>95</v>
      </c>
      <c r="C67" s="41"/>
      <c r="D67" s="38"/>
      <c r="E67" s="38"/>
      <c r="F67" s="38"/>
      <c r="G67" s="38"/>
      <c r="H67" s="38"/>
    </row>
    <row r="68" spans="1:8" s="1" customFormat="1" ht="15">
      <c r="A68" s="39"/>
      <c r="B68" s="40" t="s">
        <v>96</v>
      </c>
      <c r="C68" s="41"/>
      <c r="D68" s="38"/>
      <c r="E68" s="38"/>
      <c r="F68" s="38"/>
      <c r="G68" s="38"/>
      <c r="H68" s="38"/>
    </row>
    <row r="69" spans="1:8" s="1" customFormat="1" ht="15">
      <c r="A69" s="39"/>
      <c r="B69" s="40"/>
      <c r="C69" s="41"/>
      <c r="D69" s="38"/>
      <c r="E69" s="38"/>
      <c r="F69" s="38"/>
      <c r="G69" s="38"/>
      <c r="H69" s="38"/>
    </row>
    <row r="70" spans="1:8" s="1" customFormat="1" ht="15">
      <c r="A70" s="39"/>
      <c r="B70" s="40" t="s">
        <v>97</v>
      </c>
      <c r="C70" s="41"/>
      <c r="D70" s="38"/>
      <c r="E70" s="38"/>
      <c r="F70" s="38"/>
      <c r="G70" s="38"/>
      <c r="H70" s="38"/>
    </row>
    <row r="71" spans="1:8" s="1" customFormat="1" ht="15">
      <c r="A71" s="39"/>
      <c r="B71" s="40" t="s">
        <v>98</v>
      </c>
      <c r="C71" s="41"/>
      <c r="D71" s="38"/>
      <c r="E71" s="38"/>
      <c r="F71" s="38"/>
      <c r="G71" s="38"/>
      <c r="H71" s="38"/>
    </row>
    <row r="72" spans="1:8" s="1" customFormat="1" ht="15">
      <c r="A72" s="39"/>
      <c r="B72" s="40"/>
      <c r="C72" s="41"/>
      <c r="D72" s="38"/>
      <c r="E72" s="38"/>
      <c r="F72" s="38"/>
      <c r="G72" s="38"/>
      <c r="H72" s="38"/>
    </row>
    <row r="73" spans="1:8" s="1" customFormat="1" ht="15">
      <c r="A73" s="39"/>
      <c r="B73" s="40" t="s">
        <v>99</v>
      </c>
      <c r="C73" s="41"/>
      <c r="D73" s="38"/>
      <c r="E73" s="38"/>
      <c r="F73" s="38"/>
      <c r="G73" s="38"/>
      <c r="H73" s="38"/>
    </row>
    <row r="74" spans="1:8" s="1" customFormat="1" ht="15">
      <c r="A74" s="39"/>
      <c r="B74" s="40" t="s">
        <v>100</v>
      </c>
      <c r="C74" s="41"/>
      <c r="D74" s="38"/>
      <c r="E74" s="38"/>
      <c r="F74" s="38"/>
      <c r="G74" s="38"/>
      <c r="H74" s="38"/>
    </row>
    <row r="75" spans="1:8" s="1" customFormat="1" ht="15">
      <c r="A75" s="39"/>
      <c r="B75" s="40"/>
      <c r="C75" s="41"/>
      <c r="D75" s="38"/>
      <c r="E75" s="38"/>
      <c r="F75" s="38"/>
      <c r="G75" s="38"/>
      <c r="H75" s="38"/>
    </row>
    <row r="76" spans="1:8" s="1" customFormat="1" ht="15">
      <c r="A76" s="39"/>
      <c r="B76" s="40" t="s">
        <v>101</v>
      </c>
      <c r="C76" s="41"/>
      <c r="D76" s="38"/>
      <c r="E76" s="38"/>
      <c r="F76" s="38"/>
      <c r="G76" s="38"/>
      <c r="H76" s="38"/>
    </row>
    <row r="77" spans="1:8" s="1" customFormat="1" ht="15">
      <c r="A77" s="39"/>
      <c r="B77" s="40" t="s">
        <v>102</v>
      </c>
      <c r="C77" s="41"/>
      <c r="D77" s="38"/>
      <c r="E77" s="38"/>
      <c r="F77" s="38"/>
      <c r="G77" s="38"/>
      <c r="H77" s="38"/>
    </row>
    <row r="78" spans="1:8" s="1" customFormat="1" ht="12.75">
      <c r="A78" s="39"/>
      <c r="B78" s="38"/>
      <c r="C78" s="39"/>
      <c r="D78" s="38"/>
      <c r="E78" s="38"/>
      <c r="F78" s="38"/>
      <c r="G78" s="38"/>
      <c r="H78" s="38"/>
    </row>
    <row r="79" spans="1:8" s="1" customFormat="1" ht="12.75">
      <c r="A79" s="39"/>
      <c r="B79" s="38"/>
      <c r="C79" s="39"/>
      <c r="D79" s="38"/>
      <c r="E79" s="38"/>
      <c r="F79" s="38"/>
      <c r="G79" s="38"/>
      <c r="H79" s="38"/>
    </row>
    <row r="80" spans="1:8" s="1" customFormat="1" ht="15">
      <c r="A80" s="39"/>
      <c r="B80" s="40" t="s">
        <v>103</v>
      </c>
      <c r="C80" s="41"/>
      <c r="D80" s="38"/>
      <c r="E80" s="38"/>
      <c r="F80" s="38"/>
      <c r="G80" s="38"/>
      <c r="H80" s="108">
        <f>H64+F27-F61</f>
        <v>727.6999999999998</v>
      </c>
    </row>
    <row r="81" spans="1:8" s="1" customFormat="1" ht="12.75">
      <c r="A81" s="39"/>
      <c r="B81" s="38"/>
      <c r="C81" s="39"/>
      <c r="D81" s="38"/>
      <c r="E81" s="38"/>
      <c r="F81" s="38"/>
      <c r="G81" s="38"/>
      <c r="H81" s="38"/>
    </row>
    <row r="82" spans="1:8" s="1" customFormat="1" ht="12.75">
      <c r="A82" s="39"/>
      <c r="B82" s="38"/>
      <c r="C82" s="39"/>
      <c r="D82" s="38"/>
      <c r="E82" s="38"/>
      <c r="F82" s="38"/>
      <c r="G82" s="38"/>
      <c r="H82" s="38"/>
    </row>
    <row r="83" spans="1:8" s="1" customFormat="1" ht="15">
      <c r="A83" s="39"/>
      <c r="B83" s="40" t="s">
        <v>105</v>
      </c>
      <c r="C83" s="41"/>
      <c r="D83" s="38"/>
      <c r="E83" s="38"/>
      <c r="F83" s="38"/>
      <c r="G83" s="38"/>
      <c r="H83" s="38"/>
    </row>
    <row r="84" spans="1:8" s="1" customFormat="1" ht="15">
      <c r="A84" s="39"/>
      <c r="B84" s="40" t="s">
        <v>106</v>
      </c>
      <c r="C84" s="41"/>
      <c r="D84" s="38"/>
      <c r="E84" s="38"/>
      <c r="F84" s="38"/>
      <c r="G84" s="38"/>
      <c r="H84" s="38"/>
    </row>
    <row r="85" spans="1:8" s="1" customFormat="1" ht="15">
      <c r="A85" s="39"/>
      <c r="B85" s="40" t="s">
        <v>107</v>
      </c>
      <c r="C85" s="41"/>
      <c r="D85" s="38"/>
      <c r="E85" s="38"/>
      <c r="F85" s="38"/>
      <c r="G85" s="38"/>
      <c r="H85" s="38"/>
    </row>
    <row r="86" spans="1:8" s="1" customFormat="1" ht="12.75">
      <c r="A86" s="39"/>
      <c r="B86" s="38"/>
      <c r="C86" s="39"/>
      <c r="D86" s="38"/>
      <c r="E86" s="38"/>
      <c r="F86" s="38"/>
      <c r="G86" s="38"/>
      <c r="H86" s="38"/>
    </row>
    <row r="87" spans="1:8" s="1" customFormat="1" ht="12.75">
      <c r="A87" s="39"/>
      <c r="B87" s="38"/>
      <c r="C87" s="39"/>
      <c r="D87" s="38"/>
      <c r="E87" s="38"/>
      <c r="F87" s="38"/>
      <c r="G87" s="38"/>
      <c r="H87" s="38"/>
    </row>
    <row r="88" spans="1:8" s="1" customFormat="1" ht="12.75">
      <c r="A88" s="39"/>
      <c r="B88" s="38"/>
      <c r="C88" s="39"/>
      <c r="D88" s="38"/>
      <c r="E88" s="38"/>
      <c r="F88" s="38"/>
      <c r="G88" s="38"/>
      <c r="H88" s="38"/>
    </row>
    <row r="89" spans="1:8" s="1" customFormat="1" ht="12.75">
      <c r="A89" s="39"/>
      <c r="B89" s="38"/>
      <c r="C89" s="39"/>
      <c r="D89" s="38"/>
      <c r="E89" s="38"/>
      <c r="F89" s="38"/>
      <c r="G89" s="38"/>
      <c r="H89" s="38"/>
    </row>
    <row r="90" spans="1:8" s="1" customFormat="1" ht="12.75">
      <c r="A90" s="39"/>
      <c r="B90" s="38"/>
      <c r="C90" s="39"/>
      <c r="D90" s="38"/>
      <c r="E90" s="38"/>
      <c r="F90" s="38"/>
      <c r="G90" s="38"/>
      <c r="H90" s="38"/>
    </row>
    <row r="91" spans="1:8" s="1" customFormat="1" ht="12.75">
      <c r="A91" s="39"/>
      <c r="B91" s="38"/>
      <c r="C91" s="39"/>
      <c r="D91" s="38"/>
      <c r="E91" s="38"/>
      <c r="F91" s="38"/>
      <c r="G91" s="38"/>
      <c r="H91" s="38"/>
    </row>
    <row r="92" spans="1:8" s="1" customFormat="1" ht="12.75">
      <c r="A92" s="39"/>
      <c r="B92" s="38"/>
      <c r="C92" s="39"/>
      <c r="D92" s="38"/>
      <c r="E92" s="38"/>
      <c r="F92" s="38"/>
      <c r="G92" s="38"/>
      <c r="H92" s="38"/>
    </row>
    <row r="93" spans="1:8" s="1" customFormat="1" ht="12.75">
      <c r="A93" s="39"/>
      <c r="B93" s="38"/>
      <c r="C93" s="39"/>
      <c r="D93" s="38"/>
      <c r="E93" s="38"/>
      <c r="F93" s="38"/>
      <c r="G93" s="38"/>
      <c r="H93" s="38"/>
    </row>
    <row r="94" spans="1:8" s="1" customFormat="1" ht="12.75">
      <c r="A94" s="39"/>
      <c r="B94" s="38"/>
      <c r="C94" s="39"/>
      <c r="D94" s="38"/>
      <c r="E94" s="38"/>
      <c r="F94" s="38"/>
      <c r="G94" s="38"/>
      <c r="H94" s="38"/>
    </row>
    <row r="95" spans="1:8" s="1" customFormat="1" ht="12.75">
      <c r="A95" s="39"/>
      <c r="B95" s="38"/>
      <c r="C95" s="39"/>
      <c r="D95" s="38"/>
      <c r="E95" s="38"/>
      <c r="F95" s="38"/>
      <c r="G95" s="38"/>
      <c r="H95" s="38"/>
    </row>
    <row r="96" spans="1:8" s="1" customFormat="1" ht="12.75">
      <c r="A96" s="39"/>
      <c r="B96" s="38"/>
      <c r="C96" s="39"/>
      <c r="D96" s="38"/>
      <c r="E96" s="38"/>
      <c r="F96" s="38"/>
      <c r="G96" s="38"/>
      <c r="H96" s="38"/>
    </row>
    <row r="97" spans="1:8" s="1" customFormat="1" ht="12.75">
      <c r="A97" s="39"/>
      <c r="B97" s="38"/>
      <c r="C97" s="39"/>
      <c r="D97" s="38"/>
      <c r="E97" s="38"/>
      <c r="F97" s="38"/>
      <c r="G97" s="38"/>
      <c r="H97" s="38"/>
    </row>
    <row r="98" spans="1:8" s="1" customFormat="1" ht="12.75">
      <c r="A98" s="39"/>
      <c r="B98" s="38"/>
      <c r="C98" s="39"/>
      <c r="D98" s="38"/>
      <c r="E98" s="38"/>
      <c r="F98" s="38"/>
      <c r="G98" s="38"/>
      <c r="H98" s="38"/>
    </row>
    <row r="99" spans="1:8" s="1" customFormat="1" ht="12.75">
      <c r="A99" s="39"/>
      <c r="B99" s="38"/>
      <c r="C99" s="39"/>
      <c r="D99" s="38"/>
      <c r="E99" s="38"/>
      <c r="F99" s="38"/>
      <c r="G99" s="38"/>
      <c r="H99" s="38"/>
    </row>
    <row r="100" spans="1:8" s="1" customFormat="1" ht="12.75">
      <c r="A100" s="39"/>
      <c r="B100" s="38"/>
      <c r="C100" s="39"/>
      <c r="D100" s="38"/>
      <c r="E100" s="38"/>
      <c r="F100" s="38"/>
      <c r="G100" s="38"/>
      <c r="H100" s="38"/>
    </row>
    <row r="101" spans="1:8" s="1" customFormat="1" ht="12.75">
      <c r="A101" s="39"/>
      <c r="B101" s="38"/>
      <c r="C101" s="39"/>
      <c r="D101" s="38"/>
      <c r="E101" s="38"/>
      <c r="F101" s="38"/>
      <c r="G101" s="38"/>
      <c r="H101" s="38"/>
    </row>
    <row r="102" spans="1:8" s="1" customFormat="1" ht="12.75">
      <c r="A102" s="39"/>
      <c r="B102" s="38"/>
      <c r="C102" s="39"/>
      <c r="D102" s="38"/>
      <c r="E102" s="38"/>
      <c r="F102" s="38"/>
      <c r="G102" s="38"/>
      <c r="H102" s="38"/>
    </row>
    <row r="103" spans="1:8" s="1" customFormat="1" ht="12.75">
      <c r="A103" s="39"/>
      <c r="B103" s="38"/>
      <c r="C103" s="39"/>
      <c r="D103" s="38"/>
      <c r="E103" s="38"/>
      <c r="F103" s="38"/>
      <c r="G103" s="38"/>
      <c r="H103" s="38"/>
    </row>
    <row r="104" spans="1:8" s="1" customFormat="1" ht="12.75">
      <c r="A104" s="39"/>
      <c r="B104" s="38"/>
      <c r="C104" s="39"/>
      <c r="D104" s="38"/>
      <c r="E104" s="38"/>
      <c r="F104" s="38"/>
      <c r="G104" s="38"/>
      <c r="H104" s="38"/>
    </row>
    <row r="105" spans="1:8" s="1" customFormat="1" ht="12.75">
      <c r="A105" s="39"/>
      <c r="B105" s="38"/>
      <c r="C105" s="39"/>
      <c r="D105" s="38"/>
      <c r="E105" s="38"/>
      <c r="F105" s="38"/>
      <c r="G105" s="38"/>
      <c r="H105" s="38"/>
    </row>
    <row r="106" spans="1:8" s="1" customFormat="1" ht="12.75">
      <c r="A106" s="39"/>
      <c r="B106" s="38"/>
      <c r="C106" s="39"/>
      <c r="D106" s="38"/>
      <c r="E106" s="38"/>
      <c r="F106" s="38"/>
      <c r="G106" s="38"/>
      <c r="H106" s="38"/>
    </row>
    <row r="107" spans="1:8" s="1" customFormat="1" ht="12.75">
      <c r="A107" s="39"/>
      <c r="B107" s="38"/>
      <c r="C107" s="39"/>
      <c r="D107" s="38"/>
      <c r="E107" s="38"/>
      <c r="F107" s="38"/>
      <c r="G107" s="38"/>
      <c r="H107" s="38"/>
    </row>
    <row r="108" spans="1:8" s="1" customFormat="1" ht="12.75">
      <c r="A108" s="39"/>
      <c r="B108" s="38"/>
      <c r="C108" s="39"/>
      <c r="D108" s="38"/>
      <c r="E108" s="38"/>
      <c r="F108" s="38"/>
      <c r="G108" s="38"/>
      <c r="H108" s="38"/>
    </row>
    <row r="109" spans="1:8" s="1" customFormat="1" ht="12.75">
      <c r="A109" s="39"/>
      <c r="B109" s="38"/>
      <c r="C109" s="39"/>
      <c r="D109" s="38"/>
      <c r="E109" s="38"/>
      <c r="F109" s="38"/>
      <c r="G109" s="38"/>
      <c r="H109" s="38"/>
    </row>
    <row r="110" spans="1:8" s="1" customFormat="1" ht="12.75">
      <c r="A110" s="39"/>
      <c r="B110" s="38"/>
      <c r="C110" s="39"/>
      <c r="D110" s="38"/>
      <c r="E110" s="38"/>
      <c r="F110" s="38"/>
      <c r="G110" s="38"/>
      <c r="H110" s="38"/>
    </row>
    <row r="111" spans="1:8" s="1" customFormat="1" ht="12.75">
      <c r="A111" s="39"/>
      <c r="B111" s="38"/>
      <c r="C111" s="39"/>
      <c r="D111" s="38"/>
      <c r="E111" s="38"/>
      <c r="F111" s="38"/>
      <c r="G111" s="38"/>
      <c r="H111" s="38"/>
    </row>
    <row r="112" spans="1:8" s="1" customFormat="1" ht="12.75">
      <c r="A112" s="39"/>
      <c r="B112" s="38"/>
      <c r="C112" s="39"/>
      <c r="D112" s="38"/>
      <c r="E112" s="38"/>
      <c r="F112" s="38"/>
      <c r="G112" s="38"/>
      <c r="H112" s="38"/>
    </row>
    <row r="113" spans="1:8" s="1" customFormat="1" ht="12.75">
      <c r="A113" s="39"/>
      <c r="B113" s="38"/>
      <c r="C113" s="39"/>
      <c r="D113" s="38"/>
      <c r="E113" s="38"/>
      <c r="F113" s="38"/>
      <c r="G113" s="38"/>
      <c r="H113" s="38"/>
    </row>
    <row r="114" spans="1:8" s="1" customFormat="1" ht="12.75">
      <c r="A114" s="39"/>
      <c r="B114" s="38"/>
      <c r="C114" s="39"/>
      <c r="D114" s="38"/>
      <c r="E114" s="38"/>
      <c r="F114" s="38"/>
      <c r="G114" s="38"/>
      <c r="H114" s="38"/>
    </row>
    <row r="115" spans="1:8" s="1" customFormat="1" ht="12.75">
      <c r="A115" s="39"/>
      <c r="B115" s="38"/>
      <c r="C115" s="39"/>
      <c r="D115" s="38"/>
      <c r="E115" s="38"/>
      <c r="F115" s="38"/>
      <c r="G115" s="38"/>
      <c r="H115" s="38"/>
    </row>
    <row r="116" spans="1:8" s="1" customFormat="1" ht="12.75">
      <c r="A116" s="39"/>
      <c r="B116" s="38"/>
      <c r="C116" s="39"/>
      <c r="D116" s="38"/>
      <c r="E116" s="38"/>
      <c r="F116" s="38"/>
      <c r="G116" s="38"/>
      <c r="H116" s="38"/>
    </row>
    <row r="117" spans="1:8" s="1" customFormat="1" ht="12.75">
      <c r="A117" s="39"/>
      <c r="B117" s="38"/>
      <c r="C117" s="39"/>
      <c r="D117" s="38"/>
      <c r="E117" s="38"/>
      <c r="F117" s="38"/>
      <c r="G117" s="38"/>
      <c r="H117" s="38"/>
    </row>
    <row r="118" spans="1:8" s="1" customFormat="1" ht="12.75">
      <c r="A118" s="39"/>
      <c r="B118" s="38"/>
      <c r="C118" s="39"/>
      <c r="D118" s="38"/>
      <c r="E118" s="38"/>
      <c r="F118" s="38"/>
      <c r="G118" s="38"/>
      <c r="H118" s="38"/>
    </row>
    <row r="119" spans="1:8" s="1" customFormat="1" ht="12.75">
      <c r="A119" s="39"/>
      <c r="B119" s="38"/>
      <c r="C119" s="39"/>
      <c r="D119" s="38"/>
      <c r="E119" s="38"/>
      <c r="F119" s="38"/>
      <c r="G119" s="38"/>
      <c r="H119" s="38"/>
    </row>
    <row r="120" spans="1:8" s="1" customFormat="1" ht="12.75">
      <c r="A120" s="39"/>
      <c r="B120" s="38"/>
      <c r="C120" s="39"/>
      <c r="D120" s="38"/>
      <c r="E120" s="38"/>
      <c r="F120" s="38"/>
      <c r="G120" s="38"/>
      <c r="H120" s="38"/>
    </row>
    <row r="121" spans="1:8" s="1" customFormat="1" ht="12.75">
      <c r="A121" s="39"/>
      <c r="B121" s="38"/>
      <c r="C121" s="39"/>
      <c r="D121" s="38"/>
      <c r="E121" s="38"/>
      <c r="F121" s="38"/>
      <c r="G121" s="38"/>
      <c r="H121" s="38"/>
    </row>
    <row r="122" spans="1:8" s="1" customFormat="1" ht="12.75">
      <c r="A122" s="39"/>
      <c r="B122" s="38"/>
      <c r="C122" s="39"/>
      <c r="D122" s="38"/>
      <c r="E122" s="38"/>
      <c r="F122" s="38"/>
      <c r="G122" s="38"/>
      <c r="H122" s="38"/>
    </row>
    <row r="123" spans="1:8" s="1" customFormat="1" ht="12.75">
      <c r="A123" s="39"/>
      <c r="B123" s="38"/>
      <c r="C123" s="39"/>
      <c r="D123" s="38"/>
      <c r="E123" s="38"/>
      <c r="F123" s="38"/>
      <c r="G123" s="38"/>
      <c r="H123" s="38"/>
    </row>
    <row r="124" spans="1:8" s="1" customFormat="1" ht="12.75">
      <c r="A124" s="39"/>
      <c r="B124" s="38"/>
      <c r="C124" s="39"/>
      <c r="D124" s="38"/>
      <c r="E124" s="38"/>
      <c r="F124" s="38"/>
      <c r="G124" s="38"/>
      <c r="H124" s="38"/>
    </row>
    <row r="125" spans="1:8" s="1" customFormat="1" ht="12.75">
      <c r="A125" s="39"/>
      <c r="B125" s="38"/>
      <c r="C125" s="39"/>
      <c r="D125" s="38"/>
      <c r="E125" s="38"/>
      <c r="F125" s="38"/>
      <c r="G125" s="38"/>
      <c r="H125" s="38"/>
    </row>
    <row r="126" spans="1:8" s="1" customFormat="1" ht="12.75">
      <c r="A126" s="39"/>
      <c r="B126" s="38"/>
      <c r="C126" s="39"/>
      <c r="D126" s="38"/>
      <c r="E126" s="38"/>
      <c r="F126" s="38"/>
      <c r="G126" s="38"/>
      <c r="H126" s="38"/>
    </row>
    <row r="127" spans="1:8" s="1" customFormat="1" ht="12.75">
      <c r="A127" s="39"/>
      <c r="B127" s="38"/>
      <c r="C127" s="39"/>
      <c r="D127" s="38"/>
      <c r="E127" s="38"/>
      <c r="F127" s="38"/>
      <c r="G127" s="38"/>
      <c r="H127" s="38"/>
    </row>
    <row r="128" spans="1:8" s="1" customFormat="1" ht="12.75">
      <c r="A128" s="39"/>
      <c r="B128" s="38"/>
      <c r="C128" s="39"/>
      <c r="D128" s="38"/>
      <c r="E128" s="38"/>
      <c r="F128" s="38"/>
      <c r="G128" s="38"/>
      <c r="H128" s="38"/>
    </row>
    <row r="129" spans="1:8" s="1" customFormat="1" ht="12.75">
      <c r="A129" s="39"/>
      <c r="B129" s="38"/>
      <c r="C129" s="39"/>
      <c r="D129" s="38"/>
      <c r="E129" s="38"/>
      <c r="F129" s="38"/>
      <c r="G129" s="38"/>
      <c r="H129" s="38"/>
    </row>
    <row r="130" spans="1:8" s="1" customFormat="1" ht="12.75">
      <c r="A130" s="39"/>
      <c r="B130" s="38"/>
      <c r="C130" s="39"/>
      <c r="D130" s="38"/>
      <c r="E130" s="38"/>
      <c r="F130" s="38"/>
      <c r="G130" s="38"/>
      <c r="H130" s="38"/>
    </row>
    <row r="131" spans="1:8" s="1" customFormat="1" ht="12.75">
      <c r="A131" s="39"/>
      <c r="B131" s="38"/>
      <c r="C131" s="39"/>
      <c r="D131" s="38"/>
      <c r="E131" s="38"/>
      <c r="F131" s="38"/>
      <c r="G131" s="38"/>
      <c r="H131" s="38"/>
    </row>
    <row r="132" spans="1:8" s="1" customFormat="1" ht="12.75">
      <c r="A132" s="39"/>
      <c r="B132" s="38"/>
      <c r="C132" s="39"/>
      <c r="D132" s="38"/>
      <c r="E132" s="38"/>
      <c r="F132" s="38"/>
      <c r="G132" s="38"/>
      <c r="H132" s="38"/>
    </row>
    <row r="133" spans="1:8" s="1" customFormat="1" ht="12.75">
      <c r="A133" s="39"/>
      <c r="B133" s="38"/>
      <c r="C133" s="39"/>
      <c r="D133" s="38"/>
      <c r="E133" s="38"/>
      <c r="F133" s="38"/>
      <c r="G133" s="38"/>
      <c r="H133" s="38"/>
    </row>
    <row r="134" spans="1:8" s="1" customFormat="1" ht="12.75">
      <c r="A134" s="39"/>
      <c r="B134" s="38"/>
      <c r="C134" s="39"/>
      <c r="D134" s="38"/>
      <c r="E134" s="38"/>
      <c r="F134" s="38"/>
      <c r="G134" s="38"/>
      <c r="H134" s="38"/>
    </row>
    <row r="135" spans="1:8" s="1" customFormat="1" ht="12.75">
      <c r="A135" s="39"/>
      <c r="B135" s="38"/>
      <c r="C135" s="39"/>
      <c r="D135" s="38"/>
      <c r="E135" s="38"/>
      <c r="F135" s="38"/>
      <c r="G135" s="38"/>
      <c r="H135" s="38"/>
    </row>
    <row r="136" spans="1:8" s="1" customFormat="1" ht="12.75">
      <c r="A136" s="39"/>
      <c r="B136" s="38"/>
      <c r="C136" s="39"/>
      <c r="D136" s="38"/>
      <c r="E136" s="38"/>
      <c r="F136" s="38"/>
      <c r="G136" s="38"/>
      <c r="H136" s="38"/>
    </row>
    <row r="137" spans="1:8" s="1" customFormat="1" ht="12.75">
      <c r="A137" s="39"/>
      <c r="B137" s="38"/>
      <c r="C137" s="39"/>
      <c r="D137" s="38"/>
      <c r="E137" s="38"/>
      <c r="F137" s="38"/>
      <c r="G137" s="38"/>
      <c r="H137" s="38"/>
    </row>
    <row r="138" spans="1:8" s="1" customFormat="1" ht="12.75">
      <c r="A138" s="39"/>
      <c r="B138" s="38"/>
      <c r="C138" s="39"/>
      <c r="D138" s="38"/>
      <c r="E138" s="38"/>
      <c r="F138" s="38"/>
      <c r="G138" s="38"/>
      <c r="H138" s="38"/>
    </row>
    <row r="139" spans="1:8" s="1" customFormat="1" ht="12.75">
      <c r="A139" s="39"/>
      <c r="B139" s="38"/>
      <c r="C139" s="39"/>
      <c r="D139" s="38"/>
      <c r="E139" s="38"/>
      <c r="F139" s="38"/>
      <c r="G139" s="38"/>
      <c r="H139" s="38"/>
    </row>
    <row r="140" spans="1:8" s="1" customFormat="1" ht="12.75">
      <c r="A140" s="39"/>
      <c r="B140" s="38"/>
      <c r="C140" s="39"/>
      <c r="D140" s="38"/>
      <c r="E140" s="38"/>
      <c r="F140" s="38"/>
      <c r="G140" s="38"/>
      <c r="H140" s="38"/>
    </row>
    <row r="141" spans="1:8" s="1" customFormat="1" ht="12.75">
      <c r="A141" s="39"/>
      <c r="B141" s="38"/>
      <c r="C141" s="39"/>
      <c r="D141" s="38"/>
      <c r="E141" s="38"/>
      <c r="F141" s="38"/>
      <c r="G141" s="38"/>
      <c r="H141" s="38"/>
    </row>
    <row r="142" spans="1:8" s="1" customFormat="1" ht="12.75">
      <c r="A142" s="39"/>
      <c r="B142" s="38"/>
      <c r="C142" s="39"/>
      <c r="D142" s="38"/>
      <c r="E142" s="38"/>
      <c r="F142" s="38"/>
      <c r="G142" s="38"/>
      <c r="H142" s="38"/>
    </row>
    <row r="143" spans="1:8" s="1" customFormat="1" ht="12.75">
      <c r="A143" s="39"/>
      <c r="B143" s="38"/>
      <c r="C143" s="39"/>
      <c r="D143" s="38"/>
      <c r="E143" s="38"/>
      <c r="F143" s="38"/>
      <c r="G143" s="38"/>
      <c r="H143" s="38"/>
    </row>
    <row r="144" spans="1:8" s="1" customFormat="1" ht="12.75">
      <c r="A144" s="39"/>
      <c r="B144" s="38"/>
      <c r="C144" s="39"/>
      <c r="D144" s="38"/>
      <c r="E144" s="38"/>
      <c r="F144" s="38"/>
      <c r="G144" s="38"/>
      <c r="H144" s="38"/>
    </row>
    <row r="145" spans="1:8" s="1" customFormat="1" ht="12.75">
      <c r="A145" s="39"/>
      <c r="B145" s="38"/>
      <c r="C145" s="39"/>
      <c r="D145" s="38"/>
      <c r="E145" s="38"/>
      <c r="F145" s="38"/>
      <c r="G145" s="38"/>
      <c r="H145" s="38"/>
    </row>
    <row r="146" spans="1:8" s="1" customFormat="1" ht="12.75">
      <c r="A146" s="39"/>
      <c r="B146" s="38"/>
      <c r="C146" s="39"/>
      <c r="D146" s="38"/>
      <c r="E146" s="38"/>
      <c r="F146" s="38"/>
      <c r="G146" s="38"/>
      <c r="H146" s="38"/>
    </row>
    <row r="147" spans="1:8" s="1" customFormat="1" ht="12.75">
      <c r="A147" s="39"/>
      <c r="B147" s="38"/>
      <c r="C147" s="39"/>
      <c r="D147" s="38"/>
      <c r="E147" s="38"/>
      <c r="F147" s="38"/>
      <c r="G147" s="38"/>
      <c r="H147" s="38"/>
    </row>
    <row r="148" spans="1:8" s="1" customFormat="1" ht="12.75">
      <c r="A148" s="39"/>
      <c r="B148" s="38"/>
      <c r="C148" s="39"/>
      <c r="D148" s="38"/>
      <c r="E148" s="38"/>
      <c r="F148" s="38"/>
      <c r="G148" s="38"/>
      <c r="H148" s="38"/>
    </row>
    <row r="149" spans="1:8" s="1" customFormat="1" ht="12.75">
      <c r="A149" s="39"/>
      <c r="B149" s="38"/>
      <c r="C149" s="39"/>
      <c r="D149" s="38"/>
      <c r="E149" s="38"/>
      <c r="F149" s="38"/>
      <c r="G149" s="38"/>
      <c r="H149" s="38"/>
    </row>
    <row r="150" spans="1:8" s="1" customFormat="1" ht="12.75">
      <c r="A150" s="39"/>
      <c r="B150" s="38"/>
      <c r="C150" s="39"/>
      <c r="D150" s="38"/>
      <c r="E150" s="38"/>
      <c r="F150" s="38"/>
      <c r="G150" s="38"/>
      <c r="H150" s="38"/>
    </row>
    <row r="151" spans="1:8" s="1" customFormat="1" ht="12.75">
      <c r="A151" s="39"/>
      <c r="B151" s="38"/>
      <c r="C151" s="39"/>
      <c r="D151" s="38"/>
      <c r="E151" s="38"/>
      <c r="F151" s="38"/>
      <c r="G151" s="38"/>
      <c r="H151" s="38"/>
    </row>
    <row r="152" spans="1:8" s="1" customFormat="1" ht="12.75">
      <c r="A152" s="39"/>
      <c r="B152" s="38"/>
      <c r="C152" s="39"/>
      <c r="D152" s="38"/>
      <c r="E152" s="38"/>
      <c r="F152" s="38"/>
      <c r="G152" s="38"/>
      <c r="H152" s="38"/>
    </row>
    <row r="153" spans="1:8" s="1" customFormat="1" ht="12.75">
      <c r="A153" s="39"/>
      <c r="B153" s="38"/>
      <c r="C153" s="39"/>
      <c r="D153" s="38"/>
      <c r="E153" s="38"/>
      <c r="F153" s="38"/>
      <c r="G153" s="38"/>
      <c r="H153" s="38"/>
    </row>
    <row r="154" spans="1:8" s="1" customFormat="1" ht="12.75">
      <c r="A154" s="39"/>
      <c r="B154" s="38"/>
      <c r="C154" s="39"/>
      <c r="D154" s="38"/>
      <c r="E154" s="38"/>
      <c r="F154" s="38"/>
      <c r="G154" s="38"/>
      <c r="H154" s="38"/>
    </row>
    <row r="155" spans="1:8" s="1" customFormat="1" ht="12.75">
      <c r="A155" s="39"/>
      <c r="B155" s="38"/>
      <c r="C155" s="39"/>
      <c r="D155" s="38"/>
      <c r="E155" s="38"/>
      <c r="F155" s="38"/>
      <c r="G155" s="38"/>
      <c r="H155" s="38"/>
    </row>
    <row r="156" spans="1:8" s="1" customFormat="1" ht="12.75">
      <c r="A156" s="39"/>
      <c r="B156" s="38"/>
      <c r="C156" s="39"/>
      <c r="D156" s="38"/>
      <c r="E156" s="38"/>
      <c r="F156" s="38"/>
      <c r="G156" s="38"/>
      <c r="H156" s="38"/>
    </row>
    <row r="157" spans="1:8" s="1" customFormat="1" ht="12.75">
      <c r="A157" s="39"/>
      <c r="B157" s="38"/>
      <c r="C157" s="39"/>
      <c r="D157" s="38"/>
      <c r="E157" s="38"/>
      <c r="F157" s="38"/>
      <c r="G157" s="38"/>
      <c r="H157" s="38"/>
    </row>
    <row r="158" spans="1:8" s="1" customFormat="1" ht="12.75">
      <c r="A158" s="39"/>
      <c r="B158" s="38"/>
      <c r="C158" s="39"/>
      <c r="D158" s="38"/>
      <c r="E158" s="38"/>
      <c r="F158" s="38"/>
      <c r="G158" s="38"/>
      <c r="H158" s="38"/>
    </row>
    <row r="159" spans="1:8" s="1" customFormat="1" ht="12.75">
      <c r="A159" s="39"/>
      <c r="B159" s="38"/>
      <c r="C159" s="39"/>
      <c r="D159" s="38"/>
      <c r="E159" s="38"/>
      <c r="F159" s="38"/>
      <c r="G159" s="38"/>
      <c r="H159" s="38"/>
    </row>
    <row r="160" spans="1:8" s="1" customFormat="1" ht="12.75">
      <c r="A160" s="39"/>
      <c r="B160" s="38"/>
      <c r="C160" s="39"/>
      <c r="D160" s="38"/>
      <c r="E160" s="38"/>
      <c r="F160" s="38"/>
      <c r="G160" s="38"/>
      <c r="H160" s="38"/>
    </row>
    <row r="161" spans="1:8" s="1" customFormat="1" ht="12.75">
      <c r="A161" s="39"/>
      <c r="B161" s="38"/>
      <c r="C161" s="39"/>
      <c r="D161" s="38"/>
      <c r="E161" s="38"/>
      <c r="F161" s="38"/>
      <c r="G161" s="38"/>
      <c r="H161" s="38"/>
    </row>
    <row r="162" spans="1:8" s="1" customFormat="1" ht="12.75">
      <c r="A162" s="39"/>
      <c r="B162" s="38"/>
      <c r="C162" s="39"/>
      <c r="D162" s="38"/>
      <c r="E162" s="38"/>
      <c r="F162" s="38"/>
      <c r="G162" s="38"/>
      <c r="H162" s="38"/>
    </row>
    <row r="163" spans="1:8" s="1" customFormat="1" ht="12.75">
      <c r="A163" s="39"/>
      <c r="B163" s="38"/>
      <c r="C163" s="39"/>
      <c r="D163" s="38"/>
      <c r="E163" s="38"/>
      <c r="F163" s="38"/>
      <c r="G163" s="38"/>
      <c r="H163" s="38"/>
    </row>
    <row r="164" spans="1:8" s="1" customFormat="1" ht="12.75">
      <c r="A164" s="39"/>
      <c r="B164" s="38"/>
      <c r="C164" s="39"/>
      <c r="D164" s="38"/>
      <c r="E164" s="38"/>
      <c r="F164" s="38"/>
      <c r="G164" s="38"/>
      <c r="H164" s="38"/>
    </row>
    <row r="165" spans="1:8" s="1" customFormat="1" ht="12.75">
      <c r="A165" s="39"/>
      <c r="B165" s="38"/>
      <c r="C165" s="39"/>
      <c r="D165" s="38"/>
      <c r="E165" s="38"/>
      <c r="F165" s="38"/>
      <c r="G165" s="38"/>
      <c r="H165" s="38"/>
    </row>
    <row r="166" spans="1:8" s="1" customFormat="1" ht="12.75">
      <c r="A166" s="39"/>
      <c r="B166" s="38"/>
      <c r="C166" s="39"/>
      <c r="D166" s="38"/>
      <c r="E166" s="38"/>
      <c r="F166" s="38"/>
      <c r="G166" s="38"/>
      <c r="H166" s="38"/>
    </row>
    <row r="167" spans="1:8" s="1" customFormat="1" ht="12.75">
      <c r="A167" s="39"/>
      <c r="B167" s="38"/>
      <c r="C167" s="39"/>
      <c r="D167" s="38"/>
      <c r="E167" s="38"/>
      <c r="F167" s="38"/>
      <c r="G167" s="38"/>
      <c r="H167" s="38"/>
    </row>
    <row r="168" spans="1:8" s="1" customFormat="1" ht="12.75">
      <c r="A168" s="39"/>
      <c r="B168" s="38"/>
      <c r="C168" s="39"/>
      <c r="D168" s="38"/>
      <c r="E168" s="38"/>
      <c r="F168" s="38"/>
      <c r="G168" s="38"/>
      <c r="H168" s="38"/>
    </row>
    <row r="169" spans="1:8" s="1" customFormat="1" ht="12.75">
      <c r="A169" s="39"/>
      <c r="B169" s="38"/>
      <c r="C169" s="39"/>
      <c r="D169" s="38"/>
      <c r="E169" s="38"/>
      <c r="F169" s="38"/>
      <c r="G169" s="38"/>
      <c r="H169" s="38"/>
    </row>
    <row r="170" spans="1:8" s="1" customFormat="1" ht="12.75">
      <c r="A170" s="39"/>
      <c r="B170" s="38"/>
      <c r="C170" s="39"/>
      <c r="D170" s="38"/>
      <c r="E170" s="38"/>
      <c r="F170" s="38"/>
      <c r="G170" s="38"/>
      <c r="H170" s="38"/>
    </row>
    <row r="171" spans="1:8" s="1" customFormat="1" ht="12.75">
      <c r="A171" s="39"/>
      <c r="B171" s="38"/>
      <c r="C171" s="39"/>
      <c r="D171" s="38"/>
      <c r="E171" s="38"/>
      <c r="F171" s="38"/>
      <c r="G171" s="38"/>
      <c r="H171" s="38"/>
    </row>
    <row r="172" spans="1:8" s="1" customFormat="1" ht="12.75">
      <c r="A172" s="39"/>
      <c r="B172" s="38"/>
      <c r="C172" s="39"/>
      <c r="D172" s="38"/>
      <c r="E172" s="38"/>
      <c r="F172" s="38"/>
      <c r="G172" s="38"/>
      <c r="H172" s="38"/>
    </row>
    <row r="173" spans="1:8" s="1" customFormat="1" ht="12.75">
      <c r="A173" s="39"/>
      <c r="B173" s="38"/>
      <c r="C173" s="39"/>
      <c r="D173" s="38"/>
      <c r="E173" s="38"/>
      <c r="F173" s="38"/>
      <c r="G173" s="38"/>
      <c r="H173" s="38"/>
    </row>
    <row r="174" spans="1:8" s="1" customFormat="1" ht="12.75">
      <c r="A174" s="39"/>
      <c r="B174" s="38"/>
      <c r="C174" s="39"/>
      <c r="D174" s="38"/>
      <c r="E174" s="38"/>
      <c r="F174" s="38"/>
      <c r="G174" s="38"/>
      <c r="H174" s="38"/>
    </row>
    <row r="175" spans="1:8" s="1" customFormat="1" ht="12.75">
      <c r="A175" s="39"/>
      <c r="B175" s="38"/>
      <c r="C175" s="39"/>
      <c r="D175" s="38"/>
      <c r="E175" s="38"/>
      <c r="F175" s="38"/>
      <c r="G175" s="38"/>
      <c r="H175" s="38"/>
    </row>
    <row r="176" spans="1:8" s="1" customFormat="1" ht="12.75">
      <c r="A176" s="39"/>
      <c r="B176" s="38"/>
      <c r="C176" s="39"/>
      <c r="D176" s="38"/>
      <c r="E176" s="38"/>
      <c r="F176" s="38"/>
      <c r="G176" s="38"/>
      <c r="H176" s="38"/>
    </row>
    <row r="177" spans="1:8" s="1" customFormat="1" ht="12.75">
      <c r="A177" s="39"/>
      <c r="B177" s="38"/>
      <c r="C177" s="39"/>
      <c r="D177" s="38"/>
      <c r="E177" s="38"/>
      <c r="F177" s="38"/>
      <c r="G177" s="38"/>
      <c r="H177" s="38"/>
    </row>
    <row r="178" spans="1:8" s="1" customFormat="1" ht="12.75">
      <c r="A178" s="39"/>
      <c r="B178" s="38"/>
      <c r="C178" s="39"/>
      <c r="D178" s="38"/>
      <c r="E178" s="38"/>
      <c r="F178" s="38"/>
      <c r="G178" s="38"/>
      <c r="H178" s="38"/>
    </row>
    <row r="179" spans="1:8" s="1" customFormat="1" ht="12.75">
      <c r="A179" s="39"/>
      <c r="B179" s="38"/>
      <c r="C179" s="39"/>
      <c r="D179" s="38"/>
      <c r="E179" s="38"/>
      <c r="F179" s="38"/>
      <c r="G179" s="38"/>
      <c r="H179" s="38"/>
    </row>
    <row r="180" spans="1:8" s="1" customFormat="1" ht="12.75">
      <c r="A180" s="39"/>
      <c r="B180" s="38"/>
      <c r="C180" s="39"/>
      <c r="D180" s="38"/>
      <c r="E180" s="38"/>
      <c r="F180" s="38"/>
      <c r="G180" s="38"/>
      <c r="H180" s="38"/>
    </row>
    <row r="181" spans="1:8" s="1" customFormat="1" ht="12.75">
      <c r="A181" s="39"/>
      <c r="B181" s="38"/>
      <c r="C181" s="39"/>
      <c r="D181" s="38"/>
      <c r="E181" s="38"/>
      <c r="F181" s="38"/>
      <c r="G181" s="38"/>
      <c r="H181" s="38"/>
    </row>
    <row r="182" spans="1:8" s="1" customFormat="1" ht="12.75">
      <c r="A182" s="39"/>
      <c r="B182" s="38"/>
      <c r="C182" s="39"/>
      <c r="D182" s="38"/>
      <c r="E182" s="38"/>
      <c r="F182" s="38"/>
      <c r="G182" s="38"/>
      <c r="H182" s="38"/>
    </row>
    <row r="183" spans="1:8" s="1" customFormat="1" ht="12.75">
      <c r="A183" s="39"/>
      <c r="B183" s="38"/>
      <c r="C183" s="39"/>
      <c r="D183" s="38"/>
      <c r="E183" s="38"/>
      <c r="F183" s="38"/>
      <c r="G183" s="38"/>
      <c r="H183" s="38"/>
    </row>
    <row r="184" spans="1:8" s="1" customFormat="1" ht="12.75">
      <c r="A184" s="39"/>
      <c r="B184" s="38"/>
      <c r="C184" s="39"/>
      <c r="D184" s="38"/>
      <c r="E184" s="38"/>
      <c r="F184" s="38"/>
      <c r="G184" s="38"/>
      <c r="H184" s="38"/>
    </row>
    <row r="185" spans="1:8" s="1" customFormat="1" ht="12.75">
      <c r="A185" s="39"/>
      <c r="B185" s="38"/>
      <c r="C185" s="39"/>
      <c r="D185" s="38"/>
      <c r="E185" s="38"/>
      <c r="F185" s="38"/>
      <c r="G185" s="38"/>
      <c r="H185" s="38"/>
    </row>
    <row r="186" spans="1:8" s="1" customFormat="1" ht="12.75">
      <c r="A186" s="39"/>
      <c r="B186" s="38"/>
      <c r="C186" s="39"/>
      <c r="D186" s="38"/>
      <c r="E186" s="38"/>
      <c r="F186" s="38"/>
      <c r="G186" s="38"/>
      <c r="H186" s="38"/>
    </row>
    <row r="187" spans="1:8" s="1" customFormat="1" ht="12.75">
      <c r="A187" s="39"/>
      <c r="B187" s="38"/>
      <c r="C187" s="39"/>
      <c r="D187" s="38"/>
      <c r="E187" s="38"/>
      <c r="F187" s="38"/>
      <c r="G187" s="38"/>
      <c r="H187" s="38"/>
    </row>
    <row r="188" spans="1:8" s="1" customFormat="1" ht="12.75">
      <c r="A188" s="39"/>
      <c r="B188" s="38"/>
      <c r="C188" s="39"/>
      <c r="D188" s="38"/>
      <c r="E188" s="38"/>
      <c r="F188" s="38"/>
      <c r="G188" s="38"/>
      <c r="H188" s="38"/>
    </row>
    <row r="189" spans="1:8" s="1" customFormat="1" ht="12.75">
      <c r="A189" s="39"/>
      <c r="B189" s="38"/>
      <c r="C189" s="39"/>
      <c r="D189" s="38"/>
      <c r="E189" s="38"/>
      <c r="F189" s="38"/>
      <c r="G189" s="38"/>
      <c r="H189" s="38"/>
    </row>
    <row r="190" ht="12.75">
      <c r="A190" s="109"/>
    </row>
    <row r="191" ht="12.75">
      <c r="A191" s="109"/>
    </row>
    <row r="192" ht="12.75">
      <c r="A192" s="109"/>
    </row>
    <row r="193" ht="12.75">
      <c r="A193" s="109"/>
    </row>
    <row r="194" ht="12.75">
      <c r="A194" s="109"/>
    </row>
    <row r="195" ht="12.75">
      <c r="A195" s="109"/>
    </row>
    <row r="196" ht="12.75">
      <c r="A196" s="109"/>
    </row>
    <row r="197" ht="12.75">
      <c r="A197" s="109"/>
    </row>
    <row r="198" ht="12.75">
      <c r="A198" s="109"/>
    </row>
    <row r="199" ht="12.75">
      <c r="A199" s="109"/>
    </row>
    <row r="200" ht="12.75">
      <c r="A200" s="109"/>
    </row>
    <row r="201" ht="12.75">
      <c r="A201" s="109"/>
    </row>
    <row r="202" ht="12.75">
      <c r="A202" s="109"/>
    </row>
    <row r="203" ht="12.75">
      <c r="A203" s="109"/>
    </row>
    <row r="204" ht="12.75">
      <c r="A204" s="109"/>
    </row>
    <row r="205" ht="12.75">
      <c r="A205" s="109"/>
    </row>
    <row r="206" ht="12.75">
      <c r="A206" s="109"/>
    </row>
    <row r="207" ht="12.75">
      <c r="A207" s="109"/>
    </row>
    <row r="208" ht="12.75">
      <c r="A208" s="109"/>
    </row>
    <row r="209" ht="12.75">
      <c r="A209" s="109"/>
    </row>
    <row r="210" ht="12.75">
      <c r="A210" s="109"/>
    </row>
    <row r="211" ht="12.75">
      <c r="A211" s="109"/>
    </row>
    <row r="212" ht="12.75">
      <c r="A212" s="109"/>
    </row>
    <row r="213" ht="12.75">
      <c r="A213" s="109"/>
    </row>
    <row r="214" ht="12.75">
      <c r="A214" s="109"/>
    </row>
    <row r="215" ht="12.75">
      <c r="A215" s="109"/>
    </row>
    <row r="216" ht="12.75">
      <c r="A216" s="109"/>
    </row>
    <row r="217" ht="12.75">
      <c r="A217" s="109"/>
    </row>
    <row r="218" ht="12.75">
      <c r="A218" s="109"/>
    </row>
    <row r="219" ht="12.75">
      <c r="A219" s="109"/>
    </row>
    <row r="220" ht="12.75">
      <c r="A220" s="109"/>
    </row>
    <row r="221" ht="12.75">
      <c r="A221" s="109"/>
    </row>
    <row r="222" ht="12.75">
      <c r="A222" s="109"/>
    </row>
    <row r="223" ht="12.75">
      <c r="A223" s="109"/>
    </row>
    <row r="224" ht="12.75">
      <c r="A224" s="109"/>
    </row>
    <row r="225" ht="12.75">
      <c r="A225" s="109"/>
    </row>
    <row r="226" ht="12.75">
      <c r="A226" s="109"/>
    </row>
    <row r="227" ht="12.75">
      <c r="A227" s="109"/>
    </row>
    <row r="228" ht="12.75">
      <c r="A228" s="109"/>
    </row>
    <row r="229" ht="12.75">
      <c r="A229" s="109"/>
    </row>
    <row r="230" ht="12.75">
      <c r="A230" s="109"/>
    </row>
    <row r="231" ht="12.75">
      <c r="A231" s="109"/>
    </row>
    <row r="232" ht="12.75">
      <c r="A232" s="109"/>
    </row>
    <row r="233" ht="12.75">
      <c r="A233" s="109"/>
    </row>
    <row r="234" ht="12.75">
      <c r="A234" s="109"/>
    </row>
    <row r="235" ht="12.75">
      <c r="A235" s="109"/>
    </row>
    <row r="236" ht="12.75">
      <c r="A236" s="109"/>
    </row>
    <row r="237" ht="12.75">
      <c r="A237" s="109"/>
    </row>
    <row r="238" ht="12.75">
      <c r="A238" s="109"/>
    </row>
    <row r="239" ht="12.75">
      <c r="A239" s="109"/>
    </row>
    <row r="240" ht="12.75">
      <c r="A240" s="109"/>
    </row>
    <row r="241" ht="12.75">
      <c r="A241" s="109"/>
    </row>
    <row r="242" ht="12.75">
      <c r="A242" s="109"/>
    </row>
    <row r="243" ht="12.75">
      <c r="A243" s="109"/>
    </row>
    <row r="244" ht="12.75">
      <c r="A244" s="109"/>
    </row>
    <row r="245" ht="12.75">
      <c r="A245" s="109"/>
    </row>
    <row r="246" ht="12.75">
      <c r="A246" s="109"/>
    </row>
    <row r="247" ht="12.75">
      <c r="A247" s="109"/>
    </row>
    <row r="248" ht="12.75">
      <c r="A248" s="109"/>
    </row>
    <row r="249" ht="12.75">
      <c r="A249" s="109"/>
    </row>
    <row r="250" ht="12.75">
      <c r="A250" s="109"/>
    </row>
    <row r="251" ht="12.75">
      <c r="A251" s="109"/>
    </row>
    <row r="252" ht="12.75">
      <c r="A252" s="109"/>
    </row>
    <row r="253" ht="12.75">
      <c r="A253" s="109"/>
    </row>
    <row r="254" ht="12.75">
      <c r="A254" s="109"/>
    </row>
    <row r="255" ht="12.75">
      <c r="A255" s="109"/>
    </row>
    <row r="256" ht="12.75">
      <c r="A256" s="109"/>
    </row>
    <row r="257" ht="12.75">
      <c r="A257" s="109"/>
    </row>
    <row r="258" ht="12.75">
      <c r="A258" s="109"/>
    </row>
    <row r="259" ht="12.75">
      <c r="A259" s="109"/>
    </row>
    <row r="260" ht="12.75">
      <c r="A260" s="109"/>
    </row>
    <row r="261" ht="12.75">
      <c r="A261" s="109"/>
    </row>
    <row r="262" ht="12.75">
      <c r="A262" s="109"/>
    </row>
    <row r="263" ht="12.75">
      <c r="A263" s="109"/>
    </row>
    <row r="264" ht="12.75">
      <c r="A264" s="109"/>
    </row>
    <row r="265" ht="12.75">
      <c r="A265" s="109"/>
    </row>
    <row r="266" ht="12.75">
      <c r="A266" s="109"/>
    </row>
    <row r="267" ht="12.75">
      <c r="A267" s="109"/>
    </row>
    <row r="268" ht="12.75">
      <c r="A268" s="109"/>
    </row>
    <row r="269" ht="12.75">
      <c r="A269" s="109"/>
    </row>
    <row r="270" ht="12.75">
      <c r="A270" s="109"/>
    </row>
    <row r="271" ht="12.75">
      <c r="A271" s="109"/>
    </row>
    <row r="272" ht="12.75">
      <c r="A272" s="109"/>
    </row>
    <row r="273" ht="12.75">
      <c r="A273" s="109"/>
    </row>
    <row r="274" ht="12.75">
      <c r="A274" s="109"/>
    </row>
    <row r="275" ht="12.75">
      <c r="A275" s="109"/>
    </row>
    <row r="276" ht="12.75">
      <c r="A276" s="109"/>
    </row>
    <row r="277" ht="12.75">
      <c r="A277" s="109"/>
    </row>
    <row r="278" ht="12.75">
      <c r="A278" s="109"/>
    </row>
    <row r="279" ht="12.75">
      <c r="A279" s="109"/>
    </row>
    <row r="280" ht="12.75">
      <c r="A280" s="109"/>
    </row>
    <row r="281" ht="12.75">
      <c r="A281" s="109"/>
    </row>
    <row r="282" ht="12.75">
      <c r="A282" s="109"/>
    </row>
    <row r="283" ht="12.75">
      <c r="A283" s="109"/>
    </row>
    <row r="284" ht="12.75">
      <c r="A284" s="109"/>
    </row>
    <row r="285" ht="12.75">
      <c r="A285" s="109"/>
    </row>
    <row r="286" ht="12.75">
      <c r="A286" s="109"/>
    </row>
    <row r="287" ht="12.75">
      <c r="A287" s="109"/>
    </row>
    <row r="288" ht="12.75">
      <c r="A288" s="109"/>
    </row>
    <row r="289" ht="12.75">
      <c r="A289" s="109"/>
    </row>
    <row r="290" ht="12.75">
      <c r="A290" s="109"/>
    </row>
    <row r="291" ht="12.75">
      <c r="A291" s="109"/>
    </row>
    <row r="292" ht="12.75">
      <c r="A292" s="109"/>
    </row>
    <row r="293" ht="12.75">
      <c r="A293" s="109"/>
    </row>
    <row r="294" ht="12.75">
      <c r="A294" s="109"/>
    </row>
    <row r="295" ht="12.75">
      <c r="A295" s="109"/>
    </row>
    <row r="296" ht="12.75">
      <c r="A296" s="109"/>
    </row>
    <row r="297" ht="12.75">
      <c r="A297" s="109"/>
    </row>
    <row r="298" ht="12.75">
      <c r="A298" s="109"/>
    </row>
    <row r="299" ht="12.75">
      <c r="A299" s="109"/>
    </row>
    <row r="300" ht="12.75">
      <c r="A300" s="109"/>
    </row>
    <row r="301" ht="12.75">
      <c r="A301" s="109"/>
    </row>
    <row r="302" ht="12.75">
      <c r="A302" s="109"/>
    </row>
    <row r="303" ht="12.75">
      <c r="A303" s="109"/>
    </row>
    <row r="304" ht="12.75">
      <c r="A304" s="109"/>
    </row>
    <row r="305" ht="12.75">
      <c r="A305" s="109"/>
    </row>
    <row r="306" ht="12.75">
      <c r="A306" s="109"/>
    </row>
    <row r="307" ht="12.75">
      <c r="A307" s="109"/>
    </row>
    <row r="308" ht="12.75">
      <c r="A308" s="109"/>
    </row>
    <row r="309" ht="12.75">
      <c r="A309" s="109"/>
    </row>
    <row r="310" ht="12.75">
      <c r="A310" s="109"/>
    </row>
    <row r="311" ht="12.75">
      <c r="A311" s="109"/>
    </row>
    <row r="312" ht="12.75">
      <c r="A312" s="109"/>
    </row>
    <row r="313" ht="12.75">
      <c r="A313" s="109"/>
    </row>
    <row r="314" ht="12.75">
      <c r="A314" s="109"/>
    </row>
    <row r="315" ht="12.75">
      <c r="A315" s="109"/>
    </row>
    <row r="316" ht="12.75">
      <c r="A316" s="109"/>
    </row>
    <row r="317" ht="12.75">
      <c r="A317" s="109"/>
    </row>
    <row r="318" ht="12.75">
      <c r="A318" s="109"/>
    </row>
    <row r="319" ht="12.75">
      <c r="A319" s="109"/>
    </row>
    <row r="320" ht="12.75">
      <c r="A320" s="109"/>
    </row>
    <row r="321" ht="12.75">
      <c r="A321" s="109"/>
    </row>
    <row r="322" ht="12.75">
      <c r="A322" s="109"/>
    </row>
    <row r="323" ht="12.75">
      <c r="A323" s="109"/>
    </row>
    <row r="324" ht="12.75">
      <c r="A324" s="109"/>
    </row>
    <row r="325" ht="12.75">
      <c r="A325" s="109"/>
    </row>
    <row r="326" ht="12.75">
      <c r="A326" s="109"/>
    </row>
    <row r="327" ht="12.75">
      <c r="A327" s="109"/>
    </row>
    <row r="328" ht="12.75">
      <c r="A328" s="109"/>
    </row>
    <row r="329" ht="12.75">
      <c r="A329" s="109"/>
    </row>
    <row r="330" ht="12.75">
      <c r="A330" s="109"/>
    </row>
    <row r="331" ht="12.75">
      <c r="A331" s="109"/>
    </row>
    <row r="332" ht="12.75">
      <c r="A332" s="109"/>
    </row>
    <row r="333" ht="12.75">
      <c r="A333" s="109"/>
    </row>
    <row r="334" ht="12.75">
      <c r="A334" s="109"/>
    </row>
    <row r="335" ht="12.75">
      <c r="A335" s="109"/>
    </row>
    <row r="336" ht="12.75">
      <c r="A336" s="109"/>
    </row>
    <row r="337" ht="12.75">
      <c r="A337" s="109"/>
    </row>
    <row r="338" ht="12.75">
      <c r="A338" s="109"/>
    </row>
    <row r="339" ht="12.75">
      <c r="A339" s="109"/>
    </row>
    <row r="340" ht="12.75">
      <c r="A340" s="109"/>
    </row>
    <row r="341" ht="12.75">
      <c r="A341" s="109"/>
    </row>
    <row r="342" ht="12.75">
      <c r="A342" s="109"/>
    </row>
    <row r="343" ht="12.75">
      <c r="A343" s="109"/>
    </row>
    <row r="344" ht="12.75">
      <c r="A344" s="109"/>
    </row>
    <row r="345" ht="12.75">
      <c r="A345" s="109"/>
    </row>
    <row r="346" ht="12.75">
      <c r="A346" s="109"/>
    </row>
    <row r="347" ht="12.75">
      <c r="A347" s="109"/>
    </row>
    <row r="348" ht="12.75">
      <c r="A348" s="109"/>
    </row>
    <row r="349" ht="12.75">
      <c r="A349" s="109"/>
    </row>
    <row r="350" ht="12.75">
      <c r="A350" s="109"/>
    </row>
    <row r="351" ht="12.75">
      <c r="A351" s="109"/>
    </row>
    <row r="352" ht="12.75">
      <c r="A352" s="109"/>
    </row>
    <row r="353" ht="12.75">
      <c r="A353" s="109"/>
    </row>
    <row r="354" ht="12.75">
      <c r="A354" s="109"/>
    </row>
    <row r="355" ht="12.75">
      <c r="A355" s="109"/>
    </row>
    <row r="356" ht="12.75">
      <c r="A356" s="109"/>
    </row>
    <row r="357" ht="12.75">
      <c r="A357" s="109"/>
    </row>
    <row r="358" ht="12.75">
      <c r="A358" s="109"/>
    </row>
    <row r="359" ht="12.75">
      <c r="A359" s="109"/>
    </row>
    <row r="360" ht="12.75">
      <c r="A360" s="109"/>
    </row>
    <row r="361" ht="12.75">
      <c r="A361" s="109"/>
    </row>
    <row r="362" ht="12.75">
      <c r="A362" s="109"/>
    </row>
    <row r="363" ht="12.75">
      <c r="A363" s="109"/>
    </row>
    <row r="364" ht="12.75">
      <c r="A364" s="109"/>
    </row>
    <row r="365" ht="12.75">
      <c r="A365" s="109"/>
    </row>
    <row r="366" ht="12.75">
      <c r="A366" s="109"/>
    </row>
    <row r="367" ht="12.75">
      <c r="A367" s="109"/>
    </row>
    <row r="368" ht="12.75">
      <c r="A368" s="109"/>
    </row>
    <row r="369" ht="12.75">
      <c r="A369" s="109"/>
    </row>
    <row r="370" ht="12.75">
      <c r="A370" s="109"/>
    </row>
    <row r="371" ht="12.75">
      <c r="A371" s="109"/>
    </row>
    <row r="372" ht="12.75">
      <c r="A372" s="109"/>
    </row>
    <row r="373" ht="12.75">
      <c r="A373" s="109"/>
    </row>
    <row r="374" ht="12.75">
      <c r="A374" s="109"/>
    </row>
    <row r="375" ht="12.75">
      <c r="A375" s="109"/>
    </row>
    <row r="376" ht="12.75">
      <c r="A376" s="109"/>
    </row>
    <row r="377" ht="12.75">
      <c r="A377" s="109"/>
    </row>
    <row r="378" ht="12.75">
      <c r="A378" s="109"/>
    </row>
    <row r="379" ht="12.75">
      <c r="A379" s="109"/>
    </row>
    <row r="380" ht="12.75">
      <c r="A380" s="109"/>
    </row>
    <row r="381" ht="12.75">
      <c r="A381" s="109"/>
    </row>
    <row r="382" ht="12.75">
      <c r="A382" s="109"/>
    </row>
    <row r="383" ht="12.75">
      <c r="A383" s="109"/>
    </row>
    <row r="384" ht="12.75">
      <c r="A384" s="109"/>
    </row>
    <row r="385" ht="12.75">
      <c r="A385" s="109"/>
    </row>
    <row r="386" ht="12.75">
      <c r="A386" s="109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83"/>
  <sheetViews>
    <sheetView zoomScalePageLayoutView="0" workbookViewId="0" topLeftCell="A48">
      <selection activeCell="F18" sqref="F18"/>
    </sheetView>
  </sheetViews>
  <sheetFormatPr defaultColWidth="9.140625" defaultRowHeight="12.75"/>
  <cols>
    <col min="1" max="1" width="7.28125" style="38" customWidth="1"/>
    <col min="2" max="2" width="34.57421875" style="38" customWidth="1"/>
    <col min="3" max="3" width="11.57421875" style="39" hidden="1" customWidth="1"/>
    <col min="4" max="5" width="12.7109375" style="38" customWidth="1"/>
    <col min="6" max="7" width="11.421875" style="38" customWidth="1"/>
    <col min="8" max="8" width="10.7109375" style="38" customWidth="1"/>
    <col min="9" max="16384" width="9.140625" style="1" customWidth="1"/>
  </cols>
  <sheetData>
    <row r="1" spans="1:8" s="5" customFormat="1" ht="60" customHeight="1">
      <c r="A1" s="157" t="s">
        <v>353</v>
      </c>
      <c r="B1" s="157"/>
      <c r="C1" s="157"/>
      <c r="D1" s="157"/>
      <c r="E1" s="157"/>
      <c r="F1" s="157"/>
      <c r="G1" s="157"/>
      <c r="H1" s="157"/>
    </row>
    <row r="2" spans="1:8" ht="12.75" customHeight="1">
      <c r="A2" s="42"/>
      <c r="B2" s="171" t="s">
        <v>13</v>
      </c>
      <c r="C2" s="43"/>
      <c r="D2" s="161" t="s">
        <v>14</v>
      </c>
      <c r="E2" s="159" t="s">
        <v>239</v>
      </c>
      <c r="F2" s="161" t="s">
        <v>15</v>
      </c>
      <c r="G2" s="188" t="s">
        <v>162</v>
      </c>
      <c r="H2" s="159" t="s">
        <v>240</v>
      </c>
    </row>
    <row r="3" spans="1:8" ht="28.5" customHeight="1">
      <c r="A3" s="35"/>
      <c r="B3" s="171"/>
      <c r="C3" s="43"/>
      <c r="D3" s="161"/>
      <c r="E3" s="160"/>
      <c r="F3" s="161"/>
      <c r="G3" s="189"/>
      <c r="H3" s="160"/>
    </row>
    <row r="4" spans="1:8" ht="15">
      <c r="A4" s="35"/>
      <c r="B4" s="48" t="s">
        <v>93</v>
      </c>
      <c r="C4" s="44"/>
      <c r="D4" s="50">
        <f>D5+D6+D7+D8+D9+D10+D11+D12+D13+D14+D15+D16+D17+D18+D19</f>
        <v>2830.3</v>
      </c>
      <c r="E4" s="50">
        <f>E5+E6+E7+E8+E9+E10+E11+E12+E13+E14+E15+E16+E17+E18+E19</f>
        <v>462</v>
      </c>
      <c r="F4" s="50">
        <f>F5+F6+F7+F8+F9+F10+F11+F12+F13+F14+F15+F16+F17+F18+F19</f>
        <v>676.8000000000001</v>
      </c>
      <c r="G4" s="37">
        <f>F4/D4</f>
        <v>0.23912659435395542</v>
      </c>
      <c r="H4" s="37">
        <f>F4/E4</f>
        <v>1.464935064935065</v>
      </c>
    </row>
    <row r="5" spans="1:8" ht="15">
      <c r="A5" s="35"/>
      <c r="B5" s="47" t="s">
        <v>17</v>
      </c>
      <c r="C5" s="34"/>
      <c r="D5" s="32">
        <v>300</v>
      </c>
      <c r="E5" s="32">
        <v>62</v>
      </c>
      <c r="F5" s="32">
        <v>52.9</v>
      </c>
      <c r="G5" s="37">
        <f aca="true" t="shared" si="0" ref="G5:G27">F5/D5</f>
        <v>0.17633333333333334</v>
      </c>
      <c r="H5" s="37">
        <f aca="true" t="shared" si="1" ref="H5:H27">F5/E5</f>
        <v>0.8532258064516128</v>
      </c>
    </row>
    <row r="6" spans="1:8" ht="15">
      <c r="A6" s="35"/>
      <c r="B6" s="47" t="s">
        <v>345</v>
      </c>
      <c r="C6" s="34"/>
      <c r="D6" s="32">
        <v>590.3</v>
      </c>
      <c r="E6" s="32">
        <v>147</v>
      </c>
      <c r="F6" s="32">
        <v>210.6</v>
      </c>
      <c r="G6" s="37">
        <v>0</v>
      </c>
      <c r="H6" s="37">
        <v>0</v>
      </c>
    </row>
    <row r="7" spans="1:8" ht="15">
      <c r="A7" s="35"/>
      <c r="B7" s="47" t="s">
        <v>19</v>
      </c>
      <c r="C7" s="34"/>
      <c r="D7" s="32">
        <v>380</v>
      </c>
      <c r="E7" s="32">
        <v>76</v>
      </c>
      <c r="F7" s="32">
        <v>128.9</v>
      </c>
      <c r="G7" s="37">
        <f t="shared" si="0"/>
        <v>0.33921052631578946</v>
      </c>
      <c r="H7" s="37">
        <f t="shared" si="1"/>
        <v>1.6960526315789475</v>
      </c>
    </row>
    <row r="8" spans="1:8" ht="15">
      <c r="A8" s="35"/>
      <c r="B8" s="47" t="s">
        <v>20</v>
      </c>
      <c r="C8" s="34"/>
      <c r="D8" s="32">
        <v>160</v>
      </c>
      <c r="E8" s="32">
        <v>10</v>
      </c>
      <c r="F8" s="32">
        <v>11.8</v>
      </c>
      <c r="G8" s="37">
        <f t="shared" si="0"/>
        <v>0.07375000000000001</v>
      </c>
      <c r="H8" s="37">
        <f t="shared" si="1"/>
        <v>1.1800000000000002</v>
      </c>
    </row>
    <row r="9" spans="1:8" ht="15">
      <c r="A9" s="35"/>
      <c r="B9" s="47" t="s">
        <v>21</v>
      </c>
      <c r="C9" s="34"/>
      <c r="D9" s="32">
        <v>1300</v>
      </c>
      <c r="E9" s="32">
        <v>142</v>
      </c>
      <c r="F9" s="32">
        <v>225.5</v>
      </c>
      <c r="G9" s="37">
        <f t="shared" si="0"/>
        <v>0.17346153846153847</v>
      </c>
      <c r="H9" s="37">
        <f t="shared" si="1"/>
        <v>1.5880281690140845</v>
      </c>
    </row>
    <row r="10" spans="1:8" ht="15">
      <c r="A10" s="35"/>
      <c r="B10" s="47" t="s">
        <v>118</v>
      </c>
      <c r="C10" s="34"/>
      <c r="D10" s="32">
        <v>10</v>
      </c>
      <c r="E10" s="32">
        <v>3</v>
      </c>
      <c r="F10" s="32">
        <v>10.6</v>
      </c>
      <c r="G10" s="37">
        <f t="shared" si="0"/>
        <v>1.06</v>
      </c>
      <c r="H10" s="37">
        <f t="shared" si="1"/>
        <v>3.533333333333333</v>
      </c>
    </row>
    <row r="11" spans="1:8" ht="15">
      <c r="A11" s="35"/>
      <c r="B11" s="47" t="s">
        <v>22</v>
      </c>
      <c r="C11" s="34"/>
      <c r="D11" s="32">
        <v>0</v>
      </c>
      <c r="E11" s="32">
        <v>0</v>
      </c>
      <c r="F11" s="32">
        <v>0</v>
      </c>
      <c r="G11" s="37">
        <v>0</v>
      </c>
      <c r="H11" s="37">
        <v>0</v>
      </c>
    </row>
    <row r="12" spans="1:8" ht="15">
      <c r="A12" s="35"/>
      <c r="B12" s="47" t="s">
        <v>23</v>
      </c>
      <c r="C12" s="34"/>
      <c r="D12" s="32">
        <v>90</v>
      </c>
      <c r="E12" s="32">
        <v>22</v>
      </c>
      <c r="F12" s="32">
        <v>36</v>
      </c>
      <c r="G12" s="37">
        <f t="shared" si="0"/>
        <v>0.4</v>
      </c>
      <c r="H12" s="37">
        <f t="shared" si="1"/>
        <v>1.6363636363636365</v>
      </c>
    </row>
    <row r="13" spans="1:8" ht="15">
      <c r="A13" s="35"/>
      <c r="B13" s="47" t="s">
        <v>24</v>
      </c>
      <c r="C13" s="34"/>
      <c r="D13" s="32">
        <v>0</v>
      </c>
      <c r="E13" s="32">
        <v>0</v>
      </c>
      <c r="F13" s="32">
        <v>0</v>
      </c>
      <c r="G13" s="37">
        <v>0</v>
      </c>
      <c r="H13" s="37">
        <v>0</v>
      </c>
    </row>
    <row r="14" spans="1:8" ht="15">
      <c r="A14" s="35"/>
      <c r="B14" s="47" t="s">
        <v>26</v>
      </c>
      <c r="C14" s="34"/>
      <c r="D14" s="32">
        <v>0</v>
      </c>
      <c r="E14" s="32">
        <v>0</v>
      </c>
      <c r="F14" s="32">
        <v>0</v>
      </c>
      <c r="G14" s="37">
        <v>0</v>
      </c>
      <c r="H14" s="37">
        <v>0</v>
      </c>
    </row>
    <row r="15" spans="1:8" ht="15">
      <c r="A15" s="35"/>
      <c r="B15" s="47" t="s">
        <v>27</v>
      </c>
      <c r="C15" s="34"/>
      <c r="D15" s="32">
        <v>0</v>
      </c>
      <c r="E15" s="32">
        <v>0</v>
      </c>
      <c r="F15" s="32">
        <v>0</v>
      </c>
      <c r="G15" s="37">
        <v>0</v>
      </c>
      <c r="H15" s="37">
        <v>0</v>
      </c>
    </row>
    <row r="16" spans="1:8" ht="25.5">
      <c r="A16" s="35"/>
      <c r="B16" s="47" t="s">
        <v>28</v>
      </c>
      <c r="C16" s="34"/>
      <c r="D16" s="32">
        <v>0</v>
      </c>
      <c r="E16" s="32">
        <v>0</v>
      </c>
      <c r="F16" s="32">
        <v>0</v>
      </c>
      <c r="G16" s="37">
        <v>0</v>
      </c>
      <c r="H16" s="37">
        <v>0</v>
      </c>
    </row>
    <row r="17" spans="1:8" ht="15">
      <c r="A17" s="35"/>
      <c r="B17" s="47" t="s">
        <v>30</v>
      </c>
      <c r="C17" s="34"/>
      <c r="D17" s="32">
        <v>0</v>
      </c>
      <c r="E17" s="32">
        <v>0</v>
      </c>
      <c r="F17" s="32">
        <v>0.5</v>
      </c>
      <c r="G17" s="37">
        <v>0</v>
      </c>
      <c r="H17" s="37">
        <v>0</v>
      </c>
    </row>
    <row r="18" spans="1:8" ht="15">
      <c r="A18" s="35"/>
      <c r="B18" s="47" t="s">
        <v>133</v>
      </c>
      <c r="C18" s="34"/>
      <c r="D18" s="32">
        <v>0</v>
      </c>
      <c r="E18" s="32">
        <v>0</v>
      </c>
      <c r="F18" s="32">
        <v>0</v>
      </c>
      <c r="G18" s="37">
        <v>0</v>
      </c>
      <c r="H18" s="37">
        <v>0</v>
      </c>
    </row>
    <row r="19" spans="1:8" ht="15">
      <c r="A19" s="35"/>
      <c r="B19" s="47" t="s">
        <v>33</v>
      </c>
      <c r="C19" s="34"/>
      <c r="D19" s="32">
        <v>0</v>
      </c>
      <c r="E19" s="32">
        <v>0</v>
      </c>
      <c r="F19" s="32">
        <v>0</v>
      </c>
      <c r="G19" s="37">
        <v>0</v>
      </c>
      <c r="H19" s="37">
        <v>0</v>
      </c>
    </row>
    <row r="20" spans="1:8" ht="25.5">
      <c r="A20" s="35"/>
      <c r="B20" s="52" t="s">
        <v>92</v>
      </c>
      <c r="C20" s="57"/>
      <c r="D20" s="32">
        <f>D21+D22+D23+D25+D24</f>
        <v>1997.5</v>
      </c>
      <c r="E20" s="32">
        <f>E21+E22+E23+E25+E24</f>
        <v>499.4</v>
      </c>
      <c r="F20" s="32">
        <f>F21+F22+F23+F25+F24</f>
        <v>63.3</v>
      </c>
      <c r="G20" s="37">
        <f t="shared" si="0"/>
        <v>0.03168961201501877</v>
      </c>
      <c r="H20" s="37">
        <f t="shared" si="1"/>
        <v>0.12675210252302763</v>
      </c>
    </row>
    <row r="21" spans="1:8" ht="15">
      <c r="A21" s="35"/>
      <c r="B21" s="47" t="s">
        <v>35</v>
      </c>
      <c r="C21" s="34"/>
      <c r="D21" s="32">
        <v>885.2</v>
      </c>
      <c r="E21" s="32">
        <v>221.3</v>
      </c>
      <c r="F21" s="32">
        <v>25.2</v>
      </c>
      <c r="G21" s="37">
        <f t="shared" si="0"/>
        <v>0.028468142792589243</v>
      </c>
      <c r="H21" s="37">
        <f t="shared" si="1"/>
        <v>0.11387257117035697</v>
      </c>
    </row>
    <row r="22" spans="1:8" ht="15">
      <c r="A22" s="35"/>
      <c r="B22" s="47" t="s">
        <v>113</v>
      </c>
      <c r="C22" s="34"/>
      <c r="D22" s="32">
        <f>154.5-0.5</f>
        <v>154</v>
      </c>
      <c r="E22" s="32">
        <f>38.5</f>
        <v>38.5</v>
      </c>
      <c r="F22" s="32">
        <v>38.1</v>
      </c>
      <c r="G22" s="37">
        <f t="shared" si="0"/>
        <v>0.2474025974025974</v>
      </c>
      <c r="H22" s="37">
        <f t="shared" si="1"/>
        <v>0.9896103896103896</v>
      </c>
    </row>
    <row r="23" spans="1:8" ht="15">
      <c r="A23" s="35"/>
      <c r="B23" s="47" t="s">
        <v>78</v>
      </c>
      <c r="C23" s="34"/>
      <c r="D23" s="32">
        <v>958.3</v>
      </c>
      <c r="E23" s="32">
        <v>239.6</v>
      </c>
      <c r="F23" s="32">
        <v>0</v>
      </c>
      <c r="G23" s="37">
        <v>0</v>
      </c>
      <c r="H23" s="37">
        <v>0</v>
      </c>
    </row>
    <row r="24" spans="1:8" ht="32.25" customHeight="1" thickBot="1">
      <c r="A24" s="35"/>
      <c r="B24" s="92" t="s">
        <v>171</v>
      </c>
      <c r="C24" s="93"/>
      <c r="D24" s="32">
        <v>0</v>
      </c>
      <c r="E24" s="32">
        <v>0</v>
      </c>
      <c r="F24" s="32">
        <v>0</v>
      </c>
      <c r="G24" s="37">
        <v>0</v>
      </c>
      <c r="H24" s="37">
        <v>0</v>
      </c>
    </row>
    <row r="25" spans="1:8" ht="25.5">
      <c r="A25" s="35"/>
      <c r="B25" s="47" t="s">
        <v>38</v>
      </c>
      <c r="C25" s="34"/>
      <c r="D25" s="32">
        <v>0</v>
      </c>
      <c r="E25" s="32">
        <v>0</v>
      </c>
      <c r="F25" s="32">
        <v>0</v>
      </c>
      <c r="G25" s="37">
        <v>0</v>
      </c>
      <c r="H25" s="37">
        <v>0</v>
      </c>
    </row>
    <row r="26" spans="1:8" ht="18.75">
      <c r="A26" s="35"/>
      <c r="B26" s="54" t="s">
        <v>39</v>
      </c>
      <c r="C26" s="94"/>
      <c r="D26" s="50">
        <f>D4+D20</f>
        <v>4827.8</v>
      </c>
      <c r="E26" s="50">
        <f>E4+E20</f>
        <v>961.4</v>
      </c>
      <c r="F26" s="50">
        <f>F4+F20</f>
        <v>740.1</v>
      </c>
      <c r="G26" s="37">
        <f t="shared" si="0"/>
        <v>0.1532996395873897</v>
      </c>
      <c r="H26" s="37">
        <f t="shared" si="1"/>
        <v>0.7698148533388809</v>
      </c>
    </row>
    <row r="27" spans="1:8" ht="15">
      <c r="A27" s="35"/>
      <c r="B27" s="47" t="s">
        <v>119</v>
      </c>
      <c r="C27" s="34"/>
      <c r="D27" s="32">
        <f>D4</f>
        <v>2830.3</v>
      </c>
      <c r="E27" s="32">
        <f>E4</f>
        <v>462</v>
      </c>
      <c r="F27" s="32">
        <f>F4</f>
        <v>676.8000000000001</v>
      </c>
      <c r="G27" s="37">
        <f t="shared" si="0"/>
        <v>0.23912659435395542</v>
      </c>
      <c r="H27" s="37">
        <f t="shared" si="1"/>
        <v>1.464935064935065</v>
      </c>
    </row>
    <row r="28" spans="1:8" ht="12.75">
      <c r="A28" s="166"/>
      <c r="B28" s="179"/>
      <c r="C28" s="179"/>
      <c r="D28" s="179"/>
      <c r="E28" s="179"/>
      <c r="F28" s="179"/>
      <c r="G28" s="179"/>
      <c r="H28" s="180"/>
    </row>
    <row r="29" spans="1:8" ht="17.25" customHeight="1">
      <c r="A29" s="158" t="s">
        <v>178</v>
      </c>
      <c r="B29" s="171" t="s">
        <v>40</v>
      </c>
      <c r="C29" s="163" t="s">
        <v>227</v>
      </c>
      <c r="D29" s="162" t="s">
        <v>14</v>
      </c>
      <c r="E29" s="159" t="s">
        <v>239</v>
      </c>
      <c r="F29" s="197" t="s">
        <v>15</v>
      </c>
      <c r="G29" s="188" t="s">
        <v>162</v>
      </c>
      <c r="H29" s="159" t="s">
        <v>240</v>
      </c>
    </row>
    <row r="30" spans="1:8" ht="15" customHeight="1">
      <c r="A30" s="158"/>
      <c r="B30" s="171"/>
      <c r="C30" s="164"/>
      <c r="D30" s="162"/>
      <c r="E30" s="160"/>
      <c r="F30" s="198"/>
      <c r="G30" s="189"/>
      <c r="H30" s="160"/>
    </row>
    <row r="31" spans="1:8" ht="25.5">
      <c r="A31" s="57" t="s">
        <v>80</v>
      </c>
      <c r="B31" s="52" t="s">
        <v>41</v>
      </c>
      <c r="C31" s="57"/>
      <c r="D31" s="95">
        <f>D32+D33+D34</f>
        <v>2410.4</v>
      </c>
      <c r="E31" s="95">
        <f>E32+E33+E34</f>
        <v>678.3</v>
      </c>
      <c r="F31" s="95">
        <f>F32+F33+F34</f>
        <v>440.6</v>
      </c>
      <c r="G31" s="96">
        <f>F31/D31</f>
        <v>0.18279123796880187</v>
      </c>
      <c r="H31" s="96">
        <f>F31/E31</f>
        <v>0.6495650891935723</v>
      </c>
    </row>
    <row r="32" spans="1:8" ht="63.75" customHeight="1">
      <c r="A32" s="34" t="s">
        <v>83</v>
      </c>
      <c r="B32" s="47" t="s">
        <v>182</v>
      </c>
      <c r="C32" s="34" t="s">
        <v>83</v>
      </c>
      <c r="D32" s="32">
        <v>2396</v>
      </c>
      <c r="E32" s="32">
        <v>673.3</v>
      </c>
      <c r="F32" s="32">
        <v>440.6</v>
      </c>
      <c r="G32" s="96">
        <f aca="true" t="shared" si="2" ref="G32:G60">F32/D32</f>
        <v>0.183889816360601</v>
      </c>
      <c r="H32" s="96">
        <f aca="true" t="shared" si="3" ref="H32:H60">F32/E32</f>
        <v>0.654388831130254</v>
      </c>
    </row>
    <row r="33" spans="1:8" ht="12.75">
      <c r="A33" s="34" t="s">
        <v>85</v>
      </c>
      <c r="B33" s="47" t="s">
        <v>46</v>
      </c>
      <c r="C33" s="34" t="s">
        <v>85</v>
      </c>
      <c r="D33" s="32">
        <v>10</v>
      </c>
      <c r="E33" s="32">
        <v>5</v>
      </c>
      <c r="F33" s="32">
        <v>0</v>
      </c>
      <c r="G33" s="96">
        <f t="shared" si="2"/>
        <v>0</v>
      </c>
      <c r="H33" s="96">
        <f t="shared" si="3"/>
        <v>0</v>
      </c>
    </row>
    <row r="34" spans="1:8" ht="12.75">
      <c r="A34" s="34" t="s">
        <v>144</v>
      </c>
      <c r="B34" s="47" t="s">
        <v>141</v>
      </c>
      <c r="C34" s="34"/>
      <c r="D34" s="32">
        <f>D35+D36</f>
        <v>4.4</v>
      </c>
      <c r="E34" s="32">
        <f>E35+E36</f>
        <v>0</v>
      </c>
      <c r="F34" s="32">
        <v>0</v>
      </c>
      <c r="G34" s="96">
        <f t="shared" si="2"/>
        <v>0</v>
      </c>
      <c r="H34" s="96">
        <v>0</v>
      </c>
    </row>
    <row r="35" spans="1:8" s="16" customFormat="1" ht="25.5">
      <c r="A35" s="97"/>
      <c r="B35" s="69" t="s">
        <v>129</v>
      </c>
      <c r="C35" s="97" t="s">
        <v>253</v>
      </c>
      <c r="D35" s="98">
        <v>4.4</v>
      </c>
      <c r="E35" s="98">
        <v>0</v>
      </c>
      <c r="F35" s="98">
        <v>0</v>
      </c>
      <c r="G35" s="99">
        <f t="shared" si="2"/>
        <v>0</v>
      </c>
      <c r="H35" s="99">
        <v>0</v>
      </c>
    </row>
    <row r="36" spans="1:8" s="16" customFormat="1" ht="21" customHeight="1" hidden="1">
      <c r="A36" s="97"/>
      <c r="B36" s="69" t="s">
        <v>237</v>
      </c>
      <c r="C36" s="97" t="s">
        <v>222</v>
      </c>
      <c r="D36" s="98">
        <v>0</v>
      </c>
      <c r="E36" s="98">
        <v>0</v>
      </c>
      <c r="F36" s="98">
        <v>0</v>
      </c>
      <c r="G36" s="99" t="e">
        <f t="shared" si="2"/>
        <v>#DIV/0!</v>
      </c>
      <c r="H36" s="99" t="e">
        <f t="shared" si="3"/>
        <v>#DIV/0!</v>
      </c>
    </row>
    <row r="37" spans="1:8" ht="25.5" customHeight="1">
      <c r="A37" s="57" t="s">
        <v>123</v>
      </c>
      <c r="B37" s="52" t="s">
        <v>115</v>
      </c>
      <c r="C37" s="57"/>
      <c r="D37" s="95">
        <f>D38</f>
        <v>154</v>
      </c>
      <c r="E37" s="95">
        <f>E38</f>
        <v>38.8</v>
      </c>
      <c r="F37" s="95">
        <f>F38</f>
        <v>22.2</v>
      </c>
      <c r="G37" s="96">
        <f t="shared" si="2"/>
        <v>0.14415584415584415</v>
      </c>
      <c r="H37" s="96">
        <f t="shared" si="3"/>
        <v>0.5721649484536083</v>
      </c>
    </row>
    <row r="38" spans="1:8" ht="38.25">
      <c r="A38" s="34" t="s">
        <v>124</v>
      </c>
      <c r="B38" s="47" t="s">
        <v>189</v>
      </c>
      <c r="C38" s="34" t="s">
        <v>312</v>
      </c>
      <c r="D38" s="32">
        <f>154.5-0.5</f>
        <v>154</v>
      </c>
      <c r="E38" s="32">
        <v>38.8</v>
      </c>
      <c r="F38" s="32">
        <v>22.2</v>
      </c>
      <c r="G38" s="96">
        <f t="shared" si="2"/>
        <v>0.14415584415584415</v>
      </c>
      <c r="H38" s="96">
        <f t="shared" si="3"/>
        <v>0.5721649484536083</v>
      </c>
    </row>
    <row r="39" spans="1:8" ht="25.5" hidden="1">
      <c r="A39" s="57" t="s">
        <v>86</v>
      </c>
      <c r="B39" s="52" t="s">
        <v>49</v>
      </c>
      <c r="C39" s="57"/>
      <c r="D39" s="95">
        <f aca="true" t="shared" si="4" ref="D39:F40">D40</f>
        <v>0</v>
      </c>
      <c r="E39" s="95">
        <f t="shared" si="4"/>
        <v>0</v>
      </c>
      <c r="F39" s="95">
        <f t="shared" si="4"/>
        <v>0</v>
      </c>
      <c r="G39" s="96" t="e">
        <f t="shared" si="2"/>
        <v>#DIV/0!</v>
      </c>
      <c r="H39" s="96" t="e">
        <f t="shared" si="3"/>
        <v>#DIV/0!</v>
      </c>
    </row>
    <row r="40" spans="1:8" ht="12.75" hidden="1">
      <c r="A40" s="34" t="s">
        <v>125</v>
      </c>
      <c r="B40" s="47" t="s">
        <v>117</v>
      </c>
      <c r="C40" s="34"/>
      <c r="D40" s="32">
        <f t="shared" si="4"/>
        <v>0</v>
      </c>
      <c r="E40" s="32">
        <f t="shared" si="4"/>
        <v>0</v>
      </c>
      <c r="F40" s="32">
        <f t="shared" si="4"/>
        <v>0</v>
      </c>
      <c r="G40" s="96" t="e">
        <f t="shared" si="2"/>
        <v>#DIV/0!</v>
      </c>
      <c r="H40" s="96" t="e">
        <f t="shared" si="3"/>
        <v>#DIV/0!</v>
      </c>
    </row>
    <row r="41" spans="1:8" s="16" customFormat="1" ht="38.25" hidden="1">
      <c r="A41" s="97"/>
      <c r="B41" s="69" t="s">
        <v>127</v>
      </c>
      <c r="C41" s="97" t="s">
        <v>238</v>
      </c>
      <c r="D41" s="98">
        <v>0</v>
      </c>
      <c r="E41" s="98">
        <v>0</v>
      </c>
      <c r="F41" s="98">
        <v>0</v>
      </c>
      <c r="G41" s="99" t="e">
        <f t="shared" si="2"/>
        <v>#DIV/0!</v>
      </c>
      <c r="H41" s="99" t="e">
        <f t="shared" si="3"/>
        <v>#DIV/0!</v>
      </c>
    </row>
    <row r="42" spans="1:8" s="16" customFormat="1" ht="13.5" hidden="1">
      <c r="A42" s="57" t="s">
        <v>87</v>
      </c>
      <c r="B42" s="52" t="s">
        <v>51</v>
      </c>
      <c r="C42" s="57"/>
      <c r="D42" s="95">
        <f aca="true" t="shared" si="5" ref="D42:F43">D43</f>
        <v>0</v>
      </c>
      <c r="E42" s="95">
        <f t="shared" si="5"/>
        <v>0</v>
      </c>
      <c r="F42" s="95">
        <f t="shared" si="5"/>
        <v>0</v>
      </c>
      <c r="G42" s="100" t="e">
        <f t="shared" si="2"/>
        <v>#DIV/0!</v>
      </c>
      <c r="H42" s="101" t="e">
        <f t="shared" si="3"/>
        <v>#DIV/0!</v>
      </c>
    </row>
    <row r="43" spans="1:8" s="16" customFormat="1" ht="31.5" customHeight="1" hidden="1">
      <c r="A43" s="102" t="s">
        <v>88</v>
      </c>
      <c r="B43" s="80" t="s">
        <v>139</v>
      </c>
      <c r="C43" s="34"/>
      <c r="D43" s="32">
        <f t="shared" si="5"/>
        <v>0</v>
      </c>
      <c r="E43" s="32">
        <f t="shared" si="5"/>
        <v>0</v>
      </c>
      <c r="F43" s="32">
        <f t="shared" si="5"/>
        <v>0</v>
      </c>
      <c r="G43" s="100" t="e">
        <f t="shared" si="2"/>
        <v>#DIV/0!</v>
      </c>
      <c r="H43" s="101" t="e">
        <f t="shared" si="3"/>
        <v>#DIV/0!</v>
      </c>
    </row>
    <row r="44" spans="1:8" s="16" customFormat="1" ht="33" customHeight="1" hidden="1">
      <c r="A44" s="97"/>
      <c r="B44" s="72" t="s">
        <v>139</v>
      </c>
      <c r="C44" s="97" t="s">
        <v>326</v>
      </c>
      <c r="D44" s="98">
        <f>0</f>
        <v>0</v>
      </c>
      <c r="E44" s="98">
        <f>0</f>
        <v>0</v>
      </c>
      <c r="F44" s="98">
        <f>0</f>
        <v>0</v>
      </c>
      <c r="G44" s="100" t="e">
        <f t="shared" si="2"/>
        <v>#DIV/0!</v>
      </c>
      <c r="H44" s="101" t="e">
        <f t="shared" si="3"/>
        <v>#DIV/0!</v>
      </c>
    </row>
    <row r="45" spans="1:8" ht="25.5">
      <c r="A45" s="57" t="s">
        <v>89</v>
      </c>
      <c r="B45" s="52" t="s">
        <v>52</v>
      </c>
      <c r="C45" s="57"/>
      <c r="D45" s="95">
        <f>D46</f>
        <v>455</v>
      </c>
      <c r="E45" s="95">
        <f>E46</f>
        <v>150</v>
      </c>
      <c r="F45" s="95">
        <f>F46</f>
        <v>120.6</v>
      </c>
      <c r="G45" s="96">
        <f t="shared" si="2"/>
        <v>0.26505494505494503</v>
      </c>
      <c r="H45" s="96">
        <f t="shared" si="3"/>
        <v>0.8039999999999999</v>
      </c>
    </row>
    <row r="46" spans="1:8" ht="12.75">
      <c r="A46" s="34" t="s">
        <v>55</v>
      </c>
      <c r="B46" s="47" t="s">
        <v>56</v>
      </c>
      <c r="C46" s="34"/>
      <c r="D46" s="32">
        <f>D47+D48+D49</f>
        <v>455</v>
      </c>
      <c r="E46" s="32">
        <f>E47+E48+E49</f>
        <v>150</v>
      </c>
      <c r="F46" s="32">
        <f>F47+F48+F49</f>
        <v>120.6</v>
      </c>
      <c r="G46" s="96">
        <f t="shared" si="2"/>
        <v>0.26505494505494503</v>
      </c>
      <c r="H46" s="96">
        <f t="shared" si="3"/>
        <v>0.8039999999999999</v>
      </c>
    </row>
    <row r="47" spans="1:8" s="16" customFormat="1" ht="12.75">
      <c r="A47" s="97"/>
      <c r="B47" s="69" t="s">
        <v>110</v>
      </c>
      <c r="C47" s="97" t="s">
        <v>301</v>
      </c>
      <c r="D47" s="98">
        <v>310</v>
      </c>
      <c r="E47" s="98">
        <v>90</v>
      </c>
      <c r="F47" s="98">
        <v>81.6</v>
      </c>
      <c r="G47" s="96">
        <f t="shared" si="2"/>
        <v>0.26322580645161286</v>
      </c>
      <c r="H47" s="96">
        <f t="shared" si="3"/>
        <v>0.9066666666666666</v>
      </c>
    </row>
    <row r="48" spans="1:8" s="16" customFormat="1" ht="22.5" customHeight="1">
      <c r="A48" s="97"/>
      <c r="B48" s="69" t="s">
        <v>306</v>
      </c>
      <c r="C48" s="97" t="s">
        <v>302</v>
      </c>
      <c r="D48" s="98">
        <v>25</v>
      </c>
      <c r="E48" s="98">
        <v>0</v>
      </c>
      <c r="F48" s="98">
        <v>0</v>
      </c>
      <c r="G48" s="96">
        <f t="shared" si="2"/>
        <v>0</v>
      </c>
      <c r="H48" s="96">
        <v>0</v>
      </c>
    </row>
    <row r="49" spans="1:8" s="16" customFormat="1" ht="29.25" customHeight="1">
      <c r="A49" s="97"/>
      <c r="B49" s="69" t="s">
        <v>208</v>
      </c>
      <c r="C49" s="97" t="s">
        <v>307</v>
      </c>
      <c r="D49" s="98">
        <v>120</v>
      </c>
      <c r="E49" s="98">
        <v>60</v>
      </c>
      <c r="F49" s="98">
        <f>39</f>
        <v>39</v>
      </c>
      <c r="G49" s="96">
        <f t="shared" si="2"/>
        <v>0.325</v>
      </c>
      <c r="H49" s="96">
        <f t="shared" si="3"/>
        <v>0.65</v>
      </c>
    </row>
    <row r="50" spans="1:8" ht="27" customHeight="1">
      <c r="A50" s="73" t="s">
        <v>142</v>
      </c>
      <c r="B50" s="74" t="s">
        <v>140</v>
      </c>
      <c r="C50" s="73"/>
      <c r="D50" s="32">
        <f aca="true" t="shared" si="6" ref="D50:F51">D51</f>
        <v>1</v>
      </c>
      <c r="E50" s="32">
        <f t="shared" si="6"/>
        <v>0.3</v>
      </c>
      <c r="F50" s="32">
        <f t="shared" si="6"/>
        <v>0</v>
      </c>
      <c r="G50" s="96">
        <f t="shared" si="2"/>
        <v>0</v>
      </c>
      <c r="H50" s="96">
        <f t="shared" si="3"/>
        <v>0</v>
      </c>
    </row>
    <row r="51" spans="1:8" ht="29.25" customHeight="1">
      <c r="A51" s="102" t="s">
        <v>136</v>
      </c>
      <c r="B51" s="80" t="s">
        <v>143</v>
      </c>
      <c r="C51" s="102"/>
      <c r="D51" s="32">
        <f t="shared" si="6"/>
        <v>1</v>
      </c>
      <c r="E51" s="32">
        <f t="shared" si="6"/>
        <v>0.3</v>
      </c>
      <c r="F51" s="32">
        <f t="shared" si="6"/>
        <v>0</v>
      </c>
      <c r="G51" s="96">
        <f t="shared" si="2"/>
        <v>0</v>
      </c>
      <c r="H51" s="96">
        <f t="shared" si="3"/>
        <v>0</v>
      </c>
    </row>
    <row r="52" spans="1:8" s="16" customFormat="1" ht="30.75" customHeight="1">
      <c r="A52" s="97"/>
      <c r="B52" s="69" t="s">
        <v>315</v>
      </c>
      <c r="C52" s="97" t="s">
        <v>308</v>
      </c>
      <c r="D52" s="98">
        <v>1</v>
      </c>
      <c r="E52" s="98">
        <v>0.3</v>
      </c>
      <c r="F52" s="98">
        <f>0</f>
        <v>0</v>
      </c>
      <c r="G52" s="99">
        <f t="shared" si="2"/>
        <v>0</v>
      </c>
      <c r="H52" s="99">
        <f t="shared" si="3"/>
        <v>0</v>
      </c>
    </row>
    <row r="53" spans="1:8" ht="17.25" customHeight="1">
      <c r="A53" s="57" t="s">
        <v>57</v>
      </c>
      <c r="B53" s="52" t="s">
        <v>58</v>
      </c>
      <c r="C53" s="57"/>
      <c r="D53" s="95">
        <f aca="true" t="shared" si="7" ref="D53:F54">D54</f>
        <v>3</v>
      </c>
      <c r="E53" s="95">
        <f t="shared" si="7"/>
        <v>3</v>
      </c>
      <c r="F53" s="95">
        <f t="shared" si="7"/>
        <v>0</v>
      </c>
      <c r="G53" s="96">
        <f t="shared" si="2"/>
        <v>0</v>
      </c>
      <c r="H53" s="96">
        <f t="shared" si="3"/>
        <v>0</v>
      </c>
    </row>
    <row r="54" spans="1:8" ht="18" customHeight="1">
      <c r="A54" s="34" t="s">
        <v>62</v>
      </c>
      <c r="B54" s="47" t="s">
        <v>63</v>
      </c>
      <c r="C54" s="34"/>
      <c r="D54" s="32">
        <f t="shared" si="7"/>
        <v>3</v>
      </c>
      <c r="E54" s="32">
        <f t="shared" si="7"/>
        <v>3</v>
      </c>
      <c r="F54" s="32">
        <f t="shared" si="7"/>
        <v>0</v>
      </c>
      <c r="G54" s="96">
        <f t="shared" si="2"/>
        <v>0</v>
      </c>
      <c r="H54" s="96">
        <f t="shared" si="3"/>
        <v>0</v>
      </c>
    </row>
    <row r="55" spans="1:8" s="16" customFormat="1" ht="30.75" customHeight="1">
      <c r="A55" s="97"/>
      <c r="B55" s="69" t="s">
        <v>309</v>
      </c>
      <c r="C55" s="97" t="s">
        <v>310</v>
      </c>
      <c r="D55" s="98">
        <v>3</v>
      </c>
      <c r="E55" s="98">
        <v>3</v>
      </c>
      <c r="F55" s="98">
        <v>0</v>
      </c>
      <c r="G55" s="99">
        <f t="shared" si="2"/>
        <v>0</v>
      </c>
      <c r="H55" s="99">
        <f t="shared" si="3"/>
        <v>0</v>
      </c>
    </row>
    <row r="56" spans="1:8" s="16" customFormat="1" ht="24" customHeight="1">
      <c r="A56" s="57">
        <v>1001</v>
      </c>
      <c r="B56" s="52" t="s">
        <v>212</v>
      </c>
      <c r="C56" s="34" t="s">
        <v>12</v>
      </c>
      <c r="D56" s="32">
        <v>30</v>
      </c>
      <c r="E56" s="32">
        <v>7.5</v>
      </c>
      <c r="F56" s="32">
        <v>7.5</v>
      </c>
      <c r="G56" s="96">
        <f t="shared" si="2"/>
        <v>0.25</v>
      </c>
      <c r="H56" s="96">
        <f t="shared" si="3"/>
        <v>1</v>
      </c>
    </row>
    <row r="57" spans="1:8" ht="12.75">
      <c r="A57" s="57"/>
      <c r="B57" s="52" t="s">
        <v>111</v>
      </c>
      <c r="C57" s="57"/>
      <c r="D57" s="95">
        <f>D58</f>
        <v>1774.4</v>
      </c>
      <c r="E57" s="95">
        <f>E58</f>
        <v>485.3</v>
      </c>
      <c r="F57" s="95">
        <f>F58</f>
        <v>130.6</v>
      </c>
      <c r="G57" s="96">
        <f t="shared" si="2"/>
        <v>0.07360234445446347</v>
      </c>
      <c r="H57" s="96">
        <f t="shared" si="3"/>
        <v>0.26911188955285387</v>
      </c>
    </row>
    <row r="58" spans="1:8" s="16" customFormat="1" ht="25.5">
      <c r="A58" s="97"/>
      <c r="B58" s="69" t="s">
        <v>112</v>
      </c>
      <c r="C58" s="97" t="s">
        <v>232</v>
      </c>
      <c r="D58" s="98">
        <v>1774.4</v>
      </c>
      <c r="E58" s="98">
        <v>485.3</v>
      </c>
      <c r="F58" s="98">
        <v>130.6</v>
      </c>
      <c r="G58" s="99">
        <f t="shared" si="2"/>
        <v>0.07360234445446347</v>
      </c>
      <c r="H58" s="99">
        <f t="shared" si="3"/>
        <v>0.26911188955285387</v>
      </c>
    </row>
    <row r="59" spans="1:8" ht="22.5" customHeight="1">
      <c r="A59" s="34"/>
      <c r="B59" s="81" t="s">
        <v>79</v>
      </c>
      <c r="C59" s="103"/>
      <c r="D59" s="104">
        <f>D31+D37+D39+D45+D50+D53+D57+D56</f>
        <v>4827.8</v>
      </c>
      <c r="E59" s="104">
        <f>E31+E37+E39+E45+E50+E53+E57+E56</f>
        <v>1363.1999999999998</v>
      </c>
      <c r="F59" s="104">
        <f>F31+F37+F39+F45+F50+F53+F57+F56</f>
        <v>721.5</v>
      </c>
      <c r="G59" s="96">
        <f t="shared" si="2"/>
        <v>0.1494469530635072</v>
      </c>
      <c r="H59" s="96">
        <f t="shared" si="3"/>
        <v>0.5292693661971831</v>
      </c>
    </row>
    <row r="60" spans="1:8" ht="15">
      <c r="A60" s="105"/>
      <c r="B60" s="47" t="s">
        <v>94</v>
      </c>
      <c r="C60" s="34"/>
      <c r="D60" s="106">
        <f>D57</f>
        <v>1774.4</v>
      </c>
      <c r="E60" s="106">
        <f>E57</f>
        <v>485.3</v>
      </c>
      <c r="F60" s="106">
        <f>F57</f>
        <v>130.6</v>
      </c>
      <c r="G60" s="96">
        <f t="shared" si="2"/>
        <v>0.07360234445446347</v>
      </c>
      <c r="H60" s="96">
        <f t="shared" si="3"/>
        <v>0.26911188955285387</v>
      </c>
    </row>
    <row r="63" spans="2:8" ht="15">
      <c r="B63" s="40" t="s">
        <v>104</v>
      </c>
      <c r="C63" s="41"/>
      <c r="H63" s="38">
        <v>998.2</v>
      </c>
    </row>
    <row r="64" spans="2:3" ht="15">
      <c r="B64" s="40"/>
      <c r="C64" s="41"/>
    </row>
    <row r="65" spans="2:3" ht="15">
      <c r="B65" s="40" t="s">
        <v>95</v>
      </c>
      <c r="C65" s="41"/>
    </row>
    <row r="66" spans="2:3" ht="15">
      <c r="B66" s="40" t="s">
        <v>96</v>
      </c>
      <c r="C66" s="41"/>
    </row>
    <row r="67" spans="2:3" ht="15">
      <c r="B67" s="40"/>
      <c r="C67" s="41"/>
    </row>
    <row r="68" spans="2:3" ht="15">
      <c r="B68" s="40" t="s">
        <v>97</v>
      </c>
      <c r="C68" s="41"/>
    </row>
    <row r="69" spans="2:3" ht="15">
      <c r="B69" s="40" t="s">
        <v>98</v>
      </c>
      <c r="C69" s="41"/>
    </row>
    <row r="70" spans="2:3" ht="15">
      <c r="B70" s="40"/>
      <c r="C70" s="41"/>
    </row>
    <row r="71" spans="2:3" ht="15">
      <c r="B71" s="40" t="s">
        <v>99</v>
      </c>
      <c r="C71" s="41"/>
    </row>
    <row r="72" spans="2:3" ht="15">
      <c r="B72" s="40" t="s">
        <v>100</v>
      </c>
      <c r="C72" s="41"/>
    </row>
    <row r="73" spans="2:3" ht="15">
      <c r="B73" s="40"/>
      <c r="C73" s="41"/>
    </row>
    <row r="74" spans="2:3" ht="15">
      <c r="B74" s="40" t="s">
        <v>101</v>
      </c>
      <c r="C74" s="41"/>
    </row>
    <row r="75" spans="2:3" ht="15">
      <c r="B75" s="40" t="s">
        <v>102</v>
      </c>
      <c r="C75" s="41"/>
    </row>
    <row r="78" spans="2:8" ht="15">
      <c r="B78" s="40" t="s">
        <v>103</v>
      </c>
      <c r="C78" s="41"/>
      <c r="H78" s="46">
        <f>F26+H63-F59</f>
        <v>1016.8000000000002</v>
      </c>
    </row>
    <row r="81" spans="2:3" ht="15">
      <c r="B81" s="40" t="s">
        <v>105</v>
      </c>
      <c r="C81" s="41"/>
    </row>
    <row r="82" spans="2:3" ht="15">
      <c r="B82" s="40" t="s">
        <v>106</v>
      </c>
      <c r="C82" s="41"/>
    </row>
    <row r="83" spans="2:3" ht="15">
      <c r="B83" s="40" t="s">
        <v>107</v>
      </c>
      <c r="C83" s="41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7"/>
  <sheetViews>
    <sheetView tabSelected="1" zoomScalePageLayoutView="0" workbookViewId="0" topLeftCell="A135">
      <selection activeCell="D145" sqref="D145"/>
    </sheetView>
  </sheetViews>
  <sheetFormatPr defaultColWidth="9.140625" defaultRowHeight="12.75"/>
  <cols>
    <col min="1" max="1" width="5.8515625" style="39" customWidth="1"/>
    <col min="2" max="2" width="52.421875" style="38" customWidth="1"/>
    <col min="3" max="3" width="13.421875" style="38" customWidth="1"/>
    <col min="4" max="4" width="14.8515625" style="38" customWidth="1"/>
    <col min="5" max="5" width="14.140625" style="38" customWidth="1"/>
    <col min="6" max="6" width="11.28125" style="84" customWidth="1"/>
    <col min="7" max="7" width="11.421875" style="84" bestFit="1" customWidth="1"/>
    <col min="8" max="16384" width="9.140625" style="38" customWidth="1"/>
  </cols>
  <sheetData>
    <row r="1" spans="1:7" s="155" customFormat="1" ht="57.75" customHeight="1">
      <c r="A1" s="157" t="s">
        <v>354</v>
      </c>
      <c r="B1" s="157"/>
      <c r="C1" s="157"/>
      <c r="D1" s="157"/>
      <c r="E1" s="157"/>
      <c r="F1" s="157"/>
      <c r="G1" s="157"/>
    </row>
    <row r="2" spans="1:7" ht="15" customHeight="1">
      <c r="A2" s="199"/>
      <c r="B2" s="171" t="s">
        <v>13</v>
      </c>
      <c r="C2" s="161" t="s">
        <v>14</v>
      </c>
      <c r="D2" s="159" t="s">
        <v>239</v>
      </c>
      <c r="E2" s="161" t="s">
        <v>15</v>
      </c>
      <c r="F2" s="159" t="s">
        <v>162</v>
      </c>
      <c r="G2" s="159" t="s">
        <v>240</v>
      </c>
    </row>
    <row r="3" spans="1:7" ht="15" customHeight="1">
      <c r="A3" s="200"/>
      <c r="B3" s="171"/>
      <c r="C3" s="161"/>
      <c r="D3" s="160"/>
      <c r="E3" s="161"/>
      <c r="F3" s="160"/>
      <c r="G3" s="160"/>
    </row>
    <row r="4" spans="1:7" ht="15">
      <c r="A4" s="49"/>
      <c r="B4" s="48" t="s">
        <v>93</v>
      </c>
      <c r="C4" s="50">
        <f>C5+C6+C7+C8+C9+C10+C11+C12+C13+C14+C15+C16+C17+C18+C19+C20+C21+C23</f>
        <v>216269.6</v>
      </c>
      <c r="D4" s="50">
        <f>D5+D6+D7+D8+D9+D10+D11+D12+D13+D14+D15+D16+D17+D18+D19+D20+D21+D23</f>
        <v>50480</v>
      </c>
      <c r="E4" s="50">
        <f>E5+E6+E7+E8+E9+E10+E11+E12+E13+E14+E15+E16+E17+E18+E19+E20+E21+E23</f>
        <v>56605.19999999999</v>
      </c>
      <c r="F4" s="51">
        <f>E4/C4</f>
        <v>0.26173442776978356</v>
      </c>
      <c r="G4" s="51">
        <f>E4/D4</f>
        <v>1.1213391442155307</v>
      </c>
    </row>
    <row r="5" spans="1:7" ht="15">
      <c r="A5" s="49"/>
      <c r="B5" s="47" t="s">
        <v>17</v>
      </c>
      <c r="C5" s="32">
        <v>138310</v>
      </c>
      <c r="D5" s="32">
        <v>31165</v>
      </c>
      <c r="E5" s="32">
        <v>30938.2</v>
      </c>
      <c r="F5" s="51">
        <f aca="true" t="shared" si="0" ref="F5:F36">E5/C5</f>
        <v>0.22368736895379945</v>
      </c>
      <c r="G5" s="51">
        <f aca="true" t="shared" si="1" ref="G5:G36">E5/D5</f>
        <v>0.9927226054869245</v>
      </c>
    </row>
    <row r="6" spans="1:7" ht="15">
      <c r="A6" s="49"/>
      <c r="B6" s="47" t="s">
        <v>18</v>
      </c>
      <c r="C6" s="32">
        <v>18000</v>
      </c>
      <c r="D6" s="32">
        <v>4000</v>
      </c>
      <c r="E6" s="32">
        <v>4367</v>
      </c>
      <c r="F6" s="51">
        <f t="shared" si="0"/>
        <v>0.2426111111111111</v>
      </c>
      <c r="G6" s="51">
        <f t="shared" si="1"/>
        <v>1.09175</v>
      </c>
    </row>
    <row r="7" spans="1:7" ht="15">
      <c r="A7" s="49"/>
      <c r="B7" s="47" t="s">
        <v>19</v>
      </c>
      <c r="C7" s="32">
        <v>4800</v>
      </c>
      <c r="D7" s="32">
        <v>1358</v>
      </c>
      <c r="E7" s="32">
        <v>2497.7</v>
      </c>
      <c r="F7" s="51">
        <f t="shared" si="0"/>
        <v>0.5203541666666667</v>
      </c>
      <c r="G7" s="51">
        <f t="shared" si="1"/>
        <v>1.8392488954344623</v>
      </c>
    </row>
    <row r="8" spans="1:7" ht="15">
      <c r="A8" s="49"/>
      <c r="B8" s="47" t="s">
        <v>345</v>
      </c>
      <c r="C8" s="32">
        <v>11415.9</v>
      </c>
      <c r="D8" s="32">
        <v>2832</v>
      </c>
      <c r="E8" s="32">
        <v>4073.9</v>
      </c>
      <c r="F8" s="51">
        <v>0</v>
      </c>
      <c r="G8" s="51">
        <v>0</v>
      </c>
    </row>
    <row r="9" spans="1:7" ht="15">
      <c r="A9" s="49"/>
      <c r="B9" s="47" t="s">
        <v>20</v>
      </c>
      <c r="C9" s="32">
        <v>6000</v>
      </c>
      <c r="D9" s="32">
        <v>160</v>
      </c>
      <c r="E9" s="32">
        <v>611.6</v>
      </c>
      <c r="F9" s="51">
        <f t="shared" si="0"/>
        <v>0.10193333333333333</v>
      </c>
      <c r="G9" s="51">
        <f t="shared" si="1"/>
        <v>3.8225000000000002</v>
      </c>
    </row>
    <row r="10" spans="1:7" ht="15">
      <c r="A10" s="49"/>
      <c r="B10" s="47" t="s">
        <v>21</v>
      </c>
      <c r="C10" s="32">
        <v>21000</v>
      </c>
      <c r="D10" s="32">
        <v>3037</v>
      </c>
      <c r="E10" s="32">
        <v>5131.7</v>
      </c>
      <c r="F10" s="51">
        <f t="shared" si="0"/>
        <v>0.24436666666666665</v>
      </c>
      <c r="G10" s="51">
        <f t="shared" si="1"/>
        <v>1.6897267039841948</v>
      </c>
    </row>
    <row r="11" spans="1:7" ht="15">
      <c r="A11" s="49"/>
      <c r="B11" s="47" t="s">
        <v>118</v>
      </c>
      <c r="C11" s="32">
        <v>2200</v>
      </c>
      <c r="D11" s="32">
        <v>513</v>
      </c>
      <c r="E11" s="32">
        <v>597.2</v>
      </c>
      <c r="F11" s="51">
        <f t="shared" si="0"/>
        <v>0.27145454545454545</v>
      </c>
      <c r="G11" s="51">
        <f t="shared" si="1"/>
        <v>1.164132553606238</v>
      </c>
    </row>
    <row r="12" spans="1:7" ht="15">
      <c r="A12" s="49"/>
      <c r="B12" s="47" t="s">
        <v>22</v>
      </c>
      <c r="C12" s="32">
        <v>0</v>
      </c>
      <c r="D12" s="32">
        <v>0</v>
      </c>
      <c r="E12" s="32">
        <v>0</v>
      </c>
      <c r="F12" s="51">
        <v>0</v>
      </c>
      <c r="G12" s="51">
        <v>0</v>
      </c>
    </row>
    <row r="13" spans="1:7" ht="15">
      <c r="A13" s="49"/>
      <c r="B13" s="47" t="s">
        <v>23</v>
      </c>
      <c r="C13" s="32">
        <v>5000</v>
      </c>
      <c r="D13" s="32">
        <v>948</v>
      </c>
      <c r="E13" s="32">
        <v>1281.5</v>
      </c>
      <c r="F13" s="51">
        <f t="shared" si="0"/>
        <v>0.2563</v>
      </c>
      <c r="G13" s="51">
        <f t="shared" si="1"/>
        <v>1.3517932489451476</v>
      </c>
    </row>
    <row r="14" spans="1:7" ht="15">
      <c r="A14" s="49"/>
      <c r="B14" s="47" t="s">
        <v>24</v>
      </c>
      <c r="C14" s="32">
        <v>700</v>
      </c>
      <c r="D14" s="32">
        <v>150</v>
      </c>
      <c r="E14" s="32">
        <v>591.4</v>
      </c>
      <c r="F14" s="51">
        <f t="shared" si="0"/>
        <v>0.8448571428571429</v>
      </c>
      <c r="G14" s="51">
        <f t="shared" si="1"/>
        <v>3.9426666666666663</v>
      </c>
    </row>
    <row r="15" spans="1:7" ht="15">
      <c r="A15" s="49"/>
      <c r="B15" s="47" t="s">
        <v>25</v>
      </c>
      <c r="C15" s="32">
        <v>0</v>
      </c>
      <c r="D15" s="32">
        <v>0</v>
      </c>
      <c r="E15" s="32">
        <v>50.3</v>
      </c>
      <c r="F15" s="51">
        <v>0</v>
      </c>
      <c r="G15" s="51">
        <v>0</v>
      </c>
    </row>
    <row r="16" spans="1:7" ht="15">
      <c r="A16" s="49"/>
      <c r="B16" s="47" t="s">
        <v>26</v>
      </c>
      <c r="C16" s="32">
        <v>400</v>
      </c>
      <c r="D16" s="32">
        <v>100</v>
      </c>
      <c r="E16" s="32">
        <v>103</v>
      </c>
      <c r="F16" s="51">
        <f t="shared" si="0"/>
        <v>0.2575</v>
      </c>
      <c r="G16" s="51">
        <f t="shared" si="1"/>
        <v>1.03</v>
      </c>
    </row>
    <row r="17" spans="1:7" ht="15">
      <c r="A17" s="49"/>
      <c r="B17" s="47" t="s">
        <v>27</v>
      </c>
      <c r="C17" s="32">
        <v>860</v>
      </c>
      <c r="D17" s="32">
        <v>215</v>
      </c>
      <c r="E17" s="32">
        <v>185.2</v>
      </c>
      <c r="F17" s="51">
        <f t="shared" si="0"/>
        <v>0.2153488372093023</v>
      </c>
      <c r="G17" s="51">
        <f t="shared" si="1"/>
        <v>0.8613953488372093</v>
      </c>
    </row>
    <row r="18" spans="1:7" ht="15">
      <c r="A18" s="49"/>
      <c r="B18" s="47" t="s">
        <v>28</v>
      </c>
      <c r="C18" s="32"/>
      <c r="D18" s="32"/>
      <c r="E18" s="32"/>
      <c r="F18" s="51">
        <v>0</v>
      </c>
      <c r="G18" s="51">
        <v>0</v>
      </c>
    </row>
    <row r="19" spans="1:7" ht="15">
      <c r="A19" s="49"/>
      <c r="B19" s="47" t="s">
        <v>29</v>
      </c>
      <c r="C19" s="32">
        <v>0</v>
      </c>
      <c r="D19" s="32">
        <v>0</v>
      </c>
      <c r="E19" s="32">
        <v>105.8</v>
      </c>
      <c r="F19" s="51">
        <v>0</v>
      </c>
      <c r="G19" s="51">
        <v>0</v>
      </c>
    </row>
    <row r="20" spans="1:7" ht="15">
      <c r="A20" s="49"/>
      <c r="B20" s="47" t="s">
        <v>30</v>
      </c>
      <c r="C20" s="32">
        <v>5700</v>
      </c>
      <c r="D20" s="32">
        <v>5545</v>
      </c>
      <c r="E20" s="32">
        <v>5658</v>
      </c>
      <c r="F20" s="51">
        <f t="shared" si="0"/>
        <v>0.9926315789473684</v>
      </c>
      <c r="G20" s="51">
        <v>0</v>
      </c>
    </row>
    <row r="21" spans="1:7" ht="15">
      <c r="A21" s="49"/>
      <c r="B21" s="47" t="s">
        <v>31</v>
      </c>
      <c r="C21" s="32">
        <v>1883.7</v>
      </c>
      <c r="D21" s="32">
        <v>457</v>
      </c>
      <c r="E21" s="32">
        <v>412.7</v>
      </c>
      <c r="F21" s="51">
        <f t="shared" si="0"/>
        <v>0.21909008865530605</v>
      </c>
      <c r="G21" s="51">
        <f t="shared" si="1"/>
        <v>0.9030634573304157</v>
      </c>
    </row>
    <row r="22" spans="1:7" ht="15">
      <c r="A22" s="49"/>
      <c r="B22" s="47" t="s">
        <v>32</v>
      </c>
      <c r="C22" s="32">
        <v>852.8</v>
      </c>
      <c r="D22" s="32">
        <v>210</v>
      </c>
      <c r="E22" s="32">
        <v>128.6</v>
      </c>
      <c r="F22" s="51">
        <f t="shared" si="0"/>
        <v>0.15079737335834897</v>
      </c>
      <c r="G22" s="51">
        <f t="shared" si="1"/>
        <v>0.6123809523809524</v>
      </c>
    </row>
    <row r="23" spans="1:7" ht="15">
      <c r="A23" s="49"/>
      <c r="B23" s="47" t="s">
        <v>33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>
        <v>0</v>
      </c>
      <c r="F23" s="51">
        <v>0</v>
      </c>
      <c r="G23" s="51">
        <v>0</v>
      </c>
    </row>
    <row r="24" spans="1:7" ht="15">
      <c r="A24" s="49"/>
      <c r="B24" s="52" t="s">
        <v>92</v>
      </c>
      <c r="C24" s="32">
        <f>C25+C26+C28+C29+C31+C30+C32</f>
        <v>500284.79999999993</v>
      </c>
      <c r="D24" s="32">
        <f>D25+D26+D28+D29+D31+D30+D32</f>
        <v>122247.79999999999</v>
      </c>
      <c r="E24" s="32">
        <f>E25+E26+E28+E29+E31+E30+E32</f>
        <v>104987.69999999998</v>
      </c>
      <c r="F24" s="51">
        <f t="shared" si="0"/>
        <v>0.20985586609867019</v>
      </c>
      <c r="G24" s="51">
        <f t="shared" si="1"/>
        <v>0.8588105471018701</v>
      </c>
    </row>
    <row r="25" spans="1:7" ht="21" customHeight="1">
      <c r="A25" s="49"/>
      <c r="B25" s="47" t="s">
        <v>35</v>
      </c>
      <c r="C25" s="32">
        <f>МР!D25+'МО г.Ртищево'!D21+'Кр-звезда'!D21+Макарово!D22+Октябрьский!D21+Салтыковка!D21+Урусово!D22+'Ш-Голицыно'!D21</f>
        <v>112718.89999999998</v>
      </c>
      <c r="D25" s="32">
        <f>МР!E25+'МО г.Ртищево'!E21+'Кр-звезда'!E21+Макарово!E22+Октябрьский!E21+Салтыковка!E21+Урусово!E22+'Ш-Голицыно'!E21</f>
        <v>28179.699999999997</v>
      </c>
      <c r="E25" s="32">
        <f>МР!F25+'МО г.Ртищево'!F21+'Кр-звезда'!F21+Макарово!F22+Октябрьский!F21+Салтыковка!F21+Урусово!F22+'Ш-Голицыно'!F21</f>
        <v>33026.09999999999</v>
      </c>
      <c r="F25" s="51">
        <f t="shared" si="0"/>
        <v>0.2929952297263369</v>
      </c>
      <c r="G25" s="51">
        <f t="shared" si="1"/>
        <v>1.1719819586439881</v>
      </c>
    </row>
    <row r="26" spans="1:7" ht="23.25" customHeight="1">
      <c r="A26" s="49"/>
      <c r="B26" s="47" t="s">
        <v>36</v>
      </c>
      <c r="C26" s="32">
        <f>МР!D26+924</f>
        <v>354975.3</v>
      </c>
      <c r="D26" s="32">
        <f>МР!E26+'Кр-звезда'!E23+Макарово!E23+Октябрьский!E22+Салтыковка!E22+Урусово!E23+'Ш-Голицыно'!E22</f>
        <v>88808.5</v>
      </c>
      <c r="E26" s="32">
        <f>МР!F26+'Кр-звезда'!F23+Макарово!F23+Октябрьский!F22+Салтыковка!F22+Урусово!F23+'Ш-Голицыно'!F22</f>
        <v>63907.59999999999</v>
      </c>
      <c r="F26" s="51">
        <f t="shared" si="0"/>
        <v>0.18003393475546042</v>
      </c>
      <c r="G26" s="51">
        <f t="shared" si="1"/>
        <v>0.7196112984680519</v>
      </c>
    </row>
    <row r="27" spans="1:7" ht="23.25" customHeight="1">
      <c r="A27" s="49"/>
      <c r="B27" s="47" t="s">
        <v>179</v>
      </c>
      <c r="C27" s="32">
        <f>'Кр-звезда'!D23+Макарово!D23+Октябрьский!D22+Салтыковка!D22+Урусово!D23+'Ш-Голицыно'!D22</f>
        <v>924</v>
      </c>
      <c r="D27" s="32">
        <f>'Кр-звезда'!E23+Макарово!E23+Октябрьский!E22+Салтыковка!E22+Урусово!E23+'Ш-Голицыно'!E22</f>
        <v>231</v>
      </c>
      <c r="E27" s="32">
        <f>'Кр-звезда'!F23+Макарово!F23+Октябрьский!F22+Салтыковка!F22+Урусово!F23+'Ш-Голицыно'!F22</f>
        <v>228.6</v>
      </c>
      <c r="F27" s="51">
        <f t="shared" si="0"/>
        <v>0.2474025974025974</v>
      </c>
      <c r="G27" s="51">
        <f t="shared" si="1"/>
        <v>0.9896103896103896</v>
      </c>
    </row>
    <row r="28" spans="1:7" ht="22.5" customHeight="1">
      <c r="A28" s="49"/>
      <c r="B28" s="47" t="s">
        <v>37</v>
      </c>
      <c r="C28" s="32">
        <f>МР!D27+'МО г.Ртищево'!D22+'МО г.Ртищево'!D23</f>
        <v>11725</v>
      </c>
      <c r="D28" s="32">
        <f>МР!E27+'МО г.Ртищево'!E22+'МО г.Ртищево'!E23</f>
        <v>0</v>
      </c>
      <c r="E28" s="32">
        <f>МР!F27+'МО г.Ртищево'!F22+'МО г.Ртищево'!F23</f>
        <v>0</v>
      </c>
      <c r="F28" s="51">
        <f t="shared" si="0"/>
        <v>0</v>
      </c>
      <c r="G28" s="51">
        <v>0</v>
      </c>
    </row>
    <row r="29" spans="1:7" ht="30.75" customHeight="1">
      <c r="A29" s="49"/>
      <c r="B29" s="47" t="s">
        <v>164</v>
      </c>
      <c r="C29" s="32">
        <f>МР!D28</f>
        <v>7.6</v>
      </c>
      <c r="D29" s="32">
        <f>МР!E28</f>
        <v>0</v>
      </c>
      <c r="E29" s="32">
        <f>МР!F28</f>
        <v>0</v>
      </c>
      <c r="F29" s="51">
        <f t="shared" si="0"/>
        <v>0</v>
      </c>
      <c r="G29" s="51">
        <v>0</v>
      </c>
    </row>
    <row r="30" spans="1:7" ht="15.75" customHeight="1">
      <c r="A30" s="49"/>
      <c r="B30" s="47" t="s">
        <v>78</v>
      </c>
      <c r="C30" s="32">
        <f>МР!D29+'МО г.Ртищево'!D24+'Кр-звезда'!D22+Макарово!D24+Октябрьский!D23+Салтыковка!D23+Урусово!D24+'Ш-Голицыно'!D23</f>
        <v>21298.1</v>
      </c>
      <c r="D30" s="32">
        <f>МР!E29+'МО г.Ртищево'!E24+'Кр-звезда'!E22+Макарово!E24+Октябрьский!E23+Салтыковка!E23+Урусово!E24+'Ш-Голицыно'!E23</f>
        <v>5699.700000000001</v>
      </c>
      <c r="E30" s="32">
        <f>МР!F29+'МО г.Ртищево'!F24+'Кр-звезда'!F22+Макарово!F24+Октябрьский!F23+Салтыковка!F23+Урусово!F24+'Ш-Голицыно'!F23</f>
        <v>8494.099999999999</v>
      </c>
      <c r="F30" s="51">
        <f t="shared" si="0"/>
        <v>0.39881961301712354</v>
      </c>
      <c r="G30" s="51">
        <f t="shared" si="1"/>
        <v>1.4902714177939185</v>
      </c>
    </row>
    <row r="31" spans="1:7" ht="28.5" customHeight="1">
      <c r="A31" s="49"/>
      <c r="B31" s="47" t="s">
        <v>38</v>
      </c>
      <c r="C31" s="32">
        <f>МР!D30</f>
        <v>0</v>
      </c>
      <c r="D31" s="32">
        <f>МР!E30</f>
        <v>0</v>
      </c>
      <c r="E31" s="32">
        <f>МР!F30</f>
        <v>0</v>
      </c>
      <c r="F31" s="51">
        <v>0</v>
      </c>
      <c r="G31" s="51">
        <v>0</v>
      </c>
    </row>
    <row r="32" spans="1:7" ht="33" customHeight="1" thickBot="1">
      <c r="A32" s="49"/>
      <c r="B32" s="53" t="s">
        <v>171</v>
      </c>
      <c r="C32" s="32">
        <f>МР!D31+'Кр-звезда'!D25+Макарово!D26+Октябрьский!D25+Салтыковка!D25+Урусово!D25+'Ш-Голицыно'!D24</f>
        <v>-440.1</v>
      </c>
      <c r="D32" s="32">
        <f>МР!E31+'Кр-звезда'!E25+Макарово!E26+Октябрьский!E25+Салтыковка!E25+Урусово!E25+'Ш-Голицыно'!E24</f>
        <v>-440.1</v>
      </c>
      <c r="E32" s="32">
        <f>МР!F31+'Кр-звезда'!F25+Макарово!F26+Октябрьский!F25+Салтыковка!F25+Урусово!F25+'Ш-Голицыно'!F24</f>
        <v>-440.1</v>
      </c>
      <c r="F32" s="51">
        <f t="shared" si="0"/>
        <v>1</v>
      </c>
      <c r="G32" s="51">
        <f t="shared" si="1"/>
        <v>1</v>
      </c>
    </row>
    <row r="33" spans="1:7" ht="18.75">
      <c r="A33" s="49"/>
      <c r="B33" s="54" t="s">
        <v>39</v>
      </c>
      <c r="C33" s="50">
        <f>C4+C24</f>
        <v>716554.3999999999</v>
      </c>
      <c r="D33" s="32">
        <f>МР!E32</f>
        <v>153287.5</v>
      </c>
      <c r="E33" s="50">
        <f>E4+E24</f>
        <v>161592.89999999997</v>
      </c>
      <c r="F33" s="51">
        <f t="shared" si="0"/>
        <v>0.22551379211403905</v>
      </c>
      <c r="G33" s="51">
        <f t="shared" si="1"/>
        <v>1.0541818478349505</v>
      </c>
    </row>
    <row r="34" spans="1:7" ht="15.75">
      <c r="A34" s="49"/>
      <c r="B34" s="55" t="s">
        <v>324</v>
      </c>
      <c r="C34" s="50">
        <v>26564.6</v>
      </c>
      <c r="D34" s="32">
        <v>10955.8</v>
      </c>
      <c r="E34" s="50">
        <v>9235.9</v>
      </c>
      <c r="F34" s="51">
        <f t="shared" si="0"/>
        <v>0.34767698365493926</v>
      </c>
      <c r="G34" s="51">
        <f t="shared" si="1"/>
        <v>0.843014658902134</v>
      </c>
    </row>
    <row r="35" spans="1:7" ht="18.75">
      <c r="A35" s="49"/>
      <c r="B35" s="56" t="s">
        <v>325</v>
      </c>
      <c r="C35" s="50">
        <f>C33-C34</f>
        <v>689989.7999999999</v>
      </c>
      <c r="D35" s="50">
        <f>D33-D34</f>
        <v>142331.7</v>
      </c>
      <c r="E35" s="50">
        <f>E33-E34</f>
        <v>152356.99999999997</v>
      </c>
      <c r="F35" s="51">
        <f t="shared" si="0"/>
        <v>0.22081051053218465</v>
      </c>
      <c r="G35" s="51">
        <f t="shared" si="1"/>
        <v>1.0704361712815906</v>
      </c>
    </row>
    <row r="36" spans="1:7" ht="15">
      <c r="A36" s="49"/>
      <c r="B36" s="47" t="s">
        <v>119</v>
      </c>
      <c r="C36" s="32">
        <f>C4</f>
        <v>216269.6</v>
      </c>
      <c r="D36" s="32">
        <f>D4</f>
        <v>50480</v>
      </c>
      <c r="E36" s="32">
        <f>E4</f>
        <v>56605.19999999999</v>
      </c>
      <c r="F36" s="51">
        <f t="shared" si="0"/>
        <v>0.26173442776978356</v>
      </c>
      <c r="G36" s="51">
        <f t="shared" si="1"/>
        <v>1.1213391442155307</v>
      </c>
    </row>
    <row r="37" spans="1:7" ht="12.75">
      <c r="A37" s="201"/>
      <c r="B37" s="179"/>
      <c r="C37" s="179"/>
      <c r="D37" s="179"/>
      <c r="E37" s="179"/>
      <c r="F37" s="179"/>
      <c r="G37" s="180"/>
    </row>
    <row r="38" spans="1:7" ht="15" customHeight="1">
      <c r="A38" s="193" t="s">
        <v>178</v>
      </c>
      <c r="B38" s="171" t="s">
        <v>40</v>
      </c>
      <c r="C38" s="162" t="s">
        <v>14</v>
      </c>
      <c r="D38" s="159" t="s">
        <v>239</v>
      </c>
      <c r="E38" s="162" t="s">
        <v>15</v>
      </c>
      <c r="F38" s="159" t="s">
        <v>162</v>
      </c>
      <c r="G38" s="159" t="s">
        <v>240</v>
      </c>
    </row>
    <row r="39" spans="1:7" ht="13.5" customHeight="1">
      <c r="A39" s="193"/>
      <c r="B39" s="171"/>
      <c r="C39" s="162"/>
      <c r="D39" s="160"/>
      <c r="E39" s="162"/>
      <c r="F39" s="160"/>
      <c r="G39" s="160"/>
    </row>
    <row r="40" spans="1:7" ht="21" customHeight="1">
      <c r="A40" s="57" t="s">
        <v>80</v>
      </c>
      <c r="B40" s="52" t="s">
        <v>41</v>
      </c>
      <c r="C40" s="58">
        <f>C41+C42+C43+C45+C46+C44</f>
        <v>58356.7</v>
      </c>
      <c r="D40" s="58">
        <f>D41+D42+D43+D45+D46+D44</f>
        <v>18158.999999999996</v>
      </c>
      <c r="E40" s="58">
        <f>E41+E42+E43+E45+E46+E44</f>
        <v>15590.9</v>
      </c>
      <c r="F40" s="59">
        <f>E40/C40</f>
        <v>0.2671655525415248</v>
      </c>
      <c r="G40" s="59">
        <f>E40/D40</f>
        <v>0.8585770141527619</v>
      </c>
    </row>
    <row r="41" spans="1:7" s="156" customFormat="1" ht="13.5">
      <c r="A41" s="60" t="s">
        <v>82</v>
      </c>
      <c r="B41" s="61" t="s">
        <v>42</v>
      </c>
      <c r="C41" s="62">
        <f>МР!D38+'МО г.Ртищево'!D33</f>
        <v>1527.9</v>
      </c>
      <c r="D41" s="62">
        <f>МР!E38+'МО г.Ртищево'!E33</f>
        <v>520.4</v>
      </c>
      <c r="E41" s="62">
        <f>МР!F38+'МО г.Ртищево'!F33</f>
        <v>480</v>
      </c>
      <c r="F41" s="63">
        <f aca="true" t="shared" si="2" ref="F41:F97">E41/C41</f>
        <v>0.3141566856469664</v>
      </c>
      <c r="G41" s="63">
        <f aca="true" t="shared" si="3" ref="G41:G97">E41/D41</f>
        <v>0.9223674096848579</v>
      </c>
    </row>
    <row r="42" spans="1:7" s="156" customFormat="1" ht="13.5">
      <c r="A42" s="60" t="s">
        <v>83</v>
      </c>
      <c r="B42" s="61" t="s">
        <v>43</v>
      </c>
      <c r="C42" s="62">
        <f>МР!D39+'Кр-звезда'!D33+Макарово!D33+Октябрьский!D32+Салтыковка!D32+Урусово!D33+'Ш-Голицыно'!D32</f>
        <v>32434.100000000002</v>
      </c>
      <c r="D42" s="62">
        <f>МР!E39+'Кр-звезда'!E33+Макарово!E33+Октябрьский!E32+Салтыковка!E32+Урусово!E33+'Ш-Голицыно'!E32</f>
        <v>9741.599999999999</v>
      </c>
      <c r="E42" s="62">
        <f>МР!F39+'Кр-звезда'!F33+Макарово!F33+Октябрьский!F32+Салтыковка!F32+Урусово!F33+'Ш-Голицыно'!F32</f>
        <v>8740.5</v>
      </c>
      <c r="F42" s="63">
        <f t="shared" si="2"/>
        <v>0.2694848939850342</v>
      </c>
      <c r="G42" s="63">
        <f t="shared" si="3"/>
        <v>0.8972345405272236</v>
      </c>
    </row>
    <row r="43" spans="1:7" s="156" customFormat="1" ht="13.5">
      <c r="A43" s="60" t="s">
        <v>84</v>
      </c>
      <c r="B43" s="61" t="s">
        <v>45</v>
      </c>
      <c r="C43" s="62">
        <f>МР!D41</f>
        <v>8577.6</v>
      </c>
      <c r="D43" s="62">
        <f>МР!E41</f>
        <v>2342.9</v>
      </c>
      <c r="E43" s="62">
        <f>МР!F41</f>
        <v>1600.4</v>
      </c>
      <c r="F43" s="63">
        <f t="shared" si="2"/>
        <v>0.1865789964558851</v>
      </c>
      <c r="G43" s="63">
        <f t="shared" si="3"/>
        <v>0.6830850655170942</v>
      </c>
    </row>
    <row r="44" spans="1:7" ht="25.5" hidden="1">
      <c r="A44" s="34" t="s">
        <v>241</v>
      </c>
      <c r="B44" s="47" t="s">
        <v>242</v>
      </c>
      <c r="C44" s="64">
        <f>МР!D42</f>
        <v>0</v>
      </c>
      <c r="D44" s="64">
        <f>МР!E42</f>
        <v>0</v>
      </c>
      <c r="E44" s="64">
        <f>МР!F42</f>
        <v>0</v>
      </c>
      <c r="F44" s="65" t="e">
        <f t="shared" si="2"/>
        <v>#DIV/0!</v>
      </c>
      <c r="G44" s="65">
        <v>0</v>
      </c>
    </row>
    <row r="45" spans="1:7" s="156" customFormat="1" ht="13.5">
      <c r="A45" s="60" t="s">
        <v>85</v>
      </c>
      <c r="B45" s="61" t="s">
        <v>46</v>
      </c>
      <c r="C45" s="62">
        <f>МР!D43+'МО г.Ртищево'!D35+'Кр-звезда'!D34+Макарово!D34+Октябрьский!D33+Салтыковка!D33+Урусово!D34+'Ш-Голицыно'!D33</f>
        <v>560</v>
      </c>
      <c r="D45" s="62">
        <f>МР!E43+'МО г.Ртищево'!E35+'Кр-звезда'!E34+Макарово!E34+Октябрьский!E33+Салтыковка!E33+Урусово!E34+'Ш-Голицыно'!E33</f>
        <v>152.5</v>
      </c>
      <c r="E45" s="62">
        <f>МР!F43+'МО г.Ртищево'!F35+'Кр-звезда'!F34+Макарово!F34+Октябрьский!F33+Салтыковка!F33+Урусово!F34+'Ш-Голицыно'!F33</f>
        <v>0</v>
      </c>
      <c r="F45" s="63">
        <f t="shared" si="2"/>
        <v>0</v>
      </c>
      <c r="G45" s="63">
        <f t="shared" si="3"/>
        <v>0</v>
      </c>
    </row>
    <row r="46" spans="1:7" s="156" customFormat="1" ht="13.5">
      <c r="A46" s="60" t="s">
        <v>144</v>
      </c>
      <c r="B46" s="61" t="s">
        <v>47</v>
      </c>
      <c r="C46" s="62">
        <f>C47+C48++C49+C50+C53+C54+C51+C55+C56+C52</f>
        <v>15257.099999999999</v>
      </c>
      <c r="D46" s="62">
        <f>D47+D48++D49+D50+D53+D54+D51+D55+D56+D52</f>
        <v>5401.599999999999</v>
      </c>
      <c r="E46" s="62">
        <f>E47+E48++E49+E50+E53+E54+E51+E55+E56+E52</f>
        <v>4770</v>
      </c>
      <c r="F46" s="63">
        <f t="shared" si="2"/>
        <v>0.3126413276441788</v>
      </c>
      <c r="G46" s="63">
        <f t="shared" si="3"/>
        <v>0.8830716824644551</v>
      </c>
    </row>
    <row r="47" spans="1:7" ht="12.75">
      <c r="A47" s="34"/>
      <c r="B47" s="47" t="s">
        <v>168</v>
      </c>
      <c r="C47" s="64">
        <f>МР!D45+'МО г.Ртищево'!D37</f>
        <v>9153.9</v>
      </c>
      <c r="D47" s="64">
        <f>МР!E45+'МО г.Ртищево'!E37</f>
        <v>2485.2999999999997</v>
      </c>
      <c r="E47" s="64">
        <f>МР!F45+'МО г.Ртищево'!F37</f>
        <v>2156</v>
      </c>
      <c r="F47" s="65">
        <f t="shared" si="2"/>
        <v>0.2355280263057276</v>
      </c>
      <c r="G47" s="65">
        <f t="shared" si="3"/>
        <v>0.8675009053233012</v>
      </c>
    </row>
    <row r="48" spans="1:7" ht="12.75" hidden="1">
      <c r="A48" s="34"/>
      <c r="B48" s="47" t="s">
        <v>249</v>
      </c>
      <c r="C48" s="64">
        <f>'МО г.Ртищево'!D39+'Ш-Голицыно'!D36</f>
        <v>0</v>
      </c>
      <c r="D48" s="64">
        <f>'МО г.Ртищево'!E39+'Ш-Голицыно'!E36</f>
        <v>0</v>
      </c>
      <c r="E48" s="64">
        <f>'МО г.Ртищево'!F39+'Ш-Голицыно'!F36</f>
        <v>0</v>
      </c>
      <c r="F48" s="65" t="e">
        <f t="shared" si="2"/>
        <v>#DIV/0!</v>
      </c>
      <c r="G48" s="65" t="e">
        <f t="shared" si="3"/>
        <v>#DIV/0!</v>
      </c>
    </row>
    <row r="49" spans="1:7" ht="12.75">
      <c r="A49" s="34"/>
      <c r="B49" s="47" t="s">
        <v>48</v>
      </c>
      <c r="C49" s="64">
        <f>'Кр-звезда'!D36+Макарово!D36+Октябрьский!D35+Салтыковка!D35+Урусово!D36+'Ш-Голицыно'!D35+МР!D47</f>
        <v>57.3</v>
      </c>
      <c r="D49" s="64">
        <f>'Кр-звезда'!E36+Макарово!E36+Октябрьский!E35+Салтыковка!E35+Урусово!E36+'Ш-Голицыно'!E35+МР!E47</f>
        <v>17.1</v>
      </c>
      <c r="E49" s="64">
        <f>'Кр-звезда'!F36+Макарово!F36+Октябрьский!F35+Салтыковка!F35+Урусово!F36+'Ш-Голицыно'!F35+МР!F47</f>
        <v>0</v>
      </c>
      <c r="F49" s="65">
        <f t="shared" si="2"/>
        <v>0</v>
      </c>
      <c r="G49" s="65">
        <f t="shared" si="3"/>
        <v>0</v>
      </c>
    </row>
    <row r="50" spans="1:7" ht="12.75">
      <c r="A50" s="34"/>
      <c r="B50" s="47" t="s">
        <v>120</v>
      </c>
      <c r="C50" s="64">
        <f>МР!D48</f>
        <v>120</v>
      </c>
      <c r="D50" s="64">
        <f>МР!E48</f>
        <v>85</v>
      </c>
      <c r="E50" s="64">
        <f>МР!F48</f>
        <v>85</v>
      </c>
      <c r="F50" s="65">
        <f t="shared" si="2"/>
        <v>0.7083333333333334</v>
      </c>
      <c r="G50" s="65">
        <f t="shared" si="3"/>
        <v>1</v>
      </c>
    </row>
    <row r="51" spans="1:7" ht="18" customHeight="1">
      <c r="A51" s="34"/>
      <c r="B51" s="47" t="s">
        <v>319</v>
      </c>
      <c r="C51" s="64">
        <f>Урусово!D37</f>
        <v>5</v>
      </c>
      <c r="D51" s="64">
        <f>Урусово!E37</f>
        <v>5</v>
      </c>
      <c r="E51" s="64">
        <f>Урусово!F37</f>
        <v>5</v>
      </c>
      <c r="F51" s="65">
        <f t="shared" si="2"/>
        <v>1</v>
      </c>
      <c r="G51" s="65">
        <f t="shared" si="3"/>
        <v>1</v>
      </c>
    </row>
    <row r="52" spans="1:7" ht="31.5" customHeight="1">
      <c r="A52" s="34"/>
      <c r="B52" s="47" t="s">
        <v>355</v>
      </c>
      <c r="C52" s="64">
        <f>'МО г.Ртищево'!D41</f>
        <v>100</v>
      </c>
      <c r="D52" s="64">
        <f>'МО г.Ртищево'!E41</f>
        <v>100</v>
      </c>
      <c r="E52" s="64">
        <f>'МО г.Ртищево'!F41</f>
        <v>100</v>
      </c>
      <c r="F52" s="65">
        <f t="shared" si="2"/>
        <v>1</v>
      </c>
      <c r="G52" s="65">
        <f t="shared" si="3"/>
        <v>1</v>
      </c>
    </row>
    <row r="53" spans="1:7" ht="25.5">
      <c r="A53" s="34"/>
      <c r="B53" s="47" t="s">
        <v>334</v>
      </c>
      <c r="C53" s="64">
        <f>МР!D49+'МО г.Ртищево'!D42</f>
        <v>4159.6</v>
      </c>
      <c r="D53" s="64">
        <f>МР!E49+'МО г.Ртищево'!E42</f>
        <v>1182.9</v>
      </c>
      <c r="E53" s="64">
        <f>МР!F49+'МО г.Ртищево'!F42</f>
        <v>911.8</v>
      </c>
      <c r="F53" s="65">
        <f t="shared" si="2"/>
        <v>0.2192037695932301</v>
      </c>
      <c r="G53" s="65">
        <f t="shared" si="3"/>
        <v>0.7708174824583649</v>
      </c>
    </row>
    <row r="54" spans="1:7" ht="20.25" customHeight="1" hidden="1">
      <c r="A54" s="34"/>
      <c r="B54" s="47" t="s">
        <v>174</v>
      </c>
      <c r="C54" s="66">
        <f>МР!D50</f>
        <v>0</v>
      </c>
      <c r="D54" s="66">
        <f>МР!E50</f>
        <v>0</v>
      </c>
      <c r="E54" s="66">
        <f>МР!F50</f>
        <v>0</v>
      </c>
      <c r="F54" s="65" t="e">
        <f t="shared" si="2"/>
        <v>#DIV/0!</v>
      </c>
      <c r="G54" s="65" t="e">
        <f t="shared" si="3"/>
        <v>#DIV/0!</v>
      </c>
    </row>
    <row r="55" spans="1:7" ht="20.25" customHeight="1">
      <c r="A55" s="34"/>
      <c r="B55" s="47" t="s">
        <v>332</v>
      </c>
      <c r="C55" s="66">
        <f>'МО г.Ртищево'!D43</f>
        <v>180</v>
      </c>
      <c r="D55" s="66">
        <f>'МО г.Ртищево'!E43</f>
        <v>45</v>
      </c>
      <c r="E55" s="66">
        <f>'МО г.Ртищево'!F43</f>
        <v>31.5</v>
      </c>
      <c r="F55" s="65">
        <f t="shared" si="2"/>
        <v>0.175</v>
      </c>
      <c r="G55" s="65">
        <f t="shared" si="3"/>
        <v>0.7</v>
      </c>
    </row>
    <row r="56" spans="1:7" ht="26.25" customHeight="1">
      <c r="A56" s="34"/>
      <c r="B56" s="67" t="s">
        <v>335</v>
      </c>
      <c r="C56" s="66">
        <f>МР!D51</f>
        <v>1481.3</v>
      </c>
      <c r="D56" s="66">
        <f>МР!E51</f>
        <v>1481.3</v>
      </c>
      <c r="E56" s="66">
        <f>МР!F51</f>
        <v>1480.7</v>
      </c>
      <c r="F56" s="65">
        <f t="shared" si="2"/>
        <v>0.9995949503814218</v>
      </c>
      <c r="G56" s="65">
        <f t="shared" si="3"/>
        <v>0.9995949503814218</v>
      </c>
    </row>
    <row r="57" spans="1:7" ht="24" customHeight="1">
      <c r="A57" s="57" t="s">
        <v>123</v>
      </c>
      <c r="B57" s="52" t="s">
        <v>115</v>
      </c>
      <c r="C57" s="68">
        <f>C58</f>
        <v>924</v>
      </c>
      <c r="D57" s="68">
        <f>D58</f>
        <v>232.8</v>
      </c>
      <c r="E57" s="68">
        <f>E58</f>
        <v>133.29999999999998</v>
      </c>
      <c r="F57" s="59">
        <f t="shared" si="2"/>
        <v>0.14426406926406923</v>
      </c>
      <c r="G57" s="59">
        <f t="shared" si="3"/>
        <v>0.5725945017182129</v>
      </c>
    </row>
    <row r="58" spans="1:7" s="156" customFormat="1" ht="27">
      <c r="A58" s="60" t="s">
        <v>124</v>
      </c>
      <c r="B58" s="61" t="s">
        <v>116</v>
      </c>
      <c r="C58" s="62">
        <f>'Кр-звезда'!D38+Макарово!D38+Октябрьский!D37+Салтыковка!D37+Урусово!D39+'Ш-Голицыно'!D38</f>
        <v>924</v>
      </c>
      <c r="D58" s="62">
        <f>'Кр-звезда'!E38+Макарово!E38+Октябрьский!E37+Салтыковка!E37+Урусово!E39+'Ш-Голицыно'!E38</f>
        <v>232.8</v>
      </c>
      <c r="E58" s="62">
        <f>'Кр-звезда'!F38+Макарово!F38+Октябрьский!F37+Салтыковка!F37+Урусово!F39+'Ш-Голицыно'!F38</f>
        <v>133.29999999999998</v>
      </c>
      <c r="F58" s="63">
        <f t="shared" si="2"/>
        <v>0.14426406926406923</v>
      </c>
      <c r="G58" s="63">
        <f t="shared" si="3"/>
        <v>0.5725945017182129</v>
      </c>
    </row>
    <row r="59" spans="1:7" ht="21" customHeight="1">
      <c r="A59" s="57" t="s">
        <v>86</v>
      </c>
      <c r="B59" s="52" t="s">
        <v>49</v>
      </c>
      <c r="C59" s="68">
        <f>C60+C62</f>
        <v>930</v>
      </c>
      <c r="D59" s="68">
        <f>D60+D62</f>
        <v>240</v>
      </c>
      <c r="E59" s="68">
        <f>E60+E62</f>
        <v>125.1</v>
      </c>
      <c r="F59" s="59">
        <f t="shared" si="2"/>
        <v>0.13451612903225807</v>
      </c>
      <c r="G59" s="59">
        <f t="shared" si="3"/>
        <v>0.52125</v>
      </c>
    </row>
    <row r="60" spans="1:7" s="156" customFormat="1" ht="18.75" customHeight="1">
      <c r="A60" s="60" t="s">
        <v>125</v>
      </c>
      <c r="B60" s="61" t="s">
        <v>117</v>
      </c>
      <c r="C60" s="62">
        <f>C61</f>
        <v>130</v>
      </c>
      <c r="D60" s="62">
        <f>D61</f>
        <v>40</v>
      </c>
      <c r="E60" s="62">
        <f>E61</f>
        <v>0</v>
      </c>
      <c r="F60" s="63">
        <f t="shared" si="2"/>
        <v>0</v>
      </c>
      <c r="G60" s="63">
        <f t="shared" si="3"/>
        <v>0</v>
      </c>
    </row>
    <row r="61" spans="1:7" ht="38.25" customHeight="1">
      <c r="A61" s="34"/>
      <c r="B61" s="69" t="s">
        <v>320</v>
      </c>
      <c r="C61" s="64">
        <f>Макарово!D41+Салтыковка!D40</f>
        <v>130</v>
      </c>
      <c r="D61" s="64">
        <f>Макарово!E41+Салтыковка!E40</f>
        <v>40</v>
      </c>
      <c r="E61" s="64">
        <f>Макарово!F41+Салтыковка!F40</f>
        <v>0</v>
      </c>
      <c r="F61" s="65">
        <f t="shared" si="2"/>
        <v>0</v>
      </c>
      <c r="G61" s="65">
        <f t="shared" si="3"/>
        <v>0</v>
      </c>
    </row>
    <row r="62" spans="1:7" s="156" customFormat="1" ht="30" customHeight="1">
      <c r="A62" s="60" t="s">
        <v>177</v>
      </c>
      <c r="B62" s="61" t="s">
        <v>223</v>
      </c>
      <c r="C62" s="62">
        <f>C63+C64+C65</f>
        <v>800</v>
      </c>
      <c r="D62" s="62">
        <f>D63+D64+D65</f>
        <v>200</v>
      </c>
      <c r="E62" s="62">
        <f>E63+E64+E65</f>
        <v>125.1</v>
      </c>
      <c r="F62" s="63">
        <f t="shared" si="2"/>
        <v>0.156375</v>
      </c>
      <c r="G62" s="63">
        <f t="shared" si="3"/>
        <v>0.6255</v>
      </c>
    </row>
    <row r="63" spans="1:7" ht="53.25" customHeight="1">
      <c r="A63" s="34"/>
      <c r="B63" s="69" t="s">
        <v>288</v>
      </c>
      <c r="C63" s="64">
        <f>'МО г.Ртищево'!D48</f>
        <v>20</v>
      </c>
      <c r="D63" s="64">
        <f>'МО г.Ртищево'!E48</f>
        <v>5</v>
      </c>
      <c r="E63" s="64">
        <f>'МО г.Ртищево'!F48</f>
        <v>0</v>
      </c>
      <c r="F63" s="65">
        <f t="shared" si="2"/>
        <v>0</v>
      </c>
      <c r="G63" s="65">
        <v>0</v>
      </c>
    </row>
    <row r="64" spans="1:7" ht="38.25" customHeight="1">
      <c r="A64" s="34"/>
      <c r="B64" s="69" t="s">
        <v>283</v>
      </c>
      <c r="C64" s="64">
        <f>'МО г.Ртищево'!D46</f>
        <v>200</v>
      </c>
      <c r="D64" s="64">
        <f>'МО г.Ртищево'!E46</f>
        <v>50</v>
      </c>
      <c r="E64" s="64">
        <f>'МО г.Ртищево'!F46</f>
        <v>0</v>
      </c>
      <c r="F64" s="65">
        <f t="shared" si="2"/>
        <v>0</v>
      </c>
      <c r="G64" s="65">
        <f t="shared" si="3"/>
        <v>0</v>
      </c>
    </row>
    <row r="65" spans="1:7" ht="41.25" customHeight="1">
      <c r="A65" s="34"/>
      <c r="B65" s="69" t="s">
        <v>286</v>
      </c>
      <c r="C65" s="64">
        <f>'МО г.Ртищево'!D47</f>
        <v>580</v>
      </c>
      <c r="D65" s="64">
        <f>'МО г.Ртищево'!E47</f>
        <v>145</v>
      </c>
      <c r="E65" s="64">
        <f>'МО г.Ртищево'!F47</f>
        <v>125.1</v>
      </c>
      <c r="F65" s="65">
        <f t="shared" si="2"/>
        <v>0.21568965517241379</v>
      </c>
      <c r="G65" s="65">
        <f t="shared" si="3"/>
        <v>0.8627586206896551</v>
      </c>
    </row>
    <row r="66" spans="1:7" ht="22.5" customHeight="1">
      <c r="A66" s="57" t="s">
        <v>87</v>
      </c>
      <c r="B66" s="52" t="s">
        <v>51</v>
      </c>
      <c r="C66" s="68">
        <f>C67+C69+C76</f>
        <v>35111.7</v>
      </c>
      <c r="D66" s="68">
        <f>D67+D69+D76</f>
        <v>6457.3</v>
      </c>
      <c r="E66" s="68">
        <f>E67+E69+E76</f>
        <v>5777.3</v>
      </c>
      <c r="F66" s="59">
        <f t="shared" si="2"/>
        <v>0.16454059473053143</v>
      </c>
      <c r="G66" s="59">
        <f t="shared" si="3"/>
        <v>0.8946928282718783</v>
      </c>
    </row>
    <row r="67" spans="1:7" s="156" customFormat="1" ht="22.5" customHeight="1">
      <c r="A67" s="60" t="s">
        <v>274</v>
      </c>
      <c r="B67" s="61" t="s">
        <v>338</v>
      </c>
      <c r="C67" s="62">
        <f>C68</f>
        <v>1672.5</v>
      </c>
      <c r="D67" s="62">
        <f>D68</f>
        <v>1672.5</v>
      </c>
      <c r="E67" s="62">
        <f>E68</f>
        <v>1672.5</v>
      </c>
      <c r="F67" s="59">
        <f t="shared" si="2"/>
        <v>1</v>
      </c>
      <c r="G67" s="59">
        <f t="shared" si="3"/>
        <v>1</v>
      </c>
    </row>
    <row r="68" spans="1:7" ht="36.75" customHeight="1">
      <c r="A68" s="57"/>
      <c r="B68" s="47" t="s">
        <v>275</v>
      </c>
      <c r="C68" s="64">
        <f>МР!D60</f>
        <v>1672.5</v>
      </c>
      <c r="D68" s="64">
        <f>МР!E60</f>
        <v>1672.5</v>
      </c>
      <c r="E68" s="64">
        <f>МР!F60</f>
        <v>1672.5</v>
      </c>
      <c r="F68" s="65">
        <f t="shared" si="2"/>
        <v>1</v>
      </c>
      <c r="G68" s="65">
        <f t="shared" si="3"/>
        <v>1</v>
      </c>
    </row>
    <row r="69" spans="1:7" s="156" customFormat="1" ht="36.75" customHeight="1">
      <c r="A69" s="60" t="s">
        <v>134</v>
      </c>
      <c r="B69" s="61" t="s">
        <v>337</v>
      </c>
      <c r="C69" s="62">
        <f>C70+C73+C74+C71+C72</f>
        <v>33434.7</v>
      </c>
      <c r="D69" s="62">
        <f>D70+D73+D74+D71+D72</f>
        <v>4780.3</v>
      </c>
      <c r="E69" s="62">
        <f>E70+E73+E74+E71+E72</f>
        <v>4100.3</v>
      </c>
      <c r="F69" s="63">
        <f t="shared" si="2"/>
        <v>0.12263606373019649</v>
      </c>
      <c r="G69" s="63">
        <f t="shared" si="3"/>
        <v>0.8577495136288518</v>
      </c>
    </row>
    <row r="70" spans="1:7" ht="89.25" customHeight="1">
      <c r="A70" s="34"/>
      <c r="B70" s="70" t="s">
        <v>259</v>
      </c>
      <c r="C70" s="64">
        <f>МР!D61</f>
        <v>12405</v>
      </c>
      <c r="D70" s="64">
        <f>МР!E61</f>
        <v>680</v>
      </c>
      <c r="E70" s="64">
        <f>МР!F61</f>
        <v>0</v>
      </c>
      <c r="F70" s="65">
        <f t="shared" si="2"/>
        <v>0</v>
      </c>
      <c r="G70" s="65">
        <f t="shared" si="3"/>
        <v>0</v>
      </c>
    </row>
    <row r="71" spans="1:7" ht="60.75" customHeight="1">
      <c r="A71" s="34"/>
      <c r="B71" s="70" t="s">
        <v>356</v>
      </c>
      <c r="C71" s="64">
        <f>'МО г.Ртищево'!D51</f>
        <v>140.5</v>
      </c>
      <c r="D71" s="64">
        <f>'МО г.Ртищево'!E51</f>
        <v>140.5</v>
      </c>
      <c r="E71" s="64">
        <f>'МО г.Ртищево'!F51</f>
        <v>140.5</v>
      </c>
      <c r="F71" s="65">
        <f t="shared" si="2"/>
        <v>1</v>
      </c>
      <c r="G71" s="65">
        <f t="shared" si="3"/>
        <v>1</v>
      </c>
    </row>
    <row r="72" spans="1:7" ht="69" customHeight="1">
      <c r="A72" s="34"/>
      <c r="B72" s="70" t="s">
        <v>359</v>
      </c>
      <c r="C72" s="64">
        <f>'МО г.Ртищево'!D52</f>
        <v>59.5</v>
      </c>
      <c r="D72" s="64">
        <f>'МО г.Ртищево'!E52</f>
        <v>59.5</v>
      </c>
      <c r="E72" s="64">
        <f>'МО г.Ртищево'!F52</f>
        <v>59.5</v>
      </c>
      <c r="F72" s="65">
        <f t="shared" si="2"/>
        <v>1</v>
      </c>
      <c r="G72" s="65">
        <f t="shared" si="3"/>
        <v>1</v>
      </c>
    </row>
    <row r="73" spans="1:7" ht="42" customHeight="1">
      <c r="A73" s="57"/>
      <c r="B73" s="70" t="s">
        <v>290</v>
      </c>
      <c r="C73" s="64">
        <f>'МО г.Ртищево'!D53</f>
        <v>12419.9</v>
      </c>
      <c r="D73" s="64">
        <f>'МО г.Ртищево'!E53</f>
        <v>3900.3</v>
      </c>
      <c r="E73" s="64">
        <f>'МО г.Ртищево'!F53</f>
        <v>3900.3</v>
      </c>
      <c r="F73" s="65">
        <f t="shared" si="2"/>
        <v>0.3140363448981071</v>
      </c>
      <c r="G73" s="65">
        <f t="shared" si="3"/>
        <v>1</v>
      </c>
    </row>
    <row r="74" spans="1:7" ht="42" customHeight="1">
      <c r="A74" s="57"/>
      <c r="B74" s="70" t="s">
        <v>200</v>
      </c>
      <c r="C74" s="64">
        <f>C75</f>
        <v>8409.8</v>
      </c>
      <c r="D74" s="64">
        <f>D75</f>
        <v>0</v>
      </c>
      <c r="E74" s="64">
        <f>E75</f>
        <v>0</v>
      </c>
      <c r="F74" s="65">
        <f t="shared" si="2"/>
        <v>0</v>
      </c>
      <c r="G74" s="65">
        <v>0</v>
      </c>
    </row>
    <row r="75" spans="1:7" ht="34.5" customHeight="1">
      <c r="A75" s="57"/>
      <c r="B75" s="47" t="s">
        <v>261</v>
      </c>
      <c r="C75" s="64">
        <f>МР!D63</f>
        <v>8409.8</v>
      </c>
      <c r="D75" s="64">
        <f>МР!E63</f>
        <v>0</v>
      </c>
      <c r="E75" s="64">
        <f>МР!F63</f>
        <v>0</v>
      </c>
      <c r="F75" s="65">
        <f t="shared" si="2"/>
        <v>0</v>
      </c>
      <c r="G75" s="65">
        <v>0</v>
      </c>
    </row>
    <row r="76" spans="1:7" s="156" customFormat="1" ht="28.5" customHeight="1">
      <c r="A76" s="60" t="s">
        <v>88</v>
      </c>
      <c r="B76" s="71" t="s">
        <v>245</v>
      </c>
      <c r="C76" s="62">
        <f>C77+C78</f>
        <v>4.5</v>
      </c>
      <c r="D76" s="62">
        <f>D77+D78</f>
        <v>4.5</v>
      </c>
      <c r="E76" s="62">
        <f>E77+E78</f>
        <v>4.5</v>
      </c>
      <c r="F76" s="63">
        <f t="shared" si="2"/>
        <v>1</v>
      </c>
      <c r="G76" s="63">
        <f t="shared" si="3"/>
        <v>1</v>
      </c>
    </row>
    <row r="77" spans="1:7" ht="22.5" customHeight="1">
      <c r="A77" s="57"/>
      <c r="B77" s="72" t="s">
        <v>139</v>
      </c>
      <c r="C77" s="64">
        <f>МР!D67+'Кр-звезда'!D44+Макарово!D44+Октябрьский!D43+Салтыковка!D43+Урусово!D45+'Ш-Голицыно'!D44</f>
        <v>4.5</v>
      </c>
      <c r="D77" s="64">
        <f>МР!E67+'Кр-звезда'!E44+Макарово!E44+Октябрьский!E43+Салтыковка!E43+Урусово!E45+'Ш-Голицыно'!E44</f>
        <v>4.5</v>
      </c>
      <c r="E77" s="64">
        <f>МР!F67+'Кр-звезда'!F44+Макарово!F44+Октябрьский!F43+Салтыковка!F43+Урусово!F45+'Ш-Голицыно'!F44</f>
        <v>4.5</v>
      </c>
      <c r="F77" s="65">
        <f t="shared" si="2"/>
        <v>1</v>
      </c>
      <c r="G77" s="65">
        <f t="shared" si="3"/>
        <v>1</v>
      </c>
    </row>
    <row r="78" spans="1:7" ht="46.5" customHeight="1" hidden="1">
      <c r="A78" s="57"/>
      <c r="B78" s="72" t="s">
        <v>244</v>
      </c>
      <c r="C78" s="64">
        <f>МР!D68</f>
        <v>0</v>
      </c>
      <c r="D78" s="64">
        <f>МР!E68</f>
        <v>0</v>
      </c>
      <c r="E78" s="64">
        <f>МР!F68</f>
        <v>0</v>
      </c>
      <c r="F78" s="65" t="e">
        <f t="shared" si="2"/>
        <v>#DIV/0!</v>
      </c>
      <c r="G78" s="65" t="e">
        <f t="shared" si="3"/>
        <v>#DIV/0!</v>
      </c>
    </row>
    <row r="79" spans="1:7" ht="27" customHeight="1">
      <c r="A79" s="73" t="s">
        <v>89</v>
      </c>
      <c r="B79" s="74" t="s">
        <v>52</v>
      </c>
      <c r="C79" s="68">
        <f>C80+C84+C87</f>
        <v>29870.1</v>
      </c>
      <c r="D79" s="68">
        <f>D80+D84+D87</f>
        <v>15895.099999999999</v>
      </c>
      <c r="E79" s="68">
        <f>E80+E84+E87</f>
        <v>10707</v>
      </c>
      <c r="F79" s="59">
        <f t="shared" si="2"/>
        <v>0.3584520975825324</v>
      </c>
      <c r="G79" s="59">
        <f t="shared" si="3"/>
        <v>0.6736038150121736</v>
      </c>
    </row>
    <row r="80" spans="1:7" s="156" customFormat="1" ht="13.5">
      <c r="A80" s="60" t="s">
        <v>90</v>
      </c>
      <c r="B80" s="61" t="s">
        <v>53</v>
      </c>
      <c r="C80" s="62">
        <f>МР!D70+'МО г.Ртищево'!D55</f>
        <v>2913.4</v>
      </c>
      <c r="D80" s="62">
        <f>МР!E70+'МО г.Ртищево'!E55</f>
        <v>1499.1</v>
      </c>
      <c r="E80" s="62">
        <f>МР!F70+'МО г.Ртищево'!F55</f>
        <v>1281.5</v>
      </c>
      <c r="F80" s="63">
        <f t="shared" si="2"/>
        <v>0.4398640763369259</v>
      </c>
      <c r="G80" s="63">
        <f t="shared" si="3"/>
        <v>0.8548462410779801</v>
      </c>
    </row>
    <row r="81" spans="1:7" ht="23.25" customHeight="1">
      <c r="A81" s="34"/>
      <c r="B81" s="47" t="s">
        <v>203</v>
      </c>
      <c r="C81" s="64">
        <f>МР!D72+'МО г.Ртищево'!D57</f>
        <v>1460</v>
      </c>
      <c r="D81" s="64">
        <f>МР!E72+'МО г.Ртищево'!E57</f>
        <v>117.5</v>
      </c>
      <c r="E81" s="64">
        <f>МР!F72+'МО г.Ртищево'!F57</f>
        <v>0</v>
      </c>
      <c r="F81" s="65">
        <f t="shared" si="2"/>
        <v>0</v>
      </c>
      <c r="G81" s="65">
        <f t="shared" si="3"/>
        <v>0</v>
      </c>
    </row>
    <row r="82" spans="1:7" ht="42.75" customHeight="1">
      <c r="A82" s="34"/>
      <c r="B82" s="47" t="s">
        <v>328</v>
      </c>
      <c r="C82" s="64">
        <f>'МО г.Ртищево'!D56</f>
        <v>353.4</v>
      </c>
      <c r="D82" s="64">
        <f>'МО г.Ртищево'!E56</f>
        <v>353.4</v>
      </c>
      <c r="E82" s="64">
        <f>'МО г.Ртищево'!F56</f>
        <v>353.4</v>
      </c>
      <c r="F82" s="65">
        <f t="shared" si="2"/>
        <v>1</v>
      </c>
      <c r="G82" s="65">
        <f t="shared" si="3"/>
        <v>1</v>
      </c>
    </row>
    <row r="83" spans="1:7" ht="33.75" customHeight="1">
      <c r="A83" s="34"/>
      <c r="B83" s="47" t="s">
        <v>278</v>
      </c>
      <c r="C83" s="64">
        <f>МР!D71+'МО г.Ртищево'!D58</f>
        <v>1100</v>
      </c>
      <c r="D83" s="64">
        <f>МР!E71+'МО г.Ртищево'!E58</f>
        <v>1028.2</v>
      </c>
      <c r="E83" s="64">
        <f>МР!F71+'МО г.Ртищево'!F58</f>
        <v>928.1</v>
      </c>
      <c r="F83" s="65">
        <f t="shared" si="2"/>
        <v>0.8437272727272728</v>
      </c>
      <c r="G83" s="65">
        <f t="shared" si="3"/>
        <v>0.9026453997276794</v>
      </c>
    </row>
    <row r="84" spans="1:7" s="156" customFormat="1" ht="33.75" customHeight="1">
      <c r="A84" s="60" t="s">
        <v>91</v>
      </c>
      <c r="B84" s="61" t="s">
        <v>339</v>
      </c>
      <c r="C84" s="62">
        <f>C85</f>
        <v>5348.2</v>
      </c>
      <c r="D84" s="62">
        <f>D85</f>
        <v>5348.2</v>
      </c>
      <c r="E84" s="62">
        <f>E85</f>
        <v>2099.1</v>
      </c>
      <c r="F84" s="63">
        <f t="shared" si="2"/>
        <v>0.3924871919524326</v>
      </c>
      <c r="G84" s="63">
        <f t="shared" si="3"/>
        <v>0.3924871919524326</v>
      </c>
    </row>
    <row r="85" spans="1:7" ht="44.25" customHeight="1">
      <c r="A85" s="34"/>
      <c r="B85" s="75" t="s">
        <v>204</v>
      </c>
      <c r="C85" s="64">
        <f>МР!D74</f>
        <v>5348.2</v>
      </c>
      <c r="D85" s="64">
        <f>МР!E74</f>
        <v>5348.2</v>
      </c>
      <c r="E85" s="64">
        <f>МР!F74</f>
        <v>2099.1</v>
      </c>
      <c r="F85" s="59">
        <f t="shared" si="2"/>
        <v>0.3924871919524326</v>
      </c>
      <c r="G85" s="59">
        <f t="shared" si="3"/>
        <v>0.3924871919524326</v>
      </c>
    </row>
    <row r="86" spans="1:7" ht="32.25" customHeight="1">
      <c r="A86" s="34"/>
      <c r="B86" s="76" t="s">
        <v>321</v>
      </c>
      <c r="C86" s="64">
        <f>МР!D75</f>
        <v>5348.2</v>
      </c>
      <c r="D86" s="64">
        <f>МР!E75</f>
        <v>5348.2</v>
      </c>
      <c r="E86" s="64">
        <f>МР!F75</f>
        <v>2099.1</v>
      </c>
      <c r="F86" s="59">
        <f t="shared" si="2"/>
        <v>0.3924871919524326</v>
      </c>
      <c r="G86" s="59">
        <f t="shared" si="3"/>
        <v>0.3924871919524326</v>
      </c>
    </row>
    <row r="87" spans="1:7" s="156" customFormat="1" ht="32.25" customHeight="1">
      <c r="A87" s="60" t="s">
        <v>55</v>
      </c>
      <c r="B87" s="77" t="s">
        <v>323</v>
      </c>
      <c r="C87" s="62">
        <f>C88+C94+C95+C96</f>
        <v>21608.5</v>
      </c>
      <c r="D87" s="62">
        <f>D88+D94+D95+D96</f>
        <v>9047.8</v>
      </c>
      <c r="E87" s="62">
        <f>E88+E94+E95+E96</f>
        <v>7326.4</v>
      </c>
      <c r="F87" s="63">
        <f t="shared" si="2"/>
        <v>0.33905176203808685</v>
      </c>
      <c r="G87" s="63">
        <f t="shared" si="3"/>
        <v>0.8097438051238975</v>
      </c>
    </row>
    <row r="88" spans="1:7" ht="30.75" customHeight="1">
      <c r="A88" s="34"/>
      <c r="B88" s="75" t="s">
        <v>322</v>
      </c>
      <c r="C88" s="64">
        <f>C89+C90+C91+C92+C93</f>
        <v>1200</v>
      </c>
      <c r="D88" s="64">
        <f>D89+D90+D91+D92+D93</f>
        <v>400</v>
      </c>
      <c r="E88" s="64">
        <f>E89+E90+E91+E92+E93</f>
        <v>25</v>
      </c>
      <c r="F88" s="59">
        <f t="shared" si="2"/>
        <v>0.020833333333333332</v>
      </c>
      <c r="G88" s="59">
        <f t="shared" si="3"/>
        <v>0.0625</v>
      </c>
    </row>
    <row r="89" spans="1:7" ht="23.25" customHeight="1">
      <c r="A89" s="34"/>
      <c r="B89" s="76" t="s">
        <v>340</v>
      </c>
      <c r="C89" s="64">
        <f>'МО г.Ртищево'!D60</f>
        <v>400</v>
      </c>
      <c r="D89" s="64">
        <f>'МО г.Ртищево'!E60</f>
        <v>250</v>
      </c>
      <c r="E89" s="64">
        <f>'МО г.Ртищево'!F60</f>
        <v>0</v>
      </c>
      <c r="F89" s="59">
        <f t="shared" si="2"/>
        <v>0</v>
      </c>
      <c r="G89" s="59">
        <f t="shared" si="3"/>
        <v>0</v>
      </c>
    </row>
    <row r="90" spans="1:7" ht="23.25" customHeight="1">
      <c r="A90" s="34"/>
      <c r="B90" s="76" t="s">
        <v>341</v>
      </c>
      <c r="C90" s="64">
        <f>'МО г.Ртищево'!D61</f>
        <v>50</v>
      </c>
      <c r="D90" s="64">
        <f>'МО г.Ртищево'!E61</f>
        <v>0</v>
      </c>
      <c r="E90" s="64">
        <f>'МО г.Ртищево'!F61</f>
        <v>0</v>
      </c>
      <c r="F90" s="59">
        <f t="shared" si="2"/>
        <v>0</v>
      </c>
      <c r="G90" s="59">
        <v>0</v>
      </c>
    </row>
    <row r="91" spans="1:7" ht="30.75" customHeight="1">
      <c r="A91" s="34"/>
      <c r="B91" s="76" t="s">
        <v>342</v>
      </c>
      <c r="C91" s="64">
        <f>'МО г.Ртищево'!D62</f>
        <v>50</v>
      </c>
      <c r="D91" s="64">
        <f>'МО г.Ртищево'!E62</f>
        <v>0</v>
      </c>
      <c r="E91" s="64">
        <f>'МО г.Ртищево'!F62</f>
        <v>0</v>
      </c>
      <c r="F91" s="59">
        <f t="shared" si="2"/>
        <v>0</v>
      </c>
      <c r="G91" s="59">
        <v>0</v>
      </c>
    </row>
    <row r="92" spans="1:7" ht="20.25" customHeight="1">
      <c r="A92" s="34"/>
      <c r="B92" s="76" t="s">
        <v>343</v>
      </c>
      <c r="C92" s="64">
        <f>'МО г.Ртищево'!D63</f>
        <v>650</v>
      </c>
      <c r="D92" s="64">
        <f>'МО г.Ртищево'!E63</f>
        <v>100</v>
      </c>
      <c r="E92" s="64">
        <f>'МО г.Ртищево'!F63</f>
        <v>0</v>
      </c>
      <c r="F92" s="59">
        <f t="shared" si="2"/>
        <v>0</v>
      </c>
      <c r="G92" s="59">
        <f t="shared" si="3"/>
        <v>0</v>
      </c>
    </row>
    <row r="93" spans="1:7" ht="19.5" customHeight="1">
      <c r="A93" s="34"/>
      <c r="B93" s="76" t="s">
        <v>344</v>
      </c>
      <c r="C93" s="64">
        <f>'МО г.Ртищево'!D64</f>
        <v>50</v>
      </c>
      <c r="D93" s="64">
        <f>'МО г.Ртищево'!E64</f>
        <v>50</v>
      </c>
      <c r="E93" s="64">
        <f>'МО г.Ртищево'!F64</f>
        <v>25</v>
      </c>
      <c r="F93" s="59">
        <f t="shared" si="2"/>
        <v>0.5</v>
      </c>
      <c r="G93" s="59">
        <f t="shared" si="3"/>
        <v>0.5</v>
      </c>
    </row>
    <row r="94" spans="1:7" ht="21" customHeight="1">
      <c r="A94" s="34"/>
      <c r="B94" s="75" t="s">
        <v>206</v>
      </c>
      <c r="C94" s="64">
        <f>'МО г.Ртищево'!D65+'Кр-звезда'!D47+Макарово!D47+Октябрьский!D46+Салтыковка!D46+Урусово!D48+'Ш-Голицыно'!D47</f>
        <v>9290.1</v>
      </c>
      <c r="D94" s="64">
        <f>'МО г.Ртищево'!E65+'Кр-звезда'!E47+Макарово!E47+Октябрьский!E46+Салтыковка!E46+Урусово!E48+'Ш-Голицыно'!E47</f>
        <v>3590.6</v>
      </c>
      <c r="E94" s="64">
        <f>'МО г.Ртищево'!F65+'Кр-звезда'!F47+Макарово!F47+Октябрьский!F46+Салтыковка!F46+Урусово!F48+'Ш-Голицыно'!F47</f>
        <v>3416.5</v>
      </c>
      <c r="F94" s="59">
        <f t="shared" si="2"/>
        <v>0.3677570747354711</v>
      </c>
      <c r="G94" s="59">
        <f t="shared" si="3"/>
        <v>0.9515122820698491</v>
      </c>
    </row>
    <row r="95" spans="1:7" ht="21" customHeight="1">
      <c r="A95" s="34"/>
      <c r="B95" s="75" t="s">
        <v>306</v>
      </c>
      <c r="C95" s="64">
        <f>'Кр-звезда'!D48+Макарово!D48+Октябрьский!D47+Салтыковка!D47+Урусово!D49+'Ш-Голицыно'!D48</f>
        <v>120</v>
      </c>
      <c r="D95" s="64">
        <f>'Кр-звезда'!E48+Макарово!E48+Октябрьский!E47+Салтыковка!E47+Урусово!E49+'Ш-Голицыно'!E48</f>
        <v>0</v>
      </c>
      <c r="E95" s="64">
        <f>'Кр-звезда'!F48+Макарово!F48+Октябрьский!F47+Салтыковка!F47+Урусово!F49+'Ш-Голицыно'!F48</f>
        <v>0</v>
      </c>
      <c r="F95" s="59">
        <f t="shared" si="2"/>
        <v>0</v>
      </c>
      <c r="G95" s="59">
        <v>0</v>
      </c>
    </row>
    <row r="96" spans="1:7" ht="21" customHeight="1">
      <c r="A96" s="34"/>
      <c r="B96" s="75" t="s">
        <v>208</v>
      </c>
      <c r="C96" s="64">
        <f>'МО г.Ртищево'!D66+'Кр-звезда'!D49+Макарово!D49+Октябрьский!D48+Салтыковка!D48+Урусово!D50+'Ш-Голицыно'!D49</f>
        <v>10998.4</v>
      </c>
      <c r="D96" s="64">
        <f>'МО г.Ртищево'!E66+'Кр-звезда'!E49+Макарово!E49+Октябрьский!E48+Салтыковка!E48+Урусово!E50+'Ш-Голицыно'!E49</f>
        <v>5057.2</v>
      </c>
      <c r="E96" s="64">
        <f>'МО г.Ртищево'!F66+'Кр-звезда'!F49+Макарово!F49+Октябрьский!F48+Салтыковка!F48+Урусово!F50+'Ш-Голицыно'!F49</f>
        <v>3884.9</v>
      </c>
      <c r="F96" s="59">
        <f t="shared" si="2"/>
        <v>0.35322410532441084</v>
      </c>
      <c r="G96" s="59">
        <f t="shared" si="3"/>
        <v>0.7681918848374595</v>
      </c>
    </row>
    <row r="97" spans="1:7" ht="21.75" customHeight="1">
      <c r="A97" s="73" t="s">
        <v>142</v>
      </c>
      <c r="B97" s="74" t="s">
        <v>140</v>
      </c>
      <c r="C97" s="68">
        <f>C98</f>
        <v>7.2</v>
      </c>
      <c r="D97" s="68">
        <f>D98</f>
        <v>4.3999999999999995</v>
      </c>
      <c r="E97" s="68">
        <f>E98</f>
        <v>0.4</v>
      </c>
      <c r="F97" s="59">
        <f t="shared" si="2"/>
        <v>0.05555555555555556</v>
      </c>
      <c r="G97" s="59">
        <f t="shared" si="3"/>
        <v>0.09090909090909093</v>
      </c>
    </row>
    <row r="98" spans="1:7" ht="24.75" customHeight="1">
      <c r="A98" s="78" t="s">
        <v>136</v>
      </c>
      <c r="B98" s="79" t="s">
        <v>315</v>
      </c>
      <c r="C98" s="64">
        <f>'Кр-звезда'!D51+Макарово!D51+Октябрьский!D51+Салтыковка!D50+Урусово!D52+'Ш-Голицыно'!D51</f>
        <v>7.2</v>
      </c>
      <c r="D98" s="64">
        <f>'Кр-звезда'!E51+Макарово!E51+Октябрьский!E51+Салтыковка!E50+Урусово!E52+'Ш-Голицыно'!E51</f>
        <v>4.3999999999999995</v>
      </c>
      <c r="E98" s="64">
        <f>'Кр-звезда'!F51+Макарово!F51+Октябрьский!F51+Салтыковка!F50+Урусово!F52+'Ш-Голицыно'!F51</f>
        <v>0.4</v>
      </c>
      <c r="F98" s="59">
        <f aca="true" t="shared" si="4" ref="F98:F120">E98/C98</f>
        <v>0.05555555555555556</v>
      </c>
      <c r="G98" s="59">
        <f aca="true" t="shared" si="5" ref="G98:G108">E98/D98</f>
        <v>0.09090909090909093</v>
      </c>
    </row>
    <row r="99" spans="1:7" ht="18" customHeight="1">
      <c r="A99" s="57" t="s">
        <v>57</v>
      </c>
      <c r="B99" s="52" t="s">
        <v>58</v>
      </c>
      <c r="C99" s="68">
        <f>C100+C102+C103+C104</f>
        <v>452213.3</v>
      </c>
      <c r="D99" s="68">
        <f>D100+D102+D103+D104</f>
        <v>124160.4</v>
      </c>
      <c r="E99" s="68">
        <f>E100+E102+E103+E104</f>
        <v>96572.8</v>
      </c>
      <c r="F99" s="59">
        <f t="shared" si="4"/>
        <v>0.21355585959103812</v>
      </c>
      <c r="G99" s="59">
        <f t="shared" si="5"/>
        <v>0.7778067725297277</v>
      </c>
    </row>
    <row r="100" spans="1:7" ht="12.75">
      <c r="A100" s="34" t="s">
        <v>59</v>
      </c>
      <c r="B100" s="47" t="s">
        <v>60</v>
      </c>
      <c r="C100" s="64">
        <f>МР!D84</f>
        <v>128414.6</v>
      </c>
      <c r="D100" s="64">
        <f>МР!E84</f>
        <v>40927.9</v>
      </c>
      <c r="E100" s="64">
        <f>МР!F84</f>
        <v>31298.9</v>
      </c>
      <c r="F100" s="59">
        <f t="shared" si="4"/>
        <v>0.24373318921680245</v>
      </c>
      <c r="G100" s="59">
        <f t="shared" si="5"/>
        <v>0.7647326151598298</v>
      </c>
    </row>
    <row r="101" spans="1:7" ht="25.5">
      <c r="A101" s="34"/>
      <c r="B101" s="69" t="s">
        <v>265</v>
      </c>
      <c r="C101" s="64">
        <f>МР!D85</f>
        <v>4327.5</v>
      </c>
      <c r="D101" s="64">
        <f>МР!E85</f>
        <v>4000</v>
      </c>
      <c r="E101" s="64">
        <f>МР!F85</f>
        <v>2000</v>
      </c>
      <c r="F101" s="59"/>
      <c r="G101" s="59"/>
    </row>
    <row r="102" spans="1:7" ht="12.75">
      <c r="A102" s="34" t="s">
        <v>61</v>
      </c>
      <c r="B102" s="47" t="s">
        <v>167</v>
      </c>
      <c r="C102" s="64">
        <f>МР!D86+'МО г.Ртищево'!D68</f>
        <v>297949.1</v>
      </c>
      <c r="D102" s="64">
        <f>МР!E86+'МО г.Ртищево'!E68</f>
        <v>76003</v>
      </c>
      <c r="E102" s="64">
        <f>МР!F86+'МО г.Ртищево'!F68</f>
        <v>59429.9</v>
      </c>
      <c r="F102" s="59">
        <f t="shared" si="4"/>
        <v>0.19946326402731207</v>
      </c>
      <c r="G102" s="59">
        <f t="shared" si="5"/>
        <v>0.7819415023091194</v>
      </c>
    </row>
    <row r="103" spans="1:7" ht="12.75">
      <c r="A103" s="34" t="s">
        <v>62</v>
      </c>
      <c r="B103" s="47" t="s">
        <v>63</v>
      </c>
      <c r="C103" s="64">
        <f>МР!D87+'Кр-звезда'!D55+Макарово!D55+Октябрьский!D55+Салтыковка!D54+Урусово!D56+'Ш-Голицыно'!D55</f>
        <v>4060.7</v>
      </c>
      <c r="D103" s="64">
        <f>МР!E87+'Кр-звезда'!E55+Макарово!E55+Октябрьский!E55+Салтыковка!E54+Урусово!E56+'Ш-Голицыно'!E55</f>
        <v>151</v>
      </c>
      <c r="E103" s="64">
        <f>МР!F87+'Кр-звезда'!F55+Макарово!F55+Октябрьский!F55+Салтыковка!F54+Урусово!F56+'Ш-Голицыно'!F55</f>
        <v>119.2</v>
      </c>
      <c r="F103" s="59">
        <f t="shared" si="4"/>
        <v>0.0293545447829192</v>
      </c>
      <c r="G103" s="59">
        <f t="shared" si="5"/>
        <v>0.7894039735099337</v>
      </c>
    </row>
    <row r="104" spans="1:7" ht="12.75">
      <c r="A104" s="34" t="s">
        <v>64</v>
      </c>
      <c r="B104" s="47" t="s">
        <v>65</v>
      </c>
      <c r="C104" s="64">
        <f>МР!D89</f>
        <v>21788.9</v>
      </c>
      <c r="D104" s="64">
        <f>МР!E89</f>
        <v>7078.5</v>
      </c>
      <c r="E104" s="64">
        <f>МР!F89</f>
        <v>5724.8</v>
      </c>
      <c r="F104" s="59">
        <f t="shared" si="4"/>
        <v>0.2627392846816498</v>
      </c>
      <c r="G104" s="59">
        <f t="shared" si="5"/>
        <v>0.808758917849827</v>
      </c>
    </row>
    <row r="105" spans="1:7" ht="12.75">
      <c r="A105" s="34"/>
      <c r="B105" s="47" t="s">
        <v>66</v>
      </c>
      <c r="C105" s="64">
        <f>МР!D90</f>
        <v>500</v>
      </c>
      <c r="D105" s="64">
        <f>МР!E90</f>
        <v>66.5</v>
      </c>
      <c r="E105" s="64">
        <f>МР!F90</f>
        <v>21.6</v>
      </c>
      <c r="F105" s="59">
        <f t="shared" si="4"/>
        <v>0.0432</v>
      </c>
      <c r="G105" s="59">
        <f t="shared" si="5"/>
        <v>0.324812030075188</v>
      </c>
    </row>
    <row r="106" spans="1:7" ht="12.75">
      <c r="A106" s="57" t="s">
        <v>67</v>
      </c>
      <c r="B106" s="52" t="s">
        <v>172</v>
      </c>
      <c r="C106" s="68">
        <f>C107+C108</f>
        <v>71585.5</v>
      </c>
      <c r="D106" s="68">
        <f>D107+D108</f>
        <v>19475.399999999998</v>
      </c>
      <c r="E106" s="68">
        <f>E107+E108</f>
        <v>17261.100000000002</v>
      </c>
      <c r="F106" s="59">
        <f t="shared" si="4"/>
        <v>0.24112564695364289</v>
      </c>
      <c r="G106" s="59">
        <f t="shared" si="5"/>
        <v>0.8863027203549095</v>
      </c>
    </row>
    <row r="107" spans="1:7" ht="12.75">
      <c r="A107" s="34" t="s">
        <v>68</v>
      </c>
      <c r="B107" s="47" t="s">
        <v>69</v>
      </c>
      <c r="C107" s="64">
        <f>МР!D92</f>
        <v>67533.2</v>
      </c>
      <c r="D107" s="64">
        <f>МР!E92</f>
        <v>18391.8</v>
      </c>
      <c r="E107" s="64">
        <f>МР!F92</f>
        <v>16334.7</v>
      </c>
      <c r="F107" s="59">
        <f t="shared" si="4"/>
        <v>0.24187658810777515</v>
      </c>
      <c r="G107" s="59">
        <f t="shared" si="5"/>
        <v>0.888151241314064</v>
      </c>
    </row>
    <row r="108" spans="1:7" ht="12.75">
      <c r="A108" s="34" t="s">
        <v>70</v>
      </c>
      <c r="B108" s="47" t="s">
        <v>122</v>
      </c>
      <c r="C108" s="64">
        <f>МР!D93</f>
        <v>4052.3</v>
      </c>
      <c r="D108" s="64">
        <f>МР!E93</f>
        <v>1083.6</v>
      </c>
      <c r="E108" s="64">
        <f>МР!F93</f>
        <v>926.4</v>
      </c>
      <c r="F108" s="59">
        <f t="shared" si="4"/>
        <v>0.2286109123213977</v>
      </c>
      <c r="G108" s="59">
        <f t="shared" si="5"/>
        <v>0.8549280177187154</v>
      </c>
    </row>
    <row r="109" spans="1:7" ht="16.5" customHeight="1">
      <c r="A109" s="57" t="s">
        <v>71</v>
      </c>
      <c r="B109" s="52" t="s">
        <v>72</v>
      </c>
      <c r="C109" s="68">
        <f>C110+C111+C112+C113+C116+C114+C115</f>
        <v>17400.7</v>
      </c>
      <c r="D109" s="68">
        <f>D110+D111+D112+D113+D116+D114+D115</f>
        <v>4790.5</v>
      </c>
      <c r="E109" s="68">
        <f>E110+E111+E112+E113+E116+E114+E115</f>
        <v>3450.7</v>
      </c>
      <c r="F109" s="59">
        <f t="shared" si="4"/>
        <v>0.19830811404138912</v>
      </c>
      <c r="G109" s="59">
        <f aca="true" t="shared" si="6" ref="G109:G120">E109/D109</f>
        <v>0.7203214695752009</v>
      </c>
    </row>
    <row r="110" spans="1:7" ht="12.75">
      <c r="A110" s="34" t="s">
        <v>73</v>
      </c>
      <c r="B110" s="80" t="s">
        <v>267</v>
      </c>
      <c r="C110" s="64">
        <f>МР!D96+'МО г.Ртищево'!D70+'Кр-звезда'!D57+Октябрьский!D57+Салтыковка!D56+Урусово!D58+'Ш-Голицыно'!D56</f>
        <v>1251.3</v>
      </c>
      <c r="D110" s="64">
        <f>МР!E96+'МО г.Ртищево'!E70+'Кр-звезда'!E57+Октябрьский!E57+Салтыковка!E56+Урусово!E58+'Ш-Голицыно'!E56</f>
        <v>386.1</v>
      </c>
      <c r="E110" s="64">
        <f>МР!F96+'МО г.Ртищево'!F70+'Кр-звезда'!F57+Октябрьский!F57+Салтыковка!F56+Урусово!F58+'Ш-Голицыно'!F56</f>
        <v>296.09999999999997</v>
      </c>
      <c r="F110" s="59">
        <f t="shared" si="4"/>
        <v>0.23663390074322702</v>
      </c>
      <c r="G110" s="59">
        <f t="shared" si="6"/>
        <v>0.7668997668997668</v>
      </c>
    </row>
    <row r="111" spans="1:7" ht="38.25">
      <c r="A111" s="34" t="s">
        <v>74</v>
      </c>
      <c r="B111" s="80" t="s">
        <v>213</v>
      </c>
      <c r="C111" s="64">
        <f>МР!D98</f>
        <v>11483.4</v>
      </c>
      <c r="D111" s="64">
        <f>МР!E98</f>
        <v>3206.1</v>
      </c>
      <c r="E111" s="64">
        <f>МР!F98</f>
        <v>2552.7</v>
      </c>
      <c r="F111" s="59">
        <f t="shared" si="4"/>
        <v>0.22229479074141803</v>
      </c>
      <c r="G111" s="59">
        <f t="shared" si="6"/>
        <v>0.7962009918592682</v>
      </c>
    </row>
    <row r="112" spans="1:7" ht="51">
      <c r="A112" s="34"/>
      <c r="B112" s="47" t="s">
        <v>214</v>
      </c>
      <c r="C112" s="64">
        <f>МР!D97</f>
        <v>33.7</v>
      </c>
      <c r="D112" s="64">
        <f>МР!E97</f>
        <v>33.7</v>
      </c>
      <c r="E112" s="64">
        <f>МР!F97</f>
        <v>33.3</v>
      </c>
      <c r="F112" s="59">
        <f t="shared" si="4"/>
        <v>0.9881305637982194</v>
      </c>
      <c r="G112" s="59">
        <f t="shared" si="6"/>
        <v>0.9881305637982194</v>
      </c>
    </row>
    <row r="113" spans="1:7" ht="25.5" hidden="1">
      <c r="A113" s="34"/>
      <c r="B113" s="47" t="s">
        <v>216</v>
      </c>
      <c r="C113" s="64">
        <f>МР!D100</f>
        <v>0</v>
      </c>
      <c r="D113" s="64">
        <f>МР!E100</f>
        <v>0</v>
      </c>
      <c r="E113" s="64">
        <f>МР!F100</f>
        <v>0</v>
      </c>
      <c r="F113" s="59" t="e">
        <f t="shared" si="4"/>
        <v>#DIV/0!</v>
      </c>
      <c r="G113" s="59">
        <v>0</v>
      </c>
    </row>
    <row r="114" spans="1:7" ht="15.75" customHeight="1" hidden="1">
      <c r="A114" s="34"/>
      <c r="B114" s="47" t="s">
        <v>6</v>
      </c>
      <c r="C114" s="64">
        <f>МР!D101</f>
        <v>0</v>
      </c>
      <c r="D114" s="64">
        <f>МР!E101</f>
        <v>0</v>
      </c>
      <c r="E114" s="64">
        <f>МР!F101</f>
        <v>0</v>
      </c>
      <c r="F114" s="59" t="e">
        <f t="shared" si="4"/>
        <v>#DIV/0!</v>
      </c>
      <c r="G114" s="59" t="e">
        <f t="shared" si="6"/>
        <v>#DIV/0!</v>
      </c>
    </row>
    <row r="115" spans="1:7" ht="20.25" customHeight="1" hidden="1">
      <c r="A115" s="34"/>
      <c r="B115" s="47" t="s">
        <v>7</v>
      </c>
      <c r="C115" s="64">
        <f>МР!D102</f>
        <v>0</v>
      </c>
      <c r="D115" s="64">
        <f>МР!E102</f>
        <v>0</v>
      </c>
      <c r="E115" s="64">
        <f>МР!F102</f>
        <v>0</v>
      </c>
      <c r="F115" s="59" t="e">
        <f t="shared" si="4"/>
        <v>#DIV/0!</v>
      </c>
      <c r="G115" s="59" t="e">
        <f t="shared" si="6"/>
        <v>#DIV/0!</v>
      </c>
    </row>
    <row r="116" spans="1:7" ht="38.25">
      <c r="A116" s="34" t="s">
        <v>75</v>
      </c>
      <c r="B116" s="47" t="s">
        <v>128</v>
      </c>
      <c r="C116" s="64">
        <f>МР!D103</f>
        <v>4632.3</v>
      </c>
      <c r="D116" s="64">
        <f>МР!E103</f>
        <v>1164.6</v>
      </c>
      <c r="E116" s="64">
        <f>МР!F103</f>
        <v>568.6</v>
      </c>
      <c r="F116" s="59">
        <f t="shared" si="4"/>
        <v>0.1227467996459642</v>
      </c>
      <c r="G116" s="59">
        <f t="shared" si="6"/>
        <v>0.4882363043104929</v>
      </c>
    </row>
    <row r="117" spans="1:7" ht="21" customHeight="1">
      <c r="A117" s="73" t="s">
        <v>76</v>
      </c>
      <c r="B117" s="74" t="s">
        <v>145</v>
      </c>
      <c r="C117" s="68">
        <f>C118+C119</f>
        <v>26736</v>
      </c>
      <c r="D117" s="68">
        <f>D118+D119</f>
        <v>7564.1</v>
      </c>
      <c r="E117" s="68">
        <f>E118+E119</f>
        <v>6459.2</v>
      </c>
      <c r="F117" s="59">
        <f t="shared" si="4"/>
        <v>0.24159186116098144</v>
      </c>
      <c r="G117" s="59">
        <f t="shared" si="6"/>
        <v>0.853928425060483</v>
      </c>
    </row>
    <row r="118" spans="1:7" ht="15.75" customHeight="1">
      <c r="A118" s="34" t="s">
        <v>77</v>
      </c>
      <c r="B118" s="47" t="s">
        <v>146</v>
      </c>
      <c r="C118" s="64">
        <f>'МО г.Ртищево'!D72</f>
        <v>26283</v>
      </c>
      <c r="D118" s="64">
        <f>'МО г.Ртищево'!E72</f>
        <v>7337.5</v>
      </c>
      <c r="E118" s="64">
        <f>'МО г.Ртищево'!F72</f>
        <v>6286.5</v>
      </c>
      <c r="F118" s="59">
        <f t="shared" si="4"/>
        <v>0.23918502454057755</v>
      </c>
      <c r="G118" s="59">
        <f t="shared" si="6"/>
        <v>0.856763202725724</v>
      </c>
    </row>
    <row r="119" spans="1:7" ht="18.75" customHeight="1">
      <c r="A119" s="34" t="s">
        <v>147</v>
      </c>
      <c r="B119" s="47" t="s">
        <v>148</v>
      </c>
      <c r="C119" s="64">
        <f>МР!D106</f>
        <v>453</v>
      </c>
      <c r="D119" s="64">
        <f>МР!E106</f>
        <v>226.6</v>
      </c>
      <c r="E119" s="64">
        <f>МР!F106</f>
        <v>172.7</v>
      </c>
      <c r="F119" s="59">
        <f t="shared" si="4"/>
        <v>0.3812362030905077</v>
      </c>
      <c r="G119" s="59">
        <f t="shared" si="6"/>
        <v>0.7621359223300971</v>
      </c>
    </row>
    <row r="120" spans="1:7" ht="21.75" customHeight="1">
      <c r="A120" s="73" t="s">
        <v>149</v>
      </c>
      <c r="B120" s="74" t="s">
        <v>150</v>
      </c>
      <c r="C120" s="68">
        <f>C121</f>
        <v>255.5</v>
      </c>
      <c r="D120" s="68">
        <f>D121</f>
        <v>70</v>
      </c>
      <c r="E120" s="68">
        <f>E121</f>
        <v>1.9</v>
      </c>
      <c r="F120" s="59">
        <f t="shared" si="4"/>
        <v>0.007436399217221135</v>
      </c>
      <c r="G120" s="59">
        <f t="shared" si="6"/>
        <v>0.027142857142857142</v>
      </c>
    </row>
    <row r="121" spans="1:7" ht="12.75">
      <c r="A121" s="34" t="s">
        <v>151</v>
      </c>
      <c r="B121" s="47" t="s">
        <v>152</v>
      </c>
      <c r="C121" s="64">
        <f>МР!D109+'МО г.Ртищево'!D74</f>
        <v>255.5</v>
      </c>
      <c r="D121" s="64">
        <f>МР!E109+'МО г.Ртищево'!E74</f>
        <v>70</v>
      </c>
      <c r="E121" s="64">
        <f>МР!F109+'МО г.Ртищево'!F74</f>
        <v>1.9</v>
      </c>
      <c r="F121" s="59">
        <f>E121/C121</f>
        <v>0.007436399217221135</v>
      </c>
      <c r="G121" s="59">
        <f>E121/D121</f>
        <v>0.027142857142857142</v>
      </c>
    </row>
    <row r="122" spans="1:7" ht="32.25" customHeight="1">
      <c r="A122" s="73" t="s">
        <v>153</v>
      </c>
      <c r="B122" s="74" t="s">
        <v>154</v>
      </c>
      <c r="C122" s="68">
        <f>C123</f>
        <v>800</v>
      </c>
      <c r="D122" s="68">
        <f>D123</f>
        <v>245</v>
      </c>
      <c r="E122" s="68">
        <f>E123</f>
        <v>244.2</v>
      </c>
      <c r="F122" s="59">
        <f>E122/C122</f>
        <v>0.30524999999999997</v>
      </c>
      <c r="G122" s="59">
        <f>E122/D122</f>
        <v>0.996734693877551</v>
      </c>
    </row>
    <row r="123" spans="1:7" ht="15" customHeight="1">
      <c r="A123" s="34" t="s">
        <v>156</v>
      </c>
      <c r="B123" s="47" t="s">
        <v>155</v>
      </c>
      <c r="C123" s="64">
        <f>МР!D111</f>
        <v>800</v>
      </c>
      <c r="D123" s="64">
        <f>МР!E111</f>
        <v>245</v>
      </c>
      <c r="E123" s="64">
        <f>МР!F111</f>
        <v>244.2</v>
      </c>
      <c r="F123" s="59">
        <f>E123/C123</f>
        <v>0.30524999999999997</v>
      </c>
      <c r="G123" s="59">
        <f>E123/D123</f>
        <v>0.996734693877551</v>
      </c>
    </row>
    <row r="124" spans="1:7" ht="22.5" customHeight="1">
      <c r="A124" s="34"/>
      <c r="B124" s="81" t="s">
        <v>79</v>
      </c>
      <c r="C124" s="82">
        <f>C40+C97+C57+C59+C66+C79+C99+C106+C109+C117+C120+C122</f>
        <v>694190.7</v>
      </c>
      <c r="D124" s="82">
        <f>D40+D97+D57+D59+D66+D79+D99+D106+D109+D117+D120+D122</f>
        <v>197294</v>
      </c>
      <c r="E124" s="82">
        <f>E40+E97+E57+E59+E66+E79+E99+E106+E109+E117+E120+E122</f>
        <v>156323.90000000002</v>
      </c>
      <c r="F124" s="59">
        <f>E124/C124</f>
        <v>0.22518869814879403</v>
      </c>
      <c r="G124" s="59">
        <f>E124/D124</f>
        <v>0.7923398582825631</v>
      </c>
    </row>
    <row r="125" spans="3:6" ht="12.75">
      <c r="C125" s="46"/>
      <c r="D125" s="46"/>
      <c r="E125" s="46"/>
      <c r="F125" s="83"/>
    </row>
    <row r="126" spans="3:6" ht="12.75">
      <c r="C126" s="46"/>
      <c r="D126" s="46"/>
      <c r="E126" s="46"/>
      <c r="F126" s="85"/>
    </row>
    <row r="127" spans="2:7" ht="15">
      <c r="B127" s="40" t="s">
        <v>104</v>
      </c>
      <c r="C127" s="46"/>
      <c r="D127" s="46"/>
      <c r="E127" s="46"/>
      <c r="F127" s="86"/>
      <c r="G127" s="84">
        <v>22493.9</v>
      </c>
    </row>
    <row r="128" spans="2:6" ht="15">
      <c r="B128" s="40"/>
      <c r="C128" s="46"/>
      <c r="D128" s="46"/>
      <c r="E128" s="46"/>
      <c r="F128" s="86"/>
    </row>
    <row r="129" spans="2:6" ht="15">
      <c r="B129" s="40" t="s">
        <v>95</v>
      </c>
      <c r="C129" s="46"/>
      <c r="D129" s="46"/>
      <c r="E129" s="46"/>
      <c r="F129" s="86"/>
    </row>
    <row r="130" spans="2:7" ht="15">
      <c r="B130" s="40" t="s">
        <v>96</v>
      </c>
      <c r="C130" s="46"/>
      <c r="D130" s="46"/>
      <c r="E130" s="46"/>
      <c r="F130" s="86"/>
      <c r="G130" s="87" t="s">
        <v>161</v>
      </c>
    </row>
    <row r="131" spans="2:6" ht="15">
      <c r="B131" s="40"/>
      <c r="C131" s="46"/>
      <c r="D131" s="46"/>
      <c r="E131" s="46"/>
      <c r="F131" s="86"/>
    </row>
    <row r="132" spans="2:6" ht="15">
      <c r="B132" s="40" t="s">
        <v>97</v>
      </c>
      <c r="C132" s="46"/>
      <c r="D132" s="46"/>
      <c r="E132" s="46"/>
      <c r="F132" s="86"/>
    </row>
    <row r="133" spans="2:7" ht="15">
      <c r="B133" s="40" t="s">
        <v>98</v>
      </c>
      <c r="C133" s="46"/>
      <c r="D133" s="46"/>
      <c r="E133" s="46"/>
      <c r="F133" s="86"/>
      <c r="G133" s="88" t="str">
        <f>МР!H126</f>
        <v>0</v>
      </c>
    </row>
    <row r="134" spans="2:6" ht="15">
      <c r="B134" s="40"/>
      <c r="C134" s="46"/>
      <c r="D134" s="46"/>
      <c r="E134" s="46"/>
      <c r="F134" s="86"/>
    </row>
    <row r="135" spans="2:6" ht="15">
      <c r="B135" s="40" t="s">
        <v>99</v>
      </c>
      <c r="C135" s="46"/>
      <c r="D135" s="46"/>
      <c r="E135" s="46"/>
      <c r="F135" s="86"/>
    </row>
    <row r="136" spans="2:7" ht="15">
      <c r="B136" s="40" t="s">
        <v>100</v>
      </c>
      <c r="C136" s="46"/>
      <c r="D136" s="46"/>
      <c r="E136" s="46"/>
      <c r="F136" s="86"/>
      <c r="G136" s="89"/>
    </row>
    <row r="137" spans="2:6" ht="15">
      <c r="B137" s="40"/>
      <c r="C137" s="46"/>
      <c r="D137" s="46"/>
      <c r="E137" s="46"/>
      <c r="F137" s="86"/>
    </row>
    <row r="138" spans="2:6" ht="15">
      <c r="B138" s="40" t="s">
        <v>101</v>
      </c>
      <c r="C138" s="46"/>
      <c r="D138" s="46"/>
      <c r="E138" s="46"/>
      <c r="F138" s="86"/>
    </row>
    <row r="139" spans="1:7" ht="15">
      <c r="A139" s="38"/>
      <c r="B139" s="40" t="s">
        <v>102</v>
      </c>
      <c r="C139" s="46"/>
      <c r="D139" s="46"/>
      <c r="E139" s="46"/>
      <c r="F139" s="86"/>
      <c r="G139" s="90">
        <f>МР!H132</f>
        <v>2000</v>
      </c>
    </row>
    <row r="140" spans="1:6" ht="15">
      <c r="A140" s="38"/>
      <c r="B140" s="40"/>
      <c r="C140" s="46"/>
      <c r="D140" s="46"/>
      <c r="E140" s="46"/>
      <c r="F140" s="86"/>
    </row>
    <row r="141" spans="1:6" ht="15">
      <c r="A141" s="38"/>
      <c r="B141" s="40"/>
      <c r="C141" s="46"/>
      <c r="D141" s="46"/>
      <c r="E141" s="46"/>
      <c r="F141" s="86"/>
    </row>
    <row r="142" spans="1:7" ht="15">
      <c r="A142" s="38"/>
      <c r="B142" s="40" t="s">
        <v>103</v>
      </c>
      <c r="C142" s="46"/>
      <c r="D142" s="46"/>
      <c r="E142" s="46"/>
      <c r="F142" s="86"/>
      <c r="G142" s="91">
        <f>E33+G127+G130-E124-G136-G139</f>
        <v>25762.899999999936</v>
      </c>
    </row>
    <row r="143" spans="1:6" ht="12.75">
      <c r="A143" s="38"/>
      <c r="C143" s="46"/>
      <c r="D143" s="46"/>
      <c r="E143" s="46"/>
      <c r="F143" s="86"/>
    </row>
    <row r="144" spans="1:6" ht="12.75">
      <c r="A144" s="38"/>
      <c r="C144" s="46"/>
      <c r="D144" s="46"/>
      <c r="E144" s="46"/>
      <c r="F144" s="86"/>
    </row>
    <row r="145" spans="1:6" ht="15">
      <c r="A145" s="38"/>
      <c r="B145" s="40" t="s">
        <v>105</v>
      </c>
      <c r="C145" s="46"/>
      <c r="D145" s="46"/>
      <c r="E145" s="46"/>
      <c r="F145" s="86"/>
    </row>
    <row r="146" spans="1:6" ht="15">
      <c r="A146" s="38"/>
      <c r="B146" s="40" t="s">
        <v>106</v>
      </c>
      <c r="C146" s="46"/>
      <c r="D146" s="46"/>
      <c r="E146" s="46"/>
      <c r="F146" s="86"/>
    </row>
    <row r="147" spans="1:6" ht="15">
      <c r="A147" s="38"/>
      <c r="B147" s="40" t="s">
        <v>107</v>
      </c>
      <c r="C147" s="46"/>
      <c r="D147" s="46"/>
      <c r="E147" s="46"/>
      <c r="F147" s="86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2014-04-10T08:25:15Z</cp:lastPrinted>
  <dcterms:created xsi:type="dcterms:W3CDTF">1996-10-08T23:32:33Z</dcterms:created>
  <dcterms:modified xsi:type="dcterms:W3CDTF">2014-04-10T08:25:18Z</dcterms:modified>
  <cp:category/>
  <cp:version/>
  <cp:contentType/>
  <cp:contentStatus/>
</cp:coreProperties>
</file>