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<sst xmlns="http://schemas.openxmlformats.org/spreadsheetml/2006/main" count="1310" uniqueCount="406">
  <si>
    <t>Благоустройство, в т.ч.: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</si>
  <si>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</si>
  <si>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</si>
  <si>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</si>
  <si>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</si>
  <si>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</si>
  <si>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</si>
  <si>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</si>
  <si>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</si>
  <si>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</si>
  <si>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</si>
  <si>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</si>
  <si>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</si>
  <si>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</si>
  <si>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</si>
  <si>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</si>
  <si>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</si>
  <si>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</si>
  <si>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</si>
  <si>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</si>
  <si>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</si>
  <si>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</si>
  <si>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</si>
  <si>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</si>
  <si>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</si>
  <si>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</si>
  <si>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</si>
  <si>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</si>
  <si>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</si>
  <si>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</si>
  <si>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</si>
  <si>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</si>
  <si>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</si>
  <si>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</si>
  <si>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</si>
  <si>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</si>
  <si>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</si>
  <si>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</si>
  <si>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</si>
  <si>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</si>
  <si>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</si>
  <si>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</si>
  <si>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</si>
  <si>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</si>
  <si>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</si>
  <si>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</si>
  <si>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</si>
  <si>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</si>
  <si>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</si>
  <si>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</si>
  <si>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</si>
  <si>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</si>
  <si>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</si>
  <si>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</si>
  <si>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</si>
  <si>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</si>
  <si>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</si>
  <si>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</si>
  <si>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</si>
  <si>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</si>
  <si>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</si>
  <si>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</si>
  <si>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</si>
  <si>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</si>
  <si>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</si>
  <si>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</si>
  <si>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</si>
  <si>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</si>
  <si>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</si>
  <si>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</si>
  <si>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</si>
  <si>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</si>
  <si>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</si>
  <si>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</si>
  <si>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</si>
  <si>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</si>
  <si>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</si>
  <si>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</si>
  <si>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</si>
  <si>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</si>
  <si>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</si>
  <si>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</si>
  <si>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</si>
  <si>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</si>
  <si>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</si>
  <si>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</si>
  <si>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</si>
  <si>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</si>
  <si>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</si>
  <si>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</si>
  <si>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</si>
  <si>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</si>
  <si>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</si>
  <si>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</si>
  <si>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</si>
  <si>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</si>
  <si>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</si>
  <si>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</si>
  <si>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</si>
  <si>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</si>
  <si>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</si>
  <si>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</si>
  <si>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</si>
  <si>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</si>
  <si>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</si>
  <si>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</si>
  <si>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</si>
  <si>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</si>
  <si>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</si>
  <si>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</si>
  <si>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</si>
  <si>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</si>
  <si>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</si>
  <si>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</si>
  <si>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</si>
  <si>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</si>
  <si>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</si>
  <si>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</si>
  <si>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</si>
  <si>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</si>
  <si>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</si>
  <si>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</si>
  <si>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</si>
  <si>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</si>
  <si>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</si>
  <si>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</si>
  <si>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</si>
  <si>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</si>
  <si>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</si>
  <si>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</si>
  <si>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</si>
  <si>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</si>
  <si>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</si>
  <si>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</si>
  <si>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</si>
  <si>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</si>
  <si>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</si>
  <si>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</si>
  <si>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</si>
  <si>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</si>
  <si>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</si>
  <si>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</si>
  <si>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</si>
  <si>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</si>
  <si>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</si>
  <si>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</si>
  <si>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</si>
  <si>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</si>
  <si>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</si>
  <si>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</si>
  <si>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</si>
  <si>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</si>
  <si>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</si>
  <si>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</si>
  <si>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</si>
  <si>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</si>
  <si>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</si>
  <si>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</si>
  <si>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</si>
  <si>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</si>
  <si>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</si>
  <si>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</si>
  <si>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</si>
  <si>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</si>
  <si>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</si>
  <si>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</si>
  <si>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</si>
  <si>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</si>
  <si>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</si>
  <si>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</si>
  <si>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</si>
  <si>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</si>
  <si>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</si>
  <si>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</si>
  <si>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7955700</t>
  </si>
  <si>
    <t>МЦП "Профилактика терроризма и экстремизма в Ртищевском районе на 2013 г.г."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</si>
  <si>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</si>
  <si>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</si>
  <si>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</si>
  <si>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</si>
  <si>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</si>
  <si>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</si>
  <si>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</si>
  <si>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</si>
  <si>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</si>
  <si>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</si>
  <si>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</si>
  <si>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</si>
  <si>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</si>
  <si>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</si>
  <si>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</si>
  <si>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</si>
  <si>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</si>
  <si>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</si>
  <si>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</si>
  <si>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</si>
  <si>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</si>
  <si>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</si>
  <si>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</si>
  <si>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возм затрат по сод.помещ.</t>
  </si>
  <si>
    <t>классификация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</si>
  <si>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</si>
  <si>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</si>
  <si>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МЦП "Экологическое оздоровление Краснозвездинского муниципального образования на 2009-2013 г.г."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</si>
  <si>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</si>
  <si>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</si>
  <si>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</si>
  <si>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</si>
  <si>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</si>
  <si>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выполнение других обязательств</t>
  </si>
  <si>
    <t>7954206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</si>
  <si>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</si>
  <si>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</si>
  <si>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</si>
  <si>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</si>
  <si>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</si>
  <si>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</si>
  <si>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</si>
  <si>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</si>
  <si>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9414100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</si>
  <si>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</si>
  <si>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</si>
  <si>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</si>
  <si>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</si>
  <si>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средств областного дорожного фонда</t>
  </si>
  <si>
    <t>5207610</t>
  </si>
  <si>
    <t>9510100</t>
  </si>
  <si>
    <t>7230000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</si>
  <si>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</si>
  <si>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</si>
  <si>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</si>
  <si>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1401  5107290</t>
  </si>
  <si>
    <t>5107350   1004</t>
  </si>
  <si>
    <t>Прочие межбюджетные трансферты из бюджета муниципального района бюджетам поселений</t>
  </si>
  <si>
    <t>1401  9819100</t>
  </si>
  <si>
    <t>1403  9829200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</si>
  <si>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</si>
  <si>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</si>
  <si>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</si>
  <si>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</si>
  <si>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</si>
  <si>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</si>
  <si>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 xml:space="preserve"> Возмещение расходов на оплату жилого помещения и коммунальных услуг отдельным категориям граждан, проживающим и работающим в сельской местности, рабочих поселках</t>
  </si>
  <si>
    <t>9960000  1003</t>
  </si>
  <si>
    <t>Обеспечение деятельности представительного органа муниципального образования</t>
  </si>
  <si>
    <t>Подпрограмма "Проведение усиления антитеррористической защищенности населения на территории Ртищевского муниципального района"</t>
  </si>
  <si>
    <t>7910000</t>
  </si>
  <si>
    <t>7920000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</si>
  <si>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</si>
  <si>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7930000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</si>
  <si>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района"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</si>
  <si>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</si>
  <si>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</si>
  <si>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8001000</t>
  </si>
  <si>
    <t>Улучшение эстетического состояния города (озеленение)</t>
  </si>
  <si>
    <t>8003000</t>
  </si>
  <si>
    <t>Создание мест для полноценного отдыха граждан</t>
  </si>
  <si>
    <t>8004000</t>
  </si>
  <si>
    <t>Улучшение эстетического вида территорий городских кладбищ</t>
  </si>
  <si>
    <t>8005000</t>
  </si>
  <si>
    <t>Улучшение архитектурного вида города</t>
  </si>
  <si>
    <t>8006000</t>
  </si>
  <si>
    <t>Отлов и содержание безнадзорных животных</t>
  </si>
  <si>
    <t>9530100</t>
  </si>
  <si>
    <t>9530300</t>
  </si>
  <si>
    <t>9332000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</si>
  <si>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</si>
  <si>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</si>
  <si>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</si>
  <si>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9530500</t>
  </si>
  <si>
    <t>9910100</t>
  </si>
  <si>
    <t>Мероприятия в области молодежной политики муниципального образования</t>
  </si>
  <si>
    <t>9920200</t>
  </si>
  <si>
    <t>9616000  1001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</si>
  <si>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</si>
  <si>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</si>
  <si>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</si>
  <si>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</si>
  <si>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</si>
  <si>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</si>
  <si>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</si>
  <si>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</si>
  <si>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Подпрограмма "Модернизация  объектов коммунальной инфраструктуры"</t>
  </si>
  <si>
    <t>Ведомственная целевая программа  "Комплексное благоустройство города Ртищево" на 2014 год, в том числе:</t>
  </si>
  <si>
    <t>Благоустройство, в том числе:</t>
  </si>
  <si>
    <t>В том числе внутренние обороты</t>
  </si>
  <si>
    <t>ИТОГО конс. доходы без оборотов</t>
  </si>
  <si>
    <t>9412000</t>
  </si>
  <si>
    <t>5209502  5209602</t>
  </si>
  <si>
    <t>9210100</t>
  </si>
  <si>
    <t>9940400</t>
  </si>
  <si>
    <t>Оплата за газ для поддержания вечного огня</t>
  </si>
  <si>
    <t>Отдел по управл.имуществом (и компенсация уволенным городского отдела имущества)</t>
  </si>
  <si>
    <t>Расходы на судебные издержки и исполнение судебных решений (Фин.управление)</t>
  </si>
  <si>
    <t>9148500</t>
  </si>
  <si>
    <t>Дорожное хозяйство (дорожные фонды), в том числе</t>
  </si>
  <si>
    <t>Коммунальное хозяйство, в том числе:</t>
  </si>
  <si>
    <t xml:space="preserve">      - Улучшение эстетического состояния города (озеленение)</t>
  </si>
  <si>
    <t xml:space="preserve">       - Создание мест для полноценного отдыха граждан</t>
  </si>
  <si>
    <t xml:space="preserve">        -  Улучшение эстетического вида территорий городских кладбищ</t>
  </si>
  <si>
    <t xml:space="preserve">        -Улучшение архитектурного вида города</t>
  </si>
  <si>
    <t xml:space="preserve">        - Отлов и содержание безнадзорных животных</t>
  </si>
  <si>
    <t>Акцизы на нефтепродукты</t>
  </si>
  <si>
    <t>Расходы на судебные издержки и исполнение судебных решений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</si>
  <si>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</si>
  <si>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</si>
  <si>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9414200</t>
  </si>
  <si>
    <t>Обеспечение надежности и безопасности движения по автомобильным дорогам муниципального значения" (нанесение дорожной разметки)</t>
  </si>
  <si>
    <t>7510301</t>
  </si>
  <si>
    <t>7411003</t>
  </si>
  <si>
    <t>Погашение кредиторской задолженности по формированию схемы теплоснабжения</t>
  </si>
  <si>
    <t>Техническое обслуживание системы газораспределения и газопотребления</t>
  </si>
  <si>
    <t>Подпрограмма "Обеспечение жилыми помещениями молодых семей"</t>
  </si>
  <si>
    <t>7210000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</si>
  <si>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</si>
  <si>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</si>
  <si>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</si>
  <si>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</si>
  <si>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</si>
  <si>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</si>
  <si>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Обеспечение мероприятий по переселению граждан из аварийного жилищного фонда за счет средств местного бюджета</t>
  </si>
  <si>
    <t>5209602 010000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</si>
  <si>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</si>
  <si>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</si>
  <si>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</si>
  <si>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</si>
  <si>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</si>
  <si>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5209501</t>
  </si>
  <si>
    <t>Обеспечение мероприятий по капитальному ремонту многоквартирных домов за счет ГК-Фонд содействию реформированию ЖКХ</t>
  </si>
  <si>
    <t>Субсидии (кап. ремонт))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</si>
  <si>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</si>
  <si>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</si>
  <si>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</si>
  <si>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</si>
  <si>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Иные межбюджетные трансферты бюджетам муниципальных районов области на поощрение победителей областного конкурса в агропромышленном комплексе, проведенного в 2013 году</t>
  </si>
  <si>
    <t>5307820</t>
  </si>
  <si>
    <t>Судебная система</t>
  </si>
  <si>
    <t>7510302</t>
  </si>
  <si>
    <t>Обеспечение надежности и безопасности движения по автомобильным дорогам муниципального значения" (дорожные знаки)</t>
  </si>
  <si>
    <t>8100000</t>
  </si>
  <si>
    <t>Муниципальная программа "Развитие малого и среднего предпринимательства в Ртищевском районе на 2014-2015 г.г."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</si>
  <si>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</si>
  <si>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</si>
  <si>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в том числе: 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</si>
  <si>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0305224</t>
  </si>
  <si>
    <t>7230703</t>
  </si>
  <si>
    <t>Монтаж газопроводных стоек в с. Ерышовка</t>
  </si>
  <si>
    <t>5209601</t>
  </si>
  <si>
    <t>Обеспечение мероприятий по капитальному ремонту многоквартирных домов за счет средств местного бюджета</t>
  </si>
  <si>
    <t>Обеспечение мероприятий по капитальному ремонту многоквартирных домов за счет средств областного бюджета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</si>
  <si>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</si>
  <si>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</si>
  <si>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</si>
  <si>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</si>
  <si>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6215064</t>
  </si>
  <si>
    <t>6317620</t>
  </si>
  <si>
    <t>Субсидии из областного бюджета на софинансирование расходных обязательств муниципальных районов и городских округов области по реализации мероприятий муниципальных программ развития малого и среднего предпринимательства</t>
  </si>
  <si>
    <t>Субсидии на государственную поддержку малого и среднего предпринимательства, включая крестьянские (фермерские) хозяйства (федеральные средства)</t>
  </si>
  <si>
    <t>6215020, 6205020</t>
  </si>
  <si>
    <t>В том числе Исполнение полномочий по соглашениям на организацию в границах поселений тепло-водоснабжения, водоотведения, снабжения населения топливом (убытки)</t>
  </si>
  <si>
    <t>Выполнение других обязательств муниципального образования (услуги по ликвидации пожара)</t>
  </si>
  <si>
    <t>9616000</t>
  </si>
  <si>
    <t xml:space="preserve">Доходы мест. бюдж. от продажи имущ.и земли </t>
  </si>
  <si>
    <t>Доходы мест. бюдж. от продажи имущ.земл</t>
  </si>
  <si>
    <t>Исполнение полномочий переданных по соглашениям на дорожную деятельность в отношении автомобильных дорог местного значения в границах поселений</t>
  </si>
  <si>
    <t>08,00,23  7531001</t>
  </si>
  <si>
    <t>Ремонт автомобильных дорог и искусственных сооружений на них в границах городских и сельских поселений за счет собственных средств бюджета</t>
  </si>
  <si>
    <t>7531002</t>
  </si>
  <si>
    <t>7240000</t>
  </si>
  <si>
    <t>Подпрограмма "Градостроительное планирование развития территорий поселений Ртищевского муниципального района на 2014-2016 годы"</t>
  </si>
  <si>
    <t>В ТОМ ЧИСЛЕ за счет полномочий</t>
  </si>
  <si>
    <t>7230705</t>
  </si>
  <si>
    <t>Внутрипоселковый газопровод среднего давления от врезки у ГРП п. Ртищевский до северной части п. Ртищевский</t>
  </si>
  <si>
    <t>Молодежная политика и оздоровление детей</t>
  </si>
  <si>
    <t>Уплата  налога на имущество и транспортного налога органами муниципальной власти</t>
  </si>
  <si>
    <t>9130495</t>
  </si>
  <si>
    <t>Улучшение санитарного состояния города (Ликвидация несанкционированных свалок)</t>
  </si>
  <si>
    <t>9530400</t>
  </si>
  <si>
    <t>Содержание мест захоронения</t>
  </si>
  <si>
    <t>8002000</t>
  </si>
  <si>
    <t>перечисление остатков субсидий бюджетного учреждения 2014 года</t>
  </si>
  <si>
    <t>7530000</t>
  </si>
  <si>
    <t>Подпрограмма "Ремонт автомобильных дорог и искусственных сооружений на них в границах городских и сельских поселений"</t>
  </si>
  <si>
    <t>Межбюджетные трансферты муниципальным районам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Саратовской области</t>
  </si>
  <si>
    <t>В том числе за счет полномочий</t>
  </si>
  <si>
    <t>7530000 08.00.23</t>
  </si>
  <si>
    <t xml:space="preserve">Исполнение полномочий по соглашениям на организацию в границах поселений тепло-водоснабжения, водоотведения </t>
  </si>
  <si>
    <t>7230704</t>
  </si>
  <si>
    <t xml:space="preserve">СПРАВКА
об исполнении бюджета Ртищевского района
на 01.05.2015 г.
</t>
  </si>
  <si>
    <t xml:space="preserve">СПРАВКА
об исполнении бюджета МО г. Ртищево
на 01.05.2015г.
</t>
  </si>
  <si>
    <t xml:space="preserve">СПРАВКА
об исполнении бюджета Краснозвездинского МО
на 01.05.2015г.
</t>
  </si>
  <si>
    <t xml:space="preserve">СПРАВКА
об исполнении бюджета Макаровского МО
на 01.05.2015г.
</t>
  </si>
  <si>
    <t xml:space="preserve">СПРАВКА
об исполнении бюджета Октябрьского МО
на 01.05.2015г.
</t>
  </si>
  <si>
    <t xml:space="preserve">СПРАВКА
об исполнении бюджета Салтыковского МО
на 01.05.2015г.
</t>
  </si>
  <si>
    <t xml:space="preserve">СПРАВКА
об исполнении бюджета Урусовского МО
на 01.05.2015г.
</t>
  </si>
  <si>
    <t xml:space="preserve">СПРАВКА
об исполнении бюджета Шило-Голицинского МО
на 01.05.2015г.
</t>
  </si>
  <si>
    <t xml:space="preserve">СПРАВКА
об исполнении бюджета Ртищевского района (консолидация)
на 01.05.2015г.
</t>
  </si>
  <si>
    <t>план на 6 месяцев</t>
  </si>
  <si>
    <t>% к плану 6 месяцев</t>
  </si>
  <si>
    <t>% к плану 6 месяцев.</t>
  </si>
  <si>
    <t>погашение кредиторской задолженности по ремонту административных помещений нежилого здания, находящегося на балансе МО  город Ртищево, расположенного по ул.Советской, д.№ 7б, в г.Ртищево</t>
  </si>
  <si>
    <t>9970100</t>
  </si>
  <si>
    <t>9934001</t>
  </si>
  <si>
    <t>Погашение кредиторской задолженности по муниципальной программе "Ремонт дорог общего пользования на территории МО г.Ртищево в 2012 году"</t>
  </si>
  <si>
    <t>Иные межбюджетные трансферты на государственную поддержку лучших работников муниципальных учреждений культуры</t>
  </si>
  <si>
    <t>29,2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</si>
</sst>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7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177" fontId="7" fillId="0" borderId="0" xfId="0" applyNumberFormat="1" applyFont="1" applyFill="1" applyBorder="1" applyAlignment="1">
      <alignment horizontal="left" vertical="top" wrapText="1"/>
    </xf>
    <xf numFmtId="9" fontId="7" fillId="0" borderId="10" xfId="0" applyNumberFormat="1" applyFont="1" applyFill="1" applyBorder="1" applyAlignment="1">
      <alignment horizontal="left" vertical="top" wrapText="1"/>
    </xf>
    <xf numFmtId="9" fontId="12" fillId="0" borderId="10" xfId="0" applyNumberFormat="1" applyFont="1" applyFill="1" applyBorder="1" applyAlignment="1">
      <alignment horizontal="left" vertical="top" wrapText="1"/>
    </xf>
    <xf numFmtId="9" fontId="12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2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9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5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5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0" borderId="11" xfId="0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 wrapText="1"/>
    </xf>
    <xf numFmtId="177" fontId="2" fillId="0" borderId="11" xfId="0" applyNumberFormat="1" applyFont="1" applyFill="1" applyBorder="1" applyAlignment="1">
      <alignment horizontal="left" vertical="top" wrapText="1"/>
    </xf>
    <xf numFmtId="9" fontId="2" fillId="0" borderId="11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7" fontId="1" fillId="0" borderId="11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1" fillId="0" borderId="12" xfId="54" applyNumberFormat="1" applyFont="1" applyFill="1" applyBorder="1" applyAlignment="1" applyProtection="1">
      <alignment horizontal="left" wrapText="1"/>
      <protection hidden="1"/>
    </xf>
    <xf numFmtId="49" fontId="1" fillId="0" borderId="13" xfId="54" applyNumberFormat="1" applyFont="1" applyFill="1" applyBorder="1" applyAlignment="1" applyProtection="1">
      <alignment horizontal="left" wrapText="1"/>
      <protection hidden="1"/>
    </xf>
    <xf numFmtId="0" fontId="3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177" fontId="7" fillId="0" borderId="11" xfId="0" applyNumberFormat="1" applyFont="1" applyFill="1" applyBorder="1" applyAlignment="1">
      <alignment horizontal="left" vertical="top" wrapText="1"/>
    </xf>
    <xf numFmtId="9" fontId="7" fillId="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177" fontId="14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left" vertical="top" wrapText="1"/>
    </xf>
    <xf numFmtId="177" fontId="8" fillId="0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/>
    </xf>
    <xf numFmtId="177" fontId="0" fillId="0" borderId="11" xfId="0" applyNumberFormat="1" applyFont="1" applyFill="1" applyBorder="1" applyAlignment="1">
      <alignment horizontal="left"/>
    </xf>
    <xf numFmtId="177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11" xfId="0" applyFont="1" applyFill="1" applyBorder="1" applyAlignment="1">
      <alignment horizontal="left"/>
    </xf>
    <xf numFmtId="9" fontId="2" fillId="0" borderId="11" xfId="0" applyNumberFormat="1" applyFont="1" applyFill="1" applyBorder="1" applyAlignment="1">
      <alignment horizontal="center" vertical="center" wrapText="1"/>
    </xf>
    <xf numFmtId="0" fontId="7" fillId="0" borderId="12" xfId="54" applyNumberFormat="1" applyFont="1" applyFill="1" applyBorder="1" applyAlignment="1" applyProtection="1">
      <alignment horizontal="left" vertical="center" wrapText="1"/>
      <protection hidden="1"/>
    </xf>
    <xf numFmtId="49" fontId="7" fillId="0" borderId="13" xfId="54" applyNumberFormat="1" applyFont="1" applyFill="1" applyBorder="1" applyAlignment="1" applyProtection="1">
      <alignment horizontal="left" vertical="center" wrapText="1"/>
      <protection hidden="1"/>
    </xf>
    <xf numFmtId="49" fontId="13" fillId="0" borderId="11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49" fontId="16" fillId="0" borderId="11" xfId="0" applyNumberFormat="1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187" fontId="1" fillId="0" borderId="11" xfId="52" applyNumberFormat="1" applyFont="1" applyFill="1" applyBorder="1" applyAlignment="1" applyProtection="1">
      <alignment vertical="center" wrapText="1"/>
      <protection hidden="1"/>
    </xf>
    <xf numFmtId="49" fontId="1" fillId="0" borderId="11" xfId="52" applyNumberFormat="1" applyFont="1" applyFill="1" applyBorder="1" applyAlignment="1" applyProtection="1">
      <alignment vertical="center" wrapText="1"/>
      <protection hidden="1"/>
    </xf>
    <xf numFmtId="177" fontId="1" fillId="0" borderId="11" xfId="0" applyNumberFormat="1" applyFont="1" applyFill="1" applyBorder="1" applyAlignment="1">
      <alignment horizontal="left" vertical="center" wrapText="1"/>
    </xf>
    <xf numFmtId="187" fontId="14" fillId="0" borderId="11" xfId="52" applyNumberFormat="1" applyFont="1" applyFill="1" applyBorder="1" applyAlignment="1" applyProtection="1">
      <alignment vertical="center" wrapText="1"/>
      <protection hidden="1"/>
    </xf>
    <xf numFmtId="49" fontId="14" fillId="0" borderId="11" xfId="0" applyNumberFormat="1" applyFont="1" applyFill="1" applyBorder="1" applyAlignment="1">
      <alignment horizontal="left" vertical="center" wrapText="1"/>
    </xf>
    <xf numFmtId="187" fontId="14" fillId="0" borderId="11" xfId="52" applyNumberFormat="1" applyFont="1" applyFill="1" applyBorder="1" applyAlignment="1" applyProtection="1">
      <alignment wrapText="1"/>
      <protection hidden="1"/>
    </xf>
    <xf numFmtId="49" fontId="14" fillId="0" borderId="11" xfId="52" applyNumberFormat="1" applyFont="1" applyFill="1" applyBorder="1" applyAlignment="1" applyProtection="1">
      <alignment wrapText="1"/>
      <protection hidden="1"/>
    </xf>
    <xf numFmtId="177" fontId="14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vertical="top" wrapText="1"/>
    </xf>
    <xf numFmtId="49" fontId="14" fillId="0" borderId="11" xfId="0" applyNumberFormat="1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177" fontId="7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177" fontId="8" fillId="0" borderId="11" xfId="0" applyNumberFormat="1" applyFont="1" applyFill="1" applyBorder="1" applyAlignment="1">
      <alignment horizontal="left" vertical="center" wrapText="1"/>
    </xf>
    <xf numFmtId="177" fontId="0" fillId="0" borderId="11" xfId="0" applyNumberFormat="1" applyFont="1" applyFill="1" applyBorder="1" applyAlignment="1">
      <alignment horizontal="left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2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9" fontId="2" fillId="0" borderId="11" xfId="0" applyNumberFormat="1" applyFont="1" applyFill="1" applyBorder="1" applyAlignment="1">
      <alignment horizontal="right" vertical="top" wrapText="1"/>
    </xf>
    <xf numFmtId="0" fontId="1" fillId="0" borderId="14" xfId="56" applyNumberFormat="1" applyFont="1" applyFill="1" applyBorder="1" applyAlignment="1" applyProtection="1">
      <alignment horizontal="left" wrapText="1"/>
      <protection hidden="1"/>
    </xf>
    <xf numFmtId="49" fontId="1" fillId="0" borderId="14" xfId="56" applyNumberFormat="1" applyFont="1" applyFill="1" applyBorder="1" applyAlignment="1" applyProtection="1">
      <alignment horizontal="left" wrapText="1"/>
      <protection hidden="1"/>
    </xf>
    <xf numFmtId="0" fontId="5" fillId="0" borderId="12" xfId="56" applyNumberFormat="1" applyFont="1" applyFill="1" applyBorder="1" applyAlignment="1" applyProtection="1">
      <alignment horizontal="left" wrapText="1"/>
      <protection hidden="1"/>
    </xf>
    <xf numFmtId="4" fontId="1" fillId="0" borderId="11" xfId="0" applyNumberFormat="1" applyFont="1" applyFill="1" applyBorder="1" applyAlignment="1">
      <alignment horizontal="left" vertical="top" wrapText="1"/>
    </xf>
    <xf numFmtId="9" fontId="7" fillId="0" borderId="11" xfId="0" applyNumberFormat="1" applyFont="1" applyFill="1" applyBorder="1" applyAlignment="1">
      <alignment horizontal="right" vertical="top" wrapText="1"/>
    </xf>
    <xf numFmtId="0" fontId="14" fillId="0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9" fontId="1" fillId="0" borderId="11" xfId="0" applyNumberFormat="1" applyFont="1" applyFill="1" applyBorder="1" applyAlignment="1">
      <alignment horizontal="right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9" fontId="1" fillId="0" borderId="11" xfId="0" applyNumberFormat="1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>
      <alignment horizontal="left" vertical="top" wrapText="1"/>
    </xf>
    <xf numFmtId="49" fontId="9" fillId="0" borderId="16" xfId="0" applyNumberFormat="1" applyFont="1" applyFill="1" applyBorder="1" applyAlignment="1">
      <alignment horizontal="left" vertical="top" wrapText="1"/>
    </xf>
    <xf numFmtId="178" fontId="2" fillId="0" borderId="11" xfId="0" applyNumberFormat="1" applyFont="1" applyFill="1" applyBorder="1" applyAlignment="1">
      <alignment horizontal="left" vertical="top" wrapText="1"/>
    </xf>
    <xf numFmtId="178" fontId="1" fillId="0" borderId="11" xfId="0" applyNumberFormat="1" applyFont="1" applyFill="1" applyBorder="1" applyAlignment="1">
      <alignment horizontal="left" vertical="top" wrapText="1"/>
    </xf>
    <xf numFmtId="178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9" fontId="2" fillId="0" borderId="11" xfId="0" applyNumberFormat="1" applyFont="1" applyFill="1" applyBorder="1" applyAlignment="1">
      <alignment horizontal="center" vertical="top" wrapText="1"/>
    </xf>
    <xf numFmtId="0" fontId="1" fillId="0" borderId="12" xfId="54" applyNumberFormat="1" applyFont="1" applyFill="1" applyBorder="1" applyAlignment="1" applyProtection="1">
      <alignment horizontal="left" vertical="center" wrapText="1"/>
      <protection hidden="1"/>
    </xf>
    <xf numFmtId="0" fontId="18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9" fontId="7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177" fontId="12" fillId="0" borderId="11" xfId="0" applyNumberFormat="1" applyFont="1" applyFill="1" applyBorder="1" applyAlignment="1">
      <alignment horizontal="right" vertical="center" wrapText="1"/>
    </xf>
    <xf numFmtId="177" fontId="1" fillId="0" borderId="11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7" fontId="7" fillId="0" borderId="11" xfId="0" applyNumberFormat="1" applyFont="1" applyFill="1" applyBorder="1" applyAlignment="1">
      <alignment horizontal="right" vertical="center" wrapText="1"/>
    </xf>
    <xf numFmtId="187" fontId="12" fillId="0" borderId="11" xfId="52" applyNumberFormat="1" applyFont="1" applyFill="1" applyBorder="1" applyAlignment="1" applyProtection="1">
      <alignment vertical="center" wrapText="1"/>
      <protection hidden="1"/>
    </xf>
    <xf numFmtId="0" fontId="12" fillId="0" borderId="11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177" fontId="8" fillId="0" borderId="11" xfId="0" applyNumberFormat="1" applyFont="1" applyFill="1" applyBorder="1" applyAlignment="1">
      <alignment horizontal="right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 horizontal="center" wrapText="1"/>
    </xf>
    <xf numFmtId="177" fontId="2" fillId="0" borderId="11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9" fontId="15" fillId="0" borderId="0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49" fontId="9" fillId="0" borderId="16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wrapText="1"/>
    </xf>
    <xf numFmtId="177" fontId="2" fillId="0" borderId="15" xfId="0" applyNumberFormat="1" applyFont="1" applyFill="1" applyBorder="1" applyAlignment="1">
      <alignment horizontal="center" vertical="top" wrapText="1"/>
    </xf>
    <xf numFmtId="177" fontId="2" fillId="0" borderId="16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3"/>
  <sheetViews>
    <sheetView workbookViewId="0" topLeftCell="A41">
      <selection activeCell="B54" sqref="B54"/>
    </sheetView>
  </sheetViews>
  <sheetFormatPr defaultColWidth="9.140625" defaultRowHeight="12.75"/>
  <cols>
    <col min="1" max="1" width="6.57421875" style="1" customWidth="1"/>
    <col min="2" max="2" width="47.421875" style="1" customWidth="1"/>
    <col min="3" max="3" width="11.28125" style="75" hidden="1" customWidth="1"/>
    <col min="4" max="4" width="18.28125" style="1" customWidth="1"/>
    <col min="5" max="5" width="17.57421875" style="1" customWidth="1"/>
    <col min="6" max="6" width="10.28125" style="1" customWidth="1"/>
    <col min="7" max="7" width="13.8515625" style="103" customWidth="1"/>
    <col min="8" max="8" width="12.57421875" style="103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65" t="s">
        <v>388</v>
      </c>
      <c r="B1" s="165"/>
      <c r="C1" s="165"/>
      <c r="D1" s="165"/>
      <c r="E1" s="165"/>
      <c r="F1" s="165"/>
      <c r="G1" s="165"/>
      <c r="H1" s="165"/>
      <c r="I1" s="12"/>
    </row>
    <row r="2" spans="1:9" ht="12.75" customHeight="1">
      <c r="A2" s="157"/>
      <c r="B2" s="169" t="s">
        <v>3</v>
      </c>
      <c r="C2" s="170" t="s">
        <v>163</v>
      </c>
      <c r="D2" s="167" t="s">
        <v>4</v>
      </c>
      <c r="E2" s="162" t="s">
        <v>397</v>
      </c>
      <c r="F2" s="167" t="s">
        <v>5</v>
      </c>
      <c r="G2" s="168" t="s">
        <v>6</v>
      </c>
      <c r="H2" s="162" t="s">
        <v>398</v>
      </c>
      <c r="I2" s="13"/>
    </row>
    <row r="3" spans="1:9" ht="21" customHeight="1">
      <c r="A3" s="158"/>
      <c r="B3" s="169"/>
      <c r="C3" s="171"/>
      <c r="D3" s="167"/>
      <c r="E3" s="163"/>
      <c r="F3" s="167"/>
      <c r="G3" s="168"/>
      <c r="H3" s="163"/>
      <c r="I3" s="13"/>
    </row>
    <row r="4" spans="1:9" ht="15" customHeight="1">
      <c r="A4" s="46"/>
      <c r="B4" s="45" t="s">
        <v>83</v>
      </c>
      <c r="C4" s="47"/>
      <c r="D4" s="48">
        <f>D5+D6+D7+D8+D9+D10+D11+D12+D13+D14+D15+D16+D17+D18+D19+D20+D21+D23</f>
        <v>142759.8</v>
      </c>
      <c r="E4" s="48">
        <f>E5+E6+E7+E8+E9+E10+E11+E12+E13+E14+E15+E16+E17+E18+E19+E20+E21+E23</f>
        <v>70666.5</v>
      </c>
      <c r="F4" s="48">
        <f>F5+F6+F7+F8+F9+F10+F11+F12+F13+F14+F15+F16+F17+F18+F19+F20+F21+F23</f>
        <v>54596.20000000001</v>
      </c>
      <c r="G4" s="77">
        <f>F4/D4</f>
        <v>0.38243399052114124</v>
      </c>
      <c r="H4" s="77">
        <f>F4/E4</f>
        <v>0.7725895579942407</v>
      </c>
      <c r="I4" s="14"/>
    </row>
    <row r="5" spans="1:9" ht="15">
      <c r="A5" s="46"/>
      <c r="B5" s="50" t="s">
        <v>7</v>
      </c>
      <c r="C5" s="51"/>
      <c r="D5" s="52">
        <v>104870</v>
      </c>
      <c r="E5" s="52">
        <v>49900</v>
      </c>
      <c r="F5" s="52">
        <v>32600.6</v>
      </c>
      <c r="G5" s="77">
        <f aca="true" t="shared" si="0" ref="G5:G36">F5/D5</f>
        <v>0.31086678745112994</v>
      </c>
      <c r="H5" s="77">
        <f aca="true" t="shared" si="1" ref="H5:H36">F5/E5</f>
        <v>0.6533186372745491</v>
      </c>
      <c r="I5" s="14"/>
    </row>
    <row r="6" spans="1:9" ht="15">
      <c r="A6" s="46"/>
      <c r="B6" s="50" t="s">
        <v>8</v>
      </c>
      <c r="C6" s="51"/>
      <c r="D6" s="52">
        <v>19000</v>
      </c>
      <c r="E6" s="52">
        <v>9500</v>
      </c>
      <c r="F6" s="52">
        <v>9700.2</v>
      </c>
      <c r="G6" s="77">
        <f t="shared" si="0"/>
        <v>0.5105368421052632</v>
      </c>
      <c r="H6" s="77">
        <f t="shared" si="1"/>
        <v>1.0210736842105264</v>
      </c>
      <c r="I6" s="14"/>
    </row>
    <row r="7" spans="1:9" ht="15">
      <c r="A7" s="46"/>
      <c r="B7" s="50" t="s">
        <v>9</v>
      </c>
      <c r="C7" s="51"/>
      <c r="D7" s="52">
        <v>3500</v>
      </c>
      <c r="E7" s="52">
        <v>2300</v>
      </c>
      <c r="F7" s="52">
        <v>3080.1</v>
      </c>
      <c r="G7" s="77">
        <f t="shared" si="0"/>
        <v>0.8800285714285714</v>
      </c>
      <c r="H7" s="77">
        <f t="shared" si="1"/>
        <v>1.3391739130434783</v>
      </c>
      <c r="I7" s="14"/>
    </row>
    <row r="8" spans="1:9" ht="15">
      <c r="A8" s="46"/>
      <c r="B8" s="50" t="s">
        <v>10</v>
      </c>
      <c r="C8" s="51"/>
      <c r="D8" s="52">
        <v>0</v>
      </c>
      <c r="E8" s="52">
        <v>0</v>
      </c>
      <c r="F8" s="52">
        <v>0</v>
      </c>
      <c r="G8" s="77">
        <v>0</v>
      </c>
      <c r="H8" s="77">
        <v>0</v>
      </c>
      <c r="I8" s="14"/>
    </row>
    <row r="9" spans="1:9" ht="15">
      <c r="A9" s="46"/>
      <c r="B9" s="50" t="s">
        <v>302</v>
      </c>
      <c r="C9" s="51"/>
      <c r="D9" s="52">
        <v>3607.4</v>
      </c>
      <c r="E9" s="52">
        <v>1800</v>
      </c>
      <c r="F9" s="52">
        <v>1686.8</v>
      </c>
      <c r="G9" s="77">
        <f t="shared" si="0"/>
        <v>0.467594389310861</v>
      </c>
      <c r="H9" s="77">
        <f t="shared" si="1"/>
        <v>0.9371111111111111</v>
      </c>
      <c r="I9" s="14"/>
    </row>
    <row r="10" spans="1:9" ht="15">
      <c r="A10" s="46"/>
      <c r="B10" s="50" t="s">
        <v>11</v>
      </c>
      <c r="C10" s="51"/>
      <c r="D10" s="52">
        <v>0</v>
      </c>
      <c r="E10" s="52">
        <v>0</v>
      </c>
      <c r="F10" s="52">
        <v>0</v>
      </c>
      <c r="G10" s="77">
        <v>0</v>
      </c>
      <c r="H10" s="77">
        <v>0</v>
      </c>
      <c r="I10" s="14"/>
    </row>
    <row r="11" spans="1:9" ht="15">
      <c r="A11" s="46"/>
      <c r="B11" s="50" t="s">
        <v>108</v>
      </c>
      <c r="C11" s="51"/>
      <c r="D11" s="52">
        <v>3425</v>
      </c>
      <c r="E11" s="52">
        <v>1650</v>
      </c>
      <c r="F11" s="52">
        <v>1246.5</v>
      </c>
      <c r="G11" s="77">
        <f t="shared" si="0"/>
        <v>0.36394160583941604</v>
      </c>
      <c r="H11" s="77">
        <f t="shared" si="1"/>
        <v>0.7554545454545455</v>
      </c>
      <c r="I11" s="14"/>
    </row>
    <row r="12" spans="1:9" ht="15">
      <c r="A12" s="46"/>
      <c r="B12" s="50" t="s">
        <v>12</v>
      </c>
      <c r="C12" s="51"/>
      <c r="D12" s="52">
        <v>0</v>
      </c>
      <c r="E12" s="52">
        <v>0</v>
      </c>
      <c r="F12" s="52">
        <v>0</v>
      </c>
      <c r="G12" s="77">
        <v>0</v>
      </c>
      <c r="H12" s="77">
        <v>0</v>
      </c>
      <c r="I12" s="14"/>
    </row>
    <row r="13" spans="1:9" ht="15">
      <c r="A13" s="46"/>
      <c r="B13" s="50" t="s">
        <v>13</v>
      </c>
      <c r="C13" s="51"/>
      <c r="D13" s="52">
        <v>4600</v>
      </c>
      <c r="E13" s="52">
        <v>3500</v>
      </c>
      <c r="F13" s="52">
        <v>4097.4</v>
      </c>
      <c r="G13" s="77">
        <f t="shared" si="0"/>
        <v>0.8907391304347825</v>
      </c>
      <c r="H13" s="77">
        <f t="shared" si="1"/>
        <v>1.170685714285714</v>
      </c>
      <c r="I13" s="14"/>
    </row>
    <row r="14" spans="1:9" ht="15">
      <c r="A14" s="46"/>
      <c r="B14" s="50" t="s">
        <v>14</v>
      </c>
      <c r="C14" s="51"/>
      <c r="D14" s="52">
        <v>300</v>
      </c>
      <c r="E14" s="52">
        <v>250</v>
      </c>
      <c r="F14" s="52">
        <v>281.2</v>
      </c>
      <c r="G14" s="77">
        <f t="shared" si="0"/>
        <v>0.9373333333333332</v>
      </c>
      <c r="H14" s="77">
        <f t="shared" si="1"/>
        <v>1.1248</v>
      </c>
      <c r="I14" s="14"/>
    </row>
    <row r="15" spans="1:9" ht="15">
      <c r="A15" s="46"/>
      <c r="B15" s="50" t="s">
        <v>15</v>
      </c>
      <c r="C15" s="51"/>
      <c r="D15" s="52">
        <v>0</v>
      </c>
      <c r="E15" s="52">
        <v>0</v>
      </c>
      <c r="F15" s="52">
        <v>30.8</v>
      </c>
      <c r="G15" s="77">
        <v>0</v>
      </c>
      <c r="H15" s="77">
        <v>0</v>
      </c>
      <c r="I15" s="14"/>
    </row>
    <row r="16" spans="1:9" ht="15">
      <c r="A16" s="46"/>
      <c r="B16" s="50" t="s">
        <v>16</v>
      </c>
      <c r="C16" s="51"/>
      <c r="D16" s="52">
        <v>0</v>
      </c>
      <c r="E16" s="52">
        <v>0</v>
      </c>
      <c r="F16" s="52">
        <v>0</v>
      </c>
      <c r="G16" s="77">
        <v>0</v>
      </c>
      <c r="H16" s="77">
        <v>0</v>
      </c>
      <c r="I16" s="14"/>
    </row>
    <row r="17" spans="1:9" ht="15">
      <c r="A17" s="46"/>
      <c r="B17" s="50" t="s">
        <v>17</v>
      </c>
      <c r="C17" s="51"/>
      <c r="D17" s="52">
        <v>1139.9</v>
      </c>
      <c r="E17" s="52">
        <v>500</v>
      </c>
      <c r="F17" s="52">
        <v>469.6</v>
      </c>
      <c r="G17" s="77">
        <f t="shared" si="0"/>
        <v>0.41196596192648477</v>
      </c>
      <c r="H17" s="77">
        <f t="shared" si="1"/>
        <v>0.9392</v>
      </c>
      <c r="I17" s="14"/>
    </row>
    <row r="18" spans="1:9" ht="15" hidden="1">
      <c r="A18" s="46"/>
      <c r="B18" s="50"/>
      <c r="C18" s="51"/>
      <c r="D18" s="52">
        <v>0</v>
      </c>
      <c r="E18" s="52">
        <v>0</v>
      </c>
      <c r="F18" s="52"/>
      <c r="G18" s="77" t="e">
        <f t="shared" si="0"/>
        <v>#DIV/0!</v>
      </c>
      <c r="H18" s="77">
        <v>0</v>
      </c>
      <c r="I18" s="14"/>
    </row>
    <row r="19" spans="1:9" ht="15">
      <c r="A19" s="46"/>
      <c r="B19" s="50" t="s">
        <v>19</v>
      </c>
      <c r="C19" s="51"/>
      <c r="D19" s="52">
        <v>82.5</v>
      </c>
      <c r="E19" s="52">
        <v>82.5</v>
      </c>
      <c r="F19" s="52">
        <v>270.3</v>
      </c>
      <c r="G19" s="77">
        <v>0</v>
      </c>
      <c r="H19" s="77">
        <v>0</v>
      </c>
      <c r="I19" s="14"/>
    </row>
    <row r="20" spans="1:9" ht="15">
      <c r="A20" s="46"/>
      <c r="B20" s="50" t="s">
        <v>362</v>
      </c>
      <c r="C20" s="51"/>
      <c r="D20" s="52">
        <v>350</v>
      </c>
      <c r="E20" s="52">
        <v>350</v>
      </c>
      <c r="F20" s="52">
        <v>427.3</v>
      </c>
      <c r="G20" s="77">
        <f t="shared" si="0"/>
        <v>1.2208571428571429</v>
      </c>
      <c r="H20" s="77">
        <f t="shared" si="1"/>
        <v>1.2208571428571429</v>
      </c>
      <c r="I20" s="14"/>
    </row>
    <row r="21" spans="1:9" ht="15">
      <c r="A21" s="46"/>
      <c r="B21" s="50" t="s">
        <v>21</v>
      </c>
      <c r="C21" s="51"/>
      <c r="D21" s="52">
        <v>1885</v>
      </c>
      <c r="E21" s="52">
        <v>834</v>
      </c>
      <c r="F21" s="52">
        <v>700.8</v>
      </c>
      <c r="G21" s="77">
        <f t="shared" si="0"/>
        <v>0.37177718832891243</v>
      </c>
      <c r="H21" s="77">
        <f t="shared" si="1"/>
        <v>0.8402877697841726</v>
      </c>
      <c r="I21" s="14"/>
    </row>
    <row r="22" spans="1:9" ht="15">
      <c r="A22" s="46"/>
      <c r="B22" s="50" t="s">
        <v>22</v>
      </c>
      <c r="C22" s="51"/>
      <c r="D22" s="52">
        <v>710</v>
      </c>
      <c r="E22" s="52">
        <v>355</v>
      </c>
      <c r="F22" s="52">
        <v>184.7</v>
      </c>
      <c r="G22" s="77">
        <f t="shared" si="0"/>
        <v>0.2601408450704225</v>
      </c>
      <c r="H22" s="77">
        <f t="shared" si="1"/>
        <v>0.520281690140845</v>
      </c>
      <c r="I22" s="14"/>
    </row>
    <row r="23" spans="1:9" ht="15">
      <c r="A23" s="46"/>
      <c r="B23" s="50" t="s">
        <v>23</v>
      </c>
      <c r="C23" s="51"/>
      <c r="D23" s="52">
        <v>0</v>
      </c>
      <c r="E23" s="52">
        <v>0</v>
      </c>
      <c r="F23" s="52">
        <v>4.6</v>
      </c>
      <c r="G23" s="77">
        <v>0</v>
      </c>
      <c r="H23" s="77">
        <v>0</v>
      </c>
      <c r="I23" s="14"/>
    </row>
    <row r="24" spans="1:9" ht="15">
      <c r="A24" s="46"/>
      <c r="B24" s="53" t="s">
        <v>82</v>
      </c>
      <c r="C24" s="54"/>
      <c r="D24" s="52">
        <f>D25+D26+D27+D28+D29+D33+D34+D31+D32+D30</f>
        <v>480017.9</v>
      </c>
      <c r="E24" s="52">
        <f>E25+E26+E27+E28+E29+E33+E34+E31+E32+E30</f>
        <v>241543.30000000002</v>
      </c>
      <c r="F24" s="52">
        <f>F25+F26+F27+F28+F29+F33+F34+F31+F32+F30</f>
        <v>142094.19999999998</v>
      </c>
      <c r="G24" s="77">
        <f t="shared" si="0"/>
        <v>0.29601854430845176</v>
      </c>
      <c r="H24" s="77">
        <f t="shared" si="1"/>
        <v>0.5882763049109621</v>
      </c>
      <c r="I24" s="14"/>
    </row>
    <row r="25" spans="1:9" ht="15">
      <c r="A25" s="46"/>
      <c r="B25" s="50" t="s">
        <v>25</v>
      </c>
      <c r="C25" s="51"/>
      <c r="D25" s="52">
        <v>82161.1</v>
      </c>
      <c r="E25" s="52">
        <v>41080.6</v>
      </c>
      <c r="F25" s="52">
        <v>34235</v>
      </c>
      <c r="G25" s="77">
        <f t="shared" si="0"/>
        <v>0.41668137354538826</v>
      </c>
      <c r="H25" s="77">
        <f t="shared" si="1"/>
        <v>0.833361732788713</v>
      </c>
      <c r="I25" s="14"/>
    </row>
    <row r="26" spans="1:9" ht="15">
      <c r="A26" s="46"/>
      <c r="B26" s="50" t="s">
        <v>26</v>
      </c>
      <c r="C26" s="51"/>
      <c r="D26" s="52">
        <v>361513.3</v>
      </c>
      <c r="E26" s="52">
        <v>180756.7</v>
      </c>
      <c r="F26" s="52">
        <v>102424.9</v>
      </c>
      <c r="G26" s="77">
        <f t="shared" si="0"/>
        <v>0.2833226329432416</v>
      </c>
      <c r="H26" s="77">
        <f t="shared" si="1"/>
        <v>0.5666451091439487</v>
      </c>
      <c r="I26" s="14"/>
    </row>
    <row r="27" spans="1:9" ht="15">
      <c r="A27" s="46"/>
      <c r="B27" s="50" t="s">
        <v>27</v>
      </c>
      <c r="C27" s="51"/>
      <c r="D27" s="52">
        <v>19097.2</v>
      </c>
      <c r="E27" s="52">
        <v>6563.2</v>
      </c>
      <c r="F27" s="52">
        <v>0</v>
      </c>
      <c r="G27" s="77">
        <f t="shared" si="0"/>
        <v>0</v>
      </c>
      <c r="H27" s="77">
        <v>0</v>
      </c>
      <c r="I27" s="14"/>
    </row>
    <row r="28" spans="1:9" ht="29.25" customHeight="1" hidden="1">
      <c r="A28" s="46"/>
      <c r="B28" s="50" t="s">
        <v>214</v>
      </c>
      <c r="C28" s="51"/>
      <c r="D28" s="52">
        <v>0</v>
      </c>
      <c r="E28" s="52">
        <v>0</v>
      </c>
      <c r="F28" s="52">
        <v>0</v>
      </c>
      <c r="G28" s="77" t="e">
        <f t="shared" si="0"/>
        <v>#DIV/0!</v>
      </c>
      <c r="H28" s="77" t="e">
        <f t="shared" si="1"/>
        <v>#DIV/0!</v>
      </c>
      <c r="I28" s="14"/>
    </row>
    <row r="29" spans="1:9" ht="26.25" customHeight="1">
      <c r="A29" s="46"/>
      <c r="B29" s="53" t="s">
        <v>151</v>
      </c>
      <c r="C29" s="54"/>
      <c r="D29" s="52">
        <v>11823.1</v>
      </c>
      <c r="E29" s="52">
        <v>7739.3</v>
      </c>
      <c r="F29" s="52">
        <v>4340</v>
      </c>
      <c r="G29" s="77">
        <f t="shared" si="0"/>
        <v>0.36707800830577425</v>
      </c>
      <c r="H29" s="77">
        <f t="shared" si="1"/>
        <v>0.5607742302275399</v>
      </c>
      <c r="I29" s="14"/>
    </row>
    <row r="30" spans="1:9" ht="39.75" customHeight="1">
      <c r="A30" s="46"/>
      <c r="B30" s="50" t="s">
        <v>404</v>
      </c>
      <c r="C30" s="54"/>
      <c r="D30" s="52">
        <v>50</v>
      </c>
      <c r="E30" s="52">
        <v>50</v>
      </c>
      <c r="F30" s="52">
        <v>0</v>
      </c>
      <c r="G30" s="77">
        <f t="shared" si="0"/>
        <v>0</v>
      </c>
      <c r="H30" s="77">
        <f t="shared" si="1"/>
        <v>0</v>
      </c>
      <c r="I30" s="14"/>
    </row>
    <row r="31" spans="1:9" ht="27.75" customHeight="1">
      <c r="A31" s="46"/>
      <c r="B31" s="50" t="s">
        <v>214</v>
      </c>
      <c r="C31" s="54"/>
      <c r="D31" s="52">
        <v>19.7</v>
      </c>
      <c r="E31" s="52">
        <v>0</v>
      </c>
      <c r="F31" s="52">
        <v>0</v>
      </c>
      <c r="G31" s="77">
        <f t="shared" si="0"/>
        <v>0</v>
      </c>
      <c r="H31" s="77">
        <v>0</v>
      </c>
      <c r="I31" s="14"/>
    </row>
    <row r="32" spans="1:9" ht="66" customHeight="1">
      <c r="A32" s="46"/>
      <c r="B32" s="50" t="s">
        <v>383</v>
      </c>
      <c r="C32" s="54"/>
      <c r="D32" s="52">
        <v>7000</v>
      </c>
      <c r="E32" s="52">
        <v>7000</v>
      </c>
      <c r="F32" s="52">
        <v>2736</v>
      </c>
      <c r="G32" s="77">
        <f t="shared" si="0"/>
        <v>0.39085714285714285</v>
      </c>
      <c r="H32" s="77">
        <f t="shared" si="1"/>
        <v>0.39085714285714285</v>
      </c>
      <c r="I32" s="14"/>
    </row>
    <row r="33" spans="1:9" ht="29.25" customHeight="1">
      <c r="A33" s="46"/>
      <c r="B33" s="50" t="s">
        <v>380</v>
      </c>
      <c r="C33" s="51"/>
      <c r="D33" s="52">
        <v>1.6</v>
      </c>
      <c r="E33" s="52">
        <v>1.6</v>
      </c>
      <c r="F33" s="52">
        <v>6.4</v>
      </c>
      <c r="G33" s="77">
        <f t="shared" si="0"/>
        <v>4</v>
      </c>
      <c r="H33" s="77">
        <f t="shared" si="1"/>
        <v>4</v>
      </c>
      <c r="I33" s="14"/>
    </row>
    <row r="34" spans="1:9" ht="25.5" customHeight="1" thickBot="1">
      <c r="A34" s="46"/>
      <c r="B34" s="78" t="s">
        <v>159</v>
      </c>
      <c r="C34" s="79"/>
      <c r="D34" s="52">
        <v>-1648.1</v>
      </c>
      <c r="E34" s="52">
        <v>-1648.1</v>
      </c>
      <c r="F34" s="52">
        <v>-1648.1</v>
      </c>
      <c r="G34" s="77">
        <f t="shared" si="0"/>
        <v>1</v>
      </c>
      <c r="H34" s="77">
        <f t="shared" si="1"/>
        <v>1</v>
      </c>
      <c r="I34" s="14"/>
    </row>
    <row r="35" spans="1:9" ht="18.75">
      <c r="A35" s="46"/>
      <c r="B35" s="57" t="s">
        <v>29</v>
      </c>
      <c r="C35" s="58"/>
      <c r="D35" s="48">
        <f>D4+D24</f>
        <v>622777.7</v>
      </c>
      <c r="E35" s="48">
        <f>E4+E24</f>
        <v>312209.80000000005</v>
      </c>
      <c r="F35" s="48">
        <f>F4+F24</f>
        <v>196690.4</v>
      </c>
      <c r="G35" s="77">
        <f t="shared" si="0"/>
        <v>0.31582762195884667</v>
      </c>
      <c r="H35" s="77">
        <f t="shared" si="1"/>
        <v>0.6299943179233962</v>
      </c>
      <c r="I35" s="14"/>
    </row>
    <row r="36" spans="1:9" ht="15">
      <c r="A36" s="46"/>
      <c r="B36" s="50" t="s">
        <v>109</v>
      </c>
      <c r="C36" s="51"/>
      <c r="D36" s="52">
        <f>D4</f>
        <v>142759.8</v>
      </c>
      <c r="E36" s="52">
        <f>E4</f>
        <v>70666.5</v>
      </c>
      <c r="F36" s="52">
        <f>F4</f>
        <v>54596.20000000001</v>
      </c>
      <c r="G36" s="77">
        <f t="shared" si="0"/>
        <v>0.38243399052114124</v>
      </c>
      <c r="H36" s="77">
        <f t="shared" si="1"/>
        <v>0.7725895579942407</v>
      </c>
      <c r="I36" s="14"/>
    </row>
    <row r="37" spans="1:9" ht="12.75">
      <c r="A37" s="172"/>
      <c r="B37" s="173"/>
      <c r="C37" s="173"/>
      <c r="D37" s="173"/>
      <c r="E37" s="173"/>
      <c r="F37" s="173"/>
      <c r="G37" s="173"/>
      <c r="H37" s="174"/>
      <c r="I37" s="10"/>
    </row>
    <row r="38" spans="1:9" ht="15" customHeight="1">
      <c r="A38" s="166" t="s">
        <v>161</v>
      </c>
      <c r="B38" s="167" t="s">
        <v>30</v>
      </c>
      <c r="C38" s="170" t="s">
        <v>163</v>
      </c>
      <c r="D38" s="160" t="s">
        <v>4</v>
      </c>
      <c r="E38" s="162" t="s">
        <v>397</v>
      </c>
      <c r="F38" s="160" t="s">
        <v>5</v>
      </c>
      <c r="G38" s="168" t="s">
        <v>6</v>
      </c>
      <c r="H38" s="162" t="s">
        <v>398</v>
      </c>
      <c r="I38" s="13"/>
    </row>
    <row r="39" spans="1:9" ht="13.5" customHeight="1">
      <c r="A39" s="166"/>
      <c r="B39" s="167"/>
      <c r="C39" s="171"/>
      <c r="D39" s="160"/>
      <c r="E39" s="163"/>
      <c r="F39" s="160"/>
      <c r="G39" s="168"/>
      <c r="H39" s="163"/>
      <c r="I39" s="13"/>
    </row>
    <row r="40" spans="1:9" ht="19.5" customHeight="1">
      <c r="A40" s="54" t="s">
        <v>70</v>
      </c>
      <c r="B40" s="53" t="s">
        <v>31</v>
      </c>
      <c r="C40" s="54"/>
      <c r="D40" s="59">
        <f>D41+D42+D47+D48+D45+D46+D44</f>
        <v>43809.4</v>
      </c>
      <c r="E40" s="59">
        <f>E41+E42+E47+E48+E45+E46+E44</f>
        <v>28405.3</v>
      </c>
      <c r="F40" s="59">
        <f>F41+F42+F47+F48+F45+F46+F44</f>
        <v>17522.2</v>
      </c>
      <c r="G40" s="77">
        <f aca="true" t="shared" si="2" ref="G40:G112">F40/D40</f>
        <v>0.3999643912037143</v>
      </c>
      <c r="H40" s="77">
        <f>F40/E40</f>
        <v>0.6168637542993738</v>
      </c>
      <c r="I40" s="17"/>
    </row>
    <row r="41" spans="1:9" ht="43.5" customHeight="1">
      <c r="A41" s="51" t="s">
        <v>72</v>
      </c>
      <c r="B41" s="50" t="s">
        <v>164</v>
      </c>
      <c r="C41" s="51" t="s">
        <v>215</v>
      </c>
      <c r="D41" s="52">
        <v>580.8</v>
      </c>
      <c r="E41" s="52">
        <v>377.1</v>
      </c>
      <c r="F41" s="52">
        <v>342.8</v>
      </c>
      <c r="G41" s="77">
        <f t="shared" si="2"/>
        <v>0.5902203856749312</v>
      </c>
      <c r="H41" s="77">
        <f aca="true" t="shared" si="3" ref="H41:H113">F41/E41</f>
        <v>0.9090426942455582</v>
      </c>
      <c r="I41" s="15"/>
    </row>
    <row r="42" spans="1:14" ht="42.75" customHeight="1">
      <c r="A42" s="51" t="s">
        <v>73</v>
      </c>
      <c r="B42" s="50" t="s">
        <v>165</v>
      </c>
      <c r="C42" s="51" t="s">
        <v>73</v>
      </c>
      <c r="D42" s="52">
        <f>D43</f>
        <v>19043.9</v>
      </c>
      <c r="E42" s="52">
        <f>E43</f>
        <v>11355.2</v>
      </c>
      <c r="F42" s="52">
        <f>F43</f>
        <v>7644.1</v>
      </c>
      <c r="G42" s="77">
        <f t="shared" si="2"/>
        <v>0.4013936221047159</v>
      </c>
      <c r="H42" s="77">
        <f t="shared" si="3"/>
        <v>0.6731805692546147</v>
      </c>
      <c r="I42" s="18"/>
      <c r="J42" s="161"/>
      <c r="K42" s="161"/>
      <c r="L42" s="159"/>
      <c r="M42" s="159"/>
      <c r="N42" s="159"/>
    </row>
    <row r="43" spans="1:14" s="16" customFormat="1" ht="15">
      <c r="A43" s="61"/>
      <c r="B43" s="62" t="s">
        <v>34</v>
      </c>
      <c r="C43" s="61" t="s">
        <v>73</v>
      </c>
      <c r="D43" s="63">
        <v>19043.9</v>
      </c>
      <c r="E43" s="63">
        <v>11355.2</v>
      </c>
      <c r="F43" s="63">
        <v>7644.1</v>
      </c>
      <c r="G43" s="77">
        <f t="shared" si="2"/>
        <v>0.4013936221047159</v>
      </c>
      <c r="H43" s="77">
        <f t="shared" si="3"/>
        <v>0.6731805692546147</v>
      </c>
      <c r="I43" s="19"/>
      <c r="J43" s="164"/>
      <c r="K43" s="164"/>
      <c r="L43" s="159"/>
      <c r="M43" s="159"/>
      <c r="N43" s="159"/>
    </row>
    <row r="44" spans="1:14" s="16" customFormat="1" ht="44.25" customHeight="1" hidden="1">
      <c r="A44" s="61" t="s">
        <v>330</v>
      </c>
      <c r="B44" s="50" t="s">
        <v>332</v>
      </c>
      <c r="C44" s="61" t="s">
        <v>331</v>
      </c>
      <c r="D44" s="63">
        <v>0</v>
      </c>
      <c r="E44" s="63">
        <v>0</v>
      </c>
      <c r="F44" s="63">
        <v>0</v>
      </c>
      <c r="G44" s="77" t="e">
        <f t="shared" si="2"/>
        <v>#DIV/0!</v>
      </c>
      <c r="H44" s="77" t="e">
        <f t="shared" si="3"/>
        <v>#DIV/0!</v>
      </c>
      <c r="I44" s="20"/>
      <c r="J44" s="37"/>
      <c r="K44" s="37"/>
      <c r="L44" s="36"/>
      <c r="M44" s="36"/>
      <c r="N44" s="36"/>
    </row>
    <row r="45" spans="1:14" s="31" customFormat="1" ht="30" customHeight="1">
      <c r="A45" s="51" t="s">
        <v>74</v>
      </c>
      <c r="B45" s="50" t="s">
        <v>166</v>
      </c>
      <c r="C45" s="51" t="s">
        <v>74</v>
      </c>
      <c r="D45" s="52">
        <v>6460.5</v>
      </c>
      <c r="E45" s="52">
        <v>3307.8</v>
      </c>
      <c r="F45" s="52">
        <v>2278</v>
      </c>
      <c r="G45" s="77">
        <f t="shared" si="2"/>
        <v>0.3526042875938395</v>
      </c>
      <c r="H45" s="77">
        <f t="shared" si="3"/>
        <v>0.6886752524336417</v>
      </c>
      <c r="I45" s="15"/>
      <c r="J45" s="29"/>
      <c r="K45" s="29"/>
      <c r="L45" s="30"/>
      <c r="M45" s="30"/>
      <c r="N45" s="30"/>
    </row>
    <row r="46" spans="1:14" s="31" customFormat="1" ht="30" customHeight="1" hidden="1">
      <c r="A46" s="51" t="s">
        <v>211</v>
      </c>
      <c r="B46" s="50" t="s">
        <v>212</v>
      </c>
      <c r="C46" s="51" t="s">
        <v>211</v>
      </c>
      <c r="D46" s="52">
        <v>0</v>
      </c>
      <c r="E46" s="52">
        <v>0</v>
      </c>
      <c r="F46" s="52">
        <v>0</v>
      </c>
      <c r="G46" s="77" t="e">
        <f t="shared" si="2"/>
        <v>#DIV/0!</v>
      </c>
      <c r="H46" s="77" t="e">
        <f t="shared" si="3"/>
        <v>#DIV/0!</v>
      </c>
      <c r="I46" s="15"/>
      <c r="J46" s="29"/>
      <c r="K46" s="29"/>
      <c r="L46" s="30"/>
      <c r="M46" s="30"/>
      <c r="N46" s="30"/>
    </row>
    <row r="47" spans="1:9" ht="17.25" customHeight="1">
      <c r="A47" s="51" t="s">
        <v>75</v>
      </c>
      <c r="B47" s="50" t="s">
        <v>167</v>
      </c>
      <c r="C47" s="51" t="s">
        <v>75</v>
      </c>
      <c r="D47" s="52">
        <v>300</v>
      </c>
      <c r="E47" s="52">
        <v>150</v>
      </c>
      <c r="F47" s="52">
        <v>0</v>
      </c>
      <c r="G47" s="77">
        <f t="shared" si="2"/>
        <v>0</v>
      </c>
      <c r="H47" s="77">
        <f t="shared" si="3"/>
        <v>0</v>
      </c>
      <c r="I47" s="15"/>
    </row>
    <row r="48" spans="1:9" ht="18" customHeight="1">
      <c r="A48" s="80" t="s">
        <v>132</v>
      </c>
      <c r="B48" s="81" t="s">
        <v>37</v>
      </c>
      <c r="C48" s="80"/>
      <c r="D48" s="52">
        <f>D49+D50+D51+D52+D53+D55+D56</f>
        <v>17424.2</v>
      </c>
      <c r="E48" s="52">
        <f>E49+E50+E51+E52+E53+E55+E56</f>
        <v>13215.2</v>
      </c>
      <c r="F48" s="52">
        <f>F49+F50+F51+F52+F53+F55+F56</f>
        <v>7257.3</v>
      </c>
      <c r="G48" s="77">
        <f t="shared" si="2"/>
        <v>0.41650692714730086</v>
      </c>
      <c r="H48" s="77">
        <f t="shared" si="3"/>
        <v>0.549163084932502</v>
      </c>
      <c r="I48" s="15"/>
    </row>
    <row r="49" spans="1:9" s="16" customFormat="1" ht="30" customHeight="1">
      <c r="A49" s="82"/>
      <c r="B49" s="83" t="s">
        <v>221</v>
      </c>
      <c r="C49" s="82" t="s">
        <v>222</v>
      </c>
      <c r="D49" s="63">
        <v>6300.2</v>
      </c>
      <c r="E49" s="63">
        <v>3507</v>
      </c>
      <c r="F49" s="63">
        <v>2791</v>
      </c>
      <c r="G49" s="77">
        <f t="shared" si="2"/>
        <v>0.44300180946636614</v>
      </c>
      <c r="H49" s="77">
        <f t="shared" si="3"/>
        <v>0.7958368976333048</v>
      </c>
      <c r="I49" s="20"/>
    </row>
    <row r="50" spans="1:9" s="16" customFormat="1" ht="25.5" customHeight="1" hidden="1">
      <c r="A50" s="82"/>
      <c r="B50" s="83" t="s">
        <v>150</v>
      </c>
      <c r="C50" s="82"/>
      <c r="D50" s="63">
        <v>0</v>
      </c>
      <c r="E50" s="63">
        <v>0</v>
      </c>
      <c r="F50" s="63">
        <v>0</v>
      </c>
      <c r="G50" s="77" t="e">
        <f t="shared" si="2"/>
        <v>#DIV/0!</v>
      </c>
      <c r="H50" s="77" t="e">
        <f t="shared" si="3"/>
        <v>#DIV/0!</v>
      </c>
      <c r="I50" s="20"/>
    </row>
    <row r="51" spans="1:9" s="16" customFormat="1" ht="15" hidden="1">
      <c r="A51" s="82"/>
      <c r="B51" s="83" t="s">
        <v>217</v>
      </c>
      <c r="C51" s="82" t="s">
        <v>218</v>
      </c>
      <c r="D51" s="63">
        <v>0</v>
      </c>
      <c r="E51" s="63">
        <v>0</v>
      </c>
      <c r="F51" s="63">
        <v>0</v>
      </c>
      <c r="G51" s="77" t="e">
        <f t="shared" si="2"/>
        <v>#DIV/0!</v>
      </c>
      <c r="H51" s="77" t="e">
        <f t="shared" si="3"/>
        <v>#DIV/0!</v>
      </c>
      <c r="I51" s="20"/>
    </row>
    <row r="52" spans="1:9" s="16" customFormat="1" ht="38.25">
      <c r="A52" s="82"/>
      <c r="B52" s="83" t="s">
        <v>216</v>
      </c>
      <c r="C52" s="82" t="s">
        <v>219</v>
      </c>
      <c r="D52" s="63">
        <v>155</v>
      </c>
      <c r="E52" s="63">
        <v>95</v>
      </c>
      <c r="F52" s="63">
        <v>6</v>
      </c>
      <c r="G52" s="77">
        <f t="shared" si="2"/>
        <v>0.03870967741935484</v>
      </c>
      <c r="H52" s="77">
        <f t="shared" si="3"/>
        <v>0.06315789473684211</v>
      </c>
      <c r="I52" s="20"/>
    </row>
    <row r="53" spans="1:9" s="16" customFormat="1" ht="15">
      <c r="A53" s="82"/>
      <c r="B53" s="83" t="s">
        <v>170</v>
      </c>
      <c r="C53" s="82" t="s">
        <v>220</v>
      </c>
      <c r="D53" s="63">
        <v>10017.4</v>
      </c>
      <c r="E53" s="63">
        <v>8661.6</v>
      </c>
      <c r="F53" s="63">
        <v>3835.2</v>
      </c>
      <c r="G53" s="77">
        <f t="shared" si="2"/>
        <v>0.3828538343282688</v>
      </c>
      <c r="H53" s="77">
        <f t="shared" si="3"/>
        <v>0.4427819340537545</v>
      </c>
      <c r="I53" s="20"/>
    </row>
    <row r="54" spans="1:9" s="16" customFormat="1" ht="77.25" customHeight="1">
      <c r="A54" s="82"/>
      <c r="B54" s="83" t="s">
        <v>343</v>
      </c>
      <c r="C54" s="82" t="s">
        <v>344</v>
      </c>
      <c r="D54" s="63">
        <v>7000</v>
      </c>
      <c r="E54" s="63">
        <v>7000</v>
      </c>
      <c r="F54" s="63">
        <v>2736</v>
      </c>
      <c r="G54" s="77">
        <f t="shared" si="2"/>
        <v>0.39085714285714285</v>
      </c>
      <c r="H54" s="77">
        <f t="shared" si="3"/>
        <v>0.39085714285714285</v>
      </c>
      <c r="I54" s="20"/>
    </row>
    <row r="55" spans="1:9" s="16" customFormat="1" ht="39" customHeight="1">
      <c r="A55" s="82"/>
      <c r="B55" s="83" t="s">
        <v>293</v>
      </c>
      <c r="C55" s="82" t="s">
        <v>294</v>
      </c>
      <c r="D55" s="63">
        <v>731.4</v>
      </c>
      <c r="E55" s="63">
        <v>731.4</v>
      </c>
      <c r="F55" s="63">
        <v>557.8</v>
      </c>
      <c r="G55" s="77">
        <f t="shared" si="2"/>
        <v>0.7626469783975937</v>
      </c>
      <c r="H55" s="77">
        <f t="shared" si="3"/>
        <v>0.7626469783975937</v>
      </c>
      <c r="I55" s="20"/>
    </row>
    <row r="56" spans="1:9" s="16" customFormat="1" ht="24.75" customHeight="1">
      <c r="A56" s="82"/>
      <c r="B56" s="83" t="s">
        <v>360</v>
      </c>
      <c r="C56" s="82" t="s">
        <v>280</v>
      </c>
      <c r="D56" s="63">
        <v>220.2</v>
      </c>
      <c r="E56" s="63">
        <v>220.2</v>
      </c>
      <c r="F56" s="63">
        <v>67.3</v>
      </c>
      <c r="G56" s="77">
        <f t="shared" si="2"/>
        <v>0.30563124432334243</v>
      </c>
      <c r="H56" s="77">
        <f t="shared" si="3"/>
        <v>0.30563124432334243</v>
      </c>
      <c r="I56" s="20"/>
    </row>
    <row r="57" spans="1:9" ht="15" hidden="1">
      <c r="A57" s="54" t="s">
        <v>112</v>
      </c>
      <c r="B57" s="53" t="s">
        <v>105</v>
      </c>
      <c r="C57" s="54"/>
      <c r="D57" s="59">
        <f>D58</f>
        <v>0</v>
      </c>
      <c r="E57" s="59">
        <f>E58</f>
        <v>0</v>
      </c>
      <c r="F57" s="59">
        <f>F58</f>
        <v>0</v>
      </c>
      <c r="G57" s="77" t="e">
        <f t="shared" si="2"/>
        <v>#DIV/0!</v>
      </c>
      <c r="H57" s="77" t="e">
        <f t="shared" si="3"/>
        <v>#DIV/0!</v>
      </c>
      <c r="I57" s="15"/>
    </row>
    <row r="58" spans="1:9" ht="27.75" customHeight="1" hidden="1">
      <c r="A58" s="51" t="s">
        <v>113</v>
      </c>
      <c r="B58" s="50" t="s">
        <v>171</v>
      </c>
      <c r="C58" s="51" t="s">
        <v>223</v>
      </c>
      <c r="D58" s="52">
        <v>0</v>
      </c>
      <c r="E58" s="52">
        <v>0</v>
      </c>
      <c r="F58" s="52">
        <v>0</v>
      </c>
      <c r="G58" s="77" t="e">
        <f t="shared" si="2"/>
        <v>#DIV/0!</v>
      </c>
      <c r="H58" s="77" t="e">
        <f t="shared" si="3"/>
        <v>#DIV/0!</v>
      </c>
      <c r="I58" s="15"/>
    </row>
    <row r="59" spans="1:9" ht="31.5" customHeight="1">
      <c r="A59" s="54" t="s">
        <v>76</v>
      </c>
      <c r="B59" s="53" t="s">
        <v>172</v>
      </c>
      <c r="C59" s="54"/>
      <c r="D59" s="59">
        <f>D60</f>
        <v>200</v>
      </c>
      <c r="E59" s="59">
        <f>E60</f>
        <v>200</v>
      </c>
      <c r="F59" s="59">
        <f>F60</f>
        <v>0</v>
      </c>
      <c r="G59" s="77">
        <f t="shared" si="2"/>
        <v>0</v>
      </c>
      <c r="H59" s="77">
        <f t="shared" si="3"/>
        <v>0</v>
      </c>
      <c r="I59" s="15"/>
    </row>
    <row r="60" spans="1:9" ht="34.5" customHeight="1">
      <c r="A60" s="51" t="s">
        <v>160</v>
      </c>
      <c r="B60" s="50" t="s">
        <v>173</v>
      </c>
      <c r="C60" s="51"/>
      <c r="D60" s="52">
        <f>D61+D62</f>
        <v>200</v>
      </c>
      <c r="E60" s="52">
        <f>E61+E62</f>
        <v>200</v>
      </c>
      <c r="F60" s="52">
        <f>F61+F62</f>
        <v>0</v>
      </c>
      <c r="G60" s="77">
        <f t="shared" si="2"/>
        <v>0</v>
      </c>
      <c r="H60" s="77">
        <f t="shared" si="3"/>
        <v>0</v>
      </c>
      <c r="I60" s="15"/>
    </row>
    <row r="61" spans="1:9" s="16" customFormat="1" ht="27.75" customHeight="1">
      <c r="A61" s="61"/>
      <c r="B61" s="62" t="s">
        <v>307</v>
      </c>
      <c r="C61" s="61" t="s">
        <v>308</v>
      </c>
      <c r="D61" s="63">
        <v>140</v>
      </c>
      <c r="E61" s="63">
        <v>140</v>
      </c>
      <c r="F61" s="63">
        <v>0</v>
      </c>
      <c r="G61" s="77">
        <f t="shared" si="2"/>
        <v>0</v>
      </c>
      <c r="H61" s="77">
        <f t="shared" si="3"/>
        <v>0</v>
      </c>
      <c r="I61" s="20"/>
    </row>
    <row r="62" spans="1:9" s="16" customFormat="1" ht="28.5" customHeight="1">
      <c r="A62" s="61"/>
      <c r="B62" s="62" t="s">
        <v>338</v>
      </c>
      <c r="C62" s="61" t="s">
        <v>337</v>
      </c>
      <c r="D62" s="63">
        <v>60</v>
      </c>
      <c r="E62" s="63">
        <v>60</v>
      </c>
      <c r="F62" s="63">
        <v>0</v>
      </c>
      <c r="G62" s="77">
        <f t="shared" si="2"/>
        <v>0</v>
      </c>
      <c r="H62" s="77">
        <f t="shared" si="3"/>
        <v>0</v>
      </c>
      <c r="I62" s="20"/>
    </row>
    <row r="63" spans="1:9" s="16" customFormat="1" ht="30" customHeight="1" hidden="1">
      <c r="A63" s="61"/>
      <c r="B63" s="62" t="s">
        <v>175</v>
      </c>
      <c r="C63" s="61" t="s">
        <v>174</v>
      </c>
      <c r="D63" s="63">
        <v>0</v>
      </c>
      <c r="E63" s="63">
        <v>0</v>
      </c>
      <c r="F63" s="63">
        <v>0</v>
      </c>
      <c r="G63" s="77" t="e">
        <f t="shared" si="2"/>
        <v>#DIV/0!</v>
      </c>
      <c r="H63" s="77" t="e">
        <f t="shared" si="3"/>
        <v>#DIV/0!</v>
      </c>
      <c r="I63" s="20"/>
    </row>
    <row r="64" spans="1:9" ht="19.5" customHeight="1">
      <c r="A64" s="54" t="s">
        <v>77</v>
      </c>
      <c r="B64" s="53" t="s">
        <v>41</v>
      </c>
      <c r="C64" s="54"/>
      <c r="D64" s="59">
        <f>D68+D74+D65+D66+D67+D71+D72+D69</f>
        <v>25411.5</v>
      </c>
      <c r="E64" s="59">
        <f>E68+E74+E65+E66+E67+E71+E72+E69</f>
        <v>14972.099999999999</v>
      </c>
      <c r="F64" s="59">
        <f>F68+F74+F65+F66+F67+F71+F72+F69</f>
        <v>1176.1</v>
      </c>
      <c r="G64" s="77">
        <f t="shared" si="2"/>
        <v>0.0462821950691616</v>
      </c>
      <c r="H64" s="77">
        <f t="shared" si="3"/>
        <v>0.07855277482784646</v>
      </c>
      <c r="I64" s="15"/>
    </row>
    <row r="65" spans="1:9" ht="33" customHeight="1" hidden="1">
      <c r="A65" s="51" t="s">
        <v>236</v>
      </c>
      <c r="B65" s="50" t="s">
        <v>237</v>
      </c>
      <c r="C65" s="51" t="s">
        <v>238</v>
      </c>
      <c r="D65" s="52">
        <v>0</v>
      </c>
      <c r="E65" s="52">
        <v>0</v>
      </c>
      <c r="F65" s="52">
        <v>0</v>
      </c>
      <c r="G65" s="77" t="e">
        <f t="shared" si="2"/>
        <v>#DIV/0!</v>
      </c>
      <c r="H65" s="77" t="e">
        <f t="shared" si="3"/>
        <v>#DIV/0!</v>
      </c>
      <c r="I65" s="15"/>
    </row>
    <row r="66" spans="1:9" ht="33" customHeight="1" hidden="1">
      <c r="A66" s="51" t="s">
        <v>236</v>
      </c>
      <c r="B66" s="50" t="s">
        <v>310</v>
      </c>
      <c r="C66" s="51" t="s">
        <v>309</v>
      </c>
      <c r="D66" s="52">
        <v>0</v>
      </c>
      <c r="E66" s="52">
        <v>0</v>
      </c>
      <c r="F66" s="52">
        <v>0</v>
      </c>
      <c r="G66" s="77" t="e">
        <f t="shared" si="2"/>
        <v>#DIV/0!</v>
      </c>
      <c r="H66" s="77" t="e">
        <f t="shared" si="3"/>
        <v>#DIV/0!</v>
      </c>
      <c r="I66" s="15"/>
    </row>
    <row r="67" spans="1:9" ht="48.75" customHeight="1" hidden="1">
      <c r="A67" s="51" t="s">
        <v>333</v>
      </c>
      <c r="B67" s="50" t="s">
        <v>334</v>
      </c>
      <c r="C67" s="51" t="s">
        <v>335</v>
      </c>
      <c r="D67" s="52">
        <v>0</v>
      </c>
      <c r="E67" s="52">
        <v>0</v>
      </c>
      <c r="F67" s="52">
        <v>0</v>
      </c>
      <c r="G67" s="77" t="e">
        <f t="shared" si="2"/>
        <v>#DIV/0!</v>
      </c>
      <c r="H67" s="77" t="e">
        <f t="shared" si="3"/>
        <v>#DIV/0!</v>
      </c>
      <c r="I67" s="15"/>
    </row>
    <row r="68" spans="1:9" s="22" customFormat="1" ht="69.75" customHeight="1">
      <c r="A68" s="64" t="s">
        <v>123</v>
      </c>
      <c r="B68" s="84" t="s">
        <v>224</v>
      </c>
      <c r="C68" s="85" t="s">
        <v>225</v>
      </c>
      <c r="D68" s="86">
        <v>12534</v>
      </c>
      <c r="E68" s="86">
        <v>3902</v>
      </c>
      <c r="F68" s="86">
        <v>0</v>
      </c>
      <c r="G68" s="77">
        <f t="shared" si="2"/>
        <v>0</v>
      </c>
      <c r="H68" s="77">
        <v>0</v>
      </c>
      <c r="I68" s="21"/>
    </row>
    <row r="69" spans="1:9" s="22" customFormat="1" ht="37.5" customHeight="1">
      <c r="A69" s="64"/>
      <c r="B69" s="84" t="s">
        <v>382</v>
      </c>
      <c r="C69" s="85" t="s">
        <v>381</v>
      </c>
      <c r="D69" s="86">
        <f>670+D70</f>
        <v>1070</v>
      </c>
      <c r="E69" s="86">
        <f>670+E70</f>
        <v>1070</v>
      </c>
      <c r="F69" s="86">
        <f>250+F70</f>
        <v>1070</v>
      </c>
      <c r="G69" s="77">
        <f t="shared" si="2"/>
        <v>1</v>
      </c>
      <c r="H69" s="77">
        <v>0</v>
      </c>
      <c r="I69" s="21"/>
    </row>
    <row r="70" spans="1:9" s="22" customFormat="1" ht="30.75" customHeight="1">
      <c r="A70" s="64"/>
      <c r="B70" s="87" t="s">
        <v>384</v>
      </c>
      <c r="C70" s="85" t="s">
        <v>385</v>
      </c>
      <c r="D70" s="86">
        <v>400</v>
      </c>
      <c r="E70" s="86">
        <v>400</v>
      </c>
      <c r="F70" s="86">
        <v>820</v>
      </c>
      <c r="G70" s="77">
        <f t="shared" si="2"/>
        <v>2.05</v>
      </c>
      <c r="H70" s="77">
        <v>0</v>
      </c>
      <c r="I70" s="21"/>
    </row>
    <row r="71" spans="1:9" s="22" customFormat="1" ht="41.25" customHeight="1">
      <c r="A71" s="64"/>
      <c r="B71" s="84" t="s">
        <v>366</v>
      </c>
      <c r="C71" s="85" t="s">
        <v>367</v>
      </c>
      <c r="D71" s="86">
        <v>3130.1</v>
      </c>
      <c r="E71" s="86">
        <v>1322.7</v>
      </c>
      <c r="F71" s="86">
        <v>0</v>
      </c>
      <c r="G71" s="77">
        <f t="shared" si="2"/>
        <v>0</v>
      </c>
      <c r="H71" s="77">
        <f t="shared" si="3"/>
        <v>0</v>
      </c>
      <c r="I71" s="21"/>
    </row>
    <row r="72" spans="1:9" s="24" customFormat="1" ht="45" customHeight="1">
      <c r="A72" s="88"/>
      <c r="B72" s="89" t="s">
        <v>364</v>
      </c>
      <c r="C72" s="90" t="s">
        <v>365</v>
      </c>
      <c r="D72" s="91">
        <v>8475</v>
      </c>
      <c r="E72" s="91">
        <v>8475</v>
      </c>
      <c r="F72" s="91">
        <v>0</v>
      </c>
      <c r="G72" s="77">
        <f t="shared" si="2"/>
        <v>0</v>
      </c>
      <c r="H72" s="77">
        <f t="shared" si="3"/>
        <v>0</v>
      </c>
      <c r="I72" s="23"/>
    </row>
    <row r="73" spans="1:9" s="24" customFormat="1" ht="66.75" customHeight="1" hidden="1">
      <c r="A73" s="88"/>
      <c r="B73" s="89" t="s">
        <v>178</v>
      </c>
      <c r="C73" s="90" t="s">
        <v>177</v>
      </c>
      <c r="D73" s="91">
        <v>0</v>
      </c>
      <c r="E73" s="91">
        <v>0</v>
      </c>
      <c r="F73" s="91">
        <v>0</v>
      </c>
      <c r="G73" s="77" t="e">
        <f t="shared" si="2"/>
        <v>#DIV/0!</v>
      </c>
      <c r="H73" s="77" t="e">
        <f t="shared" si="3"/>
        <v>#DIV/0!</v>
      </c>
      <c r="I73" s="23"/>
    </row>
    <row r="74" spans="1:9" s="22" customFormat="1" ht="30.75" customHeight="1">
      <c r="A74" s="64" t="s">
        <v>78</v>
      </c>
      <c r="B74" s="84" t="s">
        <v>213</v>
      </c>
      <c r="C74" s="85"/>
      <c r="D74" s="86">
        <f>D75+D79+D77+D78+D76</f>
        <v>202.39999999999998</v>
      </c>
      <c r="E74" s="86">
        <f>E75+E79+E77+E78+E76</f>
        <v>202.39999999999998</v>
      </c>
      <c r="F74" s="86">
        <f>F75+F79+F77+F78+F76</f>
        <v>106.1</v>
      </c>
      <c r="G74" s="77">
        <f t="shared" si="2"/>
        <v>0.5242094861660079</v>
      </c>
      <c r="H74" s="77">
        <f t="shared" si="3"/>
        <v>0.5242094861660079</v>
      </c>
      <c r="I74" s="25"/>
    </row>
    <row r="75" spans="1:9" s="24" customFormat="1" ht="29.25" customHeight="1">
      <c r="A75" s="88"/>
      <c r="B75" s="66" t="s">
        <v>127</v>
      </c>
      <c r="C75" s="88" t="s">
        <v>306</v>
      </c>
      <c r="D75" s="91">
        <v>102.6</v>
      </c>
      <c r="E75" s="91">
        <v>102.6</v>
      </c>
      <c r="F75" s="91">
        <v>6.3</v>
      </c>
      <c r="G75" s="77">
        <f t="shared" si="2"/>
        <v>0.06140350877192983</v>
      </c>
      <c r="H75" s="77">
        <f t="shared" si="3"/>
        <v>0.06140350877192983</v>
      </c>
      <c r="I75" s="23"/>
    </row>
    <row r="76" spans="1:9" s="24" customFormat="1" ht="38.25" customHeight="1">
      <c r="A76" s="88"/>
      <c r="B76" s="66" t="s">
        <v>369</v>
      </c>
      <c r="C76" s="88" t="s">
        <v>368</v>
      </c>
      <c r="D76" s="91">
        <v>99.8</v>
      </c>
      <c r="E76" s="91">
        <v>99.8</v>
      </c>
      <c r="F76" s="91">
        <v>99.8</v>
      </c>
      <c r="G76" s="77">
        <f t="shared" si="2"/>
        <v>1</v>
      </c>
      <c r="H76" s="77">
        <f t="shared" si="3"/>
        <v>1</v>
      </c>
      <c r="I76" s="23"/>
    </row>
    <row r="77" spans="1:9" s="24" customFormat="1" ht="40.5" customHeight="1" hidden="1">
      <c r="A77" s="88"/>
      <c r="B77" s="66" t="s">
        <v>357</v>
      </c>
      <c r="C77" s="88" t="s">
        <v>354</v>
      </c>
      <c r="D77" s="91">
        <v>0</v>
      </c>
      <c r="E77" s="91"/>
      <c r="F77" s="91">
        <v>0</v>
      </c>
      <c r="G77" s="77" t="e">
        <f t="shared" si="2"/>
        <v>#DIV/0!</v>
      </c>
      <c r="H77" s="77"/>
      <c r="I77" s="23"/>
    </row>
    <row r="78" spans="1:9" s="24" customFormat="1" ht="58.5" customHeight="1" hidden="1">
      <c r="A78" s="88"/>
      <c r="B78" s="66" t="s">
        <v>356</v>
      </c>
      <c r="C78" s="88" t="s">
        <v>355</v>
      </c>
      <c r="D78" s="91">
        <v>0</v>
      </c>
      <c r="E78" s="91"/>
      <c r="F78" s="91">
        <v>0</v>
      </c>
      <c r="G78" s="77" t="e">
        <f t="shared" si="2"/>
        <v>#DIV/0!</v>
      </c>
      <c r="H78" s="77"/>
      <c r="I78" s="23"/>
    </row>
    <row r="79" spans="1:9" s="24" customFormat="1" ht="29.25" customHeight="1" hidden="1">
      <c r="A79" s="88"/>
      <c r="B79" s="66" t="s">
        <v>340</v>
      </c>
      <c r="C79" s="88" t="s">
        <v>339</v>
      </c>
      <c r="D79" s="91">
        <v>0</v>
      </c>
      <c r="E79" s="91">
        <v>0</v>
      </c>
      <c r="F79" s="91">
        <v>0</v>
      </c>
      <c r="G79" s="77" t="e">
        <f t="shared" si="2"/>
        <v>#DIV/0!</v>
      </c>
      <c r="H79" s="77" t="e">
        <f t="shared" si="3"/>
        <v>#DIV/0!</v>
      </c>
      <c r="I79" s="23"/>
    </row>
    <row r="80" spans="1:9" ht="21" customHeight="1">
      <c r="A80" s="54" t="s">
        <v>79</v>
      </c>
      <c r="B80" s="53" t="s">
        <v>42</v>
      </c>
      <c r="C80" s="54"/>
      <c r="D80" s="59">
        <f>D81+D84</f>
        <v>4354.2</v>
      </c>
      <c r="E80" s="59">
        <f>E81+E84</f>
        <v>2379.2</v>
      </c>
      <c r="F80" s="59">
        <f>F81+F84</f>
        <v>974.2</v>
      </c>
      <c r="G80" s="77">
        <f t="shared" si="2"/>
        <v>0.22373800009186534</v>
      </c>
      <c r="H80" s="77">
        <f t="shared" si="3"/>
        <v>0.40946536650975124</v>
      </c>
      <c r="I80" s="15"/>
    </row>
    <row r="81" spans="1:9" ht="18.75" customHeight="1">
      <c r="A81" s="51" t="s">
        <v>80</v>
      </c>
      <c r="B81" s="53" t="s">
        <v>43</v>
      </c>
      <c r="C81" s="54"/>
      <c r="D81" s="52">
        <f>D83+D82</f>
        <v>1050</v>
      </c>
      <c r="E81" s="52">
        <f>E83+E82</f>
        <v>475</v>
      </c>
      <c r="F81" s="52">
        <f>F83+F82</f>
        <v>0</v>
      </c>
      <c r="G81" s="77">
        <f t="shared" si="2"/>
        <v>0</v>
      </c>
      <c r="H81" s="77">
        <f t="shared" si="3"/>
        <v>0</v>
      </c>
      <c r="I81" s="15"/>
    </row>
    <row r="82" spans="1:9" ht="30" customHeight="1" hidden="1">
      <c r="A82" s="51"/>
      <c r="B82" s="50" t="s">
        <v>241</v>
      </c>
      <c r="C82" s="51" t="s">
        <v>239</v>
      </c>
      <c r="D82" s="52">
        <v>0</v>
      </c>
      <c r="E82" s="52">
        <v>0</v>
      </c>
      <c r="F82" s="52">
        <v>0</v>
      </c>
      <c r="G82" s="77" t="e">
        <f t="shared" si="2"/>
        <v>#DIV/0!</v>
      </c>
      <c r="H82" s="77" t="e">
        <f t="shared" si="3"/>
        <v>#DIV/0!</v>
      </c>
      <c r="I82" s="15"/>
    </row>
    <row r="83" spans="1:9" ht="18.75" customHeight="1">
      <c r="A83" s="51"/>
      <c r="B83" s="50" t="s">
        <v>179</v>
      </c>
      <c r="C83" s="51" t="s">
        <v>226</v>
      </c>
      <c r="D83" s="52">
        <v>1050</v>
      </c>
      <c r="E83" s="52">
        <v>475</v>
      </c>
      <c r="F83" s="52">
        <v>0</v>
      </c>
      <c r="G83" s="77">
        <f t="shared" si="2"/>
        <v>0</v>
      </c>
      <c r="H83" s="77">
        <f t="shared" si="3"/>
        <v>0</v>
      </c>
      <c r="I83" s="15"/>
    </row>
    <row r="84" spans="1:9" ht="15">
      <c r="A84" s="54" t="s">
        <v>81</v>
      </c>
      <c r="B84" s="53" t="s">
        <v>44</v>
      </c>
      <c r="C84" s="54"/>
      <c r="D84" s="59">
        <f>D90+D87+D88+D85+D89</f>
        <v>3304.2</v>
      </c>
      <c r="E84" s="59">
        <f>E90+E87+E88+E85+E89</f>
        <v>1904.2</v>
      </c>
      <c r="F84" s="59">
        <f>F90+F87+F88+F85+F89</f>
        <v>974.2</v>
      </c>
      <c r="G84" s="77">
        <f t="shared" si="2"/>
        <v>0.29483687428121785</v>
      </c>
      <c r="H84" s="77">
        <f t="shared" si="3"/>
        <v>0.5116059237475056</v>
      </c>
      <c r="I84" s="15"/>
    </row>
    <row r="85" spans="1:9" ht="25.5">
      <c r="A85" s="54"/>
      <c r="B85" s="50" t="s">
        <v>282</v>
      </c>
      <c r="C85" s="51" t="s">
        <v>227</v>
      </c>
      <c r="D85" s="52">
        <v>2800</v>
      </c>
      <c r="E85" s="52">
        <v>1400</v>
      </c>
      <c r="F85" s="52">
        <v>500</v>
      </c>
      <c r="G85" s="77">
        <f t="shared" si="2"/>
        <v>0.17857142857142858</v>
      </c>
      <c r="H85" s="77">
        <f t="shared" si="3"/>
        <v>0.35714285714285715</v>
      </c>
      <c r="I85" s="15"/>
    </row>
    <row r="86" spans="1:9" ht="18.75" customHeight="1">
      <c r="A86" s="54"/>
      <c r="B86" s="92" t="s">
        <v>370</v>
      </c>
      <c r="C86" s="93" t="s">
        <v>227</v>
      </c>
      <c r="D86" s="52">
        <v>2800</v>
      </c>
      <c r="E86" s="52">
        <v>1400</v>
      </c>
      <c r="F86" s="52">
        <v>500</v>
      </c>
      <c r="G86" s="77">
        <f t="shared" si="2"/>
        <v>0.17857142857142858</v>
      </c>
      <c r="H86" s="77">
        <f t="shared" si="3"/>
        <v>0.35714285714285715</v>
      </c>
      <c r="I86" s="15"/>
    </row>
    <row r="87" spans="1:9" s="16" customFormat="1" ht="31.5" customHeight="1">
      <c r="A87" s="61"/>
      <c r="B87" s="50" t="s">
        <v>372</v>
      </c>
      <c r="C87" s="94" t="s">
        <v>371</v>
      </c>
      <c r="D87" s="63">
        <v>474.2</v>
      </c>
      <c r="E87" s="63">
        <v>474.2</v>
      </c>
      <c r="F87" s="63">
        <v>474.2</v>
      </c>
      <c r="G87" s="77">
        <f t="shared" si="2"/>
        <v>1</v>
      </c>
      <c r="H87" s="77">
        <f t="shared" si="3"/>
        <v>1</v>
      </c>
      <c r="I87" s="20"/>
    </row>
    <row r="88" spans="1:9" s="16" customFormat="1" ht="27" customHeight="1">
      <c r="A88" s="61"/>
      <c r="B88" s="50" t="s">
        <v>386</v>
      </c>
      <c r="C88" s="94" t="s">
        <v>387</v>
      </c>
      <c r="D88" s="63">
        <v>30</v>
      </c>
      <c r="E88" s="63">
        <v>30</v>
      </c>
      <c r="F88" s="63">
        <v>0</v>
      </c>
      <c r="G88" s="77">
        <f t="shared" si="2"/>
        <v>0</v>
      </c>
      <c r="H88" s="77">
        <f t="shared" si="3"/>
        <v>0</v>
      </c>
      <c r="I88" s="20"/>
    </row>
    <row r="89" spans="1:9" s="16" customFormat="1" ht="16.5" customHeight="1" hidden="1">
      <c r="A89" s="61"/>
      <c r="B89" s="50" t="s">
        <v>346</v>
      </c>
      <c r="C89" s="94" t="s">
        <v>345</v>
      </c>
      <c r="D89" s="63">
        <v>0</v>
      </c>
      <c r="E89" s="63">
        <v>0</v>
      </c>
      <c r="F89" s="63">
        <v>0</v>
      </c>
      <c r="G89" s="77" t="e">
        <f t="shared" si="2"/>
        <v>#DIV/0!</v>
      </c>
      <c r="H89" s="77" t="e">
        <f t="shared" si="3"/>
        <v>#DIV/0!</v>
      </c>
      <c r="I89" s="20"/>
    </row>
    <row r="90" spans="1:9" ht="55.5" customHeight="1" hidden="1">
      <c r="A90" s="51" t="s">
        <v>45</v>
      </c>
      <c r="B90" s="92" t="s">
        <v>180</v>
      </c>
      <c r="C90" s="93"/>
      <c r="D90" s="52">
        <f>D91+D92+D93</f>
        <v>0</v>
      </c>
      <c r="E90" s="52">
        <f>E91+E92+E93</f>
        <v>0</v>
      </c>
      <c r="F90" s="52">
        <f>F91+F92+F93</f>
        <v>0</v>
      </c>
      <c r="G90" s="77" t="e">
        <f t="shared" si="2"/>
        <v>#DIV/0!</v>
      </c>
      <c r="H90" s="77" t="e">
        <f t="shared" si="3"/>
        <v>#DIV/0!</v>
      </c>
      <c r="I90" s="15"/>
    </row>
    <row r="91" spans="1:9" s="16" customFormat="1" ht="16.5" customHeight="1" hidden="1">
      <c r="A91" s="61"/>
      <c r="B91" s="95" t="s">
        <v>181</v>
      </c>
      <c r="C91" s="94" t="s">
        <v>182</v>
      </c>
      <c r="D91" s="63">
        <v>0</v>
      </c>
      <c r="E91" s="63">
        <v>0</v>
      </c>
      <c r="F91" s="63">
        <v>0</v>
      </c>
      <c r="G91" s="77" t="e">
        <f t="shared" si="2"/>
        <v>#DIV/0!</v>
      </c>
      <c r="H91" s="77" t="e">
        <f t="shared" si="3"/>
        <v>#DIV/0!</v>
      </c>
      <c r="I91" s="20"/>
    </row>
    <row r="92" spans="1:9" s="16" customFormat="1" ht="19.5" customHeight="1" hidden="1">
      <c r="A92" s="61"/>
      <c r="B92" s="95" t="s">
        <v>183</v>
      </c>
      <c r="C92" s="94" t="s">
        <v>184</v>
      </c>
      <c r="D92" s="63">
        <v>0</v>
      </c>
      <c r="E92" s="63">
        <v>0</v>
      </c>
      <c r="F92" s="63">
        <v>0</v>
      </c>
      <c r="G92" s="77" t="e">
        <f t="shared" si="2"/>
        <v>#DIV/0!</v>
      </c>
      <c r="H92" s="77" t="e">
        <f t="shared" si="3"/>
        <v>#DIV/0!</v>
      </c>
      <c r="I92" s="20"/>
    </row>
    <row r="93" spans="1:9" s="16" customFormat="1" ht="19.5" customHeight="1" hidden="1">
      <c r="A93" s="61"/>
      <c r="B93" s="95" t="s">
        <v>156</v>
      </c>
      <c r="C93" s="94" t="s">
        <v>185</v>
      </c>
      <c r="D93" s="63">
        <v>0</v>
      </c>
      <c r="E93" s="63">
        <v>0</v>
      </c>
      <c r="F93" s="63">
        <v>0</v>
      </c>
      <c r="G93" s="77" t="e">
        <f t="shared" si="2"/>
        <v>#DIV/0!</v>
      </c>
      <c r="H93" s="77" t="e">
        <f t="shared" si="3"/>
        <v>#DIV/0!</v>
      </c>
      <c r="I93" s="20"/>
    </row>
    <row r="94" spans="1:9" ht="14.25" customHeight="1">
      <c r="A94" s="54" t="s">
        <v>47</v>
      </c>
      <c r="B94" s="53" t="s">
        <v>48</v>
      </c>
      <c r="C94" s="54"/>
      <c r="D94" s="59">
        <f>D95+D97+D98+D100</f>
        <v>462483.0999999999</v>
      </c>
      <c r="E94" s="59">
        <f>E95+E97+E98+E100</f>
        <v>280775.1</v>
      </c>
      <c r="F94" s="59">
        <f>F95+F97+F98+F100</f>
        <v>136108.09999999998</v>
      </c>
      <c r="G94" s="77">
        <f t="shared" si="2"/>
        <v>0.2942985376114284</v>
      </c>
      <c r="H94" s="77">
        <f t="shared" si="3"/>
        <v>0.484758441898872</v>
      </c>
      <c r="I94" s="15"/>
    </row>
    <row r="95" spans="1:9" ht="14.25" customHeight="1">
      <c r="A95" s="51" t="s">
        <v>49</v>
      </c>
      <c r="B95" s="50" t="s">
        <v>152</v>
      </c>
      <c r="C95" s="51" t="s">
        <v>49</v>
      </c>
      <c r="D95" s="52">
        <v>143988.6</v>
      </c>
      <c r="E95" s="52">
        <v>81698.4</v>
      </c>
      <c r="F95" s="52">
        <v>41462.9</v>
      </c>
      <c r="G95" s="77">
        <f t="shared" si="2"/>
        <v>0.28795960235740886</v>
      </c>
      <c r="H95" s="77">
        <f t="shared" si="3"/>
        <v>0.5075117750164019</v>
      </c>
      <c r="I95" s="15"/>
    </row>
    <row r="96" spans="1:9" s="16" customFormat="1" ht="38.25" hidden="1">
      <c r="A96" s="61"/>
      <c r="B96" s="62" t="s">
        <v>228</v>
      </c>
      <c r="C96" s="61" t="s">
        <v>322</v>
      </c>
      <c r="D96" s="63">
        <v>0</v>
      </c>
      <c r="E96" s="63">
        <v>0</v>
      </c>
      <c r="F96" s="63">
        <v>0</v>
      </c>
      <c r="G96" s="77" t="e">
        <f t="shared" si="2"/>
        <v>#DIV/0!</v>
      </c>
      <c r="H96" s="77" t="e">
        <f t="shared" si="3"/>
        <v>#DIV/0!</v>
      </c>
      <c r="I96" s="20"/>
    </row>
    <row r="97" spans="1:9" ht="16.5" customHeight="1">
      <c r="A97" s="51" t="s">
        <v>51</v>
      </c>
      <c r="B97" s="50" t="s">
        <v>153</v>
      </c>
      <c r="C97" s="51" t="s">
        <v>51</v>
      </c>
      <c r="D97" s="52">
        <v>294957.1</v>
      </c>
      <c r="E97" s="52">
        <v>184321.7</v>
      </c>
      <c r="F97" s="52">
        <v>86375.9</v>
      </c>
      <c r="G97" s="77">
        <f t="shared" si="2"/>
        <v>0.2928422472284953</v>
      </c>
      <c r="H97" s="77">
        <f t="shared" si="3"/>
        <v>0.46861492705416663</v>
      </c>
      <c r="I97" s="15"/>
    </row>
    <row r="98" spans="1:9" ht="15.75" customHeight="1">
      <c r="A98" s="51" t="s">
        <v>52</v>
      </c>
      <c r="B98" s="50" t="s">
        <v>373</v>
      </c>
      <c r="C98" s="51" t="s">
        <v>52</v>
      </c>
      <c r="D98" s="52">
        <v>4197.8</v>
      </c>
      <c r="E98" s="52">
        <v>2330.5</v>
      </c>
      <c r="F98" s="52">
        <v>481.9</v>
      </c>
      <c r="G98" s="77">
        <f t="shared" si="2"/>
        <v>0.11479822764305112</v>
      </c>
      <c r="H98" s="77">
        <f t="shared" si="3"/>
        <v>0.20677966101694914</v>
      </c>
      <c r="I98" s="15"/>
    </row>
    <row r="99" spans="1:9" s="16" customFormat="1" ht="15" customHeight="1" hidden="1">
      <c r="A99" s="61"/>
      <c r="B99" s="62" t="s">
        <v>40</v>
      </c>
      <c r="C99" s="61"/>
      <c r="D99" s="63">
        <v>0</v>
      </c>
      <c r="E99" s="63">
        <v>0</v>
      </c>
      <c r="F99" s="63">
        <v>0</v>
      </c>
      <c r="G99" s="77" t="e">
        <f t="shared" si="2"/>
        <v>#DIV/0!</v>
      </c>
      <c r="H99" s="77" t="e">
        <f t="shared" si="3"/>
        <v>#DIV/0!</v>
      </c>
      <c r="I99" s="20"/>
    </row>
    <row r="100" spans="1:9" ht="15">
      <c r="A100" s="51" t="s">
        <v>54</v>
      </c>
      <c r="B100" s="50" t="s">
        <v>55</v>
      </c>
      <c r="C100" s="51" t="s">
        <v>54</v>
      </c>
      <c r="D100" s="52">
        <v>19339.6</v>
      </c>
      <c r="E100" s="52">
        <v>12424.5</v>
      </c>
      <c r="F100" s="52">
        <v>7787.4</v>
      </c>
      <c r="G100" s="77">
        <f t="shared" si="2"/>
        <v>0.4026660323895013</v>
      </c>
      <c r="H100" s="77">
        <f t="shared" si="3"/>
        <v>0.6267777375347097</v>
      </c>
      <c r="I100" s="15"/>
    </row>
    <row r="101" spans="1:9" s="16" customFormat="1" ht="15">
      <c r="A101" s="61"/>
      <c r="B101" s="62" t="s">
        <v>56</v>
      </c>
      <c r="C101" s="61"/>
      <c r="D101" s="63">
        <v>500</v>
      </c>
      <c r="E101" s="63">
        <v>374</v>
      </c>
      <c r="F101" s="63">
        <v>43.4</v>
      </c>
      <c r="G101" s="77">
        <f t="shared" si="2"/>
        <v>0.0868</v>
      </c>
      <c r="H101" s="77">
        <f t="shared" si="3"/>
        <v>0.1160427807486631</v>
      </c>
      <c r="I101" s="20"/>
    </row>
    <row r="102" spans="1:9" ht="17.25" customHeight="1">
      <c r="A102" s="54" t="s">
        <v>57</v>
      </c>
      <c r="B102" s="53" t="s">
        <v>155</v>
      </c>
      <c r="C102" s="54"/>
      <c r="D102" s="59">
        <f>D103++D104</f>
        <v>62922.8</v>
      </c>
      <c r="E102" s="59">
        <f>E103++E104</f>
        <v>38527.600000000006</v>
      </c>
      <c r="F102" s="59">
        <f>F103++F104</f>
        <v>27068.1</v>
      </c>
      <c r="G102" s="77">
        <f t="shared" si="2"/>
        <v>0.43017952157246653</v>
      </c>
      <c r="H102" s="77">
        <f t="shared" si="3"/>
        <v>0.7025638762860908</v>
      </c>
      <c r="I102" s="15"/>
    </row>
    <row r="103" spans="1:9" ht="15">
      <c r="A103" s="51" t="s">
        <v>58</v>
      </c>
      <c r="B103" s="50" t="s">
        <v>59</v>
      </c>
      <c r="C103" s="51" t="s">
        <v>58</v>
      </c>
      <c r="D103" s="52">
        <v>59762.4</v>
      </c>
      <c r="E103" s="52">
        <v>36639.3</v>
      </c>
      <c r="F103" s="52">
        <v>25944.3</v>
      </c>
      <c r="G103" s="77">
        <f t="shared" si="2"/>
        <v>0.43412413156098145</v>
      </c>
      <c r="H103" s="77">
        <f t="shared" si="3"/>
        <v>0.7081003185104519</v>
      </c>
      <c r="I103" s="15"/>
    </row>
    <row r="104" spans="1:9" ht="15">
      <c r="A104" s="51" t="s">
        <v>60</v>
      </c>
      <c r="B104" s="50" t="s">
        <v>111</v>
      </c>
      <c r="C104" s="51" t="s">
        <v>60</v>
      </c>
      <c r="D104" s="52">
        <v>3160.4</v>
      </c>
      <c r="E104" s="52">
        <v>1888.3</v>
      </c>
      <c r="F104" s="52">
        <v>1123.8</v>
      </c>
      <c r="G104" s="77">
        <f t="shared" si="2"/>
        <v>0.3555879002657891</v>
      </c>
      <c r="H104" s="77">
        <f t="shared" si="3"/>
        <v>0.5951384843510036</v>
      </c>
      <c r="I104" s="15"/>
    </row>
    <row r="105" spans="1:9" s="16" customFormat="1" ht="15" hidden="1">
      <c r="A105" s="61"/>
      <c r="B105" s="62" t="s">
        <v>40</v>
      </c>
      <c r="C105" s="61"/>
      <c r="D105" s="63">
        <v>0</v>
      </c>
      <c r="E105" s="63">
        <v>0</v>
      </c>
      <c r="F105" s="63">
        <v>0</v>
      </c>
      <c r="G105" s="77" t="e">
        <f t="shared" si="2"/>
        <v>#DIV/0!</v>
      </c>
      <c r="H105" s="77" t="e">
        <f t="shared" si="3"/>
        <v>#DIV/0!</v>
      </c>
      <c r="I105" s="20"/>
    </row>
    <row r="106" spans="1:9" ht="23.25" customHeight="1">
      <c r="A106" s="67" t="s">
        <v>61</v>
      </c>
      <c r="B106" s="68" t="s">
        <v>62</v>
      </c>
      <c r="C106" s="67"/>
      <c r="D106" s="96">
        <f>D107+D109+D112+D113+D116+D114+D115+D108+D110+D111</f>
        <v>15873.199999999999</v>
      </c>
      <c r="E106" s="96">
        <f>E107+E109+E112+E113+E116+E114+E115+E108+E110+E111</f>
        <v>10357.4</v>
      </c>
      <c r="F106" s="96">
        <f>F107+F109+F112+F113+F116+F114+F115+F108+F110+F111</f>
        <v>7938.1</v>
      </c>
      <c r="G106" s="77">
        <f t="shared" si="2"/>
        <v>0.5000944989038127</v>
      </c>
      <c r="H106" s="77">
        <f t="shared" si="3"/>
        <v>0.766418213065055</v>
      </c>
      <c r="I106" s="15"/>
    </row>
    <row r="107" spans="1:9" ht="30" customHeight="1">
      <c r="A107" s="64" t="s">
        <v>63</v>
      </c>
      <c r="B107" s="65" t="s">
        <v>229</v>
      </c>
      <c r="C107" s="64" t="s">
        <v>63</v>
      </c>
      <c r="D107" s="86">
        <v>800</v>
      </c>
      <c r="E107" s="86">
        <v>567.3</v>
      </c>
      <c r="F107" s="86">
        <v>391.3</v>
      </c>
      <c r="G107" s="77">
        <f t="shared" si="2"/>
        <v>0.48912500000000003</v>
      </c>
      <c r="H107" s="77">
        <f t="shared" si="3"/>
        <v>0.6897585052000705</v>
      </c>
      <c r="I107" s="15"/>
    </row>
    <row r="108" spans="1:9" ht="44.25" customHeight="1">
      <c r="A108" s="64" t="s">
        <v>64</v>
      </c>
      <c r="B108" s="65" t="s">
        <v>242</v>
      </c>
      <c r="C108" s="64" t="s">
        <v>243</v>
      </c>
      <c r="D108" s="86">
        <v>80</v>
      </c>
      <c r="E108" s="86">
        <v>63.7</v>
      </c>
      <c r="F108" s="86">
        <v>52.5</v>
      </c>
      <c r="G108" s="77">
        <f t="shared" si="2"/>
        <v>0.65625</v>
      </c>
      <c r="H108" s="77">
        <f t="shared" si="3"/>
        <v>0.8241758241758241</v>
      </c>
      <c r="I108" s="15"/>
    </row>
    <row r="109" spans="1:9" ht="36" customHeight="1">
      <c r="A109" s="64" t="s">
        <v>64</v>
      </c>
      <c r="B109" s="65" t="s">
        <v>187</v>
      </c>
      <c r="C109" s="64" t="s">
        <v>230</v>
      </c>
      <c r="D109" s="86">
        <v>11749.3</v>
      </c>
      <c r="E109" s="86">
        <v>8049</v>
      </c>
      <c r="F109" s="86">
        <v>6435.5</v>
      </c>
      <c r="G109" s="77">
        <f t="shared" si="2"/>
        <v>0.5477347586664738</v>
      </c>
      <c r="H109" s="77">
        <f t="shared" si="3"/>
        <v>0.7995403155671512</v>
      </c>
      <c r="I109" s="15"/>
    </row>
    <row r="110" spans="1:9" ht="36" customHeight="1" hidden="1">
      <c r="A110" s="64" t="s">
        <v>64</v>
      </c>
      <c r="B110" s="65" t="s">
        <v>323</v>
      </c>
      <c r="C110" s="64" t="s">
        <v>358</v>
      </c>
      <c r="D110" s="86">
        <v>0</v>
      </c>
      <c r="E110" s="86">
        <v>0</v>
      </c>
      <c r="F110" s="86">
        <v>0</v>
      </c>
      <c r="G110" s="77" t="e">
        <f t="shared" si="2"/>
        <v>#DIV/0!</v>
      </c>
      <c r="H110" s="77" t="e">
        <f t="shared" si="3"/>
        <v>#DIV/0!</v>
      </c>
      <c r="I110" s="15"/>
    </row>
    <row r="111" spans="1:9" ht="45" customHeight="1" hidden="1">
      <c r="A111" s="64" t="s">
        <v>64</v>
      </c>
      <c r="B111" s="65" t="s">
        <v>342</v>
      </c>
      <c r="C111" s="64" t="s">
        <v>341</v>
      </c>
      <c r="D111" s="86">
        <v>0</v>
      </c>
      <c r="E111" s="86">
        <v>0</v>
      </c>
      <c r="F111" s="86">
        <v>0</v>
      </c>
      <c r="G111" s="77" t="e">
        <f t="shared" si="2"/>
        <v>#DIV/0!</v>
      </c>
      <c r="H111" s="77" t="e">
        <f t="shared" si="3"/>
        <v>#DIV/0!</v>
      </c>
      <c r="I111" s="15"/>
    </row>
    <row r="112" spans="1:9" s="26" customFormat="1" ht="22.5" customHeight="1">
      <c r="A112" s="97" t="s">
        <v>64</v>
      </c>
      <c r="B112" s="50" t="s">
        <v>312</v>
      </c>
      <c r="C112" s="51" t="s">
        <v>313</v>
      </c>
      <c r="D112" s="52">
        <v>60</v>
      </c>
      <c r="E112" s="52">
        <v>60</v>
      </c>
      <c r="F112" s="52">
        <v>0</v>
      </c>
      <c r="G112" s="77">
        <f t="shared" si="2"/>
        <v>0</v>
      </c>
      <c r="H112" s="77">
        <f t="shared" si="3"/>
        <v>0</v>
      </c>
      <c r="I112" s="15"/>
    </row>
    <row r="113" spans="1:9" s="26" customFormat="1" ht="35.25" customHeight="1" hidden="1">
      <c r="A113" s="97" t="s">
        <v>64</v>
      </c>
      <c r="B113" s="50" t="s">
        <v>189</v>
      </c>
      <c r="C113" s="51" t="s">
        <v>190</v>
      </c>
      <c r="D113" s="86">
        <v>0</v>
      </c>
      <c r="E113" s="86">
        <v>0</v>
      </c>
      <c r="F113" s="86">
        <v>0</v>
      </c>
      <c r="G113" s="77" t="e">
        <f aca="true" t="shared" si="4" ref="G113:G130">F113/D113</f>
        <v>#DIV/0!</v>
      </c>
      <c r="H113" s="77" t="e">
        <f t="shared" si="3"/>
        <v>#DIV/0!</v>
      </c>
      <c r="I113" s="15"/>
    </row>
    <row r="114" spans="1:9" s="26" customFormat="1" ht="30.75" customHeight="1" hidden="1">
      <c r="A114" s="97" t="s">
        <v>64</v>
      </c>
      <c r="B114" s="50" t="s">
        <v>323</v>
      </c>
      <c r="C114" s="51" t="s">
        <v>324</v>
      </c>
      <c r="D114" s="86">
        <v>0</v>
      </c>
      <c r="E114" s="86">
        <v>0</v>
      </c>
      <c r="F114" s="86">
        <v>0</v>
      </c>
      <c r="G114" s="77" t="e">
        <f t="shared" si="4"/>
        <v>#DIV/0!</v>
      </c>
      <c r="H114" s="77" t="e">
        <f aca="true" t="shared" si="5" ref="H114:H130">F114/E114</f>
        <v>#DIV/0!</v>
      </c>
      <c r="I114" s="15"/>
    </row>
    <row r="115" spans="1:9" s="26" customFormat="1" ht="44.25" customHeight="1" hidden="1">
      <c r="A115" s="97" t="s">
        <v>64</v>
      </c>
      <c r="B115" s="50" t="s">
        <v>326</v>
      </c>
      <c r="C115" s="51" t="s">
        <v>325</v>
      </c>
      <c r="D115" s="86">
        <v>0</v>
      </c>
      <c r="E115" s="86">
        <v>0</v>
      </c>
      <c r="F115" s="86">
        <v>0</v>
      </c>
      <c r="G115" s="77" t="e">
        <f t="shared" si="4"/>
        <v>#DIV/0!</v>
      </c>
      <c r="H115" s="77" t="e">
        <f t="shared" si="5"/>
        <v>#DIV/0!</v>
      </c>
      <c r="I115" s="15"/>
    </row>
    <row r="116" spans="1:9" ht="45" customHeight="1">
      <c r="A116" s="51" t="s">
        <v>65</v>
      </c>
      <c r="B116" s="50" t="s">
        <v>117</v>
      </c>
      <c r="C116" s="51" t="s">
        <v>232</v>
      </c>
      <c r="D116" s="52">
        <v>3183.9</v>
      </c>
      <c r="E116" s="52">
        <v>1617.4</v>
      </c>
      <c r="F116" s="52">
        <v>1058.8</v>
      </c>
      <c r="G116" s="77">
        <f t="shared" si="4"/>
        <v>0.33254813279311535</v>
      </c>
      <c r="H116" s="77">
        <f t="shared" si="5"/>
        <v>0.6546308890812415</v>
      </c>
      <c r="I116" s="15"/>
    </row>
    <row r="117" spans="1:9" ht="26.25" customHeight="1">
      <c r="A117" s="54" t="s">
        <v>66</v>
      </c>
      <c r="B117" s="53" t="s">
        <v>133</v>
      </c>
      <c r="C117" s="54"/>
      <c r="D117" s="59">
        <f>D118+D119</f>
        <v>581.1</v>
      </c>
      <c r="E117" s="59">
        <f>E118+E119</f>
        <v>299.5</v>
      </c>
      <c r="F117" s="59">
        <f>F118+F119</f>
        <v>165.6</v>
      </c>
      <c r="G117" s="77">
        <f t="shared" si="4"/>
        <v>0.2849767681982447</v>
      </c>
      <c r="H117" s="77">
        <f t="shared" si="5"/>
        <v>0.5529215358931553</v>
      </c>
      <c r="I117" s="15"/>
    </row>
    <row r="118" spans="1:9" ht="23.25" customHeight="1" hidden="1">
      <c r="A118" s="51" t="s">
        <v>67</v>
      </c>
      <c r="B118" s="50" t="s">
        <v>134</v>
      </c>
      <c r="C118" s="51" t="s">
        <v>67</v>
      </c>
      <c r="D118" s="52">
        <v>0</v>
      </c>
      <c r="E118" s="52">
        <v>0</v>
      </c>
      <c r="F118" s="52">
        <v>0</v>
      </c>
      <c r="G118" s="77" t="e">
        <f t="shared" si="4"/>
        <v>#DIV/0!</v>
      </c>
      <c r="H118" s="77" t="e">
        <f t="shared" si="5"/>
        <v>#DIV/0!</v>
      </c>
      <c r="I118" s="15"/>
    </row>
    <row r="119" spans="1:9" ht="26.25" customHeight="1">
      <c r="A119" s="51" t="s">
        <v>135</v>
      </c>
      <c r="B119" s="50" t="s">
        <v>136</v>
      </c>
      <c r="C119" s="51" t="s">
        <v>135</v>
      </c>
      <c r="D119" s="52">
        <v>581.1</v>
      </c>
      <c r="E119" s="52">
        <v>299.5</v>
      </c>
      <c r="F119" s="52">
        <v>165.6</v>
      </c>
      <c r="G119" s="77">
        <f t="shared" si="4"/>
        <v>0.2849767681982447</v>
      </c>
      <c r="H119" s="77">
        <f t="shared" si="5"/>
        <v>0.5529215358931553</v>
      </c>
      <c r="I119" s="15"/>
    </row>
    <row r="120" spans="1:9" ht="26.25" customHeight="1" hidden="1">
      <c r="A120" s="51"/>
      <c r="B120" s="62" t="s">
        <v>40</v>
      </c>
      <c r="C120" s="51"/>
      <c r="D120" s="52">
        <v>0</v>
      </c>
      <c r="E120" s="52">
        <v>0</v>
      </c>
      <c r="F120" s="52">
        <v>0</v>
      </c>
      <c r="G120" s="77" t="e">
        <f t="shared" si="4"/>
        <v>#DIV/0!</v>
      </c>
      <c r="H120" s="77" t="e">
        <f t="shared" si="5"/>
        <v>#DIV/0!</v>
      </c>
      <c r="I120" s="15"/>
    </row>
    <row r="121" spans="1:9" ht="27" customHeight="1">
      <c r="A121" s="54" t="s">
        <v>137</v>
      </c>
      <c r="B121" s="53" t="s">
        <v>138</v>
      </c>
      <c r="C121" s="54"/>
      <c r="D121" s="59">
        <f>D122</f>
        <v>250</v>
      </c>
      <c r="E121" s="59">
        <f>E122</f>
        <v>120</v>
      </c>
      <c r="F121" s="59">
        <f>F122</f>
        <v>85.9</v>
      </c>
      <c r="G121" s="77">
        <f t="shared" si="4"/>
        <v>0.3436</v>
      </c>
      <c r="H121" s="77">
        <f t="shared" si="5"/>
        <v>0.7158333333333334</v>
      </c>
      <c r="I121" s="15"/>
    </row>
    <row r="122" spans="1:9" ht="17.25" customHeight="1">
      <c r="A122" s="51" t="s">
        <v>139</v>
      </c>
      <c r="B122" s="50" t="s">
        <v>140</v>
      </c>
      <c r="C122" s="51" t="s">
        <v>139</v>
      </c>
      <c r="D122" s="52">
        <v>250</v>
      </c>
      <c r="E122" s="52">
        <v>120</v>
      </c>
      <c r="F122" s="52">
        <v>85.9</v>
      </c>
      <c r="G122" s="77">
        <f t="shared" si="4"/>
        <v>0.3436</v>
      </c>
      <c r="H122" s="77">
        <f t="shared" si="5"/>
        <v>0.7158333333333334</v>
      </c>
      <c r="I122" s="15"/>
    </row>
    <row r="123" spans="1:9" ht="39.75" customHeight="1">
      <c r="A123" s="54" t="s">
        <v>141</v>
      </c>
      <c r="B123" s="53" t="s">
        <v>142</v>
      </c>
      <c r="C123" s="54"/>
      <c r="D123" s="59">
        <f>D124</f>
        <v>800</v>
      </c>
      <c r="E123" s="59">
        <f>E124</f>
        <v>418.5</v>
      </c>
      <c r="F123" s="59">
        <f>F124</f>
        <v>418.5</v>
      </c>
      <c r="G123" s="77">
        <f t="shared" si="4"/>
        <v>0.523125</v>
      </c>
      <c r="H123" s="77">
        <f t="shared" si="5"/>
        <v>1</v>
      </c>
      <c r="I123" s="15"/>
    </row>
    <row r="124" spans="1:9" ht="17.25" customHeight="1">
      <c r="A124" s="51" t="s">
        <v>144</v>
      </c>
      <c r="B124" s="50" t="s">
        <v>191</v>
      </c>
      <c r="C124" s="51" t="s">
        <v>144</v>
      </c>
      <c r="D124" s="52">
        <v>800</v>
      </c>
      <c r="E124" s="52">
        <v>418.5</v>
      </c>
      <c r="F124" s="52">
        <v>418.5</v>
      </c>
      <c r="G124" s="77">
        <f t="shared" si="4"/>
        <v>0.523125</v>
      </c>
      <c r="H124" s="77">
        <f t="shared" si="5"/>
        <v>1</v>
      </c>
      <c r="I124" s="15"/>
    </row>
    <row r="125" spans="1:9" ht="26.25" customHeight="1">
      <c r="A125" s="54" t="s">
        <v>145</v>
      </c>
      <c r="B125" s="53" t="s">
        <v>148</v>
      </c>
      <c r="C125" s="54"/>
      <c r="D125" s="59">
        <f>D126+D128+D127</f>
        <v>7956.700000000001</v>
      </c>
      <c r="E125" s="59">
        <f>E126+E128+E127</f>
        <v>3978.3</v>
      </c>
      <c r="F125" s="59">
        <f>F126+F128+F127</f>
        <v>719</v>
      </c>
      <c r="G125" s="77">
        <f t="shared" si="4"/>
        <v>0.09036409566780197</v>
      </c>
      <c r="H125" s="77">
        <f t="shared" si="5"/>
        <v>0.18073046276047558</v>
      </c>
      <c r="I125" s="15"/>
    </row>
    <row r="126" spans="1:9" ht="27.75" customHeight="1">
      <c r="A126" s="51" t="s">
        <v>146</v>
      </c>
      <c r="B126" s="50" t="s">
        <v>192</v>
      </c>
      <c r="C126" s="51" t="s">
        <v>231</v>
      </c>
      <c r="D126" s="52">
        <v>2155.8</v>
      </c>
      <c r="E126" s="52">
        <v>1077.9</v>
      </c>
      <c r="F126" s="52">
        <v>719</v>
      </c>
      <c r="G126" s="77">
        <f t="shared" si="4"/>
        <v>0.33351887930234714</v>
      </c>
      <c r="H126" s="77">
        <f t="shared" si="5"/>
        <v>0.6670377586046943</v>
      </c>
      <c r="I126" s="15"/>
    </row>
    <row r="127" spans="1:9" ht="27.75" customHeight="1">
      <c r="A127" s="51" t="s">
        <v>146</v>
      </c>
      <c r="B127" s="50" t="s">
        <v>193</v>
      </c>
      <c r="C127" s="51" t="s">
        <v>234</v>
      </c>
      <c r="D127" s="52">
        <v>2693.9</v>
      </c>
      <c r="E127" s="52">
        <v>1346.9</v>
      </c>
      <c r="F127" s="52">
        <v>0</v>
      </c>
      <c r="G127" s="77">
        <f t="shared" si="4"/>
        <v>0</v>
      </c>
      <c r="H127" s="77">
        <f t="shared" si="5"/>
        <v>0</v>
      </c>
      <c r="I127" s="15"/>
    </row>
    <row r="128" spans="1:9" ht="30.75" customHeight="1">
      <c r="A128" s="51" t="s">
        <v>147</v>
      </c>
      <c r="B128" s="50" t="s">
        <v>233</v>
      </c>
      <c r="C128" s="51" t="s">
        <v>235</v>
      </c>
      <c r="D128" s="52">
        <v>3107</v>
      </c>
      <c r="E128" s="52">
        <v>1553.5</v>
      </c>
      <c r="F128" s="52">
        <v>0</v>
      </c>
      <c r="G128" s="77">
        <f t="shared" si="4"/>
        <v>0</v>
      </c>
      <c r="H128" s="77">
        <f t="shared" si="5"/>
        <v>0</v>
      </c>
      <c r="I128" s="15"/>
    </row>
    <row r="129" spans="1:9" ht="26.25" customHeight="1">
      <c r="A129" s="67"/>
      <c r="B129" s="98" t="s">
        <v>69</v>
      </c>
      <c r="C129" s="99"/>
      <c r="D129" s="100">
        <f>D40+D57+D59+D64+D80+D94+D102+D106+D117+D121+D123+D125</f>
        <v>624641.9999999999</v>
      </c>
      <c r="E129" s="100">
        <f>E40+E57+E59+E64+E80+E94+E102+E106+E117+E121+E123+E125</f>
        <v>380432.99999999994</v>
      </c>
      <c r="F129" s="100">
        <f>F40+F57+F59+F64+F80+F94+F102+F106+F117+F121+F123+F125</f>
        <v>192175.8</v>
      </c>
      <c r="G129" s="77">
        <f t="shared" si="4"/>
        <v>0.3076575062195626</v>
      </c>
      <c r="H129" s="77">
        <f t="shared" si="5"/>
        <v>0.5051501841322914</v>
      </c>
      <c r="I129" s="15"/>
    </row>
    <row r="130" spans="1:9" ht="19.5" customHeight="1">
      <c r="A130" s="46"/>
      <c r="B130" s="50" t="s">
        <v>84</v>
      </c>
      <c r="C130" s="51"/>
      <c r="D130" s="101">
        <f>D125+D58</f>
        <v>7956.700000000001</v>
      </c>
      <c r="E130" s="101">
        <f>E125+E58</f>
        <v>3978.3</v>
      </c>
      <c r="F130" s="101">
        <f>F125+F58</f>
        <v>719</v>
      </c>
      <c r="G130" s="77">
        <f t="shared" si="4"/>
        <v>0.09036409566780197</v>
      </c>
      <c r="H130" s="77">
        <f t="shared" si="5"/>
        <v>0.18073046276047558</v>
      </c>
      <c r="I130" s="15"/>
    </row>
    <row r="131" spans="4:7" ht="12.75">
      <c r="D131" s="74"/>
      <c r="E131" s="74"/>
      <c r="F131" s="74"/>
      <c r="G131" s="102"/>
    </row>
    <row r="132" spans="4:7" ht="12.75">
      <c r="D132" s="74"/>
      <c r="E132" s="74"/>
      <c r="F132" s="74"/>
      <c r="G132" s="102"/>
    </row>
    <row r="133" spans="2:7" ht="15">
      <c r="B133" s="3" t="s">
        <v>94</v>
      </c>
      <c r="C133" s="6"/>
      <c r="D133" s="74"/>
      <c r="E133" s="74"/>
      <c r="F133" s="74">
        <v>2864.4</v>
      </c>
      <c r="G133" s="102"/>
    </row>
    <row r="134" spans="2:7" ht="15">
      <c r="B134" s="3"/>
      <c r="C134" s="6"/>
      <c r="D134" s="74"/>
      <c r="E134" s="74"/>
      <c r="F134" s="74"/>
      <c r="G134" s="102"/>
    </row>
    <row r="135" spans="2:7" ht="15">
      <c r="B135" s="3" t="s">
        <v>85</v>
      </c>
      <c r="C135" s="6"/>
      <c r="D135" s="74"/>
      <c r="E135" s="74"/>
      <c r="F135" s="74"/>
      <c r="G135" s="102"/>
    </row>
    <row r="136" spans="2:9" ht="15">
      <c r="B136" s="3" t="s">
        <v>86</v>
      </c>
      <c r="C136" s="6"/>
      <c r="D136" s="74"/>
      <c r="E136" s="74"/>
      <c r="F136" s="74"/>
      <c r="G136" s="102"/>
      <c r="H136" s="104"/>
      <c r="I136" s="6"/>
    </row>
    <row r="137" spans="2:7" ht="15">
      <c r="B137" s="3"/>
      <c r="C137" s="6"/>
      <c r="D137" s="74"/>
      <c r="E137" s="74"/>
      <c r="F137" s="74"/>
      <c r="G137" s="102"/>
    </row>
    <row r="138" spans="2:7" ht="15">
      <c r="B138" s="3" t="s">
        <v>87</v>
      </c>
      <c r="C138" s="6"/>
      <c r="D138" s="74"/>
      <c r="E138" s="74"/>
      <c r="F138" s="74"/>
      <c r="G138" s="102"/>
    </row>
    <row r="139" spans="2:9" ht="15">
      <c r="B139" s="3" t="s">
        <v>88</v>
      </c>
      <c r="C139" s="6"/>
      <c r="D139" s="74"/>
      <c r="E139" s="74"/>
      <c r="F139" s="74">
        <v>0</v>
      </c>
      <c r="G139" s="102"/>
      <c r="H139" s="104"/>
      <c r="I139" s="6"/>
    </row>
    <row r="140" spans="2:7" ht="15">
      <c r="B140" s="3"/>
      <c r="C140" s="6"/>
      <c r="D140" s="74"/>
      <c r="E140" s="74"/>
      <c r="F140" s="74"/>
      <c r="G140" s="102"/>
    </row>
    <row r="141" spans="2:7" ht="15">
      <c r="B141" s="3" t="s">
        <v>89</v>
      </c>
      <c r="C141" s="6"/>
      <c r="D141" s="74"/>
      <c r="E141" s="74"/>
      <c r="F141" s="74"/>
      <c r="G141" s="102"/>
    </row>
    <row r="142" spans="2:9" ht="15">
      <c r="B142" s="3" t="s">
        <v>90</v>
      </c>
      <c r="C142" s="6"/>
      <c r="D142" s="74"/>
      <c r="E142" s="74"/>
      <c r="F142" s="74"/>
      <c r="G142" s="102"/>
      <c r="H142" s="105"/>
      <c r="I142" s="3"/>
    </row>
    <row r="143" spans="2:7" ht="15">
      <c r="B143" s="3"/>
      <c r="C143" s="6"/>
      <c r="D143" s="74"/>
      <c r="E143" s="74"/>
      <c r="F143" s="74"/>
      <c r="G143" s="102"/>
    </row>
    <row r="144" spans="2:7" ht="15">
      <c r="B144" s="3" t="s">
        <v>91</v>
      </c>
      <c r="C144" s="6"/>
      <c r="D144" s="74"/>
      <c r="E144" s="74"/>
      <c r="F144" s="74"/>
      <c r="G144" s="102"/>
    </row>
    <row r="145" spans="2:9" ht="15">
      <c r="B145" s="3" t="s">
        <v>92</v>
      </c>
      <c r="C145" s="6"/>
      <c r="D145" s="74"/>
      <c r="E145" s="74"/>
      <c r="F145" s="74">
        <v>2000</v>
      </c>
      <c r="G145" s="102"/>
      <c r="H145" s="106"/>
      <c r="I145" s="3"/>
    </row>
    <row r="146" spans="2:7" ht="15">
      <c r="B146" s="3"/>
      <c r="C146" s="6"/>
      <c r="D146" s="74"/>
      <c r="E146" s="74"/>
      <c r="F146" s="74"/>
      <c r="G146" s="102"/>
    </row>
    <row r="147" spans="2:7" ht="15">
      <c r="B147" s="3"/>
      <c r="C147" s="6"/>
      <c r="D147" s="74"/>
      <c r="E147" s="74"/>
      <c r="F147" s="74"/>
      <c r="G147" s="102"/>
    </row>
    <row r="148" spans="2:9" ht="15">
      <c r="B148" s="3" t="s">
        <v>93</v>
      </c>
      <c r="C148" s="6"/>
      <c r="D148" s="74"/>
      <c r="E148" s="74"/>
      <c r="F148" s="74">
        <f>F133+F35+F136+F139-F129-F142-F145</f>
        <v>5379</v>
      </c>
      <c r="G148" s="102"/>
      <c r="H148" s="107"/>
      <c r="I148" s="9"/>
    </row>
    <row r="149" spans="4:7" ht="12.75">
      <c r="D149" s="74"/>
      <c r="E149" s="74"/>
      <c r="F149" s="74"/>
      <c r="G149" s="102"/>
    </row>
    <row r="150" spans="4:7" ht="12.75">
      <c r="D150" s="74"/>
      <c r="E150" s="74"/>
      <c r="F150" s="74"/>
      <c r="G150" s="102"/>
    </row>
    <row r="151" spans="2:7" ht="15">
      <c r="B151" s="3" t="s">
        <v>95</v>
      </c>
      <c r="C151" s="6"/>
      <c r="D151" s="74"/>
      <c r="E151" s="74"/>
      <c r="F151" s="74"/>
      <c r="G151" s="102"/>
    </row>
    <row r="152" spans="2:7" ht="15">
      <c r="B152" s="3" t="s">
        <v>96</v>
      </c>
      <c r="C152" s="6"/>
      <c r="D152" s="74"/>
      <c r="E152" s="74"/>
      <c r="F152" s="74"/>
      <c r="G152" s="102"/>
    </row>
    <row r="153" spans="2:7" ht="15">
      <c r="B153" s="3" t="s">
        <v>97</v>
      </c>
      <c r="C153" s="6"/>
      <c r="D153" s="74"/>
      <c r="E153" s="74"/>
      <c r="F153" s="74"/>
      <c r="G153" s="102"/>
    </row>
  </sheetData>
  <sheetProtection/>
  <mergeCells count="21">
    <mergeCell ref="E2:E3"/>
    <mergeCell ref="A1:H1"/>
    <mergeCell ref="A38:A39"/>
    <mergeCell ref="H38:H39"/>
    <mergeCell ref="B38:B39"/>
    <mergeCell ref="D38:D39"/>
    <mergeCell ref="G38:G39"/>
    <mergeCell ref="B2:B3"/>
    <mergeCell ref="C2:C3"/>
    <mergeCell ref="C38:C39"/>
    <mergeCell ref="A37:H37"/>
    <mergeCell ref="A2:A3"/>
    <mergeCell ref="L42:N43"/>
    <mergeCell ref="F38:F39"/>
    <mergeCell ref="J42:K42"/>
    <mergeCell ref="H2:H3"/>
    <mergeCell ref="J43:K43"/>
    <mergeCell ref="D2:D3"/>
    <mergeCell ref="E38:E39"/>
    <mergeCell ref="F2:F3"/>
    <mergeCell ref="G2:G3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13"/>
  <sheetViews>
    <sheetView zoomScalePageLayoutView="0" workbookViewId="0" topLeftCell="A75">
      <selection activeCell="B37" sqref="B37"/>
    </sheetView>
  </sheetViews>
  <sheetFormatPr defaultColWidth="9.140625" defaultRowHeight="12.75"/>
  <cols>
    <col min="1" max="1" width="6.7109375" style="1" customWidth="1"/>
    <col min="2" max="2" width="40.57421875" style="1" customWidth="1"/>
    <col min="3" max="3" width="9.140625" style="75" hidden="1" customWidth="1"/>
    <col min="4" max="4" width="13.00390625" style="1" customWidth="1"/>
    <col min="5" max="5" width="11.28125" style="1" customWidth="1"/>
    <col min="6" max="6" width="10.8515625" style="1" customWidth="1"/>
    <col min="7" max="7" width="10.00390625" style="1" customWidth="1"/>
    <col min="8" max="9" width="12.421875" style="1" customWidth="1"/>
    <col min="10" max="16384" width="9.140625" style="1" customWidth="1"/>
  </cols>
  <sheetData>
    <row r="1" spans="1:8" s="8" customFormat="1" ht="55.5" customHeight="1">
      <c r="A1" s="165" t="s">
        <v>389</v>
      </c>
      <c r="B1" s="165"/>
      <c r="C1" s="165"/>
      <c r="D1" s="165"/>
      <c r="E1" s="165"/>
      <c r="F1" s="165"/>
      <c r="G1" s="165"/>
      <c r="H1" s="165"/>
    </row>
    <row r="2" spans="1:8" ht="12.75" customHeight="1">
      <c r="A2" s="76"/>
      <c r="B2" s="169" t="s">
        <v>3</v>
      </c>
      <c r="C2" s="44"/>
      <c r="D2" s="167" t="s">
        <v>4</v>
      </c>
      <c r="E2" s="162" t="s">
        <v>397</v>
      </c>
      <c r="F2" s="167" t="s">
        <v>5</v>
      </c>
      <c r="G2" s="167" t="s">
        <v>6</v>
      </c>
      <c r="H2" s="162" t="s">
        <v>399</v>
      </c>
    </row>
    <row r="3" spans="1:8" ht="18" customHeight="1">
      <c r="A3" s="46"/>
      <c r="B3" s="169"/>
      <c r="C3" s="44"/>
      <c r="D3" s="167"/>
      <c r="E3" s="163"/>
      <c r="F3" s="167"/>
      <c r="G3" s="167"/>
      <c r="H3" s="163"/>
    </row>
    <row r="4" spans="1:8" ht="15">
      <c r="A4" s="46"/>
      <c r="B4" s="45" t="s">
        <v>83</v>
      </c>
      <c r="C4" s="47"/>
      <c r="D4" s="48">
        <f>D5+D6+D7+D8+D9+D10+D11+D12+D13+D14+D15+D16+D17+D18+D19</f>
        <v>61648.9</v>
      </c>
      <c r="E4" s="48">
        <f>E5+E6+E7+E8+E9+E10+E11+E12+E13+E14+E15+E16+E17+E18+E19</f>
        <v>26476</v>
      </c>
      <c r="F4" s="48">
        <f>F5+F6+F7+F8+F9+F10+F11+F12+F13+F14+F15+F16+F17+F18+F19</f>
        <v>19830.299999999996</v>
      </c>
      <c r="G4" s="108">
        <f aca="true" t="shared" si="0" ref="G4:G28">F4/D4</f>
        <v>0.32166510675778476</v>
      </c>
      <c r="H4" s="108">
        <f>F4/E4</f>
        <v>0.7489915395074783</v>
      </c>
    </row>
    <row r="5" spans="1:8" ht="15">
      <c r="A5" s="46"/>
      <c r="B5" s="50" t="s">
        <v>7</v>
      </c>
      <c r="C5" s="51"/>
      <c r="D5" s="52">
        <v>38439</v>
      </c>
      <c r="E5" s="52">
        <v>18836</v>
      </c>
      <c r="F5" s="52">
        <v>11944</v>
      </c>
      <c r="G5" s="108">
        <f t="shared" si="0"/>
        <v>0.31072608548609487</v>
      </c>
      <c r="H5" s="108">
        <f aca="true" t="shared" si="1" ref="H5:H28">F5/E5</f>
        <v>0.6341049055001062</v>
      </c>
    </row>
    <row r="6" spans="1:8" ht="15">
      <c r="A6" s="46"/>
      <c r="B6" s="50" t="s">
        <v>302</v>
      </c>
      <c r="C6" s="51"/>
      <c r="D6" s="52">
        <v>2849.9</v>
      </c>
      <c r="E6" s="52">
        <v>1400</v>
      </c>
      <c r="F6" s="52">
        <v>1333.6</v>
      </c>
      <c r="G6" s="108">
        <f t="shared" si="0"/>
        <v>0.46794624372785004</v>
      </c>
      <c r="H6" s="108">
        <f t="shared" si="1"/>
        <v>0.9525714285714285</v>
      </c>
    </row>
    <row r="7" spans="1:8" ht="15">
      <c r="A7" s="46"/>
      <c r="B7" s="50" t="s">
        <v>9</v>
      </c>
      <c r="C7" s="51"/>
      <c r="D7" s="52">
        <v>160</v>
      </c>
      <c r="E7" s="52">
        <v>120</v>
      </c>
      <c r="F7" s="52">
        <v>576.6</v>
      </c>
      <c r="G7" s="108">
        <f t="shared" si="0"/>
        <v>3.6037500000000002</v>
      </c>
      <c r="H7" s="108">
        <f t="shared" si="1"/>
        <v>4.805000000000001</v>
      </c>
    </row>
    <row r="8" spans="1:8" ht="15">
      <c r="A8" s="46"/>
      <c r="B8" s="50" t="s">
        <v>10</v>
      </c>
      <c r="C8" s="51"/>
      <c r="D8" s="52">
        <v>5100</v>
      </c>
      <c r="E8" s="52">
        <v>400</v>
      </c>
      <c r="F8" s="52">
        <v>625.5</v>
      </c>
      <c r="G8" s="108">
        <f t="shared" si="0"/>
        <v>0.12264705882352941</v>
      </c>
      <c r="H8" s="108">
        <f t="shared" si="1"/>
        <v>1.56375</v>
      </c>
    </row>
    <row r="9" spans="1:8" ht="15">
      <c r="A9" s="46"/>
      <c r="B9" s="50" t="s">
        <v>11</v>
      </c>
      <c r="C9" s="51"/>
      <c r="D9" s="52">
        <v>12200</v>
      </c>
      <c r="E9" s="52">
        <v>4400</v>
      </c>
      <c r="F9" s="52">
        <v>4094.5</v>
      </c>
      <c r="G9" s="108">
        <f t="shared" si="0"/>
        <v>0.33561475409836067</v>
      </c>
      <c r="H9" s="108">
        <f t="shared" si="1"/>
        <v>0.9305681818181818</v>
      </c>
    </row>
    <row r="10" spans="1:8" ht="15">
      <c r="A10" s="46"/>
      <c r="B10" s="50" t="s">
        <v>108</v>
      </c>
      <c r="C10" s="51"/>
      <c r="D10" s="52">
        <v>0</v>
      </c>
      <c r="E10" s="52">
        <v>0</v>
      </c>
      <c r="F10" s="52">
        <v>0</v>
      </c>
      <c r="G10" s="108">
        <v>0</v>
      </c>
      <c r="H10" s="108">
        <v>0</v>
      </c>
    </row>
    <row r="11" spans="1:8" ht="15">
      <c r="A11" s="46"/>
      <c r="B11" s="50" t="s">
        <v>98</v>
      </c>
      <c r="C11" s="51"/>
      <c r="D11" s="52">
        <v>0</v>
      </c>
      <c r="E11" s="52">
        <v>0</v>
      </c>
      <c r="F11" s="52">
        <v>0</v>
      </c>
      <c r="G11" s="108">
        <v>0</v>
      </c>
      <c r="H11" s="108">
        <v>0</v>
      </c>
    </row>
    <row r="12" spans="1:8" ht="15">
      <c r="A12" s="46"/>
      <c r="B12" s="50" t="s">
        <v>13</v>
      </c>
      <c r="C12" s="51"/>
      <c r="D12" s="52">
        <v>1900</v>
      </c>
      <c r="E12" s="52">
        <v>800</v>
      </c>
      <c r="F12" s="52">
        <v>464.8</v>
      </c>
      <c r="G12" s="108">
        <f t="shared" si="0"/>
        <v>0.24463157894736842</v>
      </c>
      <c r="H12" s="108">
        <f t="shared" si="1"/>
        <v>0.581</v>
      </c>
    </row>
    <row r="13" spans="1:8" ht="15">
      <c r="A13" s="46"/>
      <c r="B13" s="50" t="s">
        <v>14</v>
      </c>
      <c r="C13" s="51"/>
      <c r="D13" s="52">
        <v>500</v>
      </c>
      <c r="E13" s="52">
        <v>220</v>
      </c>
      <c r="F13" s="52">
        <v>501.1</v>
      </c>
      <c r="G13" s="108">
        <f t="shared" si="0"/>
        <v>1.0022</v>
      </c>
      <c r="H13" s="108">
        <f t="shared" si="1"/>
        <v>2.277727272727273</v>
      </c>
    </row>
    <row r="14" spans="1:8" ht="15">
      <c r="A14" s="46"/>
      <c r="B14" s="50" t="s">
        <v>99</v>
      </c>
      <c r="C14" s="51"/>
      <c r="D14" s="52">
        <v>400</v>
      </c>
      <c r="E14" s="52">
        <v>200</v>
      </c>
      <c r="F14" s="52">
        <v>138.8</v>
      </c>
      <c r="G14" s="108">
        <f t="shared" si="0"/>
        <v>0.34700000000000003</v>
      </c>
      <c r="H14" s="108">
        <f t="shared" si="1"/>
        <v>0.6940000000000001</v>
      </c>
    </row>
    <row r="15" spans="1:8" ht="15">
      <c r="A15" s="46"/>
      <c r="B15" s="50" t="s">
        <v>17</v>
      </c>
      <c r="C15" s="51"/>
      <c r="D15" s="52">
        <v>0</v>
      </c>
      <c r="E15" s="52">
        <v>0</v>
      </c>
      <c r="F15" s="52">
        <v>0</v>
      </c>
      <c r="G15" s="108">
        <v>0</v>
      </c>
      <c r="H15" s="108">
        <v>0</v>
      </c>
    </row>
    <row r="16" spans="1:8" ht="15">
      <c r="A16" s="46"/>
      <c r="B16" s="50" t="s">
        <v>126</v>
      </c>
      <c r="C16" s="51"/>
      <c r="D16" s="52">
        <v>0</v>
      </c>
      <c r="E16" s="52">
        <v>0</v>
      </c>
      <c r="F16" s="52">
        <v>0</v>
      </c>
      <c r="G16" s="108">
        <v>0</v>
      </c>
      <c r="H16" s="108">
        <v>0</v>
      </c>
    </row>
    <row r="17" spans="1:8" ht="15">
      <c r="A17" s="46"/>
      <c r="B17" s="50" t="s">
        <v>353</v>
      </c>
      <c r="C17" s="51"/>
      <c r="D17" s="52">
        <v>100</v>
      </c>
      <c r="E17" s="52">
        <v>100</v>
      </c>
      <c r="F17" s="52">
        <v>145.6</v>
      </c>
      <c r="G17" s="108">
        <f t="shared" si="0"/>
        <v>1.456</v>
      </c>
      <c r="H17" s="108">
        <f t="shared" si="1"/>
        <v>1.456</v>
      </c>
    </row>
    <row r="18" spans="1:8" ht="15">
      <c r="A18" s="46"/>
      <c r="B18" s="50" t="s">
        <v>122</v>
      </c>
      <c r="C18" s="51"/>
      <c r="D18" s="52">
        <v>0</v>
      </c>
      <c r="E18" s="52">
        <v>0</v>
      </c>
      <c r="F18" s="52">
        <v>5.8</v>
      </c>
      <c r="G18" s="108">
        <v>0</v>
      </c>
      <c r="H18" s="108">
        <v>0</v>
      </c>
    </row>
    <row r="19" spans="1:8" ht="15">
      <c r="A19" s="46"/>
      <c r="B19" s="50" t="s">
        <v>23</v>
      </c>
      <c r="C19" s="51"/>
      <c r="D19" s="52">
        <v>0</v>
      </c>
      <c r="E19" s="52">
        <v>0</v>
      </c>
      <c r="F19" s="52">
        <v>0</v>
      </c>
      <c r="G19" s="108">
        <v>0</v>
      </c>
      <c r="H19" s="108">
        <v>0</v>
      </c>
    </row>
    <row r="20" spans="1:8" ht="24.75" customHeight="1">
      <c r="A20" s="46"/>
      <c r="B20" s="53" t="s">
        <v>82</v>
      </c>
      <c r="C20" s="54"/>
      <c r="D20" s="52">
        <f>D21+D22+D24+D25+D23+D26</f>
        <v>1532.2</v>
      </c>
      <c r="E20" s="52">
        <f>E21+E22+E24+E25+E23+E26</f>
        <v>766.1</v>
      </c>
      <c r="F20" s="52">
        <f>F21+F22+F24+F25+F23+F26</f>
        <v>511.4</v>
      </c>
      <c r="G20" s="108">
        <f t="shared" si="0"/>
        <v>0.333768437540791</v>
      </c>
      <c r="H20" s="108">
        <f t="shared" si="1"/>
        <v>0.667536875081582</v>
      </c>
    </row>
    <row r="21" spans="1:8" ht="15">
      <c r="A21" s="46"/>
      <c r="B21" s="50" t="s">
        <v>25</v>
      </c>
      <c r="C21" s="51"/>
      <c r="D21" s="52">
        <v>1532.2</v>
      </c>
      <c r="E21" s="52">
        <v>766.1</v>
      </c>
      <c r="F21" s="52">
        <v>511.4</v>
      </c>
      <c r="G21" s="108">
        <f t="shared" si="0"/>
        <v>0.333768437540791</v>
      </c>
      <c r="H21" s="108">
        <f t="shared" si="1"/>
        <v>0.667536875081582</v>
      </c>
    </row>
    <row r="22" spans="1:8" ht="15" hidden="1">
      <c r="A22" s="46"/>
      <c r="B22" s="50" t="s">
        <v>319</v>
      </c>
      <c r="C22" s="51"/>
      <c r="D22" s="52">
        <v>0</v>
      </c>
      <c r="E22" s="52">
        <v>0</v>
      </c>
      <c r="F22" s="52">
        <v>0</v>
      </c>
      <c r="G22" s="108" t="e">
        <f t="shared" si="0"/>
        <v>#DIV/0!</v>
      </c>
      <c r="H22" s="108" t="e">
        <f t="shared" si="1"/>
        <v>#DIV/0!</v>
      </c>
    </row>
    <row r="23" spans="1:8" ht="15" hidden="1">
      <c r="A23" s="46"/>
      <c r="B23" s="109" t="s">
        <v>329</v>
      </c>
      <c r="C23" s="110"/>
      <c r="D23" s="52">
        <v>0</v>
      </c>
      <c r="E23" s="52">
        <v>0</v>
      </c>
      <c r="F23" s="52">
        <v>0</v>
      </c>
      <c r="G23" s="108" t="e">
        <f t="shared" si="0"/>
        <v>#DIV/0!</v>
      </c>
      <c r="H23" s="108" t="e">
        <f t="shared" si="1"/>
        <v>#DIV/0!</v>
      </c>
    </row>
    <row r="24" spans="1:8" ht="15" hidden="1">
      <c r="A24" s="46"/>
      <c r="B24" s="50" t="s">
        <v>68</v>
      </c>
      <c r="C24" s="51"/>
      <c r="D24" s="52">
        <v>0</v>
      </c>
      <c r="E24" s="52">
        <v>0</v>
      </c>
      <c r="F24" s="52">
        <v>0</v>
      </c>
      <c r="G24" s="108" t="e">
        <f t="shared" si="0"/>
        <v>#DIV/0!</v>
      </c>
      <c r="H24" s="108" t="e">
        <f t="shared" si="1"/>
        <v>#DIV/0!</v>
      </c>
    </row>
    <row r="25" spans="1:8" ht="29.25" customHeight="1" hidden="1">
      <c r="A25" s="46"/>
      <c r="B25" s="50" t="s">
        <v>28</v>
      </c>
      <c r="C25" s="51"/>
      <c r="D25" s="52">
        <v>0</v>
      </c>
      <c r="E25" s="52">
        <v>0</v>
      </c>
      <c r="F25" s="52">
        <v>0</v>
      </c>
      <c r="G25" s="108">
        <v>0</v>
      </c>
      <c r="H25" s="108">
        <v>0</v>
      </c>
    </row>
    <row r="26" spans="1:8" ht="14.25" customHeight="1" thickBot="1">
      <c r="A26" s="46"/>
      <c r="B26" s="111" t="s">
        <v>157</v>
      </c>
      <c r="C26" s="51"/>
      <c r="D26" s="112">
        <v>0</v>
      </c>
      <c r="E26" s="112">
        <v>0</v>
      </c>
      <c r="F26" s="112">
        <v>0</v>
      </c>
      <c r="G26" s="108">
        <v>0</v>
      </c>
      <c r="H26" s="108">
        <v>0</v>
      </c>
    </row>
    <row r="27" spans="1:8" ht="18.75">
      <c r="A27" s="46"/>
      <c r="B27" s="57" t="s">
        <v>29</v>
      </c>
      <c r="C27" s="58"/>
      <c r="D27" s="48">
        <f>D4+D20</f>
        <v>63181.1</v>
      </c>
      <c r="E27" s="48">
        <f>E4+E20</f>
        <v>27242.1</v>
      </c>
      <c r="F27" s="48">
        <f>F4+F20</f>
        <v>20341.699999999997</v>
      </c>
      <c r="G27" s="108">
        <f t="shared" si="0"/>
        <v>0.32195862370234135</v>
      </c>
      <c r="H27" s="108">
        <f t="shared" si="1"/>
        <v>0.7467008784197987</v>
      </c>
    </row>
    <row r="28" spans="1:8" ht="15">
      <c r="A28" s="46"/>
      <c r="B28" s="50" t="s">
        <v>109</v>
      </c>
      <c r="C28" s="51"/>
      <c r="D28" s="52">
        <f>D4</f>
        <v>61648.9</v>
      </c>
      <c r="E28" s="52">
        <f>E4</f>
        <v>26476</v>
      </c>
      <c r="F28" s="52">
        <f>F4</f>
        <v>19830.299999999996</v>
      </c>
      <c r="G28" s="108">
        <f t="shared" si="0"/>
        <v>0.32166510675778476</v>
      </c>
      <c r="H28" s="108">
        <f t="shared" si="1"/>
        <v>0.7489915395074783</v>
      </c>
    </row>
    <row r="29" spans="1:8" ht="12.75">
      <c r="A29" s="172"/>
      <c r="B29" s="175"/>
      <c r="C29" s="175"/>
      <c r="D29" s="175"/>
      <c r="E29" s="175"/>
      <c r="F29" s="175"/>
      <c r="G29" s="175"/>
      <c r="H29" s="176"/>
    </row>
    <row r="30" spans="1:8" ht="15" customHeight="1">
      <c r="A30" s="177" t="s">
        <v>161</v>
      </c>
      <c r="B30" s="178" t="s">
        <v>30</v>
      </c>
      <c r="C30" s="179" t="s">
        <v>163</v>
      </c>
      <c r="D30" s="160" t="s">
        <v>4</v>
      </c>
      <c r="E30" s="162" t="s">
        <v>397</v>
      </c>
      <c r="F30" s="167" t="s">
        <v>5</v>
      </c>
      <c r="G30" s="167" t="s">
        <v>6</v>
      </c>
      <c r="H30" s="162" t="s">
        <v>398</v>
      </c>
    </row>
    <row r="31" spans="1:8" ht="15" customHeight="1">
      <c r="A31" s="177"/>
      <c r="B31" s="178"/>
      <c r="C31" s="180"/>
      <c r="D31" s="160"/>
      <c r="E31" s="163"/>
      <c r="F31" s="167"/>
      <c r="G31" s="167"/>
      <c r="H31" s="163"/>
    </row>
    <row r="32" spans="1:8" ht="12.75">
      <c r="A32" s="54" t="s">
        <v>70</v>
      </c>
      <c r="B32" s="53" t="s">
        <v>31</v>
      </c>
      <c r="C32" s="54"/>
      <c r="D32" s="59">
        <f>D33+D34+D35+D36</f>
        <v>1765.1</v>
      </c>
      <c r="E32" s="59">
        <f>E33+E34+E35+E36</f>
        <v>999</v>
      </c>
      <c r="F32" s="59">
        <f>F33+F34+F35+F36</f>
        <v>726.3</v>
      </c>
      <c r="G32" s="113">
        <f>F32/D32</f>
        <v>0.4114781032236134</v>
      </c>
      <c r="H32" s="113">
        <f>F32/E32</f>
        <v>0.7270270270270269</v>
      </c>
    </row>
    <row r="33" spans="1:8" ht="31.5" customHeight="1">
      <c r="A33" s="51" t="s">
        <v>72</v>
      </c>
      <c r="B33" s="50" t="s">
        <v>244</v>
      </c>
      <c r="C33" s="51" t="s">
        <v>72</v>
      </c>
      <c r="D33" s="52">
        <v>893.7</v>
      </c>
      <c r="E33" s="52">
        <v>454.6</v>
      </c>
      <c r="F33" s="52">
        <v>244.1</v>
      </c>
      <c r="G33" s="113">
        <f aca="true" t="shared" si="2" ref="G33:G89">F33/D33</f>
        <v>0.273134161351684</v>
      </c>
      <c r="H33" s="113">
        <f aca="true" t="shared" si="3" ref="H33:H89">F33/E33</f>
        <v>0.5369555653321602</v>
      </c>
    </row>
    <row r="34" spans="1:8" ht="53.25" customHeight="1">
      <c r="A34" s="51" t="s">
        <v>73</v>
      </c>
      <c r="B34" s="50" t="s">
        <v>165</v>
      </c>
      <c r="C34" s="51" t="s">
        <v>73</v>
      </c>
      <c r="D34" s="52">
        <v>17.8</v>
      </c>
      <c r="E34" s="52">
        <v>17.8</v>
      </c>
      <c r="F34" s="52">
        <v>17.8</v>
      </c>
      <c r="G34" s="113">
        <f t="shared" si="2"/>
        <v>1</v>
      </c>
      <c r="H34" s="113">
        <f t="shared" si="3"/>
        <v>1</v>
      </c>
    </row>
    <row r="35" spans="1:8" ht="12.75" hidden="1">
      <c r="A35" s="51" t="s">
        <v>75</v>
      </c>
      <c r="B35" s="50" t="s">
        <v>194</v>
      </c>
      <c r="C35" s="51" t="s">
        <v>75</v>
      </c>
      <c r="D35" s="52">
        <v>0</v>
      </c>
      <c r="E35" s="52">
        <v>0</v>
      </c>
      <c r="F35" s="52">
        <v>0</v>
      </c>
      <c r="G35" s="113" t="e">
        <f t="shared" si="2"/>
        <v>#DIV/0!</v>
      </c>
      <c r="H35" s="113" t="e">
        <f t="shared" si="3"/>
        <v>#DIV/0!</v>
      </c>
    </row>
    <row r="36" spans="1:9" ht="14.25" customHeight="1">
      <c r="A36" s="51" t="s">
        <v>132</v>
      </c>
      <c r="B36" s="50" t="s">
        <v>120</v>
      </c>
      <c r="C36" s="51"/>
      <c r="D36" s="52">
        <f>D37+D38+D39+D40+D43+D44+D42+D41+D45</f>
        <v>853.6</v>
      </c>
      <c r="E36" s="52">
        <f>E37+E38+E39+E40+E43+E44+E42+E41+E45</f>
        <v>526.5999999999999</v>
      </c>
      <c r="F36" s="52">
        <f>F37+F38+F39+F40+F43+F44+F42+F41+F45</f>
        <v>464.40000000000003</v>
      </c>
      <c r="G36" s="113">
        <f t="shared" si="2"/>
        <v>0.5440487347703843</v>
      </c>
      <c r="H36" s="113">
        <f t="shared" si="3"/>
        <v>0.8818837827573113</v>
      </c>
      <c r="I36" s="27"/>
    </row>
    <row r="37" spans="1:9" s="16" customFormat="1" ht="42" customHeight="1">
      <c r="A37" s="61"/>
      <c r="B37" s="62" t="s">
        <v>221</v>
      </c>
      <c r="C37" s="61" t="s">
        <v>289</v>
      </c>
      <c r="D37" s="63">
        <v>480</v>
      </c>
      <c r="E37" s="63">
        <v>240</v>
      </c>
      <c r="F37" s="63">
        <v>206.4</v>
      </c>
      <c r="G37" s="113">
        <f t="shared" si="2"/>
        <v>0.43</v>
      </c>
      <c r="H37" s="113">
        <f t="shared" si="3"/>
        <v>0.86</v>
      </c>
      <c r="I37" s="28"/>
    </row>
    <row r="38" spans="1:9" s="16" customFormat="1" ht="12.75" hidden="1">
      <c r="A38" s="61"/>
      <c r="B38" s="62" t="s">
        <v>110</v>
      </c>
      <c r="C38" s="61" t="s">
        <v>169</v>
      </c>
      <c r="D38" s="63">
        <v>0</v>
      </c>
      <c r="E38" s="63">
        <v>0</v>
      </c>
      <c r="F38" s="63">
        <v>0</v>
      </c>
      <c r="G38" s="113" t="e">
        <f t="shared" si="2"/>
        <v>#DIV/0!</v>
      </c>
      <c r="H38" s="113" t="e">
        <f t="shared" si="3"/>
        <v>#DIV/0!</v>
      </c>
      <c r="I38" s="28"/>
    </row>
    <row r="39" spans="1:9" s="16" customFormat="1" ht="12.75" hidden="1">
      <c r="A39" s="61"/>
      <c r="B39" s="62" t="s">
        <v>199</v>
      </c>
      <c r="C39" s="61" t="s">
        <v>195</v>
      </c>
      <c r="D39" s="63">
        <v>0</v>
      </c>
      <c r="E39" s="63">
        <v>0</v>
      </c>
      <c r="F39" s="63">
        <v>0</v>
      </c>
      <c r="G39" s="113" t="e">
        <f t="shared" si="2"/>
        <v>#DIV/0!</v>
      </c>
      <c r="H39" s="113" t="e">
        <f t="shared" si="3"/>
        <v>#DIV/0!</v>
      </c>
      <c r="I39" s="28"/>
    </row>
    <row r="40" spans="1:9" s="16" customFormat="1" ht="25.5" hidden="1">
      <c r="A40" s="61"/>
      <c r="B40" s="62" t="s">
        <v>118</v>
      </c>
      <c r="C40" s="61" t="s">
        <v>168</v>
      </c>
      <c r="D40" s="63">
        <v>0</v>
      </c>
      <c r="E40" s="63">
        <v>0</v>
      </c>
      <c r="F40" s="63">
        <v>0</v>
      </c>
      <c r="G40" s="113" t="e">
        <f t="shared" si="2"/>
        <v>#DIV/0!</v>
      </c>
      <c r="H40" s="113" t="e">
        <f t="shared" si="3"/>
        <v>#DIV/0!</v>
      </c>
      <c r="I40" s="28"/>
    </row>
    <row r="41" spans="1:9" s="16" customFormat="1" ht="25.5" hidden="1">
      <c r="A41" s="61"/>
      <c r="B41" s="62" t="s">
        <v>217</v>
      </c>
      <c r="C41" s="61" t="s">
        <v>218</v>
      </c>
      <c r="D41" s="63">
        <v>0</v>
      </c>
      <c r="E41" s="63"/>
      <c r="F41" s="63">
        <v>0</v>
      </c>
      <c r="G41" s="113" t="e">
        <f t="shared" si="2"/>
        <v>#DIV/0!</v>
      </c>
      <c r="H41" s="113"/>
      <c r="I41" s="28"/>
    </row>
    <row r="42" spans="1:9" s="16" customFormat="1" ht="31.5" customHeight="1">
      <c r="A42" s="61"/>
      <c r="B42" s="62" t="s">
        <v>303</v>
      </c>
      <c r="C42" s="61" t="s">
        <v>294</v>
      </c>
      <c r="D42" s="63">
        <v>84.2</v>
      </c>
      <c r="E42" s="63">
        <v>84.2</v>
      </c>
      <c r="F42" s="63">
        <v>84.2</v>
      </c>
      <c r="G42" s="113">
        <f t="shared" si="2"/>
        <v>1</v>
      </c>
      <c r="H42" s="113">
        <f t="shared" si="3"/>
        <v>1</v>
      </c>
      <c r="I42" s="28"/>
    </row>
    <row r="43" spans="1:9" s="16" customFormat="1" ht="25.5" customHeight="1">
      <c r="A43" s="61"/>
      <c r="B43" s="62" t="s">
        <v>374</v>
      </c>
      <c r="C43" s="61" t="s">
        <v>375</v>
      </c>
      <c r="D43" s="63">
        <v>9.4</v>
      </c>
      <c r="E43" s="63">
        <v>9.4</v>
      </c>
      <c r="F43" s="63">
        <v>9.4</v>
      </c>
      <c r="G43" s="113">
        <f t="shared" si="2"/>
        <v>1</v>
      </c>
      <c r="H43" s="113">
        <f t="shared" si="3"/>
        <v>1</v>
      </c>
      <c r="I43" s="28"/>
    </row>
    <row r="44" spans="1:9" s="16" customFormat="1" ht="12.75">
      <c r="A44" s="61"/>
      <c r="B44" s="62" t="s">
        <v>291</v>
      </c>
      <c r="C44" s="61" t="s">
        <v>290</v>
      </c>
      <c r="D44" s="63">
        <v>180</v>
      </c>
      <c r="E44" s="63">
        <v>93</v>
      </c>
      <c r="F44" s="63">
        <v>64.4</v>
      </c>
      <c r="G44" s="113">
        <f t="shared" si="2"/>
        <v>0.3577777777777778</v>
      </c>
      <c r="H44" s="113">
        <f t="shared" si="3"/>
        <v>0.6924731182795699</v>
      </c>
      <c r="I44" s="28"/>
    </row>
    <row r="45" spans="1:9" s="16" customFormat="1" ht="63.75">
      <c r="A45" s="61"/>
      <c r="B45" s="62" t="s">
        <v>400</v>
      </c>
      <c r="C45" s="61" t="s">
        <v>401</v>
      </c>
      <c r="D45" s="63">
        <v>100</v>
      </c>
      <c r="E45" s="63">
        <v>100</v>
      </c>
      <c r="F45" s="63">
        <v>100</v>
      </c>
      <c r="G45" s="113">
        <f t="shared" si="2"/>
        <v>1</v>
      </c>
      <c r="H45" s="113">
        <f t="shared" si="3"/>
        <v>1</v>
      </c>
      <c r="I45" s="28"/>
    </row>
    <row r="46" spans="1:8" ht="18.75" customHeight="1">
      <c r="A46" s="67" t="s">
        <v>76</v>
      </c>
      <c r="B46" s="68" t="s">
        <v>39</v>
      </c>
      <c r="C46" s="67"/>
      <c r="D46" s="59">
        <f>D47</f>
        <v>631.2</v>
      </c>
      <c r="E46" s="59">
        <f>E47</f>
        <v>321.8</v>
      </c>
      <c r="F46" s="59">
        <f>F47</f>
        <v>174.1</v>
      </c>
      <c r="G46" s="113">
        <f t="shared" si="2"/>
        <v>0.27582382762991126</v>
      </c>
      <c r="H46" s="113">
        <f t="shared" si="3"/>
        <v>0.541019266625233</v>
      </c>
    </row>
    <row r="47" spans="1:8" ht="43.5" customHeight="1">
      <c r="A47" s="51" t="s">
        <v>160</v>
      </c>
      <c r="B47" s="50" t="s">
        <v>196</v>
      </c>
      <c r="C47" s="51"/>
      <c r="D47" s="52">
        <f>D48+D49+D50</f>
        <v>631.2</v>
      </c>
      <c r="E47" s="52">
        <f>E48+E49+E50</f>
        <v>321.8</v>
      </c>
      <c r="F47" s="52">
        <f>F48+F49+F50</f>
        <v>174.1</v>
      </c>
      <c r="G47" s="113">
        <f t="shared" si="2"/>
        <v>0.27582382762991126</v>
      </c>
      <c r="H47" s="113">
        <f t="shared" si="3"/>
        <v>0.541019266625233</v>
      </c>
    </row>
    <row r="48" spans="1:8" s="16" customFormat="1" ht="41.25" customHeight="1">
      <c r="A48" s="61"/>
      <c r="B48" s="62" t="s">
        <v>245</v>
      </c>
      <c r="C48" s="61" t="s">
        <v>246</v>
      </c>
      <c r="D48" s="63">
        <v>100</v>
      </c>
      <c r="E48" s="63">
        <v>50</v>
      </c>
      <c r="F48" s="63">
        <v>0</v>
      </c>
      <c r="G48" s="113">
        <f t="shared" si="2"/>
        <v>0</v>
      </c>
      <c r="H48" s="113">
        <v>0</v>
      </c>
    </row>
    <row r="49" spans="1:8" s="16" customFormat="1" ht="51" customHeight="1">
      <c r="A49" s="61"/>
      <c r="B49" s="62" t="s">
        <v>248</v>
      </c>
      <c r="C49" s="61" t="s">
        <v>247</v>
      </c>
      <c r="D49" s="63">
        <v>521.2</v>
      </c>
      <c r="E49" s="63">
        <v>266.8</v>
      </c>
      <c r="F49" s="63">
        <v>174.1</v>
      </c>
      <c r="G49" s="113">
        <f t="shared" si="2"/>
        <v>0.3340368380660015</v>
      </c>
      <c r="H49" s="113">
        <f t="shared" si="3"/>
        <v>0.6525487256371814</v>
      </c>
    </row>
    <row r="50" spans="1:8" s="16" customFormat="1" ht="55.5" customHeight="1">
      <c r="A50" s="61"/>
      <c r="B50" s="62" t="s">
        <v>250</v>
      </c>
      <c r="C50" s="61" t="s">
        <v>249</v>
      </c>
      <c r="D50" s="63">
        <v>10</v>
      </c>
      <c r="E50" s="63">
        <v>5</v>
      </c>
      <c r="F50" s="63">
        <v>0</v>
      </c>
      <c r="G50" s="113">
        <f t="shared" si="2"/>
        <v>0</v>
      </c>
      <c r="H50" s="113">
        <v>0</v>
      </c>
    </row>
    <row r="51" spans="1:8" ht="34.5" customHeight="1">
      <c r="A51" s="54" t="s">
        <v>77</v>
      </c>
      <c r="B51" s="53" t="s">
        <v>41</v>
      </c>
      <c r="C51" s="54"/>
      <c r="D51" s="59">
        <f>SUM(D53:D56)</f>
        <v>5623.3</v>
      </c>
      <c r="E51" s="59">
        <f>SUM(E53:E56)</f>
        <v>5623.3</v>
      </c>
      <c r="F51" s="59">
        <f>SUM(F53:F56)</f>
        <v>1680</v>
      </c>
      <c r="G51" s="113">
        <f t="shared" si="2"/>
        <v>0.2987569576583145</v>
      </c>
      <c r="H51" s="113">
        <f t="shared" si="3"/>
        <v>0.2987569576583145</v>
      </c>
    </row>
    <row r="52" spans="1:8" ht="22.5" customHeight="1">
      <c r="A52" s="54" t="s">
        <v>123</v>
      </c>
      <c r="B52" s="53" t="s">
        <v>197</v>
      </c>
      <c r="C52" s="54"/>
      <c r="D52" s="59">
        <f>D55+D54+D53+D56</f>
        <v>5623.3</v>
      </c>
      <c r="E52" s="59">
        <f>E55+E54+E53+E56</f>
        <v>5623.3</v>
      </c>
      <c r="F52" s="59">
        <f>F55+F54+F53+F56</f>
        <v>1680</v>
      </c>
      <c r="G52" s="113">
        <f t="shared" si="2"/>
        <v>0.2987569576583145</v>
      </c>
      <c r="H52" s="113">
        <f t="shared" si="3"/>
        <v>0.2987569576583145</v>
      </c>
    </row>
    <row r="53" spans="1:8" ht="69" customHeight="1" hidden="1">
      <c r="A53" s="54"/>
      <c r="B53" s="50" t="s">
        <v>304</v>
      </c>
      <c r="C53" s="51" t="s">
        <v>305</v>
      </c>
      <c r="D53" s="52">
        <v>0</v>
      </c>
      <c r="E53" s="52">
        <v>0</v>
      </c>
      <c r="F53" s="52">
        <v>0</v>
      </c>
      <c r="G53" s="113" t="e">
        <f t="shared" si="2"/>
        <v>#DIV/0!</v>
      </c>
      <c r="H53" s="113" t="e">
        <f t="shared" si="3"/>
        <v>#DIV/0!</v>
      </c>
    </row>
    <row r="54" spans="1:8" ht="56.25" customHeight="1">
      <c r="A54" s="54"/>
      <c r="B54" s="50" t="s">
        <v>403</v>
      </c>
      <c r="C54" s="51" t="s">
        <v>402</v>
      </c>
      <c r="D54" s="52">
        <v>280</v>
      </c>
      <c r="E54" s="52">
        <v>280</v>
      </c>
      <c r="F54" s="52">
        <v>280</v>
      </c>
      <c r="G54" s="113">
        <f t="shared" si="2"/>
        <v>1</v>
      </c>
      <c r="H54" s="113">
        <f t="shared" si="3"/>
        <v>1</v>
      </c>
    </row>
    <row r="55" spans="1:8" ht="45" customHeight="1">
      <c r="A55" s="51"/>
      <c r="B55" s="50" t="s">
        <v>252</v>
      </c>
      <c r="C55" s="51" t="s">
        <v>251</v>
      </c>
      <c r="D55" s="52">
        <v>900</v>
      </c>
      <c r="E55" s="52">
        <v>900</v>
      </c>
      <c r="F55" s="52">
        <v>900</v>
      </c>
      <c r="G55" s="113">
        <f t="shared" si="2"/>
        <v>1</v>
      </c>
      <c r="H55" s="113">
        <f t="shared" si="3"/>
        <v>1</v>
      </c>
    </row>
    <row r="56" spans="1:8" ht="51" customHeight="1">
      <c r="A56" s="51"/>
      <c r="B56" s="50" t="s">
        <v>366</v>
      </c>
      <c r="C56" s="51" t="s">
        <v>367</v>
      </c>
      <c r="D56" s="52">
        <v>4443.3</v>
      </c>
      <c r="E56" s="52">
        <v>4443.3</v>
      </c>
      <c r="F56" s="52">
        <v>500</v>
      </c>
      <c r="G56" s="113">
        <f t="shared" si="2"/>
        <v>0.11252897621137442</v>
      </c>
      <c r="H56" s="113">
        <v>0</v>
      </c>
    </row>
    <row r="57" spans="1:8" ht="30.75" customHeight="1">
      <c r="A57" s="54" t="s">
        <v>79</v>
      </c>
      <c r="B57" s="53" t="s">
        <v>42</v>
      </c>
      <c r="C57" s="54"/>
      <c r="D57" s="59">
        <f>D58+D68</f>
        <v>25964.7</v>
      </c>
      <c r="E57" s="59">
        <f>E58+E68</f>
        <v>16572.7</v>
      </c>
      <c r="F57" s="59">
        <f>F58+F68</f>
        <v>11544</v>
      </c>
      <c r="G57" s="113">
        <f t="shared" si="2"/>
        <v>0.44460363493512345</v>
      </c>
      <c r="H57" s="113">
        <f t="shared" si="3"/>
        <v>0.6965672461337018</v>
      </c>
    </row>
    <row r="58" spans="1:8" ht="21.75" customHeight="1">
      <c r="A58" s="54" t="s">
        <v>80</v>
      </c>
      <c r="B58" s="53" t="s">
        <v>43</v>
      </c>
      <c r="C58" s="54"/>
      <c r="D58" s="52">
        <f>D62+D67+D66+D63+D64+D65+D59+D60+D61</f>
        <v>3064.7000000000003</v>
      </c>
      <c r="E58" s="52">
        <f>E62+E67+E66+E63+E64+E65+E59+E60+E61</f>
        <v>1982.6999999999998</v>
      </c>
      <c r="F58" s="52">
        <f>F62+F67+F66+F63+F64+F65+F59+F60+F61</f>
        <v>1902.3000000000002</v>
      </c>
      <c r="G58" s="113">
        <f t="shared" si="2"/>
        <v>0.6207132835187783</v>
      </c>
      <c r="H58" s="113">
        <f t="shared" si="3"/>
        <v>0.9594492358904526</v>
      </c>
    </row>
    <row r="59" spans="1:8" ht="42.75" customHeight="1" hidden="1">
      <c r="A59" s="54"/>
      <c r="B59" s="50" t="s">
        <v>328</v>
      </c>
      <c r="C59" s="51" t="s">
        <v>327</v>
      </c>
      <c r="D59" s="52">
        <v>0</v>
      </c>
      <c r="E59" s="52">
        <v>0</v>
      </c>
      <c r="F59" s="52">
        <v>0</v>
      </c>
      <c r="G59" s="113" t="e">
        <f t="shared" si="2"/>
        <v>#DIV/0!</v>
      </c>
      <c r="H59" s="113" t="e">
        <f t="shared" si="3"/>
        <v>#DIV/0!</v>
      </c>
    </row>
    <row r="60" spans="1:8" ht="42.75" customHeight="1" hidden="1">
      <c r="A60" s="54"/>
      <c r="B60" s="50" t="s">
        <v>348</v>
      </c>
      <c r="C60" s="51" t="s">
        <v>347</v>
      </c>
      <c r="D60" s="52">
        <v>0</v>
      </c>
      <c r="E60" s="52">
        <v>0</v>
      </c>
      <c r="F60" s="52">
        <v>0</v>
      </c>
      <c r="G60" s="113" t="e">
        <f t="shared" si="2"/>
        <v>#DIV/0!</v>
      </c>
      <c r="H60" s="113" t="e">
        <f t="shared" si="3"/>
        <v>#DIV/0!</v>
      </c>
    </row>
    <row r="61" spans="1:8" ht="42.75" customHeight="1">
      <c r="A61" s="54"/>
      <c r="B61" s="50" t="s">
        <v>349</v>
      </c>
      <c r="C61" s="51" t="s">
        <v>347</v>
      </c>
      <c r="D61" s="52">
        <v>680.6</v>
      </c>
      <c r="E61" s="52">
        <v>680.6</v>
      </c>
      <c r="F61" s="52">
        <v>680.6</v>
      </c>
      <c r="G61" s="113">
        <f t="shared" si="2"/>
        <v>1</v>
      </c>
      <c r="H61" s="113">
        <f t="shared" si="3"/>
        <v>1</v>
      </c>
    </row>
    <row r="62" spans="1:8" ht="42" customHeight="1" hidden="1">
      <c r="A62" s="51"/>
      <c r="B62" s="50" t="s">
        <v>314</v>
      </c>
      <c r="C62" s="51" t="s">
        <v>288</v>
      </c>
      <c r="D62" s="52">
        <v>0</v>
      </c>
      <c r="E62" s="52">
        <v>0</v>
      </c>
      <c r="F62" s="52">
        <v>0</v>
      </c>
      <c r="G62" s="113" t="e">
        <f t="shared" si="2"/>
        <v>#DIV/0!</v>
      </c>
      <c r="H62" s="113" t="e">
        <f t="shared" si="3"/>
        <v>#DIV/0!</v>
      </c>
    </row>
    <row r="63" spans="1:8" ht="42" customHeight="1" hidden="1">
      <c r="A63" s="51"/>
      <c r="B63" s="50" t="s">
        <v>318</v>
      </c>
      <c r="C63" s="51" t="s">
        <v>315</v>
      </c>
      <c r="D63" s="52">
        <v>0</v>
      </c>
      <c r="E63" s="52">
        <v>0</v>
      </c>
      <c r="F63" s="52">
        <v>0</v>
      </c>
      <c r="G63" s="113" t="e">
        <f t="shared" si="2"/>
        <v>#DIV/0!</v>
      </c>
      <c r="H63" s="113" t="e">
        <f t="shared" si="3"/>
        <v>#DIV/0!</v>
      </c>
    </row>
    <row r="64" spans="1:8" ht="42" customHeight="1" hidden="1">
      <c r="A64" s="51"/>
      <c r="B64" s="50" t="s">
        <v>317</v>
      </c>
      <c r="C64" s="51" t="s">
        <v>316</v>
      </c>
      <c r="D64" s="52">
        <v>0</v>
      </c>
      <c r="E64" s="52">
        <v>0</v>
      </c>
      <c r="F64" s="52">
        <v>0</v>
      </c>
      <c r="G64" s="113" t="e">
        <f t="shared" si="2"/>
        <v>#DIV/0!</v>
      </c>
      <c r="H64" s="113" t="e">
        <f t="shared" si="3"/>
        <v>#DIV/0!</v>
      </c>
    </row>
    <row r="65" spans="1:8" ht="42" customHeight="1" hidden="1">
      <c r="A65" s="51"/>
      <c r="B65" s="50" t="s">
        <v>320</v>
      </c>
      <c r="C65" s="51" t="s">
        <v>321</v>
      </c>
      <c r="D65" s="52">
        <v>0</v>
      </c>
      <c r="E65" s="52">
        <v>0</v>
      </c>
      <c r="F65" s="52">
        <v>0</v>
      </c>
      <c r="G65" s="113" t="e">
        <f t="shared" si="2"/>
        <v>#DIV/0!</v>
      </c>
      <c r="H65" s="113" t="e">
        <f t="shared" si="3"/>
        <v>#DIV/0!</v>
      </c>
    </row>
    <row r="66" spans="1:8" ht="29.25" customHeight="1">
      <c r="A66" s="54"/>
      <c r="B66" s="50" t="s">
        <v>179</v>
      </c>
      <c r="C66" s="51" t="s">
        <v>226</v>
      </c>
      <c r="D66" s="52">
        <v>1757.9</v>
      </c>
      <c r="E66" s="52">
        <v>675.9</v>
      </c>
      <c r="F66" s="52">
        <v>595.5</v>
      </c>
      <c r="G66" s="113">
        <f t="shared" si="2"/>
        <v>0.3387564707890096</v>
      </c>
      <c r="H66" s="113">
        <f t="shared" si="3"/>
        <v>0.8810474922325788</v>
      </c>
    </row>
    <row r="67" spans="1:8" s="16" customFormat="1" ht="34.5" customHeight="1">
      <c r="A67" s="61"/>
      <c r="B67" s="62" t="s">
        <v>240</v>
      </c>
      <c r="C67" s="61" t="s">
        <v>239</v>
      </c>
      <c r="D67" s="63">
        <v>626.2</v>
      </c>
      <c r="E67" s="63">
        <v>626.2</v>
      </c>
      <c r="F67" s="63">
        <v>626.2</v>
      </c>
      <c r="G67" s="113">
        <f t="shared" si="2"/>
        <v>1</v>
      </c>
      <c r="H67" s="113">
        <f t="shared" si="3"/>
        <v>1</v>
      </c>
    </row>
    <row r="68" spans="1:8" s="16" customFormat="1" ht="21.75" customHeight="1">
      <c r="A68" s="54" t="s">
        <v>45</v>
      </c>
      <c r="B68" s="53" t="s">
        <v>0</v>
      </c>
      <c r="C68" s="54"/>
      <c r="D68" s="59">
        <f>D69+D71+D72++D73+D74+D75+D76+D70</f>
        <v>22900</v>
      </c>
      <c r="E68" s="59">
        <f>E69+E71+E72++E73+E74+E75+E76+E70</f>
        <v>14590</v>
      </c>
      <c r="F68" s="59">
        <f>F69+F71+F72++F73+F74+F75+F76+F70</f>
        <v>9641.7</v>
      </c>
      <c r="G68" s="113">
        <f t="shared" si="2"/>
        <v>0.42103493449781665</v>
      </c>
      <c r="H68" s="113">
        <f t="shared" si="3"/>
        <v>0.6608430431802605</v>
      </c>
    </row>
    <row r="69" spans="1:8" s="16" customFormat="1" ht="30.75" customHeight="1">
      <c r="A69" s="61"/>
      <c r="B69" s="62" t="s">
        <v>254</v>
      </c>
      <c r="C69" s="61" t="s">
        <v>253</v>
      </c>
      <c r="D69" s="63">
        <v>250</v>
      </c>
      <c r="E69" s="63">
        <v>250</v>
      </c>
      <c r="F69" s="63">
        <v>0</v>
      </c>
      <c r="G69" s="113">
        <f t="shared" si="2"/>
        <v>0</v>
      </c>
      <c r="H69" s="113">
        <v>0</v>
      </c>
    </row>
    <row r="70" spans="1:8" s="16" customFormat="1" ht="30.75" customHeight="1">
      <c r="A70" s="61"/>
      <c r="B70" s="62" t="s">
        <v>376</v>
      </c>
      <c r="C70" s="61" t="s">
        <v>379</v>
      </c>
      <c r="D70" s="63">
        <v>250</v>
      </c>
      <c r="E70" s="63">
        <v>250</v>
      </c>
      <c r="F70" s="63">
        <v>0</v>
      </c>
      <c r="G70" s="113">
        <f t="shared" si="2"/>
        <v>0</v>
      </c>
      <c r="H70" s="113">
        <v>0</v>
      </c>
    </row>
    <row r="71" spans="1:8" s="16" customFormat="1" ht="21.75" customHeight="1">
      <c r="A71" s="61"/>
      <c r="B71" s="62" t="s">
        <v>256</v>
      </c>
      <c r="C71" s="61" t="s">
        <v>255</v>
      </c>
      <c r="D71" s="63">
        <v>50</v>
      </c>
      <c r="E71" s="63">
        <v>50</v>
      </c>
      <c r="F71" s="63">
        <v>0</v>
      </c>
      <c r="G71" s="113">
        <f t="shared" si="2"/>
        <v>0</v>
      </c>
      <c r="H71" s="113">
        <v>0</v>
      </c>
    </row>
    <row r="72" spans="1:8" s="16" customFormat="1" ht="30.75" customHeight="1">
      <c r="A72" s="61"/>
      <c r="B72" s="62" t="s">
        <v>258</v>
      </c>
      <c r="C72" s="61" t="s">
        <v>257</v>
      </c>
      <c r="D72" s="63">
        <v>100</v>
      </c>
      <c r="E72" s="63">
        <v>100</v>
      </c>
      <c r="F72" s="63">
        <v>0</v>
      </c>
      <c r="G72" s="113">
        <f t="shared" si="2"/>
        <v>0</v>
      </c>
      <c r="H72" s="113">
        <v>0</v>
      </c>
    </row>
    <row r="73" spans="1:8" s="16" customFormat="1" ht="21.75" customHeight="1">
      <c r="A73" s="61"/>
      <c r="B73" s="62" t="s">
        <v>260</v>
      </c>
      <c r="C73" s="61" t="s">
        <v>259</v>
      </c>
      <c r="D73" s="63">
        <v>200</v>
      </c>
      <c r="E73" s="63">
        <v>100</v>
      </c>
      <c r="F73" s="63">
        <v>0</v>
      </c>
      <c r="G73" s="113">
        <f t="shared" si="2"/>
        <v>0</v>
      </c>
      <c r="H73" s="113">
        <v>0</v>
      </c>
    </row>
    <row r="74" spans="1:8" s="16" customFormat="1" ht="21.75" customHeight="1">
      <c r="A74" s="61"/>
      <c r="B74" s="62" t="s">
        <v>262</v>
      </c>
      <c r="C74" s="61" t="s">
        <v>261</v>
      </c>
      <c r="D74" s="63">
        <v>50</v>
      </c>
      <c r="E74" s="63">
        <v>50</v>
      </c>
      <c r="F74" s="63">
        <v>0</v>
      </c>
      <c r="G74" s="113">
        <f t="shared" si="2"/>
        <v>0</v>
      </c>
      <c r="H74" s="113">
        <f t="shared" si="3"/>
        <v>0</v>
      </c>
    </row>
    <row r="75" spans="1:8" s="16" customFormat="1" ht="21.75" customHeight="1">
      <c r="A75" s="61"/>
      <c r="B75" s="62" t="s">
        <v>181</v>
      </c>
      <c r="C75" s="61" t="s">
        <v>263</v>
      </c>
      <c r="D75" s="63">
        <v>10000</v>
      </c>
      <c r="E75" s="63">
        <v>7050</v>
      </c>
      <c r="F75" s="63">
        <v>4665</v>
      </c>
      <c r="G75" s="113">
        <f t="shared" si="2"/>
        <v>0.4665</v>
      </c>
      <c r="H75" s="113">
        <f t="shared" si="3"/>
        <v>0.6617021276595745</v>
      </c>
    </row>
    <row r="76" spans="1:8" s="16" customFormat="1" ht="21.75" customHeight="1">
      <c r="A76" s="61"/>
      <c r="B76" s="62" t="s">
        <v>183</v>
      </c>
      <c r="C76" s="61" t="s">
        <v>269</v>
      </c>
      <c r="D76" s="63">
        <v>12000</v>
      </c>
      <c r="E76" s="63">
        <v>6740</v>
      </c>
      <c r="F76" s="63">
        <v>4976.7</v>
      </c>
      <c r="G76" s="113">
        <f t="shared" si="2"/>
        <v>0.414725</v>
      </c>
      <c r="H76" s="113">
        <f t="shared" si="3"/>
        <v>0.7383827893175073</v>
      </c>
    </row>
    <row r="77" spans="1:8" s="11" customFormat="1" ht="21.75" customHeight="1">
      <c r="A77" s="54" t="s">
        <v>47</v>
      </c>
      <c r="B77" s="53" t="s">
        <v>48</v>
      </c>
      <c r="C77" s="54" t="s">
        <v>265</v>
      </c>
      <c r="D77" s="59">
        <f>D78</f>
        <v>3930</v>
      </c>
      <c r="E77" s="59">
        <f>E78</f>
        <v>2708</v>
      </c>
      <c r="F77" s="59">
        <f>F78</f>
        <v>1296.8</v>
      </c>
      <c r="G77" s="113">
        <f t="shared" si="2"/>
        <v>0.32997455470737913</v>
      </c>
      <c r="H77" s="113">
        <f t="shared" si="3"/>
        <v>0.478877400295421</v>
      </c>
    </row>
    <row r="78" spans="1:8" s="16" customFormat="1" ht="29.25" customHeight="1">
      <c r="A78" s="61" t="s">
        <v>51</v>
      </c>
      <c r="B78" s="62" t="s">
        <v>266</v>
      </c>
      <c r="C78" s="61" t="s">
        <v>265</v>
      </c>
      <c r="D78" s="63">
        <v>3930</v>
      </c>
      <c r="E78" s="63">
        <v>2708</v>
      </c>
      <c r="F78" s="63">
        <v>1296.8</v>
      </c>
      <c r="G78" s="113">
        <f t="shared" si="2"/>
        <v>0.32997455470737913</v>
      </c>
      <c r="H78" s="113">
        <f t="shared" si="3"/>
        <v>0.478877400295421</v>
      </c>
    </row>
    <row r="79" spans="1:8" ht="20.25" customHeight="1">
      <c r="A79" s="54">
        <v>1000</v>
      </c>
      <c r="B79" s="53" t="s">
        <v>62</v>
      </c>
      <c r="C79" s="54"/>
      <c r="D79" s="59">
        <f>D80</f>
        <v>400</v>
      </c>
      <c r="E79" s="59">
        <f>E80</f>
        <v>204</v>
      </c>
      <c r="F79" s="59">
        <f>F80</f>
        <v>134.4</v>
      </c>
      <c r="G79" s="113">
        <f t="shared" si="2"/>
        <v>0.336</v>
      </c>
      <c r="H79" s="113">
        <f t="shared" si="3"/>
        <v>0.6588235294117647</v>
      </c>
    </row>
    <row r="80" spans="1:8" ht="29.25" customHeight="1">
      <c r="A80" s="51">
        <v>1001</v>
      </c>
      <c r="B80" s="50" t="s">
        <v>229</v>
      </c>
      <c r="C80" s="51" t="s">
        <v>63</v>
      </c>
      <c r="D80" s="52">
        <v>400</v>
      </c>
      <c r="E80" s="52">
        <v>204</v>
      </c>
      <c r="F80" s="52">
        <v>134.4</v>
      </c>
      <c r="G80" s="113">
        <f t="shared" si="2"/>
        <v>0.336</v>
      </c>
      <c r="H80" s="113">
        <f t="shared" si="3"/>
        <v>0.6588235294117647</v>
      </c>
    </row>
    <row r="81" spans="1:8" ht="29.25" customHeight="1">
      <c r="A81" s="54" t="s">
        <v>66</v>
      </c>
      <c r="B81" s="53" t="s">
        <v>133</v>
      </c>
      <c r="C81" s="54"/>
      <c r="D81" s="59">
        <f>D82</f>
        <v>26520</v>
      </c>
      <c r="E81" s="59">
        <f>E82</f>
        <v>16079.7</v>
      </c>
      <c r="F81" s="59">
        <f>F82</f>
        <v>6572.4</v>
      </c>
      <c r="G81" s="113">
        <f t="shared" si="2"/>
        <v>0.24782805429864252</v>
      </c>
      <c r="H81" s="113">
        <f t="shared" si="3"/>
        <v>0.40873896901061585</v>
      </c>
    </row>
    <row r="82" spans="1:8" ht="29.25" customHeight="1">
      <c r="A82" s="51" t="s">
        <v>67</v>
      </c>
      <c r="B82" s="50" t="s">
        <v>267</v>
      </c>
      <c r="C82" s="51" t="s">
        <v>67</v>
      </c>
      <c r="D82" s="52">
        <v>26520</v>
      </c>
      <c r="E82" s="52">
        <v>16079.7</v>
      </c>
      <c r="F82" s="52">
        <v>6572.4</v>
      </c>
      <c r="G82" s="113">
        <f t="shared" si="2"/>
        <v>0.24782805429864252</v>
      </c>
      <c r="H82" s="113">
        <f t="shared" si="3"/>
        <v>0.40873896901061585</v>
      </c>
    </row>
    <row r="83" spans="1:8" ht="20.25" customHeight="1">
      <c r="A83" s="54" t="s">
        <v>137</v>
      </c>
      <c r="B83" s="53" t="s">
        <v>138</v>
      </c>
      <c r="C83" s="54"/>
      <c r="D83" s="59">
        <f>D84</f>
        <v>76.1</v>
      </c>
      <c r="E83" s="59">
        <f>E84</f>
        <v>44.1</v>
      </c>
      <c r="F83" s="59">
        <f>F84</f>
        <v>27.2</v>
      </c>
      <c r="G83" s="113">
        <f t="shared" si="2"/>
        <v>0.35742444152431013</v>
      </c>
      <c r="H83" s="113">
        <f t="shared" si="3"/>
        <v>0.6167800453514739</v>
      </c>
    </row>
    <row r="84" spans="1:8" ht="18.75" customHeight="1">
      <c r="A84" s="51" t="s">
        <v>139</v>
      </c>
      <c r="B84" s="50" t="s">
        <v>140</v>
      </c>
      <c r="C84" s="51" t="s">
        <v>139</v>
      </c>
      <c r="D84" s="52">
        <v>76.1</v>
      </c>
      <c r="E84" s="52">
        <v>44.1</v>
      </c>
      <c r="F84" s="52">
        <v>27.2</v>
      </c>
      <c r="G84" s="113">
        <f t="shared" si="2"/>
        <v>0.35742444152431013</v>
      </c>
      <c r="H84" s="113">
        <f t="shared" si="3"/>
        <v>0.6167800453514739</v>
      </c>
    </row>
    <row r="85" spans="1:8" ht="25.5" customHeight="1" hidden="1">
      <c r="A85" s="54"/>
      <c r="B85" s="53" t="s">
        <v>101</v>
      </c>
      <c r="C85" s="54"/>
      <c r="D85" s="59">
        <f>D86+D87+D88</f>
        <v>0</v>
      </c>
      <c r="E85" s="59">
        <f>E86+E87+E88</f>
        <v>0</v>
      </c>
      <c r="F85" s="59">
        <f>F86+F87+F88</f>
        <v>0</v>
      </c>
      <c r="G85" s="113" t="e">
        <f t="shared" si="2"/>
        <v>#DIV/0!</v>
      </c>
      <c r="H85" s="113" t="e">
        <f t="shared" si="3"/>
        <v>#DIV/0!</v>
      </c>
    </row>
    <row r="86" spans="1:8" s="16" customFormat="1" ht="30" customHeight="1" hidden="1">
      <c r="A86" s="61"/>
      <c r="B86" s="62" t="s">
        <v>102</v>
      </c>
      <c r="C86" s="61" t="s">
        <v>198</v>
      </c>
      <c r="D86" s="63">
        <v>0</v>
      </c>
      <c r="E86" s="63">
        <v>0</v>
      </c>
      <c r="F86" s="63">
        <v>0</v>
      </c>
      <c r="G86" s="113" t="e">
        <f t="shared" si="2"/>
        <v>#DIV/0!</v>
      </c>
      <c r="H86" s="113" t="e">
        <f t="shared" si="3"/>
        <v>#DIV/0!</v>
      </c>
    </row>
    <row r="87" spans="1:8" s="16" customFormat="1" ht="106.5" customHeight="1" hidden="1">
      <c r="A87" s="61"/>
      <c r="B87" s="114" t="s">
        <v>1</v>
      </c>
      <c r="C87" s="61" t="s">
        <v>176</v>
      </c>
      <c r="D87" s="63">
        <v>0</v>
      </c>
      <c r="E87" s="63">
        <v>0</v>
      </c>
      <c r="F87" s="63">
        <v>0</v>
      </c>
      <c r="G87" s="113" t="e">
        <f t="shared" si="2"/>
        <v>#DIV/0!</v>
      </c>
      <c r="H87" s="113" t="e">
        <f t="shared" si="3"/>
        <v>#DIV/0!</v>
      </c>
    </row>
    <row r="88" spans="1:8" s="16" customFormat="1" ht="91.5" customHeight="1" hidden="1">
      <c r="A88" s="61"/>
      <c r="B88" s="114" t="s">
        <v>2</v>
      </c>
      <c r="C88" s="61" t="s">
        <v>177</v>
      </c>
      <c r="D88" s="63">
        <v>0</v>
      </c>
      <c r="E88" s="63">
        <v>0</v>
      </c>
      <c r="F88" s="63">
        <v>0</v>
      </c>
      <c r="G88" s="113" t="e">
        <f t="shared" si="2"/>
        <v>#DIV/0!</v>
      </c>
      <c r="H88" s="113" t="e">
        <f t="shared" si="3"/>
        <v>#DIV/0!</v>
      </c>
    </row>
    <row r="89" spans="1:8" ht="27" customHeight="1">
      <c r="A89" s="51"/>
      <c r="B89" s="69" t="s">
        <v>69</v>
      </c>
      <c r="C89" s="70"/>
      <c r="D89" s="71">
        <f>D32+D46+D51+D57+D79+D83+D85+D77+D81</f>
        <v>64910.4</v>
      </c>
      <c r="E89" s="71">
        <f>E32+E46+E51+E57+E79+E83+E85+E77+E81</f>
        <v>42552.600000000006</v>
      </c>
      <c r="F89" s="71">
        <f>F32+F46+F51+F57+F79+F83+F85+F77+F81</f>
        <v>22155.199999999997</v>
      </c>
      <c r="G89" s="113">
        <f t="shared" si="2"/>
        <v>0.34131972688505996</v>
      </c>
      <c r="H89" s="113">
        <f t="shared" si="3"/>
        <v>0.5206544370966755</v>
      </c>
    </row>
    <row r="90" spans="1:8" ht="12.75">
      <c r="A90" s="115"/>
      <c r="B90" s="50" t="s">
        <v>84</v>
      </c>
      <c r="C90" s="51"/>
      <c r="D90" s="101">
        <f>D85</f>
        <v>0</v>
      </c>
      <c r="E90" s="101">
        <f>E85</f>
        <v>0</v>
      </c>
      <c r="F90" s="101">
        <f>F85</f>
        <v>0</v>
      </c>
      <c r="G90" s="113">
        <v>0</v>
      </c>
      <c r="H90" s="113">
        <v>0</v>
      </c>
    </row>
    <row r="93" spans="2:6" ht="15">
      <c r="B93" s="3" t="s">
        <v>94</v>
      </c>
      <c r="C93" s="6"/>
      <c r="F93" s="1">
        <v>3296.9</v>
      </c>
    </row>
    <row r="94" spans="2:3" ht="15">
      <c r="B94" s="3"/>
      <c r="C94" s="6"/>
    </row>
    <row r="95" spans="2:3" ht="15">
      <c r="B95" s="3" t="s">
        <v>85</v>
      </c>
      <c r="C95" s="6"/>
    </row>
    <row r="96" spans="2:3" ht="15">
      <c r="B96" s="3" t="s">
        <v>86</v>
      </c>
      <c r="C96" s="6"/>
    </row>
    <row r="97" spans="2:3" ht="15">
      <c r="B97" s="3"/>
      <c r="C97" s="6"/>
    </row>
    <row r="98" spans="2:3" ht="15">
      <c r="B98" s="3" t="s">
        <v>87</v>
      </c>
      <c r="C98" s="6"/>
    </row>
    <row r="99" spans="2:3" ht="15">
      <c r="B99" s="3" t="s">
        <v>88</v>
      </c>
      <c r="C99" s="6"/>
    </row>
    <row r="100" spans="2:3" ht="15">
      <c r="B100" s="3"/>
      <c r="C100" s="6"/>
    </row>
    <row r="101" spans="2:3" ht="15">
      <c r="B101" s="3" t="s">
        <v>89</v>
      </c>
      <c r="C101" s="6"/>
    </row>
    <row r="102" spans="2:3" ht="15">
      <c r="B102" s="3" t="s">
        <v>90</v>
      </c>
      <c r="C102" s="6"/>
    </row>
    <row r="103" spans="2:3" ht="15">
      <c r="B103" s="3"/>
      <c r="C103" s="6"/>
    </row>
    <row r="104" spans="2:3" ht="15">
      <c r="B104" s="3" t="s">
        <v>91</v>
      </c>
      <c r="C104" s="6"/>
    </row>
    <row r="105" spans="2:3" ht="15">
      <c r="B105" s="3" t="s">
        <v>92</v>
      </c>
      <c r="C105" s="6"/>
    </row>
    <row r="106" spans="2:3" ht="15">
      <c r="B106" s="3"/>
      <c r="C106" s="6"/>
    </row>
    <row r="107" spans="2:3" ht="15">
      <c r="B107" s="3"/>
      <c r="C107" s="6"/>
    </row>
    <row r="108" spans="2:8" ht="15">
      <c r="B108" s="3" t="s">
        <v>93</v>
      </c>
      <c r="C108" s="6"/>
      <c r="E108" s="74"/>
      <c r="F108" s="74">
        <f>F93+F27-F89</f>
        <v>1483.4000000000015</v>
      </c>
      <c r="H108" s="74"/>
    </row>
    <row r="111" spans="2:3" ht="15">
      <c r="B111" s="3" t="s">
        <v>95</v>
      </c>
      <c r="C111" s="6"/>
    </row>
    <row r="112" spans="2:3" ht="15">
      <c r="B112" s="3" t="s">
        <v>96</v>
      </c>
      <c r="C112" s="6"/>
    </row>
    <row r="113" spans="2:3" ht="15">
      <c r="B113" s="3" t="s">
        <v>97</v>
      </c>
      <c r="C113" s="6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84"/>
  <sheetViews>
    <sheetView zoomScalePageLayoutView="0" workbookViewId="0" topLeftCell="A31">
      <selection activeCell="D51" sqref="D51"/>
    </sheetView>
  </sheetViews>
  <sheetFormatPr defaultColWidth="9.140625" defaultRowHeight="12.75"/>
  <cols>
    <col min="1" max="1" width="6.7109375" style="1" customWidth="1"/>
    <col min="2" max="2" width="35.00390625" style="1" customWidth="1"/>
    <col min="3" max="3" width="10.421875" style="75" hidden="1" customWidth="1"/>
    <col min="4" max="4" width="9.7109375" style="1" customWidth="1"/>
    <col min="5" max="5" width="9.8515625" style="1" customWidth="1"/>
    <col min="6" max="6" width="9.28125" style="1" customWidth="1"/>
    <col min="7" max="7" width="9.421875" style="1" customWidth="1"/>
    <col min="8" max="8" width="12.00390625" style="1" customWidth="1"/>
    <col min="9" max="9" width="12.57421875" style="32" customWidth="1"/>
    <col min="10" max="16384" width="9.140625" style="1" customWidth="1"/>
  </cols>
  <sheetData>
    <row r="1" spans="1:9" s="7" customFormat="1" ht="57" customHeight="1">
      <c r="A1" s="165" t="s">
        <v>390</v>
      </c>
      <c r="B1" s="165"/>
      <c r="C1" s="165"/>
      <c r="D1" s="165"/>
      <c r="E1" s="165"/>
      <c r="F1" s="165"/>
      <c r="G1" s="165"/>
      <c r="H1" s="165"/>
      <c r="I1" s="38"/>
    </row>
    <row r="2" spans="1:8" ht="12.75" customHeight="1">
      <c r="A2" s="76"/>
      <c r="B2" s="181" t="s">
        <v>3</v>
      </c>
      <c r="C2" s="116"/>
      <c r="D2" s="167" t="s">
        <v>4</v>
      </c>
      <c r="E2" s="162" t="s">
        <v>397</v>
      </c>
      <c r="F2" s="167" t="s">
        <v>5</v>
      </c>
      <c r="G2" s="167" t="s">
        <v>6</v>
      </c>
      <c r="H2" s="162" t="s">
        <v>398</v>
      </c>
    </row>
    <row r="3" spans="1:8" ht="23.25" customHeight="1">
      <c r="A3" s="46"/>
      <c r="B3" s="182"/>
      <c r="C3" s="117"/>
      <c r="D3" s="167"/>
      <c r="E3" s="163"/>
      <c r="F3" s="167"/>
      <c r="G3" s="167"/>
      <c r="H3" s="163"/>
    </row>
    <row r="4" spans="1:8" ht="15">
      <c r="A4" s="46"/>
      <c r="B4" s="45" t="s">
        <v>83</v>
      </c>
      <c r="C4" s="47"/>
      <c r="D4" s="48">
        <f>D5+D6+D7+D8+D9+D10+D11+D12+D13+D14+D15+D16+D17+D18+D19</f>
        <v>3131.2</v>
      </c>
      <c r="E4" s="48">
        <f>E5+E6+E7+E8+E9+E10+E11+E12+E13+E14+E15+E16+E17+E18+E19</f>
        <v>1328</v>
      </c>
      <c r="F4" s="48">
        <f>F5+F6+F7+F8+F9+F10+F11+F12+F13+F14+F15+F16+F17+F18+F19</f>
        <v>1239.1000000000001</v>
      </c>
      <c r="G4" s="108">
        <f>F4/D4</f>
        <v>0.39572687787429744</v>
      </c>
      <c r="H4" s="108">
        <f>F4/E4</f>
        <v>0.9330572289156628</v>
      </c>
    </row>
    <row r="5" spans="1:8" ht="15">
      <c r="A5" s="46"/>
      <c r="B5" s="50" t="s">
        <v>7</v>
      </c>
      <c r="C5" s="51"/>
      <c r="D5" s="52">
        <v>110</v>
      </c>
      <c r="E5" s="52">
        <v>50</v>
      </c>
      <c r="F5" s="52">
        <v>40</v>
      </c>
      <c r="G5" s="108">
        <f aca="true" t="shared" si="0" ref="G5:G27">F5/D5</f>
        <v>0.36363636363636365</v>
      </c>
      <c r="H5" s="108">
        <f aca="true" t="shared" si="1" ref="H5:H27">F5/E5</f>
        <v>0.8</v>
      </c>
    </row>
    <row r="6" spans="1:8" ht="15">
      <c r="A6" s="46"/>
      <c r="B6" s="50" t="s">
        <v>302</v>
      </c>
      <c r="C6" s="51"/>
      <c r="D6" s="52">
        <v>941.2</v>
      </c>
      <c r="E6" s="52">
        <v>460</v>
      </c>
      <c r="F6" s="52">
        <v>440.7</v>
      </c>
      <c r="G6" s="108">
        <f t="shared" si="0"/>
        <v>0.46823204419889497</v>
      </c>
      <c r="H6" s="108">
        <f t="shared" si="1"/>
        <v>0.9580434782608696</v>
      </c>
    </row>
    <row r="7" spans="1:8" ht="15">
      <c r="A7" s="46"/>
      <c r="B7" s="50" t="s">
        <v>9</v>
      </c>
      <c r="C7" s="51"/>
      <c r="D7" s="52">
        <v>110</v>
      </c>
      <c r="E7" s="52">
        <v>55</v>
      </c>
      <c r="F7" s="52">
        <v>35.6</v>
      </c>
      <c r="G7" s="108">
        <f t="shared" si="0"/>
        <v>0.32363636363636367</v>
      </c>
      <c r="H7" s="108">
        <f t="shared" si="1"/>
        <v>0.6472727272727273</v>
      </c>
    </row>
    <row r="8" spans="1:8" ht="15">
      <c r="A8" s="46"/>
      <c r="B8" s="50" t="s">
        <v>10</v>
      </c>
      <c r="C8" s="51"/>
      <c r="D8" s="52">
        <v>160</v>
      </c>
      <c r="E8" s="52">
        <v>20</v>
      </c>
      <c r="F8" s="52">
        <v>-4.8</v>
      </c>
      <c r="G8" s="108">
        <f t="shared" si="0"/>
        <v>-0.03</v>
      </c>
      <c r="H8" s="108">
        <f t="shared" si="1"/>
        <v>-0.24</v>
      </c>
    </row>
    <row r="9" spans="1:8" ht="15">
      <c r="A9" s="46"/>
      <c r="B9" s="50" t="s">
        <v>11</v>
      </c>
      <c r="C9" s="51"/>
      <c r="D9" s="52">
        <v>1800</v>
      </c>
      <c r="E9" s="52">
        <v>738</v>
      </c>
      <c r="F9" s="52">
        <v>711.2</v>
      </c>
      <c r="G9" s="108">
        <f t="shared" si="0"/>
        <v>0.39511111111111114</v>
      </c>
      <c r="H9" s="108">
        <f t="shared" si="1"/>
        <v>0.9636856368563687</v>
      </c>
    </row>
    <row r="10" spans="1:8" ht="15">
      <c r="A10" s="46"/>
      <c r="B10" s="50" t="s">
        <v>108</v>
      </c>
      <c r="C10" s="51"/>
      <c r="D10" s="52">
        <v>10</v>
      </c>
      <c r="E10" s="52">
        <v>5</v>
      </c>
      <c r="F10" s="52">
        <v>16.4</v>
      </c>
      <c r="G10" s="108">
        <f t="shared" si="0"/>
        <v>1.64</v>
      </c>
      <c r="H10" s="108">
        <f t="shared" si="1"/>
        <v>3.28</v>
      </c>
    </row>
    <row r="11" spans="1:8" ht="15">
      <c r="A11" s="46"/>
      <c r="B11" s="50" t="s">
        <v>12</v>
      </c>
      <c r="C11" s="51"/>
      <c r="D11" s="52">
        <v>0</v>
      </c>
      <c r="E11" s="52">
        <v>0</v>
      </c>
      <c r="F11" s="52">
        <v>0</v>
      </c>
      <c r="G11" s="108">
        <v>0</v>
      </c>
      <c r="H11" s="108">
        <v>0</v>
      </c>
    </row>
    <row r="12" spans="1:8" ht="15">
      <c r="A12" s="46"/>
      <c r="B12" s="50" t="s">
        <v>13</v>
      </c>
      <c r="C12" s="51"/>
      <c r="D12" s="52">
        <v>0</v>
      </c>
      <c r="E12" s="52">
        <v>0</v>
      </c>
      <c r="F12" s="52">
        <v>0</v>
      </c>
      <c r="G12" s="108">
        <v>0</v>
      </c>
      <c r="H12" s="108">
        <v>0</v>
      </c>
    </row>
    <row r="13" spans="1:8" ht="15">
      <c r="A13" s="46"/>
      <c r="B13" s="50" t="s">
        <v>14</v>
      </c>
      <c r="C13" s="51"/>
      <c r="D13" s="52">
        <v>0</v>
      </c>
      <c r="E13" s="52">
        <v>0</v>
      </c>
      <c r="F13" s="52">
        <v>0</v>
      </c>
      <c r="G13" s="108">
        <v>0</v>
      </c>
      <c r="H13" s="108">
        <v>0</v>
      </c>
    </row>
    <row r="14" spans="1:8" ht="15">
      <c r="A14" s="46"/>
      <c r="B14" s="50" t="s">
        <v>16</v>
      </c>
      <c r="C14" s="51"/>
      <c r="D14" s="52">
        <v>0</v>
      </c>
      <c r="E14" s="52">
        <v>0</v>
      </c>
      <c r="F14" s="52">
        <v>0</v>
      </c>
      <c r="G14" s="108">
        <v>0</v>
      </c>
      <c r="H14" s="108">
        <v>0</v>
      </c>
    </row>
    <row r="15" spans="1:8" ht="15">
      <c r="A15" s="46"/>
      <c r="B15" s="50" t="s">
        <v>17</v>
      </c>
      <c r="C15" s="51"/>
      <c r="D15" s="52">
        <v>0</v>
      </c>
      <c r="E15" s="52">
        <v>0</v>
      </c>
      <c r="F15" s="52">
        <v>0</v>
      </c>
      <c r="G15" s="108">
        <v>0</v>
      </c>
      <c r="H15" s="108">
        <v>0</v>
      </c>
    </row>
    <row r="16" spans="1:8" ht="25.5">
      <c r="A16" s="46"/>
      <c r="B16" s="50" t="s">
        <v>18</v>
      </c>
      <c r="C16" s="51"/>
      <c r="D16" s="52">
        <v>0</v>
      </c>
      <c r="E16" s="52">
        <v>0</v>
      </c>
      <c r="F16" s="52">
        <v>0</v>
      </c>
      <c r="G16" s="108">
        <v>0</v>
      </c>
      <c r="H16" s="108">
        <v>0</v>
      </c>
    </row>
    <row r="17" spans="1:8" ht="25.5">
      <c r="A17" s="46"/>
      <c r="B17" s="50" t="s">
        <v>363</v>
      </c>
      <c r="C17" s="51"/>
      <c r="D17" s="52">
        <v>0</v>
      </c>
      <c r="E17" s="52">
        <v>0</v>
      </c>
      <c r="F17" s="52">
        <v>0</v>
      </c>
      <c r="G17" s="108">
        <v>0</v>
      </c>
      <c r="H17" s="108">
        <v>0</v>
      </c>
    </row>
    <row r="18" spans="1:8" ht="15">
      <c r="A18" s="46"/>
      <c r="B18" s="50" t="s">
        <v>122</v>
      </c>
      <c r="C18" s="51"/>
      <c r="D18" s="52">
        <v>0</v>
      </c>
      <c r="E18" s="52">
        <v>0</v>
      </c>
      <c r="F18" s="52">
        <v>0</v>
      </c>
      <c r="G18" s="108">
        <v>0</v>
      </c>
      <c r="H18" s="108">
        <v>0</v>
      </c>
    </row>
    <row r="19" spans="1:8" ht="15">
      <c r="A19" s="46"/>
      <c r="B19" s="50" t="s">
        <v>23</v>
      </c>
      <c r="C19" s="51"/>
      <c r="D19" s="52">
        <v>0</v>
      </c>
      <c r="E19" s="52">
        <v>0</v>
      </c>
      <c r="F19" s="52"/>
      <c r="G19" s="108">
        <v>0</v>
      </c>
      <c r="H19" s="108">
        <v>0</v>
      </c>
    </row>
    <row r="20" spans="1:8" ht="25.5">
      <c r="A20" s="46"/>
      <c r="B20" s="53" t="s">
        <v>82</v>
      </c>
      <c r="C20" s="54"/>
      <c r="D20" s="52">
        <f>D21+D22+D23+D24+D25</f>
        <v>1402.2</v>
      </c>
      <c r="E20" s="52">
        <f>E21+E22+E23+E24+E25</f>
        <v>701.1</v>
      </c>
      <c r="F20" s="52">
        <f>F21+F22+F23+F24+F25</f>
        <v>78.9</v>
      </c>
      <c r="G20" s="108">
        <f t="shared" si="0"/>
        <v>0.05626872058194266</v>
      </c>
      <c r="H20" s="108">
        <f t="shared" si="1"/>
        <v>0.11253744116388532</v>
      </c>
    </row>
    <row r="21" spans="1:8" ht="15">
      <c r="A21" s="46"/>
      <c r="B21" s="50" t="s">
        <v>25</v>
      </c>
      <c r="C21" s="51"/>
      <c r="D21" s="52">
        <v>1241.2</v>
      </c>
      <c r="E21" s="52">
        <v>620.6</v>
      </c>
      <c r="F21" s="52">
        <v>35.1</v>
      </c>
      <c r="G21" s="108">
        <f t="shared" si="0"/>
        <v>0.028279084756687077</v>
      </c>
      <c r="H21" s="108">
        <f t="shared" si="1"/>
        <v>0.056558169513374154</v>
      </c>
    </row>
    <row r="22" spans="1:8" ht="15">
      <c r="A22" s="46"/>
      <c r="B22" s="50" t="s">
        <v>68</v>
      </c>
      <c r="C22" s="51"/>
      <c r="D22" s="52">
        <v>0</v>
      </c>
      <c r="E22" s="52">
        <v>0</v>
      </c>
      <c r="F22" s="52">
        <v>0</v>
      </c>
      <c r="G22" s="108">
        <v>0</v>
      </c>
      <c r="H22" s="108">
        <v>0</v>
      </c>
    </row>
    <row r="23" spans="1:8" ht="15">
      <c r="A23" s="46"/>
      <c r="B23" s="50" t="s">
        <v>103</v>
      </c>
      <c r="C23" s="51"/>
      <c r="D23" s="52">
        <v>161</v>
      </c>
      <c r="E23" s="52">
        <v>80.5</v>
      </c>
      <c r="F23" s="52">
        <v>43.8</v>
      </c>
      <c r="G23" s="108">
        <f t="shared" si="0"/>
        <v>0.2720496894409938</v>
      </c>
      <c r="H23" s="108">
        <f t="shared" si="1"/>
        <v>0.5440993788819876</v>
      </c>
    </row>
    <row r="24" spans="1:8" ht="25.5">
      <c r="A24" s="46"/>
      <c r="B24" s="50" t="s">
        <v>28</v>
      </c>
      <c r="C24" s="51"/>
      <c r="D24" s="52">
        <v>0</v>
      </c>
      <c r="E24" s="52"/>
      <c r="F24" s="52">
        <v>0</v>
      </c>
      <c r="G24" s="108">
        <v>0</v>
      </c>
      <c r="H24" s="108">
        <v>0</v>
      </c>
    </row>
    <row r="25" spans="1:8" ht="26.25" thickBot="1">
      <c r="A25" s="46"/>
      <c r="B25" s="55" t="s">
        <v>157</v>
      </c>
      <c r="C25" s="56"/>
      <c r="D25" s="52">
        <v>0</v>
      </c>
      <c r="E25" s="52">
        <v>0</v>
      </c>
      <c r="F25" s="52">
        <v>0</v>
      </c>
      <c r="G25" s="108">
        <v>0</v>
      </c>
      <c r="H25" s="108">
        <v>0</v>
      </c>
    </row>
    <row r="26" spans="1:8" ht="18.75">
      <c r="A26" s="118"/>
      <c r="B26" s="119" t="s">
        <v>29</v>
      </c>
      <c r="C26" s="120"/>
      <c r="D26" s="48">
        <f>D4+D20</f>
        <v>4533.4</v>
      </c>
      <c r="E26" s="48">
        <f>E4+E20</f>
        <v>2029.1</v>
      </c>
      <c r="F26" s="48">
        <f>F4+F20</f>
        <v>1318.0000000000002</v>
      </c>
      <c r="G26" s="108">
        <f t="shared" si="0"/>
        <v>0.29073101866149037</v>
      </c>
      <c r="H26" s="108">
        <f t="shared" si="1"/>
        <v>0.6495490611601203</v>
      </c>
    </row>
    <row r="27" spans="1:8" ht="15">
      <c r="A27" s="46"/>
      <c r="B27" s="50" t="s">
        <v>109</v>
      </c>
      <c r="C27" s="51"/>
      <c r="D27" s="52">
        <f>D4</f>
        <v>3131.2</v>
      </c>
      <c r="E27" s="52">
        <f>E4</f>
        <v>1328</v>
      </c>
      <c r="F27" s="52">
        <f>F4</f>
        <v>1239.1000000000001</v>
      </c>
      <c r="G27" s="108">
        <f t="shared" si="0"/>
        <v>0.39572687787429744</v>
      </c>
      <c r="H27" s="108">
        <f t="shared" si="1"/>
        <v>0.9330572289156628</v>
      </c>
    </row>
    <row r="28" spans="1:8" ht="12.75">
      <c r="A28" s="172"/>
      <c r="B28" s="175"/>
      <c r="C28" s="175"/>
      <c r="D28" s="175"/>
      <c r="E28" s="175"/>
      <c r="F28" s="175"/>
      <c r="G28" s="175"/>
      <c r="H28" s="176"/>
    </row>
    <row r="29" spans="1:8" ht="15" customHeight="1">
      <c r="A29" s="183" t="s">
        <v>161</v>
      </c>
      <c r="B29" s="181" t="s">
        <v>30</v>
      </c>
      <c r="C29" s="185" t="s">
        <v>200</v>
      </c>
      <c r="D29" s="167" t="s">
        <v>4</v>
      </c>
      <c r="E29" s="162" t="s">
        <v>397</v>
      </c>
      <c r="F29" s="162" t="s">
        <v>5</v>
      </c>
      <c r="G29" s="167" t="s">
        <v>6</v>
      </c>
      <c r="H29" s="162" t="s">
        <v>398</v>
      </c>
    </row>
    <row r="30" spans="1:8" ht="15" customHeight="1">
      <c r="A30" s="184"/>
      <c r="B30" s="182"/>
      <c r="C30" s="186"/>
      <c r="D30" s="167"/>
      <c r="E30" s="163"/>
      <c r="F30" s="163"/>
      <c r="G30" s="167"/>
      <c r="H30" s="163"/>
    </row>
    <row r="31" spans="1:8" ht="25.5">
      <c r="A31" s="54" t="s">
        <v>70</v>
      </c>
      <c r="B31" s="53" t="s">
        <v>31</v>
      </c>
      <c r="C31" s="54"/>
      <c r="D31" s="59">
        <f>D32+D33+D34+D35</f>
        <v>2214.9</v>
      </c>
      <c r="E31" s="59">
        <f>E32+E33+E34+E35</f>
        <v>1134.3000000000002</v>
      </c>
      <c r="F31" s="59">
        <f>F32+F33+F34+F35</f>
        <v>559.3</v>
      </c>
      <c r="G31" s="113">
        <f>F31/D31</f>
        <v>0.2525170436588559</v>
      </c>
      <c r="H31" s="121">
        <f>F31/E31</f>
        <v>0.493079432248964</v>
      </c>
    </row>
    <row r="32" spans="1:8" ht="12.75" hidden="1">
      <c r="A32" s="51" t="s">
        <v>71</v>
      </c>
      <c r="B32" s="50" t="s">
        <v>104</v>
      </c>
      <c r="C32" s="51"/>
      <c r="D32" s="52">
        <v>0</v>
      </c>
      <c r="E32" s="52">
        <v>0</v>
      </c>
      <c r="F32" s="52">
        <v>0</v>
      </c>
      <c r="G32" s="113" t="e">
        <f aca="true" t="shared" si="2" ref="G32:G62">F32/D32</f>
        <v>#DIV/0!</v>
      </c>
      <c r="H32" s="121" t="e">
        <f aca="true" t="shared" si="3" ref="H32:H62">F32/E32</f>
        <v>#DIV/0!</v>
      </c>
    </row>
    <row r="33" spans="1:8" ht="66.75" customHeight="1">
      <c r="A33" s="51" t="s">
        <v>73</v>
      </c>
      <c r="B33" s="50" t="s">
        <v>165</v>
      </c>
      <c r="C33" s="51" t="s">
        <v>73</v>
      </c>
      <c r="D33" s="52">
        <v>2200.5</v>
      </c>
      <c r="E33" s="52">
        <v>1124.9</v>
      </c>
      <c r="F33" s="52">
        <v>559.3</v>
      </c>
      <c r="G33" s="113">
        <f t="shared" si="2"/>
        <v>0.2541695069302431</v>
      </c>
      <c r="H33" s="121">
        <f t="shared" si="3"/>
        <v>0.4971997510889856</v>
      </c>
    </row>
    <row r="34" spans="1:8" ht="12.75">
      <c r="A34" s="51" t="s">
        <v>75</v>
      </c>
      <c r="B34" s="50" t="s">
        <v>36</v>
      </c>
      <c r="C34" s="51"/>
      <c r="D34" s="52">
        <v>10</v>
      </c>
      <c r="E34" s="52">
        <v>5</v>
      </c>
      <c r="F34" s="52">
        <v>0</v>
      </c>
      <c r="G34" s="113">
        <f t="shared" si="2"/>
        <v>0</v>
      </c>
      <c r="H34" s="121">
        <f t="shared" si="3"/>
        <v>0</v>
      </c>
    </row>
    <row r="35" spans="1:8" ht="12.75">
      <c r="A35" s="51" t="s">
        <v>132</v>
      </c>
      <c r="B35" s="50" t="s">
        <v>125</v>
      </c>
      <c r="C35" s="51"/>
      <c r="D35" s="52">
        <f>D36</f>
        <v>4.4</v>
      </c>
      <c r="E35" s="52">
        <f>E36</f>
        <v>4.4</v>
      </c>
      <c r="F35" s="52">
        <f>F36</f>
        <v>0</v>
      </c>
      <c r="G35" s="113">
        <f t="shared" si="2"/>
        <v>0</v>
      </c>
      <c r="H35" s="121">
        <v>0</v>
      </c>
    </row>
    <row r="36" spans="1:9" s="16" customFormat="1" ht="25.5">
      <c r="A36" s="61"/>
      <c r="B36" s="62" t="s">
        <v>118</v>
      </c>
      <c r="C36" s="61" t="s">
        <v>218</v>
      </c>
      <c r="D36" s="63">
        <v>4.4</v>
      </c>
      <c r="E36" s="63">
        <v>4.4</v>
      </c>
      <c r="F36" s="63">
        <v>0</v>
      </c>
      <c r="G36" s="113">
        <f t="shared" si="2"/>
        <v>0</v>
      </c>
      <c r="H36" s="121">
        <v>0</v>
      </c>
      <c r="I36" s="39"/>
    </row>
    <row r="37" spans="1:8" ht="12.75">
      <c r="A37" s="54" t="s">
        <v>112</v>
      </c>
      <c r="B37" s="53" t="s">
        <v>105</v>
      </c>
      <c r="C37" s="54"/>
      <c r="D37" s="52">
        <f>D38</f>
        <v>161</v>
      </c>
      <c r="E37" s="52">
        <f>E38</f>
        <v>144.9</v>
      </c>
      <c r="F37" s="52">
        <f>F38</f>
        <v>33.1</v>
      </c>
      <c r="G37" s="113">
        <f t="shared" si="2"/>
        <v>0.20559006211180125</v>
      </c>
      <c r="H37" s="121">
        <f t="shared" si="3"/>
        <v>0.22843340234644582</v>
      </c>
    </row>
    <row r="38" spans="1:8" ht="39.75" customHeight="1">
      <c r="A38" s="51" t="s">
        <v>113</v>
      </c>
      <c r="B38" s="50" t="s">
        <v>171</v>
      </c>
      <c r="C38" s="51" t="s">
        <v>274</v>
      </c>
      <c r="D38" s="52">
        <v>161</v>
      </c>
      <c r="E38" s="52">
        <v>144.9</v>
      </c>
      <c r="F38" s="52">
        <v>33.1</v>
      </c>
      <c r="G38" s="113">
        <f t="shared" si="2"/>
        <v>0.20559006211180125</v>
      </c>
      <c r="H38" s="121">
        <f t="shared" si="3"/>
        <v>0.22843340234644582</v>
      </c>
    </row>
    <row r="39" spans="1:8" ht="25.5" hidden="1">
      <c r="A39" s="54" t="s">
        <v>76</v>
      </c>
      <c r="B39" s="53" t="s">
        <v>39</v>
      </c>
      <c r="C39" s="54"/>
      <c r="D39" s="59">
        <f aca="true" t="shared" si="4" ref="D39:F40">D40</f>
        <v>0</v>
      </c>
      <c r="E39" s="59">
        <f t="shared" si="4"/>
        <v>0</v>
      </c>
      <c r="F39" s="59">
        <f t="shared" si="4"/>
        <v>0</v>
      </c>
      <c r="G39" s="113" t="e">
        <f t="shared" si="2"/>
        <v>#DIV/0!</v>
      </c>
      <c r="H39" s="121" t="e">
        <f t="shared" si="3"/>
        <v>#DIV/0!</v>
      </c>
    </row>
    <row r="40" spans="1:8" ht="12.75" hidden="1">
      <c r="A40" s="51" t="s">
        <v>114</v>
      </c>
      <c r="B40" s="50" t="s">
        <v>107</v>
      </c>
      <c r="C40" s="51"/>
      <c r="D40" s="52">
        <f t="shared" si="4"/>
        <v>0</v>
      </c>
      <c r="E40" s="52">
        <f t="shared" si="4"/>
        <v>0</v>
      </c>
      <c r="F40" s="52">
        <f t="shared" si="4"/>
        <v>0</v>
      </c>
      <c r="G40" s="113" t="e">
        <f t="shared" si="2"/>
        <v>#DIV/0!</v>
      </c>
      <c r="H40" s="121" t="e">
        <f t="shared" si="3"/>
        <v>#DIV/0!</v>
      </c>
    </row>
    <row r="41" spans="1:9" s="16" customFormat="1" ht="51" hidden="1">
      <c r="A41" s="61"/>
      <c r="B41" s="62" t="s">
        <v>201</v>
      </c>
      <c r="C41" s="61" t="s">
        <v>202</v>
      </c>
      <c r="D41" s="63">
        <v>0</v>
      </c>
      <c r="E41" s="63">
        <v>0</v>
      </c>
      <c r="F41" s="63">
        <v>0</v>
      </c>
      <c r="G41" s="113" t="e">
        <f t="shared" si="2"/>
        <v>#DIV/0!</v>
      </c>
      <c r="H41" s="121" t="e">
        <f t="shared" si="3"/>
        <v>#DIV/0!</v>
      </c>
      <c r="I41" s="39"/>
    </row>
    <row r="42" spans="1:9" s="11" customFormat="1" ht="12.75">
      <c r="A42" s="54" t="s">
        <v>77</v>
      </c>
      <c r="B42" s="53" t="s">
        <v>41</v>
      </c>
      <c r="C42" s="54"/>
      <c r="D42" s="59">
        <f aca="true" t="shared" si="5" ref="D42:F43">D43</f>
        <v>5</v>
      </c>
      <c r="E42" s="59">
        <f t="shared" si="5"/>
        <v>5</v>
      </c>
      <c r="F42" s="59">
        <f t="shared" si="5"/>
        <v>0</v>
      </c>
      <c r="G42" s="113">
        <f t="shared" si="2"/>
        <v>0</v>
      </c>
      <c r="H42" s="121">
        <f t="shared" si="3"/>
        <v>0</v>
      </c>
      <c r="I42" s="40"/>
    </row>
    <row r="43" spans="1:8" ht="25.5">
      <c r="A43" s="64" t="s">
        <v>78</v>
      </c>
      <c r="B43" s="65" t="s">
        <v>127</v>
      </c>
      <c r="C43" s="51"/>
      <c r="D43" s="52">
        <f t="shared" si="5"/>
        <v>5</v>
      </c>
      <c r="E43" s="52">
        <f t="shared" si="5"/>
        <v>5</v>
      </c>
      <c r="F43" s="52">
        <f t="shared" si="5"/>
        <v>0</v>
      </c>
      <c r="G43" s="113">
        <f t="shared" si="2"/>
        <v>0</v>
      </c>
      <c r="H43" s="121">
        <f t="shared" si="3"/>
        <v>0</v>
      </c>
    </row>
    <row r="44" spans="1:9" s="16" customFormat="1" ht="25.5">
      <c r="A44" s="61"/>
      <c r="B44" s="66" t="s">
        <v>127</v>
      </c>
      <c r="C44" s="61" t="s">
        <v>306</v>
      </c>
      <c r="D44" s="63">
        <v>5</v>
      </c>
      <c r="E44" s="63">
        <v>5</v>
      </c>
      <c r="F44" s="63">
        <v>0</v>
      </c>
      <c r="G44" s="113">
        <f t="shared" si="2"/>
        <v>0</v>
      </c>
      <c r="H44" s="121">
        <f t="shared" si="3"/>
        <v>0</v>
      </c>
      <c r="I44" s="39"/>
    </row>
    <row r="45" spans="1:8" ht="25.5">
      <c r="A45" s="122" t="s">
        <v>79</v>
      </c>
      <c r="B45" s="53" t="s">
        <v>42</v>
      </c>
      <c r="C45" s="54"/>
      <c r="D45" s="59">
        <f>D46</f>
        <v>245</v>
      </c>
      <c r="E45" s="59">
        <f>E46</f>
        <v>140</v>
      </c>
      <c r="F45" s="59">
        <f>F46</f>
        <v>53.9</v>
      </c>
      <c r="G45" s="113">
        <f t="shared" si="2"/>
        <v>0.22</v>
      </c>
      <c r="H45" s="121">
        <f t="shared" si="3"/>
        <v>0.385</v>
      </c>
    </row>
    <row r="46" spans="1:8" ht="12.75">
      <c r="A46" s="54" t="s">
        <v>45</v>
      </c>
      <c r="B46" s="53" t="s">
        <v>46</v>
      </c>
      <c r="C46" s="54"/>
      <c r="D46" s="59">
        <f>D47+D48+D50+D49</f>
        <v>245</v>
      </c>
      <c r="E46" s="59">
        <f>E47+E48+E50+E49</f>
        <v>140</v>
      </c>
      <c r="F46" s="59">
        <f>F47+F48+F50+F49</f>
        <v>53.9</v>
      </c>
      <c r="G46" s="113">
        <f t="shared" si="2"/>
        <v>0.22</v>
      </c>
      <c r="H46" s="121">
        <f t="shared" si="3"/>
        <v>0.385</v>
      </c>
    </row>
    <row r="47" spans="1:8" ht="12.75">
      <c r="A47" s="51"/>
      <c r="B47" s="50" t="s">
        <v>100</v>
      </c>
      <c r="C47" s="51" t="s">
        <v>263</v>
      </c>
      <c r="D47" s="52">
        <v>170</v>
      </c>
      <c r="E47" s="52">
        <v>80</v>
      </c>
      <c r="F47" s="52">
        <v>53.9</v>
      </c>
      <c r="G47" s="113">
        <f t="shared" si="2"/>
        <v>0.3170588235294118</v>
      </c>
      <c r="H47" s="121">
        <f t="shared" si="3"/>
        <v>0.67375</v>
      </c>
    </row>
    <row r="48" spans="1:9" s="16" customFormat="1" ht="20.25" customHeight="1">
      <c r="A48" s="61"/>
      <c r="B48" s="50" t="s">
        <v>268</v>
      </c>
      <c r="C48" s="61" t="s">
        <v>264</v>
      </c>
      <c r="D48" s="63">
        <v>15</v>
      </c>
      <c r="E48" s="63">
        <v>15</v>
      </c>
      <c r="F48" s="63">
        <v>0</v>
      </c>
      <c r="G48" s="113">
        <f t="shared" si="2"/>
        <v>0</v>
      </c>
      <c r="H48" s="121">
        <v>0</v>
      </c>
      <c r="I48" s="39"/>
    </row>
    <row r="49" spans="1:9" s="16" customFormat="1" ht="20.25" customHeight="1">
      <c r="A49" s="61"/>
      <c r="B49" s="50" t="s">
        <v>378</v>
      </c>
      <c r="C49" s="61" t="s">
        <v>377</v>
      </c>
      <c r="D49" s="63">
        <v>10</v>
      </c>
      <c r="E49" s="63">
        <v>5</v>
      </c>
      <c r="F49" s="63">
        <v>0</v>
      </c>
      <c r="G49" s="113">
        <f t="shared" si="2"/>
        <v>0</v>
      </c>
      <c r="H49" s="121">
        <v>0</v>
      </c>
      <c r="I49" s="39"/>
    </row>
    <row r="50" spans="1:9" s="16" customFormat="1" ht="20.25" customHeight="1">
      <c r="A50" s="61"/>
      <c r="B50" s="50" t="s">
        <v>183</v>
      </c>
      <c r="C50" s="61" t="s">
        <v>269</v>
      </c>
      <c r="D50" s="63">
        <v>50</v>
      </c>
      <c r="E50" s="63">
        <v>40</v>
      </c>
      <c r="F50" s="63">
        <v>0</v>
      </c>
      <c r="G50" s="113">
        <f t="shared" si="2"/>
        <v>0</v>
      </c>
      <c r="H50" s="121">
        <f t="shared" si="3"/>
        <v>0</v>
      </c>
      <c r="I50" s="39"/>
    </row>
    <row r="51" spans="1:8" ht="28.5" customHeight="1">
      <c r="A51" s="67" t="s">
        <v>130</v>
      </c>
      <c r="B51" s="68" t="s">
        <v>128</v>
      </c>
      <c r="C51" s="67"/>
      <c r="D51" s="52">
        <f aca="true" t="shared" si="6" ref="D51:F52">D52</f>
        <v>1</v>
      </c>
      <c r="E51" s="52">
        <f t="shared" si="6"/>
        <v>1</v>
      </c>
      <c r="F51" s="52">
        <f t="shared" si="6"/>
        <v>0.6</v>
      </c>
      <c r="G51" s="113">
        <f t="shared" si="2"/>
        <v>0.6</v>
      </c>
      <c r="H51" s="121">
        <f t="shared" si="3"/>
        <v>0.6</v>
      </c>
    </row>
    <row r="52" spans="1:8" ht="42.75" customHeight="1">
      <c r="A52" s="64" t="s">
        <v>124</v>
      </c>
      <c r="B52" s="65" t="s">
        <v>131</v>
      </c>
      <c r="C52" s="64"/>
      <c r="D52" s="52">
        <f t="shared" si="6"/>
        <v>1</v>
      </c>
      <c r="E52" s="52">
        <f t="shared" si="6"/>
        <v>1</v>
      </c>
      <c r="F52" s="52">
        <f t="shared" si="6"/>
        <v>0.6</v>
      </c>
      <c r="G52" s="113">
        <f t="shared" si="2"/>
        <v>0.6</v>
      </c>
      <c r="H52" s="121">
        <f t="shared" si="3"/>
        <v>0.6</v>
      </c>
    </row>
    <row r="53" spans="1:9" s="16" customFormat="1" ht="42" customHeight="1">
      <c r="A53" s="61"/>
      <c r="B53" s="62" t="s">
        <v>203</v>
      </c>
      <c r="C53" s="61" t="s">
        <v>270</v>
      </c>
      <c r="D53" s="63">
        <v>1</v>
      </c>
      <c r="E53" s="63">
        <v>1</v>
      </c>
      <c r="F53" s="63">
        <v>0.6</v>
      </c>
      <c r="G53" s="113">
        <f t="shared" si="2"/>
        <v>0.6</v>
      </c>
      <c r="H53" s="121">
        <f t="shared" si="3"/>
        <v>0.6</v>
      </c>
      <c r="I53" s="39"/>
    </row>
    <row r="54" spans="1:8" ht="17.25" customHeight="1" hidden="1">
      <c r="A54" s="54" t="s">
        <v>47</v>
      </c>
      <c r="B54" s="53" t="s">
        <v>48</v>
      </c>
      <c r="C54" s="54"/>
      <c r="D54" s="59">
        <f aca="true" t="shared" si="7" ref="D54:F55">D55</f>
        <v>0</v>
      </c>
      <c r="E54" s="59">
        <f t="shared" si="7"/>
        <v>0</v>
      </c>
      <c r="F54" s="59">
        <f t="shared" si="7"/>
        <v>0</v>
      </c>
      <c r="G54" s="113" t="e">
        <f t="shared" si="2"/>
        <v>#DIV/0!</v>
      </c>
      <c r="H54" s="121">
        <v>0</v>
      </c>
    </row>
    <row r="55" spans="1:8" ht="14.25" customHeight="1" hidden="1">
      <c r="A55" s="51" t="s">
        <v>52</v>
      </c>
      <c r="B55" s="50" t="s">
        <v>53</v>
      </c>
      <c r="C55" s="51"/>
      <c r="D55" s="52">
        <f t="shared" si="7"/>
        <v>0</v>
      </c>
      <c r="E55" s="52">
        <f t="shared" si="7"/>
        <v>0</v>
      </c>
      <c r="F55" s="52">
        <f t="shared" si="7"/>
        <v>0</v>
      </c>
      <c r="G55" s="113" t="e">
        <f t="shared" si="2"/>
        <v>#DIV/0!</v>
      </c>
      <c r="H55" s="121">
        <v>0</v>
      </c>
    </row>
    <row r="56" spans="1:9" s="16" customFormat="1" ht="39" customHeight="1" hidden="1">
      <c r="A56" s="61"/>
      <c r="B56" s="62" t="s">
        <v>271</v>
      </c>
      <c r="C56" s="61" t="s">
        <v>272</v>
      </c>
      <c r="D56" s="63">
        <v>0</v>
      </c>
      <c r="E56" s="63">
        <v>0</v>
      </c>
      <c r="F56" s="63">
        <v>0</v>
      </c>
      <c r="G56" s="113" t="e">
        <f t="shared" si="2"/>
        <v>#DIV/0!</v>
      </c>
      <c r="H56" s="121">
        <v>0</v>
      </c>
      <c r="I56" s="39"/>
    </row>
    <row r="57" spans="1:8" ht="17.25" customHeight="1">
      <c r="A57" s="54">
        <v>1000</v>
      </c>
      <c r="B57" s="53" t="s">
        <v>62</v>
      </c>
      <c r="C57" s="54"/>
      <c r="D57" s="59">
        <f>D58</f>
        <v>36</v>
      </c>
      <c r="E57" s="59">
        <f>E58</f>
        <v>21</v>
      </c>
      <c r="F57" s="59">
        <f>F58</f>
        <v>15</v>
      </c>
      <c r="G57" s="113">
        <f t="shared" si="2"/>
        <v>0.4166666666666667</v>
      </c>
      <c r="H57" s="121">
        <f t="shared" si="3"/>
        <v>0.7142857142857143</v>
      </c>
    </row>
    <row r="58" spans="1:8" ht="16.5" customHeight="1">
      <c r="A58" s="51">
        <v>1001</v>
      </c>
      <c r="B58" s="50" t="s">
        <v>186</v>
      </c>
      <c r="C58" s="51" t="s">
        <v>273</v>
      </c>
      <c r="D58" s="52">
        <v>36</v>
      </c>
      <c r="E58" s="52">
        <v>21</v>
      </c>
      <c r="F58" s="52">
        <v>15</v>
      </c>
      <c r="G58" s="113">
        <f t="shared" si="2"/>
        <v>0.4166666666666667</v>
      </c>
      <c r="H58" s="121">
        <f t="shared" si="3"/>
        <v>0.7142857142857143</v>
      </c>
    </row>
    <row r="59" spans="1:8" ht="30.75" customHeight="1">
      <c r="A59" s="54"/>
      <c r="B59" s="53" t="s">
        <v>101</v>
      </c>
      <c r="C59" s="54"/>
      <c r="D59" s="52">
        <f>D60</f>
        <v>1920.9</v>
      </c>
      <c r="E59" s="52">
        <f>E60</f>
        <v>1185.8</v>
      </c>
      <c r="F59" s="52">
        <f>F60</f>
        <v>450</v>
      </c>
      <c r="G59" s="113">
        <f t="shared" si="2"/>
        <v>0.2342651881930345</v>
      </c>
      <c r="H59" s="121">
        <f t="shared" si="3"/>
        <v>0.379490639230899</v>
      </c>
    </row>
    <row r="60" spans="1:9" s="16" customFormat="1" ht="25.5">
      <c r="A60" s="61"/>
      <c r="B60" s="62" t="s">
        <v>102</v>
      </c>
      <c r="C60" s="61" t="s">
        <v>204</v>
      </c>
      <c r="D60" s="63">
        <v>1920.9</v>
      </c>
      <c r="E60" s="63">
        <v>1185.8</v>
      </c>
      <c r="F60" s="63">
        <v>450</v>
      </c>
      <c r="G60" s="113">
        <f t="shared" si="2"/>
        <v>0.2342651881930345</v>
      </c>
      <c r="H60" s="121">
        <f t="shared" si="3"/>
        <v>0.379490639230899</v>
      </c>
      <c r="I60" s="39"/>
    </row>
    <row r="61" spans="1:8" ht="15.75">
      <c r="A61" s="54"/>
      <c r="B61" s="69" t="s">
        <v>69</v>
      </c>
      <c r="C61" s="70"/>
      <c r="D61" s="71">
        <f>D31+D37+D39+D42+D45++D51+D54+D57+D59</f>
        <v>4583.8</v>
      </c>
      <c r="E61" s="71">
        <f>E31+E37+E39+E42+E45++E51+E54+E57+E59</f>
        <v>2632</v>
      </c>
      <c r="F61" s="71">
        <f>F31+F37+F39+F42+F45++F51+F54+F57+F59</f>
        <v>1111.9</v>
      </c>
      <c r="G61" s="113">
        <f t="shared" si="2"/>
        <v>0.2425716654304289</v>
      </c>
      <c r="H61" s="121">
        <f t="shared" si="3"/>
        <v>0.42245440729483286</v>
      </c>
    </row>
    <row r="62" spans="1:8" ht="15.75" customHeight="1">
      <c r="A62" s="115"/>
      <c r="B62" s="50" t="s">
        <v>84</v>
      </c>
      <c r="C62" s="51"/>
      <c r="D62" s="73">
        <f>D59</f>
        <v>1920.9</v>
      </c>
      <c r="E62" s="73">
        <f>E59</f>
        <v>1185.8</v>
      </c>
      <c r="F62" s="73">
        <f>F59</f>
        <v>450</v>
      </c>
      <c r="G62" s="113">
        <f t="shared" si="2"/>
        <v>0.2342651881930345</v>
      </c>
      <c r="H62" s="121">
        <f t="shared" si="3"/>
        <v>0.379490639230899</v>
      </c>
    </row>
    <row r="63" ht="12.75">
      <c r="A63" s="75"/>
    </row>
    <row r="64" spans="1:6" ht="15">
      <c r="A64" s="75"/>
      <c r="B64" s="3" t="s">
        <v>94</v>
      </c>
      <c r="C64" s="6"/>
      <c r="F64" s="1">
        <v>199.8</v>
      </c>
    </row>
    <row r="65" spans="1:3" ht="15">
      <c r="A65" s="75"/>
      <c r="B65" s="3"/>
      <c r="C65" s="6"/>
    </row>
    <row r="66" spans="1:3" ht="15">
      <c r="A66" s="75"/>
      <c r="B66" s="3" t="s">
        <v>85</v>
      </c>
      <c r="C66" s="6"/>
    </row>
    <row r="67" spans="1:3" ht="15">
      <c r="A67" s="75"/>
      <c r="B67" s="3" t="s">
        <v>86</v>
      </c>
      <c r="C67" s="6"/>
    </row>
    <row r="68" spans="1:3" ht="15">
      <c r="A68" s="75"/>
      <c r="B68" s="3"/>
      <c r="C68" s="6"/>
    </row>
    <row r="69" spans="1:3" ht="15">
      <c r="A69" s="75"/>
      <c r="B69" s="3" t="s">
        <v>87</v>
      </c>
      <c r="C69" s="6"/>
    </row>
    <row r="70" spans="1:3" ht="15">
      <c r="A70" s="75"/>
      <c r="B70" s="3" t="s">
        <v>88</v>
      </c>
      <c r="C70" s="6"/>
    </row>
    <row r="71" spans="1:3" ht="15">
      <c r="A71" s="75"/>
      <c r="B71" s="3"/>
      <c r="C71" s="6"/>
    </row>
    <row r="72" spans="1:3" ht="15">
      <c r="A72" s="75"/>
      <c r="B72" s="3" t="s">
        <v>89</v>
      </c>
      <c r="C72" s="6"/>
    </row>
    <row r="73" spans="1:3" ht="15">
      <c r="A73" s="75"/>
      <c r="B73" s="3" t="s">
        <v>90</v>
      </c>
      <c r="C73" s="6"/>
    </row>
    <row r="74" spans="1:3" ht="15">
      <c r="A74" s="75"/>
      <c r="B74" s="3"/>
      <c r="C74" s="6"/>
    </row>
    <row r="75" spans="1:3" ht="15">
      <c r="A75" s="75"/>
      <c r="B75" s="3" t="s">
        <v>91</v>
      </c>
      <c r="C75" s="6"/>
    </row>
    <row r="76" spans="1:3" ht="15">
      <c r="A76" s="75"/>
      <c r="B76" s="3" t="s">
        <v>92</v>
      </c>
      <c r="C76" s="6"/>
    </row>
    <row r="77" spans="1:3" ht="15">
      <c r="A77" s="75"/>
      <c r="B77" s="3"/>
      <c r="C77" s="6"/>
    </row>
    <row r="78" spans="1:3" ht="15">
      <c r="A78" s="75"/>
      <c r="B78" s="3"/>
      <c r="C78" s="6"/>
    </row>
    <row r="79" spans="1:8" ht="15">
      <c r="A79" s="75"/>
      <c r="B79" s="3" t="s">
        <v>93</v>
      </c>
      <c r="C79" s="6"/>
      <c r="F79" s="74">
        <f>F64+F26-F61</f>
        <v>405.9000000000001</v>
      </c>
      <c r="H79" s="74"/>
    </row>
    <row r="80" ht="12.75">
      <c r="A80" s="75"/>
    </row>
    <row r="81" ht="12.75">
      <c r="A81" s="75"/>
    </row>
    <row r="82" spans="1:3" ht="15">
      <c r="A82" s="75"/>
      <c r="B82" s="3" t="s">
        <v>95</v>
      </c>
      <c r="C82" s="6"/>
    </row>
    <row r="83" spans="1:3" ht="15">
      <c r="A83" s="75"/>
      <c r="B83" s="3" t="s">
        <v>96</v>
      </c>
      <c r="C83" s="6"/>
    </row>
    <row r="84" spans="1:3" ht="15">
      <c r="A84" s="75"/>
      <c r="B84" s="3" t="s">
        <v>97</v>
      </c>
      <c r="C84" s="6"/>
    </row>
  </sheetData>
  <sheetProtection/>
  <mergeCells count="16">
    <mergeCell ref="A29:A30"/>
    <mergeCell ref="B29:B30"/>
    <mergeCell ref="D29:D30"/>
    <mergeCell ref="H29:H30"/>
    <mergeCell ref="E29:E30"/>
    <mergeCell ref="C29:C30"/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38">
      <selection activeCell="B18" sqref="B18"/>
    </sheetView>
  </sheetViews>
  <sheetFormatPr defaultColWidth="9.140625" defaultRowHeight="12.75"/>
  <cols>
    <col min="1" max="1" width="7.8515625" style="1" customWidth="1"/>
    <col min="2" max="2" width="38.140625" style="1" customWidth="1"/>
    <col min="3" max="3" width="9.7109375" style="75" hidden="1" customWidth="1"/>
    <col min="4" max="5" width="11.7109375" style="1" customWidth="1"/>
    <col min="6" max="7" width="12.57421875" style="1" customWidth="1"/>
    <col min="8" max="8" width="11.140625" style="1" customWidth="1"/>
    <col min="9" max="9" width="9.140625" style="32" customWidth="1"/>
    <col min="10" max="16384" width="9.140625" style="1" customWidth="1"/>
  </cols>
  <sheetData>
    <row r="1" spans="1:9" s="5" customFormat="1" ht="66.75" customHeight="1">
      <c r="A1" s="165" t="s">
        <v>391</v>
      </c>
      <c r="B1" s="165"/>
      <c r="C1" s="165"/>
      <c r="D1" s="165"/>
      <c r="E1" s="165"/>
      <c r="F1" s="165"/>
      <c r="G1" s="165"/>
      <c r="H1" s="165"/>
      <c r="I1" s="41"/>
    </row>
    <row r="2" spans="1:8" ht="12.75" customHeight="1">
      <c r="A2" s="43"/>
      <c r="B2" s="169" t="s">
        <v>3</v>
      </c>
      <c r="C2" s="44"/>
      <c r="D2" s="167" t="s">
        <v>4</v>
      </c>
      <c r="E2" s="162" t="s">
        <v>397</v>
      </c>
      <c r="F2" s="167" t="s">
        <v>5</v>
      </c>
      <c r="G2" s="167" t="s">
        <v>6</v>
      </c>
      <c r="H2" s="162" t="s">
        <v>398</v>
      </c>
    </row>
    <row r="3" spans="1:8" ht="21.75" customHeight="1">
      <c r="A3" s="46"/>
      <c r="B3" s="169"/>
      <c r="C3" s="44"/>
      <c r="D3" s="167"/>
      <c r="E3" s="163"/>
      <c r="F3" s="167"/>
      <c r="G3" s="167"/>
      <c r="H3" s="163"/>
    </row>
    <row r="4" spans="1:8" ht="15">
      <c r="A4" s="46"/>
      <c r="B4" s="45" t="s">
        <v>83</v>
      </c>
      <c r="C4" s="47"/>
      <c r="D4" s="48">
        <f>D5+D6+D7+D8+D9+D10+D11+D12+D13+D14+D15+D16+D17+D18+D19+D20</f>
        <v>3173.5</v>
      </c>
      <c r="E4" s="48">
        <f>E5+E6+E7+E8+E9+E10+E11+E12+E13+E14+E15+E16+E17+E18+E19+E20</f>
        <v>1153</v>
      </c>
      <c r="F4" s="48">
        <f>F5+F6+F7+F8+F9+F10+F11+F12+F13+F14+F15+F16+F17+F18+F19+F20</f>
        <v>1151.3999999999999</v>
      </c>
      <c r="G4" s="108">
        <f aca="true" t="shared" si="0" ref="G4:G10">F4/D4</f>
        <v>0.36281707893492987</v>
      </c>
      <c r="H4" s="108">
        <f>F4/E4</f>
        <v>0.9986123156981785</v>
      </c>
    </row>
    <row r="5" spans="1:8" ht="15">
      <c r="A5" s="46"/>
      <c r="B5" s="50" t="s">
        <v>7</v>
      </c>
      <c r="C5" s="51"/>
      <c r="D5" s="52">
        <v>120</v>
      </c>
      <c r="E5" s="52">
        <v>50</v>
      </c>
      <c r="F5" s="52">
        <v>32.9</v>
      </c>
      <c r="G5" s="108">
        <f t="shared" si="0"/>
        <v>0.27416666666666667</v>
      </c>
      <c r="H5" s="108">
        <f aca="true" t="shared" si="1" ref="H5:H28">F5/E5</f>
        <v>0.6579999999999999</v>
      </c>
    </row>
    <row r="6" spans="1:8" ht="15">
      <c r="A6" s="46"/>
      <c r="B6" s="50" t="s">
        <v>302</v>
      </c>
      <c r="C6" s="51"/>
      <c r="D6" s="52">
        <v>1003.5</v>
      </c>
      <c r="E6" s="52">
        <v>500</v>
      </c>
      <c r="F6" s="52">
        <v>468.7</v>
      </c>
      <c r="G6" s="108">
        <f t="shared" si="0"/>
        <v>0.46706527154957644</v>
      </c>
      <c r="H6" s="108">
        <f t="shared" si="1"/>
        <v>0.9374</v>
      </c>
    </row>
    <row r="7" spans="1:8" ht="15">
      <c r="A7" s="46"/>
      <c r="B7" s="50" t="s">
        <v>9</v>
      </c>
      <c r="C7" s="51"/>
      <c r="D7" s="52">
        <v>470</v>
      </c>
      <c r="E7" s="52">
        <v>240</v>
      </c>
      <c r="F7" s="52">
        <v>328.9</v>
      </c>
      <c r="G7" s="108">
        <f t="shared" si="0"/>
        <v>0.6997872340425532</v>
      </c>
      <c r="H7" s="108">
        <f t="shared" si="1"/>
        <v>1.3704166666666666</v>
      </c>
    </row>
    <row r="8" spans="1:8" ht="15">
      <c r="A8" s="46"/>
      <c r="B8" s="50" t="s">
        <v>10</v>
      </c>
      <c r="C8" s="51"/>
      <c r="D8" s="52">
        <v>170</v>
      </c>
      <c r="E8" s="52">
        <v>20</v>
      </c>
      <c r="F8" s="52">
        <v>4.6</v>
      </c>
      <c r="G8" s="108">
        <f t="shared" si="0"/>
        <v>0.027058823529411764</v>
      </c>
      <c r="H8" s="108">
        <f t="shared" si="1"/>
        <v>0.22999999999999998</v>
      </c>
    </row>
    <row r="9" spans="1:8" ht="15">
      <c r="A9" s="46"/>
      <c r="B9" s="50" t="s">
        <v>11</v>
      </c>
      <c r="C9" s="51"/>
      <c r="D9" s="52">
        <v>1400</v>
      </c>
      <c r="E9" s="52">
        <v>338</v>
      </c>
      <c r="F9" s="52">
        <v>290.7</v>
      </c>
      <c r="G9" s="108">
        <f t="shared" si="0"/>
        <v>0.20764285714285713</v>
      </c>
      <c r="H9" s="108">
        <f t="shared" si="1"/>
        <v>0.8600591715976331</v>
      </c>
    </row>
    <row r="10" spans="1:8" ht="15">
      <c r="A10" s="46"/>
      <c r="B10" s="50" t="s">
        <v>108</v>
      </c>
      <c r="C10" s="51"/>
      <c r="D10" s="52">
        <v>10</v>
      </c>
      <c r="E10" s="52">
        <v>5</v>
      </c>
      <c r="F10" s="52">
        <v>14.1</v>
      </c>
      <c r="G10" s="108">
        <f t="shared" si="0"/>
        <v>1.41</v>
      </c>
      <c r="H10" s="108">
        <f t="shared" si="1"/>
        <v>2.82</v>
      </c>
    </row>
    <row r="11" spans="1:8" ht="15">
      <c r="A11" s="46"/>
      <c r="B11" s="50" t="s">
        <v>12</v>
      </c>
      <c r="C11" s="51"/>
      <c r="D11" s="52">
        <v>0</v>
      </c>
      <c r="E11" s="52">
        <v>0</v>
      </c>
      <c r="F11" s="52">
        <v>0</v>
      </c>
      <c r="G11" s="108">
        <v>0</v>
      </c>
      <c r="H11" s="108">
        <v>0</v>
      </c>
    </row>
    <row r="12" spans="1:8" ht="15">
      <c r="A12" s="46"/>
      <c r="B12" s="50" t="s">
        <v>13</v>
      </c>
      <c r="C12" s="51"/>
      <c r="D12" s="52">
        <v>0</v>
      </c>
      <c r="E12" s="52">
        <v>0</v>
      </c>
      <c r="F12" s="52">
        <v>0</v>
      </c>
      <c r="G12" s="108">
        <v>0</v>
      </c>
      <c r="H12" s="108">
        <v>0</v>
      </c>
    </row>
    <row r="13" spans="1:8" ht="15">
      <c r="A13" s="46"/>
      <c r="B13" s="50" t="s">
        <v>14</v>
      </c>
      <c r="C13" s="51"/>
      <c r="D13" s="52">
        <v>0</v>
      </c>
      <c r="E13" s="52">
        <v>0</v>
      </c>
      <c r="F13" s="52">
        <v>7.5</v>
      </c>
      <c r="G13" s="108">
        <v>0</v>
      </c>
      <c r="H13" s="108">
        <v>0</v>
      </c>
    </row>
    <row r="14" spans="1:8" ht="15">
      <c r="A14" s="46"/>
      <c r="B14" s="50" t="s">
        <v>16</v>
      </c>
      <c r="C14" s="51"/>
      <c r="D14" s="52">
        <v>0</v>
      </c>
      <c r="E14" s="52">
        <v>0</v>
      </c>
      <c r="F14" s="52">
        <v>0</v>
      </c>
      <c r="G14" s="108">
        <v>0</v>
      </c>
      <c r="H14" s="108">
        <v>0</v>
      </c>
    </row>
    <row r="15" spans="1:8" ht="15">
      <c r="A15" s="46"/>
      <c r="B15" s="50" t="s">
        <v>17</v>
      </c>
      <c r="C15" s="51"/>
      <c r="D15" s="52">
        <v>0</v>
      </c>
      <c r="E15" s="52">
        <v>0</v>
      </c>
      <c r="F15" s="52">
        <v>0</v>
      </c>
      <c r="G15" s="108">
        <v>0</v>
      </c>
      <c r="H15" s="108">
        <v>0</v>
      </c>
    </row>
    <row r="16" spans="1:8" ht="25.5">
      <c r="A16" s="46"/>
      <c r="B16" s="50" t="s">
        <v>18</v>
      </c>
      <c r="C16" s="51"/>
      <c r="D16" s="52">
        <v>0</v>
      </c>
      <c r="E16" s="52">
        <v>0</v>
      </c>
      <c r="F16" s="52">
        <v>0</v>
      </c>
      <c r="G16" s="108">
        <v>0</v>
      </c>
      <c r="H16" s="108">
        <v>0</v>
      </c>
    </row>
    <row r="17" spans="1:8" ht="15">
      <c r="A17" s="46"/>
      <c r="B17" s="50" t="s">
        <v>119</v>
      </c>
      <c r="C17" s="51"/>
      <c r="D17" s="52">
        <v>0</v>
      </c>
      <c r="E17" s="52">
        <v>0</v>
      </c>
      <c r="F17" s="52">
        <v>4</v>
      </c>
      <c r="G17" s="108">
        <v>0</v>
      </c>
      <c r="H17" s="108">
        <v>0</v>
      </c>
    </row>
    <row r="18" spans="1:8" ht="15">
      <c r="A18" s="46"/>
      <c r="B18" s="50" t="s">
        <v>363</v>
      </c>
      <c r="C18" s="51"/>
      <c r="D18" s="52">
        <v>0</v>
      </c>
      <c r="E18" s="52">
        <v>0</v>
      </c>
      <c r="F18" s="52">
        <v>0</v>
      </c>
      <c r="G18" s="108">
        <v>0</v>
      </c>
      <c r="H18" s="108">
        <v>0</v>
      </c>
    </row>
    <row r="19" spans="1:8" ht="15">
      <c r="A19" s="46"/>
      <c r="B19" s="50" t="s">
        <v>122</v>
      </c>
      <c r="C19" s="51"/>
      <c r="D19" s="52">
        <v>0</v>
      </c>
      <c r="E19" s="52">
        <v>0</v>
      </c>
      <c r="F19" s="52">
        <v>0</v>
      </c>
      <c r="G19" s="108">
        <v>0</v>
      </c>
      <c r="H19" s="108">
        <v>0</v>
      </c>
    </row>
    <row r="20" spans="1:8" ht="15">
      <c r="A20" s="46"/>
      <c r="B20" s="50" t="s">
        <v>23</v>
      </c>
      <c r="C20" s="51"/>
      <c r="D20" s="52">
        <v>0</v>
      </c>
      <c r="E20" s="52">
        <v>0</v>
      </c>
      <c r="F20" s="52">
        <v>0</v>
      </c>
      <c r="G20" s="108">
        <v>0</v>
      </c>
      <c r="H20" s="108">
        <v>0</v>
      </c>
    </row>
    <row r="21" spans="1:8" ht="15">
      <c r="A21" s="46"/>
      <c r="B21" s="53" t="s">
        <v>24</v>
      </c>
      <c r="C21" s="54"/>
      <c r="D21" s="52">
        <f>D22+D23+D24+D25+D26</f>
        <v>1854.5</v>
      </c>
      <c r="E21" s="52">
        <f>E22+E23+E24+E25+E26</f>
        <v>927.3</v>
      </c>
      <c r="F21" s="52">
        <f>F22+F23+F24+F25+F26</f>
        <v>77.4</v>
      </c>
      <c r="G21" s="108">
        <f>F21/D21</f>
        <v>0.04173631706659477</v>
      </c>
      <c r="H21" s="108">
        <f t="shared" si="1"/>
        <v>0.08346813329019735</v>
      </c>
    </row>
    <row r="22" spans="1:8" ht="15">
      <c r="A22" s="46"/>
      <c r="B22" s="50" t="s">
        <v>25</v>
      </c>
      <c r="C22" s="51"/>
      <c r="D22" s="52">
        <v>100.6</v>
      </c>
      <c r="E22" s="52">
        <v>50.3</v>
      </c>
      <c r="F22" s="52">
        <v>33.6</v>
      </c>
      <c r="G22" s="108">
        <f>F22/D22</f>
        <v>0.3339960238568589</v>
      </c>
      <c r="H22" s="108">
        <f t="shared" si="1"/>
        <v>0.6679920477137178</v>
      </c>
    </row>
    <row r="23" spans="1:8" ht="15">
      <c r="A23" s="46"/>
      <c r="B23" s="50" t="s">
        <v>103</v>
      </c>
      <c r="C23" s="51"/>
      <c r="D23" s="52">
        <v>161</v>
      </c>
      <c r="E23" s="52">
        <v>80.5</v>
      </c>
      <c r="F23" s="52">
        <v>43.8</v>
      </c>
      <c r="G23" s="108">
        <f>F23/D23</f>
        <v>0.2720496894409938</v>
      </c>
      <c r="H23" s="108">
        <f t="shared" si="1"/>
        <v>0.5440993788819876</v>
      </c>
    </row>
    <row r="24" spans="1:8" ht="15">
      <c r="A24" s="46"/>
      <c r="B24" s="50" t="s">
        <v>68</v>
      </c>
      <c r="C24" s="51"/>
      <c r="D24" s="52">
        <v>1592.9</v>
      </c>
      <c r="E24" s="52">
        <v>796.5</v>
      </c>
      <c r="F24" s="52">
        <v>0</v>
      </c>
      <c r="G24" s="108">
        <v>0</v>
      </c>
      <c r="H24" s="108">
        <f t="shared" si="1"/>
        <v>0</v>
      </c>
    </row>
    <row r="25" spans="1:8" ht="25.5">
      <c r="A25" s="46"/>
      <c r="B25" s="50" t="s">
        <v>28</v>
      </c>
      <c r="C25" s="51"/>
      <c r="D25" s="52">
        <v>0</v>
      </c>
      <c r="E25" s="52">
        <v>0</v>
      </c>
      <c r="F25" s="52">
        <v>0</v>
      </c>
      <c r="G25" s="108">
        <v>0</v>
      </c>
      <c r="H25" s="108">
        <v>0</v>
      </c>
    </row>
    <row r="26" spans="1:8" ht="23.25" customHeight="1" thickBot="1">
      <c r="A26" s="46"/>
      <c r="B26" s="55" t="s">
        <v>157</v>
      </c>
      <c r="C26" s="56"/>
      <c r="D26" s="52">
        <v>0</v>
      </c>
      <c r="E26" s="52">
        <v>0</v>
      </c>
      <c r="F26" s="52">
        <v>0</v>
      </c>
      <c r="G26" s="108">
        <v>0</v>
      </c>
      <c r="H26" s="108">
        <v>0</v>
      </c>
    </row>
    <row r="27" spans="1:8" ht="18.75">
      <c r="A27" s="46"/>
      <c r="B27" s="119" t="s">
        <v>29</v>
      </c>
      <c r="C27" s="120"/>
      <c r="D27" s="48">
        <f>D4+D21</f>
        <v>5028</v>
      </c>
      <c r="E27" s="48">
        <f>E4+E21</f>
        <v>2080.3</v>
      </c>
      <c r="F27" s="48">
        <f>F4+F21</f>
        <v>1228.8</v>
      </c>
      <c r="G27" s="108">
        <f>F27/D27</f>
        <v>0.24439140811455845</v>
      </c>
      <c r="H27" s="108">
        <f t="shared" si="1"/>
        <v>0.5906840359563523</v>
      </c>
    </row>
    <row r="28" spans="1:8" ht="15">
      <c r="A28" s="46"/>
      <c r="B28" s="50" t="s">
        <v>109</v>
      </c>
      <c r="C28" s="51"/>
      <c r="D28" s="52">
        <f>D4</f>
        <v>3173.5</v>
      </c>
      <c r="E28" s="52">
        <f>E4</f>
        <v>1153</v>
      </c>
      <c r="F28" s="52">
        <f>F4</f>
        <v>1151.3999999999999</v>
      </c>
      <c r="G28" s="108">
        <f>F28/D28</f>
        <v>0.36281707893492987</v>
      </c>
      <c r="H28" s="108">
        <f t="shared" si="1"/>
        <v>0.9986123156981785</v>
      </c>
    </row>
    <row r="29" spans="1:8" ht="12.75">
      <c r="A29" s="172"/>
      <c r="B29" s="175"/>
      <c r="C29" s="175"/>
      <c r="D29" s="175"/>
      <c r="E29" s="175"/>
      <c r="F29" s="175"/>
      <c r="G29" s="175"/>
      <c r="H29" s="176"/>
    </row>
    <row r="30" spans="1:8" ht="15" customHeight="1">
      <c r="A30" s="187" t="s">
        <v>161</v>
      </c>
      <c r="B30" s="169" t="s">
        <v>30</v>
      </c>
      <c r="C30" s="170" t="s">
        <v>200</v>
      </c>
      <c r="D30" s="167" t="s">
        <v>4</v>
      </c>
      <c r="E30" s="162" t="s">
        <v>397</v>
      </c>
      <c r="F30" s="162" t="s">
        <v>5</v>
      </c>
      <c r="G30" s="167" t="s">
        <v>6</v>
      </c>
      <c r="H30" s="162" t="s">
        <v>398</v>
      </c>
    </row>
    <row r="31" spans="1:8" ht="15" customHeight="1">
      <c r="A31" s="187"/>
      <c r="B31" s="169"/>
      <c r="C31" s="171"/>
      <c r="D31" s="167"/>
      <c r="E31" s="163"/>
      <c r="F31" s="163"/>
      <c r="G31" s="167"/>
      <c r="H31" s="163"/>
    </row>
    <row r="32" spans="1:8" ht="20.25" customHeight="1">
      <c r="A32" s="54" t="s">
        <v>70</v>
      </c>
      <c r="B32" s="53" t="s">
        <v>31</v>
      </c>
      <c r="C32" s="54"/>
      <c r="D32" s="59">
        <f>D33+D34+D35</f>
        <v>2451.9</v>
      </c>
      <c r="E32" s="59">
        <f>E33+E34+E35</f>
        <v>1279.6000000000001</v>
      </c>
      <c r="F32" s="59">
        <f>F33+F34+F35</f>
        <v>763.5</v>
      </c>
      <c r="G32" s="113">
        <f>F32/D32</f>
        <v>0.31139116603450384</v>
      </c>
      <c r="H32" s="113">
        <f>F32/E32</f>
        <v>0.5966708346358236</v>
      </c>
    </row>
    <row r="33" spans="1:8" ht="66" customHeight="1">
      <c r="A33" s="51" t="s">
        <v>73</v>
      </c>
      <c r="B33" s="50" t="s">
        <v>165</v>
      </c>
      <c r="C33" s="51" t="s">
        <v>73</v>
      </c>
      <c r="D33" s="52">
        <v>2437.5</v>
      </c>
      <c r="E33" s="52">
        <v>1270.2</v>
      </c>
      <c r="F33" s="52">
        <v>763.5</v>
      </c>
      <c r="G33" s="113">
        <f aca="true" t="shared" si="2" ref="G33:G61">F33/D33</f>
        <v>0.31323076923076926</v>
      </c>
      <c r="H33" s="113">
        <f aca="true" t="shared" si="3" ref="H33:H61">F33/E33</f>
        <v>0.60108644307983</v>
      </c>
    </row>
    <row r="34" spans="1:8" ht="12.75">
      <c r="A34" s="51" t="s">
        <v>75</v>
      </c>
      <c r="B34" s="50" t="s">
        <v>36</v>
      </c>
      <c r="C34" s="51" t="s">
        <v>75</v>
      </c>
      <c r="D34" s="52">
        <v>10</v>
      </c>
      <c r="E34" s="52">
        <v>5</v>
      </c>
      <c r="F34" s="52">
        <v>0</v>
      </c>
      <c r="G34" s="113">
        <f t="shared" si="2"/>
        <v>0</v>
      </c>
      <c r="H34" s="113">
        <f t="shared" si="3"/>
        <v>0</v>
      </c>
    </row>
    <row r="35" spans="1:8" ht="17.25" customHeight="1">
      <c r="A35" s="51" t="s">
        <v>132</v>
      </c>
      <c r="B35" s="50" t="s">
        <v>129</v>
      </c>
      <c r="C35" s="51"/>
      <c r="D35" s="52">
        <f>D36+D37</f>
        <v>4.4</v>
      </c>
      <c r="E35" s="52">
        <f>E36+E37</f>
        <v>4.4</v>
      </c>
      <c r="F35" s="52">
        <f>F36+F37</f>
        <v>0</v>
      </c>
      <c r="G35" s="113">
        <f t="shared" si="2"/>
        <v>0</v>
      </c>
      <c r="H35" s="113">
        <v>0</v>
      </c>
    </row>
    <row r="36" spans="1:9" s="16" customFormat="1" ht="25.5">
      <c r="A36" s="61"/>
      <c r="B36" s="62" t="s">
        <v>118</v>
      </c>
      <c r="C36" s="61" t="s">
        <v>218</v>
      </c>
      <c r="D36" s="63">
        <v>4.4</v>
      </c>
      <c r="E36" s="63">
        <v>4.4</v>
      </c>
      <c r="F36" s="63">
        <v>0</v>
      </c>
      <c r="G36" s="113">
        <f t="shared" si="2"/>
        <v>0</v>
      </c>
      <c r="H36" s="113">
        <v>0</v>
      </c>
      <c r="I36" s="39"/>
    </row>
    <row r="37" spans="1:9" s="16" customFormat="1" ht="29.25" customHeight="1" hidden="1">
      <c r="A37" s="61"/>
      <c r="B37" s="62" t="s">
        <v>281</v>
      </c>
      <c r="C37" s="61" t="s">
        <v>280</v>
      </c>
      <c r="D37" s="63">
        <v>0</v>
      </c>
      <c r="E37" s="63">
        <v>0</v>
      </c>
      <c r="F37" s="63">
        <v>0</v>
      </c>
      <c r="G37" s="113" t="e">
        <f t="shared" si="2"/>
        <v>#DIV/0!</v>
      </c>
      <c r="H37" s="113">
        <v>0</v>
      </c>
      <c r="I37" s="39"/>
    </row>
    <row r="38" spans="1:8" ht="17.25" customHeight="1">
      <c r="A38" s="54" t="s">
        <v>112</v>
      </c>
      <c r="B38" s="53" t="s">
        <v>105</v>
      </c>
      <c r="C38" s="54"/>
      <c r="D38" s="59">
        <f>D39</f>
        <v>161</v>
      </c>
      <c r="E38" s="59">
        <f>E39</f>
        <v>144.9</v>
      </c>
      <c r="F38" s="59">
        <f>F39</f>
        <v>33.2</v>
      </c>
      <c r="G38" s="113">
        <f t="shared" si="2"/>
        <v>0.20621118012422363</v>
      </c>
      <c r="H38" s="113">
        <f t="shared" si="3"/>
        <v>0.22912353347135958</v>
      </c>
    </row>
    <row r="39" spans="1:8" ht="38.25">
      <c r="A39" s="51" t="s">
        <v>113</v>
      </c>
      <c r="B39" s="50" t="s">
        <v>171</v>
      </c>
      <c r="C39" s="51" t="s">
        <v>274</v>
      </c>
      <c r="D39" s="52">
        <v>161</v>
      </c>
      <c r="E39" s="52">
        <v>144.9</v>
      </c>
      <c r="F39" s="52">
        <v>33.2</v>
      </c>
      <c r="G39" s="113">
        <f t="shared" si="2"/>
        <v>0.20621118012422363</v>
      </c>
      <c r="H39" s="113">
        <f t="shared" si="3"/>
        <v>0.22912353347135958</v>
      </c>
    </row>
    <row r="40" spans="1:9" ht="25.5" hidden="1">
      <c r="A40" s="54" t="s">
        <v>76</v>
      </c>
      <c r="B40" s="53" t="s">
        <v>39</v>
      </c>
      <c r="C40" s="54"/>
      <c r="D40" s="59">
        <f>D41</f>
        <v>0</v>
      </c>
      <c r="E40" s="59">
        <f>E41</f>
        <v>0</v>
      </c>
      <c r="F40" s="59">
        <f>F41</f>
        <v>0</v>
      </c>
      <c r="G40" s="113" t="e">
        <f t="shared" si="2"/>
        <v>#DIV/0!</v>
      </c>
      <c r="H40" s="113" t="e">
        <f t="shared" si="3"/>
        <v>#DIV/0!</v>
      </c>
      <c r="I40" s="40"/>
    </row>
    <row r="41" spans="1:8" ht="12.75" hidden="1">
      <c r="A41" s="51" t="s">
        <v>114</v>
      </c>
      <c r="B41" s="50" t="s">
        <v>107</v>
      </c>
      <c r="C41" s="51"/>
      <c r="D41" s="52">
        <f>D42</f>
        <v>0</v>
      </c>
      <c r="E41" s="52">
        <f>E42</f>
        <v>0</v>
      </c>
      <c r="F41" s="52">
        <v>0</v>
      </c>
      <c r="G41" s="113" t="e">
        <f t="shared" si="2"/>
        <v>#DIV/0!</v>
      </c>
      <c r="H41" s="113" t="e">
        <f t="shared" si="3"/>
        <v>#DIV/0!</v>
      </c>
    </row>
    <row r="42" spans="1:9" s="16" customFormat="1" ht="54.75" customHeight="1" hidden="1">
      <c r="A42" s="61"/>
      <c r="B42" s="62" t="s">
        <v>276</v>
      </c>
      <c r="C42" s="61" t="s">
        <v>275</v>
      </c>
      <c r="D42" s="63">
        <v>0</v>
      </c>
      <c r="E42" s="63">
        <v>0</v>
      </c>
      <c r="F42" s="63">
        <v>0</v>
      </c>
      <c r="G42" s="113" t="e">
        <f t="shared" si="2"/>
        <v>#DIV/0!</v>
      </c>
      <c r="H42" s="113" t="e">
        <f t="shared" si="3"/>
        <v>#DIV/0!</v>
      </c>
      <c r="I42" s="39"/>
    </row>
    <row r="43" spans="1:9" s="16" customFormat="1" ht="21.75" customHeight="1" hidden="1">
      <c r="A43" s="54" t="s">
        <v>77</v>
      </c>
      <c r="B43" s="53" t="s">
        <v>41</v>
      </c>
      <c r="C43" s="54"/>
      <c r="D43" s="59">
        <f aca="true" t="shared" si="4" ref="D43:F44">D44</f>
        <v>0</v>
      </c>
      <c r="E43" s="59">
        <f t="shared" si="4"/>
        <v>0</v>
      </c>
      <c r="F43" s="59">
        <f t="shared" si="4"/>
        <v>0</v>
      </c>
      <c r="G43" s="113" t="e">
        <f t="shared" si="2"/>
        <v>#DIV/0!</v>
      </c>
      <c r="H43" s="113" t="e">
        <f t="shared" si="3"/>
        <v>#DIV/0!</v>
      </c>
      <c r="I43" s="39"/>
    </row>
    <row r="44" spans="1:9" s="16" customFormat="1" ht="33" customHeight="1" hidden="1">
      <c r="A44" s="64" t="s">
        <v>78</v>
      </c>
      <c r="B44" s="65" t="s">
        <v>127</v>
      </c>
      <c r="C44" s="51"/>
      <c r="D44" s="52">
        <f t="shared" si="4"/>
        <v>0</v>
      </c>
      <c r="E44" s="52">
        <f t="shared" si="4"/>
        <v>0</v>
      </c>
      <c r="F44" s="52">
        <f t="shared" si="4"/>
        <v>0</v>
      </c>
      <c r="G44" s="113" t="e">
        <f t="shared" si="2"/>
        <v>#DIV/0!</v>
      </c>
      <c r="H44" s="113" t="e">
        <f t="shared" si="3"/>
        <v>#DIV/0!</v>
      </c>
      <c r="I44" s="39"/>
    </row>
    <row r="45" spans="1:9" s="16" customFormat="1" ht="32.25" customHeight="1" hidden="1">
      <c r="A45" s="61"/>
      <c r="B45" s="66" t="s">
        <v>127</v>
      </c>
      <c r="C45" s="61" t="s">
        <v>287</v>
      </c>
      <c r="D45" s="63">
        <f>0</f>
        <v>0</v>
      </c>
      <c r="E45" s="63">
        <f>0</f>
        <v>0</v>
      </c>
      <c r="F45" s="63">
        <f>0</f>
        <v>0</v>
      </c>
      <c r="G45" s="113" t="e">
        <f t="shared" si="2"/>
        <v>#DIV/0!</v>
      </c>
      <c r="H45" s="113" t="e">
        <f t="shared" si="3"/>
        <v>#DIV/0!</v>
      </c>
      <c r="I45" s="39"/>
    </row>
    <row r="46" spans="1:8" ht="25.5">
      <c r="A46" s="54" t="s">
        <v>79</v>
      </c>
      <c r="B46" s="53" t="s">
        <v>42</v>
      </c>
      <c r="C46" s="54"/>
      <c r="D46" s="59">
        <f>D47</f>
        <v>375</v>
      </c>
      <c r="E46" s="59">
        <f>E47</f>
        <v>222.5</v>
      </c>
      <c r="F46" s="59">
        <f>F47</f>
        <v>119.5</v>
      </c>
      <c r="G46" s="113">
        <f t="shared" si="2"/>
        <v>0.31866666666666665</v>
      </c>
      <c r="H46" s="113">
        <f t="shared" si="3"/>
        <v>0.5370786516853933</v>
      </c>
    </row>
    <row r="47" spans="1:8" ht="12.75">
      <c r="A47" s="51" t="s">
        <v>45</v>
      </c>
      <c r="B47" s="50" t="s">
        <v>46</v>
      </c>
      <c r="C47" s="51"/>
      <c r="D47" s="52">
        <f>D48+D49+D51+D50</f>
        <v>375</v>
      </c>
      <c r="E47" s="52">
        <f>E48+E49+E51+E50</f>
        <v>222.5</v>
      </c>
      <c r="F47" s="52">
        <f>F48+F49+F51+F50</f>
        <v>119.5</v>
      </c>
      <c r="G47" s="113">
        <f t="shared" si="2"/>
        <v>0.31866666666666665</v>
      </c>
      <c r="H47" s="113">
        <f t="shared" si="3"/>
        <v>0.5370786516853933</v>
      </c>
    </row>
    <row r="48" spans="1:9" s="16" customFormat="1" ht="12.75">
      <c r="A48" s="61"/>
      <c r="B48" s="62" t="s">
        <v>181</v>
      </c>
      <c r="C48" s="61" t="s">
        <v>263</v>
      </c>
      <c r="D48" s="63">
        <v>300</v>
      </c>
      <c r="E48" s="63">
        <v>162.5</v>
      </c>
      <c r="F48" s="63">
        <v>119.5</v>
      </c>
      <c r="G48" s="113">
        <f t="shared" si="2"/>
        <v>0.3983333333333333</v>
      </c>
      <c r="H48" s="113">
        <f t="shared" si="3"/>
        <v>0.7353846153846154</v>
      </c>
      <c r="I48" s="39"/>
    </row>
    <row r="49" spans="1:9" s="16" customFormat="1" ht="18" customHeight="1">
      <c r="A49" s="61"/>
      <c r="B49" s="62" t="s">
        <v>268</v>
      </c>
      <c r="C49" s="61" t="s">
        <v>264</v>
      </c>
      <c r="D49" s="63">
        <v>15</v>
      </c>
      <c r="E49" s="63">
        <v>15</v>
      </c>
      <c r="F49" s="63">
        <v>0</v>
      </c>
      <c r="G49" s="113">
        <f t="shared" si="2"/>
        <v>0</v>
      </c>
      <c r="H49" s="113">
        <v>0</v>
      </c>
      <c r="I49" s="39"/>
    </row>
    <row r="50" spans="1:9" s="16" customFormat="1" ht="18" customHeight="1">
      <c r="A50" s="61"/>
      <c r="B50" s="62" t="s">
        <v>378</v>
      </c>
      <c r="C50" s="61" t="s">
        <v>377</v>
      </c>
      <c r="D50" s="63">
        <v>10</v>
      </c>
      <c r="E50" s="63">
        <v>5</v>
      </c>
      <c r="F50" s="63">
        <v>0</v>
      </c>
      <c r="G50" s="113">
        <f t="shared" si="2"/>
        <v>0</v>
      </c>
      <c r="H50" s="113">
        <v>0</v>
      </c>
      <c r="I50" s="39"/>
    </row>
    <row r="51" spans="1:9" s="16" customFormat="1" ht="18" customHeight="1">
      <c r="A51" s="61"/>
      <c r="B51" s="62" t="s">
        <v>183</v>
      </c>
      <c r="C51" s="61" t="s">
        <v>269</v>
      </c>
      <c r="D51" s="63">
        <v>50</v>
      </c>
      <c r="E51" s="63">
        <v>40</v>
      </c>
      <c r="F51" s="63">
        <v>0</v>
      </c>
      <c r="G51" s="113">
        <f t="shared" si="2"/>
        <v>0</v>
      </c>
      <c r="H51" s="113">
        <f t="shared" si="3"/>
        <v>0</v>
      </c>
      <c r="I51" s="39"/>
    </row>
    <row r="52" spans="1:8" ht="29.25" customHeight="1">
      <c r="A52" s="67" t="s">
        <v>130</v>
      </c>
      <c r="B52" s="68" t="s">
        <v>128</v>
      </c>
      <c r="C52" s="67"/>
      <c r="D52" s="96">
        <f>D54</f>
        <v>1</v>
      </c>
      <c r="E52" s="96">
        <f>E54</f>
        <v>1</v>
      </c>
      <c r="F52" s="96">
        <f>F54</f>
        <v>0.5</v>
      </c>
      <c r="G52" s="113">
        <f t="shared" si="2"/>
        <v>0.5</v>
      </c>
      <c r="H52" s="113">
        <f t="shared" si="3"/>
        <v>0.5</v>
      </c>
    </row>
    <row r="53" spans="1:8" ht="29.25" customHeight="1">
      <c r="A53" s="64" t="s">
        <v>124</v>
      </c>
      <c r="B53" s="65" t="s">
        <v>131</v>
      </c>
      <c r="C53" s="64"/>
      <c r="D53" s="52">
        <f>D54</f>
        <v>1</v>
      </c>
      <c r="E53" s="52">
        <f>E54</f>
        <v>1</v>
      </c>
      <c r="F53" s="52">
        <f>F54</f>
        <v>0.5</v>
      </c>
      <c r="G53" s="113">
        <f t="shared" si="2"/>
        <v>0.5</v>
      </c>
      <c r="H53" s="113">
        <f t="shared" si="3"/>
        <v>0.5</v>
      </c>
    </row>
    <row r="54" spans="1:9" s="16" customFormat="1" ht="31.5" customHeight="1">
      <c r="A54" s="61"/>
      <c r="B54" s="62" t="s">
        <v>277</v>
      </c>
      <c r="C54" s="61" t="s">
        <v>270</v>
      </c>
      <c r="D54" s="63">
        <v>1</v>
      </c>
      <c r="E54" s="63">
        <f>1</f>
        <v>1</v>
      </c>
      <c r="F54" s="63">
        <v>0.5</v>
      </c>
      <c r="G54" s="113">
        <f t="shared" si="2"/>
        <v>0.5</v>
      </c>
      <c r="H54" s="113">
        <f t="shared" si="3"/>
        <v>0.5</v>
      </c>
      <c r="I54" s="39"/>
    </row>
    <row r="55" spans="1:8" ht="17.25" customHeight="1" hidden="1">
      <c r="A55" s="54" t="s">
        <v>47</v>
      </c>
      <c r="B55" s="53" t="s">
        <v>48</v>
      </c>
      <c r="C55" s="54"/>
      <c r="D55" s="59">
        <f aca="true" t="shared" si="5" ref="D55:F56">D56</f>
        <v>0</v>
      </c>
      <c r="E55" s="59">
        <f t="shared" si="5"/>
        <v>0</v>
      </c>
      <c r="F55" s="59">
        <f t="shared" si="5"/>
        <v>0</v>
      </c>
      <c r="G55" s="113" t="e">
        <f t="shared" si="2"/>
        <v>#DIV/0!</v>
      </c>
      <c r="H55" s="113" t="e">
        <f t="shared" si="3"/>
        <v>#DIV/0!</v>
      </c>
    </row>
    <row r="56" spans="1:8" ht="12.75" hidden="1">
      <c r="A56" s="51" t="s">
        <v>52</v>
      </c>
      <c r="B56" s="50" t="s">
        <v>53</v>
      </c>
      <c r="C56" s="51"/>
      <c r="D56" s="52">
        <f t="shared" si="5"/>
        <v>0</v>
      </c>
      <c r="E56" s="52">
        <f t="shared" si="5"/>
        <v>0</v>
      </c>
      <c r="F56" s="52">
        <f t="shared" si="5"/>
        <v>0</v>
      </c>
      <c r="G56" s="113" t="e">
        <f t="shared" si="2"/>
        <v>#DIV/0!</v>
      </c>
      <c r="H56" s="113" t="e">
        <f t="shared" si="3"/>
        <v>#DIV/0!</v>
      </c>
    </row>
    <row r="57" spans="1:9" s="16" customFormat="1" ht="27" customHeight="1" hidden="1">
      <c r="A57" s="61"/>
      <c r="B57" s="62" t="s">
        <v>271</v>
      </c>
      <c r="C57" s="61" t="s">
        <v>272</v>
      </c>
      <c r="D57" s="63">
        <v>0</v>
      </c>
      <c r="E57" s="63">
        <v>0</v>
      </c>
      <c r="F57" s="63">
        <v>0</v>
      </c>
      <c r="G57" s="113" t="e">
        <f t="shared" si="2"/>
        <v>#DIV/0!</v>
      </c>
      <c r="H57" s="113" t="e">
        <f t="shared" si="3"/>
        <v>#DIV/0!</v>
      </c>
      <c r="I57" s="39"/>
    </row>
    <row r="58" spans="1:8" ht="23.25" customHeight="1">
      <c r="A58" s="54"/>
      <c r="B58" s="53" t="s">
        <v>101</v>
      </c>
      <c r="C58" s="54"/>
      <c r="D58" s="52">
        <f>D59</f>
        <v>3092.8</v>
      </c>
      <c r="E58" s="52">
        <f>E59</f>
        <v>2073.5</v>
      </c>
      <c r="F58" s="52">
        <f>F59</f>
        <v>1000</v>
      </c>
      <c r="G58" s="113">
        <f t="shared" si="2"/>
        <v>0.3233316088980859</v>
      </c>
      <c r="H58" s="113">
        <f t="shared" si="3"/>
        <v>0.48227634434530986</v>
      </c>
    </row>
    <row r="59" spans="1:9" s="16" customFormat="1" ht="25.5">
      <c r="A59" s="61"/>
      <c r="B59" s="62" t="s">
        <v>102</v>
      </c>
      <c r="C59" s="61" t="s">
        <v>204</v>
      </c>
      <c r="D59" s="63">
        <v>3092.8</v>
      </c>
      <c r="E59" s="63">
        <v>2073.5</v>
      </c>
      <c r="F59" s="63">
        <v>1000</v>
      </c>
      <c r="G59" s="113">
        <f t="shared" si="2"/>
        <v>0.3233316088980859</v>
      </c>
      <c r="H59" s="113">
        <f t="shared" si="3"/>
        <v>0.48227634434530986</v>
      </c>
      <c r="I59" s="39"/>
    </row>
    <row r="60" spans="1:8" ht="24.75" customHeight="1">
      <c r="A60" s="51"/>
      <c r="B60" s="69" t="s">
        <v>69</v>
      </c>
      <c r="C60" s="70"/>
      <c r="D60" s="71">
        <f>D32+D38+D40+D43+D46+D52+D55+D58</f>
        <v>6081.700000000001</v>
      </c>
      <c r="E60" s="71">
        <f>E32+E38+E40+E43+E46+E52+E55+E58</f>
        <v>3721.5</v>
      </c>
      <c r="F60" s="71">
        <f>F32+F38+F40+F43+F46+F52+F55+F58</f>
        <v>1916.7</v>
      </c>
      <c r="G60" s="113">
        <f t="shared" si="2"/>
        <v>0.31515859052567535</v>
      </c>
      <c r="H60" s="113">
        <f t="shared" si="3"/>
        <v>0.5150342603788794</v>
      </c>
    </row>
    <row r="61" spans="1:8" ht="15">
      <c r="A61" s="72"/>
      <c r="B61" s="50" t="s">
        <v>84</v>
      </c>
      <c r="C61" s="51"/>
      <c r="D61" s="73">
        <f>D58</f>
        <v>3092.8</v>
      </c>
      <c r="E61" s="73">
        <f>E58</f>
        <v>2073.5</v>
      </c>
      <c r="F61" s="73">
        <f>F58</f>
        <v>1000</v>
      </c>
      <c r="G61" s="113">
        <f t="shared" si="2"/>
        <v>0.3233316088980859</v>
      </c>
      <c r="H61" s="113">
        <f t="shared" si="3"/>
        <v>0.48227634434530986</v>
      </c>
    </row>
    <row r="62" ht="15">
      <c r="A62" s="6"/>
    </row>
    <row r="63" ht="12.75">
      <c r="A63" s="75"/>
    </row>
    <row r="64" spans="1:6" ht="15">
      <c r="A64" s="75"/>
      <c r="B64" s="3" t="s">
        <v>94</v>
      </c>
      <c r="C64" s="6"/>
      <c r="F64" s="1">
        <v>1191.1</v>
      </c>
    </row>
    <row r="65" spans="1:3" ht="15">
      <c r="A65" s="75"/>
      <c r="B65" s="3"/>
      <c r="C65" s="6"/>
    </row>
    <row r="66" spans="1:6" ht="15">
      <c r="A66" s="75"/>
      <c r="B66" s="3" t="s">
        <v>85</v>
      </c>
      <c r="C66" s="6"/>
      <c r="F66" s="74"/>
    </row>
    <row r="67" spans="1:3" ht="15">
      <c r="A67" s="75"/>
      <c r="B67" s="3" t="s">
        <v>86</v>
      </c>
      <c r="C67" s="6"/>
    </row>
    <row r="68" spans="2:3" ht="15">
      <c r="B68" s="3"/>
      <c r="C68" s="6"/>
    </row>
    <row r="69" spans="2:3" ht="15">
      <c r="B69" s="3" t="s">
        <v>87</v>
      </c>
      <c r="C69" s="6"/>
    </row>
    <row r="70" spans="2:3" ht="15">
      <c r="B70" s="3" t="s">
        <v>88</v>
      </c>
      <c r="C70" s="6"/>
    </row>
    <row r="71" spans="2:3" ht="15">
      <c r="B71" s="3"/>
      <c r="C71" s="6"/>
    </row>
    <row r="72" spans="2:3" ht="15">
      <c r="B72" s="3" t="s">
        <v>89</v>
      </c>
      <c r="C72" s="6"/>
    </row>
    <row r="73" spans="2:3" ht="15">
      <c r="B73" s="3" t="s">
        <v>90</v>
      </c>
      <c r="C73" s="6"/>
    </row>
    <row r="74" spans="2:3" ht="15">
      <c r="B74" s="3"/>
      <c r="C74" s="6"/>
    </row>
    <row r="75" spans="2:3" ht="15">
      <c r="B75" s="3" t="s">
        <v>91</v>
      </c>
      <c r="C75" s="6"/>
    </row>
    <row r="76" spans="2:3" ht="15">
      <c r="B76" s="3" t="s">
        <v>92</v>
      </c>
      <c r="C76" s="6"/>
    </row>
    <row r="77" spans="2:3" ht="15">
      <c r="B77" s="3"/>
      <c r="C77" s="6"/>
    </row>
    <row r="78" spans="2:3" ht="15">
      <c r="B78" s="3"/>
      <c r="C78" s="6"/>
    </row>
    <row r="79" spans="2:8" ht="15">
      <c r="B79" s="3" t="s">
        <v>93</v>
      </c>
      <c r="C79" s="6"/>
      <c r="F79" s="74">
        <f>F64+F27-F60</f>
        <v>503.1999999999996</v>
      </c>
      <c r="H79" s="74"/>
    </row>
    <row r="82" spans="2:3" ht="15">
      <c r="B82" s="3" t="s">
        <v>95</v>
      </c>
      <c r="C82" s="6"/>
    </row>
    <row r="83" spans="2:3" ht="15">
      <c r="B83" s="3" t="s">
        <v>96</v>
      </c>
      <c r="C83" s="6"/>
    </row>
    <row r="84" spans="2:3" ht="15">
      <c r="B84" s="3" t="s">
        <v>97</v>
      </c>
      <c r="C84" s="6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87"/>
  <sheetViews>
    <sheetView zoomScalePageLayoutView="0" workbookViewId="0" topLeftCell="A34">
      <selection activeCell="E5" sqref="E5"/>
    </sheetView>
  </sheetViews>
  <sheetFormatPr defaultColWidth="9.140625" defaultRowHeight="12.75"/>
  <cols>
    <col min="1" max="1" width="8.00390625" style="1" customWidth="1"/>
    <col min="2" max="2" width="32.140625" style="1" customWidth="1"/>
    <col min="3" max="3" width="9.421875" style="75" hidden="1" customWidth="1"/>
    <col min="4" max="4" width="10.00390625" style="1" customWidth="1"/>
    <col min="5" max="5" width="11.8515625" style="1" customWidth="1"/>
    <col min="6" max="6" width="10.57421875" style="1" customWidth="1"/>
    <col min="7" max="7" width="9.8515625" style="1" customWidth="1"/>
    <col min="8" max="8" width="10.28125" style="1" customWidth="1"/>
    <col min="9" max="16384" width="9.140625" style="1" customWidth="1"/>
  </cols>
  <sheetData>
    <row r="1" spans="1:8" s="5" customFormat="1" ht="58.5" customHeight="1">
      <c r="A1" s="165" t="s">
        <v>392</v>
      </c>
      <c r="B1" s="165"/>
      <c r="C1" s="165"/>
      <c r="D1" s="165"/>
      <c r="E1" s="165"/>
      <c r="F1" s="165"/>
      <c r="G1" s="165"/>
      <c r="H1" s="165"/>
    </row>
    <row r="2" spans="1:8" ht="12.75" customHeight="1">
      <c r="A2" s="43"/>
      <c r="B2" s="169" t="s">
        <v>3</v>
      </c>
      <c r="C2" s="44"/>
      <c r="D2" s="167" t="s">
        <v>4</v>
      </c>
      <c r="E2" s="162" t="s">
        <v>397</v>
      </c>
      <c r="F2" s="167" t="s">
        <v>5</v>
      </c>
      <c r="G2" s="188" t="s">
        <v>149</v>
      </c>
      <c r="H2" s="162" t="s">
        <v>398</v>
      </c>
    </row>
    <row r="3" spans="1:8" ht="31.5" customHeight="1">
      <c r="A3" s="46"/>
      <c r="B3" s="169"/>
      <c r="C3" s="44"/>
      <c r="D3" s="167"/>
      <c r="E3" s="163"/>
      <c r="F3" s="167"/>
      <c r="G3" s="189"/>
      <c r="H3" s="163"/>
    </row>
    <row r="4" spans="1:8" ht="30">
      <c r="A4" s="46"/>
      <c r="B4" s="45" t="s">
        <v>83</v>
      </c>
      <c r="C4" s="47"/>
      <c r="D4" s="48">
        <f>D5+D6+D7+D8+D9+D10+D11+D12+D13+D14+D15+D16+D17+D18+D19</f>
        <v>2060.1</v>
      </c>
      <c r="E4" s="48">
        <f>E5+E6+E7+E8+E9+E10+E11+E12+E13+E14+E15+E16+E17+E18+E19</f>
        <v>535</v>
      </c>
      <c r="F4" s="48">
        <f>F5+F6+F7+F8+F9+F10+F11+F12+F13+F14+F15+F16+F17+F18+F19</f>
        <v>935.5000000000001</v>
      </c>
      <c r="G4" s="49">
        <f>F4/D4</f>
        <v>0.45410416970050005</v>
      </c>
      <c r="H4" s="49">
        <f>F4/E4</f>
        <v>1.7485981308411218</v>
      </c>
    </row>
    <row r="5" spans="1:8" ht="15">
      <c r="A5" s="46"/>
      <c r="B5" s="50" t="s">
        <v>7</v>
      </c>
      <c r="C5" s="51"/>
      <c r="D5" s="52">
        <v>220</v>
      </c>
      <c r="E5" s="52">
        <v>70</v>
      </c>
      <c r="F5" s="52">
        <v>63.8</v>
      </c>
      <c r="G5" s="49">
        <f aca="true" t="shared" si="0" ref="G5:G27">F5/D5</f>
        <v>0.29</v>
      </c>
      <c r="H5" s="49">
        <f aca="true" t="shared" si="1" ref="H5:H27">F5/E5</f>
        <v>0.9114285714285714</v>
      </c>
    </row>
    <row r="6" spans="1:8" ht="15">
      <c r="A6" s="46"/>
      <c r="B6" s="50" t="s">
        <v>302</v>
      </c>
      <c r="C6" s="51"/>
      <c r="D6" s="52">
        <v>400.1</v>
      </c>
      <c r="E6" s="52">
        <v>200</v>
      </c>
      <c r="F6" s="52">
        <v>186.5</v>
      </c>
      <c r="G6" s="49">
        <f t="shared" si="0"/>
        <v>0.46613346663334165</v>
      </c>
      <c r="H6" s="49">
        <f t="shared" si="1"/>
        <v>0.9325</v>
      </c>
    </row>
    <row r="7" spans="1:8" ht="15">
      <c r="A7" s="46"/>
      <c r="B7" s="50" t="s">
        <v>9</v>
      </c>
      <c r="C7" s="51"/>
      <c r="D7" s="52">
        <v>10</v>
      </c>
      <c r="E7" s="52">
        <v>0</v>
      </c>
      <c r="F7" s="52">
        <v>33.1</v>
      </c>
      <c r="G7" s="49">
        <f t="shared" si="0"/>
        <v>3.31</v>
      </c>
      <c r="H7" s="49">
        <v>0</v>
      </c>
    </row>
    <row r="8" spans="1:8" ht="15">
      <c r="A8" s="46"/>
      <c r="B8" s="50" t="s">
        <v>10</v>
      </c>
      <c r="C8" s="51"/>
      <c r="D8" s="52">
        <v>120</v>
      </c>
      <c r="E8" s="52">
        <v>20</v>
      </c>
      <c r="F8" s="52">
        <v>11.3</v>
      </c>
      <c r="G8" s="49">
        <f t="shared" si="0"/>
        <v>0.09416666666666668</v>
      </c>
      <c r="H8" s="49">
        <f t="shared" si="1"/>
        <v>0.5650000000000001</v>
      </c>
    </row>
    <row r="9" spans="1:8" ht="15">
      <c r="A9" s="46"/>
      <c r="B9" s="50" t="s">
        <v>11</v>
      </c>
      <c r="C9" s="51"/>
      <c r="D9" s="52">
        <v>1300</v>
      </c>
      <c r="E9" s="52">
        <v>240</v>
      </c>
      <c r="F9" s="52">
        <v>632.7</v>
      </c>
      <c r="G9" s="49">
        <f t="shared" si="0"/>
        <v>0.4866923076923077</v>
      </c>
      <c r="H9" s="49">
        <f t="shared" si="1"/>
        <v>2.63625</v>
      </c>
    </row>
    <row r="10" spans="1:8" ht="15">
      <c r="A10" s="46"/>
      <c r="B10" s="50" t="s">
        <v>108</v>
      </c>
      <c r="C10" s="51"/>
      <c r="D10" s="52">
        <v>10</v>
      </c>
      <c r="E10" s="52">
        <v>5</v>
      </c>
      <c r="F10" s="52">
        <v>8.1</v>
      </c>
      <c r="G10" s="49">
        <f t="shared" si="0"/>
        <v>0.8099999999999999</v>
      </c>
      <c r="H10" s="49">
        <f t="shared" si="1"/>
        <v>1.6199999999999999</v>
      </c>
    </row>
    <row r="11" spans="1:8" ht="25.5">
      <c r="A11" s="46"/>
      <c r="B11" s="50" t="s">
        <v>12</v>
      </c>
      <c r="C11" s="51"/>
      <c r="D11" s="52">
        <v>0</v>
      </c>
      <c r="E11" s="52">
        <v>0</v>
      </c>
      <c r="F11" s="52">
        <v>0</v>
      </c>
      <c r="G11" s="49">
        <v>0</v>
      </c>
      <c r="H11" s="49">
        <v>0</v>
      </c>
    </row>
    <row r="12" spans="1:8" ht="15">
      <c r="A12" s="46"/>
      <c r="B12" s="50" t="s">
        <v>13</v>
      </c>
      <c r="C12" s="51"/>
      <c r="D12" s="52">
        <v>0</v>
      </c>
      <c r="E12" s="52">
        <v>0</v>
      </c>
      <c r="F12" s="52">
        <v>0</v>
      </c>
      <c r="G12" s="49">
        <v>0</v>
      </c>
      <c r="H12" s="49">
        <v>0</v>
      </c>
    </row>
    <row r="13" spans="1:8" ht="15">
      <c r="A13" s="46"/>
      <c r="B13" s="50" t="s">
        <v>14</v>
      </c>
      <c r="C13" s="51"/>
      <c r="D13" s="52">
        <v>0</v>
      </c>
      <c r="E13" s="52">
        <v>0</v>
      </c>
      <c r="F13" s="52">
        <v>0</v>
      </c>
      <c r="G13" s="49">
        <v>0</v>
      </c>
      <c r="H13" s="49">
        <v>0</v>
      </c>
    </row>
    <row r="14" spans="1:8" ht="15">
      <c r="A14" s="46"/>
      <c r="B14" s="50" t="s">
        <v>16</v>
      </c>
      <c r="C14" s="51"/>
      <c r="D14" s="52">
        <v>0</v>
      </c>
      <c r="E14" s="52">
        <v>0</v>
      </c>
      <c r="F14" s="52">
        <v>0</v>
      </c>
      <c r="G14" s="49">
        <v>0</v>
      </c>
      <c r="H14" s="49">
        <v>0</v>
      </c>
    </row>
    <row r="15" spans="1:8" ht="23.25" customHeight="1">
      <c r="A15" s="46"/>
      <c r="B15" s="50" t="s">
        <v>17</v>
      </c>
      <c r="C15" s="51"/>
      <c r="D15" s="52">
        <v>0</v>
      </c>
      <c r="E15" s="52">
        <v>0</v>
      </c>
      <c r="F15" s="52">
        <v>0</v>
      </c>
      <c r="G15" s="49">
        <v>0</v>
      </c>
      <c r="H15" s="49">
        <v>0</v>
      </c>
    </row>
    <row r="16" spans="1:8" ht="25.5">
      <c r="A16" s="46"/>
      <c r="B16" s="50" t="s">
        <v>18</v>
      </c>
      <c r="C16" s="51"/>
      <c r="D16" s="52">
        <v>0</v>
      </c>
      <c r="E16" s="52">
        <v>0</v>
      </c>
      <c r="F16" s="52">
        <v>0</v>
      </c>
      <c r="G16" s="49">
        <v>0</v>
      </c>
      <c r="H16" s="49">
        <v>0</v>
      </c>
    </row>
    <row r="17" spans="1:8" ht="25.5">
      <c r="A17" s="46"/>
      <c r="B17" s="50" t="s">
        <v>352</v>
      </c>
      <c r="C17" s="51"/>
      <c r="D17" s="52">
        <v>0</v>
      </c>
      <c r="E17" s="52">
        <v>0</v>
      </c>
      <c r="F17" s="52">
        <v>0</v>
      </c>
      <c r="G17" s="49">
        <v>0</v>
      </c>
      <c r="H17" s="49">
        <v>0</v>
      </c>
    </row>
    <row r="18" spans="1:8" ht="15">
      <c r="A18" s="46"/>
      <c r="B18" s="50" t="s">
        <v>122</v>
      </c>
      <c r="C18" s="51"/>
      <c r="D18" s="52">
        <v>0</v>
      </c>
      <c r="E18" s="52">
        <v>0</v>
      </c>
      <c r="F18" s="52">
        <v>0</v>
      </c>
      <c r="G18" s="49">
        <v>0</v>
      </c>
      <c r="H18" s="49">
        <v>0</v>
      </c>
    </row>
    <row r="19" spans="1:8" ht="15">
      <c r="A19" s="46"/>
      <c r="B19" s="50" t="s">
        <v>23</v>
      </c>
      <c r="C19" s="51"/>
      <c r="D19" s="52">
        <v>0</v>
      </c>
      <c r="E19" s="52">
        <v>0</v>
      </c>
      <c r="F19" s="52">
        <v>0</v>
      </c>
      <c r="G19" s="49">
        <v>0</v>
      </c>
      <c r="H19" s="49">
        <v>0</v>
      </c>
    </row>
    <row r="20" spans="1:8" ht="25.5">
      <c r="A20" s="46"/>
      <c r="B20" s="53" t="s">
        <v>82</v>
      </c>
      <c r="C20" s="54"/>
      <c r="D20" s="52">
        <f>D21+D22+D23+D24+D25</f>
        <v>821.2</v>
      </c>
      <c r="E20" s="52">
        <f>E21+E22+E23+E24+E25</f>
        <v>410.79999999999995</v>
      </c>
      <c r="F20" s="52">
        <f>F21+F22+F23+F24+F25</f>
        <v>76.6</v>
      </c>
      <c r="G20" s="49">
        <f t="shared" si="0"/>
        <v>0.09327812956648805</v>
      </c>
      <c r="H20" s="49">
        <f t="shared" si="1"/>
        <v>0.18646543330087634</v>
      </c>
    </row>
    <row r="21" spans="1:8" ht="15">
      <c r="A21" s="46"/>
      <c r="B21" s="50" t="s">
        <v>25</v>
      </c>
      <c r="C21" s="51"/>
      <c r="D21" s="52">
        <v>206.1</v>
      </c>
      <c r="E21" s="52">
        <v>103.1</v>
      </c>
      <c r="F21" s="51" t="s">
        <v>405</v>
      </c>
      <c r="G21" s="49">
        <f t="shared" si="0"/>
        <v>0.14167879670063077</v>
      </c>
      <c r="H21" s="49">
        <f t="shared" si="1"/>
        <v>0.2832201745877789</v>
      </c>
    </row>
    <row r="22" spans="1:8" ht="15">
      <c r="A22" s="46"/>
      <c r="B22" s="50" t="s">
        <v>103</v>
      </c>
      <c r="C22" s="51"/>
      <c r="D22" s="52">
        <v>161</v>
      </c>
      <c r="E22" s="52">
        <v>80.5</v>
      </c>
      <c r="F22" s="52">
        <v>47.4</v>
      </c>
      <c r="G22" s="49">
        <f t="shared" si="0"/>
        <v>0.29440993788819875</v>
      </c>
      <c r="H22" s="49">
        <f t="shared" si="1"/>
        <v>0.5888198757763975</v>
      </c>
    </row>
    <row r="23" spans="1:8" ht="15">
      <c r="A23" s="46"/>
      <c r="B23" s="50" t="s">
        <v>68</v>
      </c>
      <c r="C23" s="51"/>
      <c r="D23" s="52">
        <v>454.1</v>
      </c>
      <c r="E23" s="52">
        <v>227.2</v>
      </c>
      <c r="F23" s="52">
        <v>0</v>
      </c>
      <c r="G23" s="49">
        <v>0</v>
      </c>
      <c r="H23" s="49">
        <f t="shared" si="1"/>
        <v>0</v>
      </c>
    </row>
    <row r="24" spans="1:8" ht="38.25">
      <c r="A24" s="46"/>
      <c r="B24" s="50" t="s">
        <v>28</v>
      </c>
      <c r="C24" s="51"/>
      <c r="D24" s="52">
        <v>0</v>
      </c>
      <c r="E24" s="52">
        <v>0</v>
      </c>
      <c r="F24" s="52">
        <v>0</v>
      </c>
      <c r="G24" s="49">
        <v>0</v>
      </c>
      <c r="H24" s="49">
        <v>0</v>
      </c>
    </row>
    <row r="25" spans="1:8" ht="28.5" customHeight="1" thickBot="1">
      <c r="A25" s="46"/>
      <c r="B25" s="55" t="s">
        <v>157</v>
      </c>
      <c r="C25" s="56"/>
      <c r="D25" s="52">
        <v>0</v>
      </c>
      <c r="E25" s="52">
        <v>0</v>
      </c>
      <c r="F25" s="52">
        <v>0</v>
      </c>
      <c r="G25" s="49">
        <v>0</v>
      </c>
      <c r="H25" s="49">
        <v>0</v>
      </c>
    </row>
    <row r="26" spans="1:8" ht="26.25" customHeight="1">
      <c r="A26" s="46"/>
      <c r="B26" s="119" t="s">
        <v>29</v>
      </c>
      <c r="C26" s="120"/>
      <c r="D26" s="48">
        <f>D4+D20</f>
        <v>2881.3</v>
      </c>
      <c r="E26" s="48">
        <f>E4+E20</f>
        <v>945.8</v>
      </c>
      <c r="F26" s="48">
        <f>F4+F20</f>
        <v>1012.1000000000001</v>
      </c>
      <c r="G26" s="49">
        <f t="shared" si="0"/>
        <v>0.35126505396869473</v>
      </c>
      <c r="H26" s="49">
        <f t="shared" si="1"/>
        <v>1.0700993867625292</v>
      </c>
    </row>
    <row r="27" spans="1:8" ht="40.5" customHeight="1">
      <c r="A27" s="46"/>
      <c r="B27" s="50" t="s">
        <v>109</v>
      </c>
      <c r="C27" s="51"/>
      <c r="D27" s="52">
        <f>D4</f>
        <v>2060.1</v>
      </c>
      <c r="E27" s="52">
        <f>E4</f>
        <v>535</v>
      </c>
      <c r="F27" s="52">
        <f>F4</f>
        <v>935.5000000000001</v>
      </c>
      <c r="G27" s="49">
        <f t="shared" si="0"/>
        <v>0.45410416970050005</v>
      </c>
      <c r="H27" s="49">
        <f t="shared" si="1"/>
        <v>1.7485981308411218</v>
      </c>
    </row>
    <row r="28" spans="1:8" ht="12.75">
      <c r="A28" s="172"/>
      <c r="B28" s="190"/>
      <c r="C28" s="190"/>
      <c r="D28" s="190"/>
      <c r="E28" s="190"/>
      <c r="F28" s="190"/>
      <c r="G28" s="190"/>
      <c r="H28" s="191"/>
    </row>
    <row r="29" spans="1:8" ht="15" customHeight="1">
      <c r="A29" s="187" t="s">
        <v>161</v>
      </c>
      <c r="B29" s="169" t="s">
        <v>30</v>
      </c>
      <c r="C29" s="170" t="s">
        <v>200</v>
      </c>
      <c r="D29" s="167" t="s">
        <v>4</v>
      </c>
      <c r="E29" s="162" t="s">
        <v>397</v>
      </c>
      <c r="F29" s="162" t="s">
        <v>5</v>
      </c>
      <c r="G29" s="188" t="s">
        <v>149</v>
      </c>
      <c r="H29" s="162" t="s">
        <v>399</v>
      </c>
    </row>
    <row r="30" spans="1:8" ht="27.75" customHeight="1">
      <c r="A30" s="187"/>
      <c r="B30" s="169"/>
      <c r="C30" s="171"/>
      <c r="D30" s="167"/>
      <c r="E30" s="163"/>
      <c r="F30" s="163"/>
      <c r="G30" s="189"/>
      <c r="H30" s="163"/>
    </row>
    <row r="31" spans="1:8" ht="25.5">
      <c r="A31" s="54" t="s">
        <v>70</v>
      </c>
      <c r="B31" s="53" t="s">
        <v>31</v>
      </c>
      <c r="C31" s="54"/>
      <c r="D31" s="59">
        <f>D32+D33+D34</f>
        <v>1748.8</v>
      </c>
      <c r="E31" s="59">
        <f>E32+E33+E34</f>
        <v>918.2</v>
      </c>
      <c r="F31" s="59">
        <f>F32+F33+F34</f>
        <v>480.4</v>
      </c>
      <c r="G31" s="60">
        <f>F31/D31</f>
        <v>0.27470265324794146</v>
      </c>
      <c r="H31" s="123">
        <f>F31/E31</f>
        <v>0.5231975604443476</v>
      </c>
    </row>
    <row r="32" spans="1:8" ht="77.25" customHeight="1">
      <c r="A32" s="51" t="s">
        <v>73</v>
      </c>
      <c r="B32" s="50" t="s">
        <v>165</v>
      </c>
      <c r="C32" s="51" t="s">
        <v>73</v>
      </c>
      <c r="D32" s="52">
        <v>1734.3</v>
      </c>
      <c r="E32" s="52">
        <v>908.7</v>
      </c>
      <c r="F32" s="52">
        <v>480.4</v>
      </c>
      <c r="G32" s="60">
        <f aca="true" t="shared" si="2" ref="G32:G62">F32/D32</f>
        <v>0.2769993657383382</v>
      </c>
      <c r="H32" s="123">
        <f aca="true" t="shared" si="3" ref="H32:H62">F32/E32</f>
        <v>0.5286673269505887</v>
      </c>
    </row>
    <row r="33" spans="1:8" ht="12.75">
      <c r="A33" s="51" t="s">
        <v>75</v>
      </c>
      <c r="B33" s="50" t="s">
        <v>36</v>
      </c>
      <c r="C33" s="51" t="s">
        <v>75</v>
      </c>
      <c r="D33" s="52">
        <v>10</v>
      </c>
      <c r="E33" s="52">
        <v>5</v>
      </c>
      <c r="F33" s="52">
        <v>0</v>
      </c>
      <c r="G33" s="60">
        <f t="shared" si="2"/>
        <v>0</v>
      </c>
      <c r="H33" s="123">
        <f t="shared" si="3"/>
        <v>0</v>
      </c>
    </row>
    <row r="34" spans="1:8" ht="25.5">
      <c r="A34" s="51" t="s">
        <v>132</v>
      </c>
      <c r="B34" s="50" t="s">
        <v>129</v>
      </c>
      <c r="C34" s="51"/>
      <c r="D34" s="52">
        <f>D35</f>
        <v>4.5</v>
      </c>
      <c r="E34" s="52">
        <f>E35</f>
        <v>4.5</v>
      </c>
      <c r="F34" s="52">
        <f>F35</f>
        <v>0</v>
      </c>
      <c r="G34" s="60">
        <f t="shared" si="2"/>
        <v>0</v>
      </c>
      <c r="H34" s="123">
        <v>0</v>
      </c>
    </row>
    <row r="35" spans="1:8" s="16" customFormat="1" ht="25.5">
      <c r="A35" s="61"/>
      <c r="B35" s="62" t="s">
        <v>118</v>
      </c>
      <c r="C35" s="61" t="s">
        <v>218</v>
      </c>
      <c r="D35" s="63">
        <v>4.5</v>
      </c>
      <c r="E35" s="63">
        <v>4.5</v>
      </c>
      <c r="F35" s="63">
        <v>0</v>
      </c>
      <c r="G35" s="60">
        <f t="shared" si="2"/>
        <v>0</v>
      </c>
      <c r="H35" s="123">
        <v>0</v>
      </c>
    </row>
    <row r="36" spans="1:8" ht="14.25" customHeight="1">
      <c r="A36" s="54" t="s">
        <v>112</v>
      </c>
      <c r="B36" s="53" t="s">
        <v>105</v>
      </c>
      <c r="C36" s="54"/>
      <c r="D36" s="59">
        <f>D37</f>
        <v>161</v>
      </c>
      <c r="E36" s="59">
        <f>E37</f>
        <v>144.9</v>
      </c>
      <c r="F36" s="59">
        <f>F37</f>
        <v>36.4</v>
      </c>
      <c r="G36" s="60">
        <f t="shared" si="2"/>
        <v>0.22608695652173913</v>
      </c>
      <c r="H36" s="123">
        <f t="shared" si="3"/>
        <v>0.25120772946859904</v>
      </c>
    </row>
    <row r="37" spans="1:8" ht="38.25">
      <c r="A37" s="51" t="s">
        <v>113</v>
      </c>
      <c r="B37" s="50" t="s">
        <v>171</v>
      </c>
      <c r="C37" s="51" t="s">
        <v>274</v>
      </c>
      <c r="D37" s="52">
        <v>161</v>
      </c>
      <c r="E37" s="52">
        <v>144.9</v>
      </c>
      <c r="F37" s="52">
        <v>36.4</v>
      </c>
      <c r="G37" s="60">
        <f t="shared" si="2"/>
        <v>0.22608695652173913</v>
      </c>
      <c r="H37" s="123">
        <f t="shared" si="3"/>
        <v>0.25120772946859904</v>
      </c>
    </row>
    <row r="38" spans="1:8" ht="25.5" hidden="1">
      <c r="A38" s="54" t="s">
        <v>76</v>
      </c>
      <c r="B38" s="53" t="s">
        <v>39</v>
      </c>
      <c r="C38" s="54"/>
      <c r="D38" s="59">
        <f aca="true" t="shared" si="4" ref="D38:F39">D39</f>
        <v>0</v>
      </c>
      <c r="E38" s="59">
        <f t="shared" si="4"/>
        <v>0</v>
      </c>
      <c r="F38" s="59">
        <f t="shared" si="4"/>
        <v>0</v>
      </c>
      <c r="G38" s="60" t="e">
        <f t="shared" si="2"/>
        <v>#DIV/0!</v>
      </c>
      <c r="H38" s="123" t="e">
        <f t="shared" si="3"/>
        <v>#DIV/0!</v>
      </c>
    </row>
    <row r="39" spans="1:8" ht="12.75" hidden="1">
      <c r="A39" s="51" t="s">
        <v>114</v>
      </c>
      <c r="B39" s="50" t="s">
        <v>107</v>
      </c>
      <c r="C39" s="51"/>
      <c r="D39" s="52">
        <f t="shared" si="4"/>
        <v>0</v>
      </c>
      <c r="E39" s="52">
        <f t="shared" si="4"/>
        <v>0</v>
      </c>
      <c r="F39" s="52">
        <f t="shared" si="4"/>
        <v>0</v>
      </c>
      <c r="G39" s="60" t="e">
        <f t="shared" si="2"/>
        <v>#DIV/0!</v>
      </c>
      <c r="H39" s="123" t="e">
        <f t="shared" si="3"/>
        <v>#DIV/0!</v>
      </c>
    </row>
    <row r="40" spans="1:8" s="16" customFormat="1" ht="54.75" customHeight="1" hidden="1">
      <c r="A40" s="61"/>
      <c r="B40" s="62" t="s">
        <v>206</v>
      </c>
      <c r="C40" s="61" t="s">
        <v>205</v>
      </c>
      <c r="D40" s="63">
        <v>0</v>
      </c>
      <c r="E40" s="63">
        <v>0</v>
      </c>
      <c r="F40" s="63">
        <v>0</v>
      </c>
      <c r="G40" s="60" t="e">
        <f t="shared" si="2"/>
        <v>#DIV/0!</v>
      </c>
      <c r="H40" s="123" t="e">
        <f t="shared" si="3"/>
        <v>#DIV/0!</v>
      </c>
    </row>
    <row r="41" spans="1:8" s="16" customFormat="1" ht="18.75" customHeight="1" hidden="1">
      <c r="A41" s="54" t="s">
        <v>77</v>
      </c>
      <c r="B41" s="53" t="s">
        <v>41</v>
      </c>
      <c r="C41" s="54"/>
      <c r="D41" s="59">
        <f>D42</f>
        <v>0</v>
      </c>
      <c r="E41" s="59">
        <f>E42</f>
        <v>0</v>
      </c>
      <c r="F41" s="59">
        <f>F42</f>
        <v>0</v>
      </c>
      <c r="G41" s="60" t="e">
        <f t="shared" si="2"/>
        <v>#DIV/0!</v>
      </c>
      <c r="H41" s="123" t="e">
        <f t="shared" si="3"/>
        <v>#DIV/0!</v>
      </c>
    </row>
    <row r="42" spans="1:8" s="16" customFormat="1" ht="27" customHeight="1" hidden="1">
      <c r="A42" s="64" t="s">
        <v>78</v>
      </c>
      <c r="B42" s="65" t="s">
        <v>127</v>
      </c>
      <c r="C42" s="51"/>
      <c r="D42" s="52">
        <v>0</v>
      </c>
      <c r="E42" s="52">
        <v>0</v>
      </c>
      <c r="F42" s="52">
        <v>0</v>
      </c>
      <c r="G42" s="60" t="e">
        <f t="shared" si="2"/>
        <v>#DIV/0!</v>
      </c>
      <c r="H42" s="123" t="e">
        <f t="shared" si="3"/>
        <v>#DIV/0!</v>
      </c>
    </row>
    <row r="43" spans="1:8" s="16" customFormat="1" ht="32.25" customHeight="1" hidden="1">
      <c r="A43" s="61"/>
      <c r="B43" s="66" t="s">
        <v>127</v>
      </c>
      <c r="C43" s="61" t="s">
        <v>287</v>
      </c>
      <c r="D43" s="63">
        <v>0</v>
      </c>
      <c r="E43" s="63">
        <v>0</v>
      </c>
      <c r="F43" s="63">
        <v>0</v>
      </c>
      <c r="G43" s="60" t="e">
        <f t="shared" si="2"/>
        <v>#DIV/0!</v>
      </c>
      <c r="H43" s="123" t="e">
        <f t="shared" si="3"/>
        <v>#DIV/0!</v>
      </c>
    </row>
    <row r="44" spans="1:8" ht="25.5">
      <c r="A44" s="54" t="s">
        <v>79</v>
      </c>
      <c r="B44" s="53" t="s">
        <v>42</v>
      </c>
      <c r="C44" s="54"/>
      <c r="D44" s="59">
        <f>D45</f>
        <v>185.1</v>
      </c>
      <c r="E44" s="59">
        <f>E45</f>
        <v>132.1</v>
      </c>
      <c r="F44" s="59">
        <f>F45</f>
        <v>101.7</v>
      </c>
      <c r="G44" s="60">
        <f t="shared" si="2"/>
        <v>0.5494327390599676</v>
      </c>
      <c r="H44" s="123">
        <f t="shared" si="3"/>
        <v>0.7698713096139289</v>
      </c>
    </row>
    <row r="45" spans="1:8" ht="12.75">
      <c r="A45" s="51" t="s">
        <v>45</v>
      </c>
      <c r="B45" s="50" t="s">
        <v>46</v>
      </c>
      <c r="C45" s="51"/>
      <c r="D45" s="52">
        <f>D46+D47+D49+D48</f>
        <v>185.1</v>
      </c>
      <c r="E45" s="52">
        <f>E46+E47+E49+E48</f>
        <v>132.1</v>
      </c>
      <c r="F45" s="52">
        <f>F46+F47+F49+F48</f>
        <v>101.7</v>
      </c>
      <c r="G45" s="60">
        <f t="shared" si="2"/>
        <v>0.5494327390599676</v>
      </c>
      <c r="H45" s="123">
        <f t="shared" si="3"/>
        <v>0.7698713096139289</v>
      </c>
    </row>
    <row r="46" spans="1:8" s="16" customFormat="1" ht="12.75">
      <c r="A46" s="61"/>
      <c r="B46" s="62" t="s">
        <v>181</v>
      </c>
      <c r="C46" s="61" t="s">
        <v>263</v>
      </c>
      <c r="D46" s="63">
        <v>96</v>
      </c>
      <c r="E46" s="63">
        <v>48</v>
      </c>
      <c r="F46" s="63">
        <v>32</v>
      </c>
      <c r="G46" s="60">
        <f t="shared" si="2"/>
        <v>0.3333333333333333</v>
      </c>
      <c r="H46" s="123">
        <f t="shared" si="3"/>
        <v>0.6666666666666666</v>
      </c>
    </row>
    <row r="47" spans="1:8" s="16" customFormat="1" ht="20.25" customHeight="1">
      <c r="A47" s="61"/>
      <c r="B47" s="62" t="s">
        <v>268</v>
      </c>
      <c r="C47" s="61" t="s">
        <v>264</v>
      </c>
      <c r="D47" s="63">
        <v>4.3</v>
      </c>
      <c r="E47" s="63">
        <v>4.3</v>
      </c>
      <c r="F47" s="63">
        <v>0</v>
      </c>
      <c r="G47" s="60">
        <f t="shared" si="2"/>
        <v>0</v>
      </c>
      <c r="H47" s="123">
        <v>0</v>
      </c>
    </row>
    <row r="48" spans="1:8" s="16" customFormat="1" ht="20.25" customHeight="1">
      <c r="A48" s="61"/>
      <c r="B48" s="62" t="s">
        <v>378</v>
      </c>
      <c r="C48" s="61" t="s">
        <v>377</v>
      </c>
      <c r="D48" s="63">
        <v>10</v>
      </c>
      <c r="E48" s="63">
        <v>5</v>
      </c>
      <c r="F48" s="63">
        <v>0</v>
      </c>
      <c r="G48" s="60">
        <f t="shared" si="2"/>
        <v>0</v>
      </c>
      <c r="H48" s="123">
        <v>0</v>
      </c>
    </row>
    <row r="49" spans="1:8" s="16" customFormat="1" ht="28.5" customHeight="1">
      <c r="A49" s="61"/>
      <c r="B49" s="62" t="s">
        <v>183</v>
      </c>
      <c r="C49" s="61" t="s">
        <v>269</v>
      </c>
      <c r="D49" s="63">
        <v>74.8</v>
      </c>
      <c r="E49" s="63">
        <v>74.8</v>
      </c>
      <c r="F49" s="63">
        <v>69.7</v>
      </c>
      <c r="G49" s="60">
        <f t="shared" si="2"/>
        <v>0.9318181818181819</v>
      </c>
      <c r="H49" s="123">
        <f t="shared" si="3"/>
        <v>0.9318181818181819</v>
      </c>
    </row>
    <row r="50" spans="1:8" s="16" customFormat="1" ht="20.25" customHeight="1" hidden="1">
      <c r="A50" s="61"/>
      <c r="B50" s="62"/>
      <c r="C50" s="61"/>
      <c r="D50" s="63"/>
      <c r="E50" s="63"/>
      <c r="F50" s="63"/>
      <c r="G50" s="60" t="e">
        <f t="shared" si="2"/>
        <v>#DIV/0!</v>
      </c>
      <c r="H50" s="123" t="e">
        <f t="shared" si="3"/>
        <v>#DIV/0!</v>
      </c>
    </row>
    <row r="51" spans="1:8" ht="18.75" customHeight="1">
      <c r="A51" s="54" t="s">
        <v>130</v>
      </c>
      <c r="B51" s="53" t="s">
        <v>128</v>
      </c>
      <c r="C51" s="54"/>
      <c r="D51" s="59">
        <f>D53</f>
        <v>1</v>
      </c>
      <c r="E51" s="59">
        <f>E53</f>
        <v>1</v>
      </c>
      <c r="F51" s="59">
        <f>F53</f>
        <v>0.3</v>
      </c>
      <c r="G51" s="60">
        <f t="shared" si="2"/>
        <v>0.3</v>
      </c>
      <c r="H51" s="123">
        <f t="shared" si="3"/>
        <v>0.3</v>
      </c>
    </row>
    <row r="52" spans="1:8" ht="35.25" customHeight="1">
      <c r="A52" s="51" t="s">
        <v>124</v>
      </c>
      <c r="B52" s="50" t="s">
        <v>131</v>
      </c>
      <c r="C52" s="51"/>
      <c r="D52" s="52">
        <f>D53</f>
        <v>1</v>
      </c>
      <c r="E52" s="52">
        <f>E53</f>
        <v>1</v>
      </c>
      <c r="F52" s="52">
        <f>F53</f>
        <v>0.3</v>
      </c>
      <c r="G52" s="60">
        <f t="shared" si="2"/>
        <v>0.3</v>
      </c>
      <c r="H52" s="123">
        <f t="shared" si="3"/>
        <v>0.3</v>
      </c>
    </row>
    <row r="53" spans="1:8" s="16" customFormat="1" ht="31.5" customHeight="1">
      <c r="A53" s="122"/>
      <c r="B53" s="62" t="s">
        <v>277</v>
      </c>
      <c r="C53" s="61" t="s">
        <v>270</v>
      </c>
      <c r="D53" s="63">
        <v>1</v>
      </c>
      <c r="E53" s="63">
        <v>1</v>
      </c>
      <c r="F53" s="63">
        <v>0.3</v>
      </c>
      <c r="G53" s="60">
        <f t="shared" si="2"/>
        <v>0.3</v>
      </c>
      <c r="H53" s="123">
        <f t="shared" si="3"/>
        <v>0.3</v>
      </c>
    </row>
    <row r="54" spans="1:8" ht="12.75" hidden="1">
      <c r="A54" s="54" t="s">
        <v>47</v>
      </c>
      <c r="B54" s="53" t="s">
        <v>48</v>
      </c>
      <c r="C54" s="54"/>
      <c r="D54" s="59">
        <f aca="true" t="shared" si="5" ref="D54:F55">D55</f>
        <v>0</v>
      </c>
      <c r="E54" s="59">
        <f t="shared" si="5"/>
        <v>0</v>
      </c>
      <c r="F54" s="59">
        <f t="shared" si="5"/>
        <v>0</v>
      </c>
      <c r="G54" s="60" t="e">
        <f t="shared" si="2"/>
        <v>#DIV/0!</v>
      </c>
      <c r="H54" s="123" t="e">
        <f t="shared" si="3"/>
        <v>#DIV/0!</v>
      </c>
    </row>
    <row r="55" spans="1:8" ht="12.75" hidden="1">
      <c r="A55" s="51" t="s">
        <v>52</v>
      </c>
      <c r="B55" s="50" t="s">
        <v>53</v>
      </c>
      <c r="C55" s="51"/>
      <c r="D55" s="52">
        <f t="shared" si="5"/>
        <v>0</v>
      </c>
      <c r="E55" s="52">
        <f t="shared" si="5"/>
        <v>0</v>
      </c>
      <c r="F55" s="52">
        <f t="shared" si="5"/>
        <v>0</v>
      </c>
      <c r="G55" s="60" t="e">
        <f t="shared" si="2"/>
        <v>#DIV/0!</v>
      </c>
      <c r="H55" s="123" t="e">
        <f t="shared" si="3"/>
        <v>#DIV/0!</v>
      </c>
    </row>
    <row r="56" spans="1:8" s="16" customFormat="1" ht="27" customHeight="1" hidden="1">
      <c r="A56" s="61"/>
      <c r="B56" s="62" t="s">
        <v>271</v>
      </c>
      <c r="C56" s="61" t="s">
        <v>272</v>
      </c>
      <c r="D56" s="63">
        <v>0</v>
      </c>
      <c r="E56" s="63">
        <v>0</v>
      </c>
      <c r="F56" s="63">
        <v>0</v>
      </c>
      <c r="G56" s="60" t="e">
        <f t="shared" si="2"/>
        <v>#DIV/0!</v>
      </c>
      <c r="H56" s="123" t="e">
        <f t="shared" si="3"/>
        <v>#DIV/0!</v>
      </c>
    </row>
    <row r="57" spans="1:8" ht="15.75" customHeight="1">
      <c r="A57" s="54">
        <v>1000</v>
      </c>
      <c r="B57" s="53" t="s">
        <v>62</v>
      </c>
      <c r="C57" s="54"/>
      <c r="D57" s="59">
        <f>D58</f>
        <v>50.9</v>
      </c>
      <c r="E57" s="59">
        <f>E58</f>
        <v>20.9</v>
      </c>
      <c r="F57" s="59">
        <f>F58</f>
        <v>6</v>
      </c>
      <c r="G57" s="60">
        <f t="shared" si="2"/>
        <v>0.11787819253438114</v>
      </c>
      <c r="H57" s="123">
        <f t="shared" si="3"/>
        <v>0.28708133971291866</v>
      </c>
    </row>
    <row r="58" spans="1:8" ht="12.75">
      <c r="A58" s="51" t="s">
        <v>63</v>
      </c>
      <c r="B58" s="50" t="s">
        <v>186</v>
      </c>
      <c r="C58" s="51" t="s">
        <v>63</v>
      </c>
      <c r="D58" s="52">
        <v>50.9</v>
      </c>
      <c r="E58" s="52">
        <v>20.9</v>
      </c>
      <c r="F58" s="52">
        <v>6</v>
      </c>
      <c r="G58" s="60">
        <f t="shared" si="2"/>
        <v>0.11787819253438114</v>
      </c>
      <c r="H58" s="123">
        <f t="shared" si="3"/>
        <v>0.28708133971291866</v>
      </c>
    </row>
    <row r="59" spans="1:8" ht="12.75">
      <c r="A59" s="54"/>
      <c r="B59" s="53" t="s">
        <v>101</v>
      </c>
      <c r="C59" s="54"/>
      <c r="D59" s="52">
        <f>D60</f>
        <v>1755.9</v>
      </c>
      <c r="E59" s="52">
        <f>E60</f>
        <v>1389.5</v>
      </c>
      <c r="F59" s="52">
        <f>F60</f>
        <v>1000</v>
      </c>
      <c r="G59" s="60">
        <f t="shared" si="2"/>
        <v>0.5695085141522865</v>
      </c>
      <c r="H59" s="123">
        <f t="shared" si="3"/>
        <v>0.7196833393306945</v>
      </c>
    </row>
    <row r="60" spans="1:8" s="16" customFormat="1" ht="25.5">
      <c r="A60" s="61"/>
      <c r="B60" s="62" t="s">
        <v>102</v>
      </c>
      <c r="C60" s="61" t="s">
        <v>204</v>
      </c>
      <c r="D60" s="63">
        <v>1755.9</v>
      </c>
      <c r="E60" s="63">
        <v>1389.5</v>
      </c>
      <c r="F60" s="63">
        <v>1000</v>
      </c>
      <c r="G60" s="60">
        <f t="shared" si="2"/>
        <v>0.5695085141522865</v>
      </c>
      <c r="H60" s="123">
        <f t="shared" si="3"/>
        <v>0.7196833393306945</v>
      </c>
    </row>
    <row r="61" spans="1:8" ht="18" customHeight="1">
      <c r="A61" s="51"/>
      <c r="B61" s="69" t="s">
        <v>69</v>
      </c>
      <c r="C61" s="70"/>
      <c r="D61" s="71">
        <f>D31+D36+D38+D44+D53+D54+D57+D59+D41</f>
        <v>3902.7000000000003</v>
      </c>
      <c r="E61" s="71">
        <f>E31+E36+E38+E44+E53+E54+E57+E59+E41</f>
        <v>2606.6000000000004</v>
      </c>
      <c r="F61" s="71">
        <f>F31+F36+F38+F44+F53+F54+F57+F59+F41</f>
        <v>1624.8</v>
      </c>
      <c r="G61" s="60">
        <f t="shared" si="2"/>
        <v>0.4163271581213006</v>
      </c>
      <c r="H61" s="123">
        <f t="shared" si="3"/>
        <v>0.6233407504028236</v>
      </c>
    </row>
    <row r="62" spans="1:8" ht="12.75">
      <c r="A62" s="115"/>
      <c r="B62" s="50" t="s">
        <v>84</v>
      </c>
      <c r="C62" s="51"/>
      <c r="D62" s="73">
        <f>D59</f>
        <v>1755.9</v>
      </c>
      <c r="E62" s="73">
        <f>E59</f>
        <v>1389.5</v>
      </c>
      <c r="F62" s="73">
        <f>F59</f>
        <v>1000</v>
      </c>
      <c r="G62" s="60">
        <f t="shared" si="2"/>
        <v>0.5695085141522865</v>
      </c>
      <c r="H62" s="123">
        <f t="shared" si="3"/>
        <v>0.7196833393306945</v>
      </c>
    </row>
    <row r="63" ht="12.75">
      <c r="A63" s="75"/>
    </row>
    <row r="64" ht="12.75">
      <c r="A64" s="75"/>
    </row>
    <row r="65" spans="1:6" ht="15">
      <c r="A65" s="75"/>
      <c r="B65" s="3" t="s">
        <v>94</v>
      </c>
      <c r="C65" s="6"/>
      <c r="F65" s="1">
        <v>1079.3</v>
      </c>
    </row>
    <row r="66" spans="1:3" ht="15">
      <c r="A66" s="75"/>
      <c r="B66" s="3"/>
      <c r="C66" s="6"/>
    </row>
    <row r="67" spans="1:3" ht="15">
      <c r="A67" s="75"/>
      <c r="B67" s="3" t="s">
        <v>85</v>
      </c>
      <c r="C67" s="6"/>
    </row>
    <row r="68" spans="1:3" ht="15">
      <c r="A68" s="75"/>
      <c r="B68" s="3" t="s">
        <v>86</v>
      </c>
      <c r="C68" s="6"/>
    </row>
    <row r="69" spans="1:3" ht="15">
      <c r="A69" s="75"/>
      <c r="B69" s="3"/>
      <c r="C69" s="6"/>
    </row>
    <row r="70" spans="1:3" ht="15">
      <c r="A70" s="75"/>
      <c r="B70" s="3" t="s">
        <v>87</v>
      </c>
      <c r="C70" s="6"/>
    </row>
    <row r="71" spans="1:3" ht="15">
      <c r="A71" s="75"/>
      <c r="B71" s="3" t="s">
        <v>88</v>
      </c>
      <c r="C71" s="6"/>
    </row>
    <row r="72" spans="1:3" ht="15">
      <c r="A72" s="75"/>
      <c r="B72" s="3"/>
      <c r="C72" s="6"/>
    </row>
    <row r="73" spans="1:3" ht="15">
      <c r="A73" s="75"/>
      <c r="B73" s="3" t="s">
        <v>89</v>
      </c>
      <c r="C73" s="6"/>
    </row>
    <row r="74" spans="1:3" ht="15">
      <c r="A74" s="75"/>
      <c r="B74" s="3" t="s">
        <v>90</v>
      </c>
      <c r="C74" s="6"/>
    </row>
    <row r="75" spans="1:3" ht="15">
      <c r="A75" s="75"/>
      <c r="B75" s="3"/>
      <c r="C75" s="6"/>
    </row>
    <row r="76" spans="1:3" ht="15">
      <c r="A76" s="75"/>
      <c r="B76" s="3" t="s">
        <v>91</v>
      </c>
      <c r="C76" s="6"/>
    </row>
    <row r="77" spans="1:3" ht="15">
      <c r="A77" s="75"/>
      <c r="B77" s="3" t="s">
        <v>92</v>
      </c>
      <c r="C77" s="6"/>
    </row>
    <row r="78" ht="12.75">
      <c r="A78" s="75"/>
    </row>
    <row r="79" ht="12.75">
      <c r="A79" s="75"/>
    </row>
    <row r="80" spans="1:8" ht="15">
      <c r="A80" s="75"/>
      <c r="B80" s="3" t="s">
        <v>93</v>
      </c>
      <c r="C80" s="6"/>
      <c r="F80" s="74">
        <f>F65+F26-F61</f>
        <v>466.60000000000014</v>
      </c>
      <c r="H80" s="74"/>
    </row>
    <row r="81" ht="12.75">
      <c r="A81" s="75"/>
    </row>
    <row r="82" ht="12.75">
      <c r="A82" s="75"/>
    </row>
    <row r="83" spans="1:3" ht="15">
      <c r="A83" s="75"/>
      <c r="B83" s="3" t="s">
        <v>95</v>
      </c>
      <c r="C83" s="6"/>
    </row>
    <row r="84" spans="1:3" ht="15">
      <c r="A84" s="75"/>
      <c r="B84" s="3" t="s">
        <v>96</v>
      </c>
      <c r="C84" s="6"/>
    </row>
    <row r="85" spans="1:3" ht="15">
      <c r="A85" s="75"/>
      <c r="B85" s="3" t="s">
        <v>97</v>
      </c>
      <c r="C85" s="6"/>
    </row>
    <row r="86" ht="12.75">
      <c r="A86" s="75"/>
    </row>
    <row r="87" ht="12.75">
      <c r="A87" s="75"/>
    </row>
  </sheetData>
  <sheetProtection/>
  <mergeCells count="16">
    <mergeCell ref="E29:E30"/>
    <mergeCell ref="G2:G3"/>
    <mergeCell ref="A28:H28"/>
    <mergeCell ref="F29:F30"/>
    <mergeCell ref="F2:F3"/>
    <mergeCell ref="C29:C30"/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4"/>
  <sheetViews>
    <sheetView zoomScalePageLayoutView="0" workbookViewId="0" topLeftCell="A56">
      <selection activeCell="C2" sqref="C1:C16384"/>
    </sheetView>
  </sheetViews>
  <sheetFormatPr defaultColWidth="9.140625" defaultRowHeight="12.75"/>
  <cols>
    <col min="1" max="1" width="9.57421875" style="1" customWidth="1"/>
    <col min="2" max="2" width="35.421875" style="1" customWidth="1"/>
    <col min="3" max="3" width="9.57421875" style="75" hidden="1" customWidth="1"/>
    <col min="4" max="7" width="9.57421875" style="1" customWidth="1"/>
    <col min="8" max="8" width="11.57421875" style="1" customWidth="1"/>
    <col min="9" max="16384" width="9.140625" style="1" customWidth="1"/>
  </cols>
  <sheetData>
    <row r="1" spans="1:8" s="5" customFormat="1" ht="53.25" customHeight="1">
      <c r="A1" s="165" t="s">
        <v>393</v>
      </c>
      <c r="B1" s="165"/>
      <c r="C1" s="165"/>
      <c r="D1" s="165"/>
      <c r="E1" s="165"/>
      <c r="F1" s="165"/>
      <c r="G1" s="165"/>
      <c r="H1" s="165"/>
    </row>
    <row r="2" spans="1:8" ht="12.75" customHeight="1">
      <c r="A2" s="43"/>
      <c r="B2" s="194" t="s">
        <v>3</v>
      </c>
      <c r="C2" s="124"/>
      <c r="D2" s="188" t="s">
        <v>4</v>
      </c>
      <c r="E2" s="162" t="s">
        <v>397</v>
      </c>
      <c r="F2" s="188" t="s">
        <v>5</v>
      </c>
      <c r="G2" s="188" t="s">
        <v>149</v>
      </c>
      <c r="H2" s="162" t="s">
        <v>398</v>
      </c>
    </row>
    <row r="3" spans="1:8" ht="18.75" customHeight="1">
      <c r="A3" s="46"/>
      <c r="B3" s="195"/>
      <c r="C3" s="125"/>
      <c r="D3" s="189"/>
      <c r="E3" s="163"/>
      <c r="F3" s="189"/>
      <c r="G3" s="193"/>
      <c r="H3" s="163"/>
    </row>
    <row r="4" spans="1:8" ht="36" customHeight="1">
      <c r="A4" s="46"/>
      <c r="B4" s="45" t="s">
        <v>83</v>
      </c>
      <c r="C4" s="47"/>
      <c r="D4" s="48">
        <f>D5+D6+D7+D8+D9+D10+D11+D12+D13+D14+D15+D16+D17+D18+D19</f>
        <v>3782.9</v>
      </c>
      <c r="E4" s="48">
        <f>E5+E6+E7+E8+E9+E10+E11+E12+E13+E14+E15+E16+E17+E18+E19</f>
        <v>1265</v>
      </c>
      <c r="F4" s="48">
        <f>F5+F6+F7+F8+F9+F10+F11+F12+F13+F14+F15+F16+F17+F18+F19</f>
        <v>1928.1999999999998</v>
      </c>
      <c r="G4" s="49">
        <f>F4/D4</f>
        <v>0.5097147690924951</v>
      </c>
      <c r="H4" s="49">
        <f>F4/E4</f>
        <v>1.5242687747035573</v>
      </c>
    </row>
    <row r="5" spans="1:8" ht="18.75" customHeight="1">
      <c r="A5" s="46"/>
      <c r="B5" s="50" t="s">
        <v>7</v>
      </c>
      <c r="C5" s="51"/>
      <c r="D5" s="52">
        <v>120</v>
      </c>
      <c r="E5" s="52">
        <v>50</v>
      </c>
      <c r="F5" s="52">
        <v>46.6</v>
      </c>
      <c r="G5" s="49">
        <f aca="true" t="shared" si="0" ref="G5:G27">F5/D5</f>
        <v>0.38833333333333336</v>
      </c>
      <c r="H5" s="49">
        <f aca="true" t="shared" si="1" ref="H5:H27">F5/E5</f>
        <v>0.932</v>
      </c>
    </row>
    <row r="6" spans="1:8" ht="18.75" customHeight="1">
      <c r="A6" s="46"/>
      <c r="B6" s="50" t="s">
        <v>302</v>
      </c>
      <c r="C6" s="51"/>
      <c r="D6" s="52">
        <v>1042.9</v>
      </c>
      <c r="E6" s="52">
        <v>520</v>
      </c>
      <c r="F6" s="52">
        <v>488.5</v>
      </c>
      <c r="G6" s="49">
        <f t="shared" si="0"/>
        <v>0.4684054079969316</v>
      </c>
      <c r="H6" s="49">
        <f t="shared" si="1"/>
        <v>0.9394230769230769</v>
      </c>
    </row>
    <row r="7" spans="1:8" ht="16.5" customHeight="1">
      <c r="A7" s="46"/>
      <c r="B7" s="50" t="s">
        <v>9</v>
      </c>
      <c r="C7" s="51"/>
      <c r="D7" s="52">
        <v>270</v>
      </c>
      <c r="E7" s="52">
        <v>130</v>
      </c>
      <c r="F7" s="52">
        <v>250.7</v>
      </c>
      <c r="G7" s="49">
        <f t="shared" si="0"/>
        <v>0.9285185185185185</v>
      </c>
      <c r="H7" s="49">
        <f t="shared" si="1"/>
        <v>1.9284615384615384</v>
      </c>
    </row>
    <row r="8" spans="1:8" ht="18" customHeight="1">
      <c r="A8" s="46"/>
      <c r="B8" s="50" t="s">
        <v>10</v>
      </c>
      <c r="C8" s="51"/>
      <c r="D8" s="52">
        <v>140</v>
      </c>
      <c r="E8" s="52">
        <v>20</v>
      </c>
      <c r="F8" s="52">
        <v>10.9</v>
      </c>
      <c r="G8" s="49">
        <f t="shared" si="0"/>
        <v>0.07785714285714286</v>
      </c>
      <c r="H8" s="49">
        <f t="shared" si="1"/>
        <v>0.545</v>
      </c>
    </row>
    <row r="9" spans="1:8" ht="17.25" customHeight="1">
      <c r="A9" s="46"/>
      <c r="B9" s="50" t="s">
        <v>11</v>
      </c>
      <c r="C9" s="51"/>
      <c r="D9" s="52">
        <v>2200</v>
      </c>
      <c r="E9" s="52">
        <v>540</v>
      </c>
      <c r="F9" s="52">
        <v>1111.5</v>
      </c>
      <c r="G9" s="49">
        <f t="shared" si="0"/>
        <v>0.5052272727272727</v>
      </c>
      <c r="H9" s="49">
        <f t="shared" si="1"/>
        <v>2.058333333333333</v>
      </c>
    </row>
    <row r="10" spans="1:8" ht="14.25" customHeight="1">
      <c r="A10" s="46"/>
      <c r="B10" s="50" t="s">
        <v>108</v>
      </c>
      <c r="C10" s="51"/>
      <c r="D10" s="52">
        <v>10</v>
      </c>
      <c r="E10" s="52">
        <v>5</v>
      </c>
      <c r="F10" s="52">
        <v>20</v>
      </c>
      <c r="G10" s="49">
        <f t="shared" si="0"/>
        <v>2</v>
      </c>
      <c r="H10" s="49">
        <f t="shared" si="1"/>
        <v>4</v>
      </c>
    </row>
    <row r="11" spans="1:8" ht="20.25" customHeight="1">
      <c r="A11" s="46"/>
      <c r="B11" s="50" t="s">
        <v>12</v>
      </c>
      <c r="C11" s="51"/>
      <c r="D11" s="52">
        <v>0</v>
      </c>
      <c r="E11" s="52">
        <v>0</v>
      </c>
      <c r="F11" s="52">
        <v>0</v>
      </c>
      <c r="G11" s="49">
        <v>0</v>
      </c>
      <c r="H11" s="49">
        <v>0</v>
      </c>
    </row>
    <row r="12" spans="1:8" ht="18.75" customHeight="1">
      <c r="A12" s="46"/>
      <c r="B12" s="50" t="s">
        <v>13</v>
      </c>
      <c r="C12" s="51"/>
      <c r="D12" s="52">
        <v>0</v>
      </c>
      <c r="E12" s="52">
        <v>0</v>
      </c>
      <c r="F12" s="52">
        <v>0</v>
      </c>
      <c r="G12" s="49">
        <v>0</v>
      </c>
      <c r="H12" s="49">
        <v>0</v>
      </c>
    </row>
    <row r="13" spans="1:8" ht="17.25" customHeight="1">
      <c r="A13" s="46"/>
      <c r="B13" s="50" t="s">
        <v>14</v>
      </c>
      <c r="C13" s="51"/>
      <c r="D13" s="52">
        <v>0</v>
      </c>
      <c r="E13" s="52">
        <v>0</v>
      </c>
      <c r="F13" s="52">
        <v>0</v>
      </c>
      <c r="G13" s="49">
        <v>0</v>
      </c>
      <c r="H13" s="49">
        <v>0</v>
      </c>
    </row>
    <row r="14" spans="1:8" ht="15" customHeight="1">
      <c r="A14" s="46"/>
      <c r="B14" s="50" t="s">
        <v>16</v>
      </c>
      <c r="C14" s="51"/>
      <c r="D14" s="52">
        <v>0</v>
      </c>
      <c r="E14" s="52">
        <v>0</v>
      </c>
      <c r="F14" s="52">
        <v>0</v>
      </c>
      <c r="G14" s="49">
        <v>0</v>
      </c>
      <c r="H14" s="49">
        <v>0</v>
      </c>
    </row>
    <row r="15" spans="1:8" ht="18" customHeight="1">
      <c r="A15" s="46"/>
      <c r="B15" s="50" t="s">
        <v>17</v>
      </c>
      <c r="C15" s="51"/>
      <c r="D15" s="52">
        <v>0</v>
      </c>
      <c r="E15" s="52">
        <v>0</v>
      </c>
      <c r="F15" s="52">
        <v>0</v>
      </c>
      <c r="G15" s="49">
        <v>0</v>
      </c>
      <c r="H15" s="49">
        <v>0</v>
      </c>
    </row>
    <row r="16" spans="1:8" ht="27.75" customHeight="1">
      <c r="A16" s="46"/>
      <c r="B16" s="50" t="s">
        <v>18</v>
      </c>
      <c r="C16" s="51"/>
      <c r="D16" s="52">
        <v>0</v>
      </c>
      <c r="E16" s="52">
        <v>0</v>
      </c>
      <c r="F16" s="52">
        <v>0</v>
      </c>
      <c r="G16" s="49">
        <v>0</v>
      </c>
      <c r="H16" s="49">
        <v>0</v>
      </c>
    </row>
    <row r="17" spans="1:8" ht="28.5" customHeight="1">
      <c r="A17" s="46"/>
      <c r="B17" s="50" t="s">
        <v>20</v>
      </c>
      <c r="C17" s="51"/>
      <c r="D17" s="52">
        <v>0</v>
      </c>
      <c r="E17" s="52">
        <v>0</v>
      </c>
      <c r="F17" s="52">
        <v>0</v>
      </c>
      <c r="G17" s="49">
        <v>0</v>
      </c>
      <c r="H17" s="49">
        <v>0</v>
      </c>
    </row>
    <row r="18" spans="1:8" ht="18.75" customHeight="1">
      <c r="A18" s="46"/>
      <c r="B18" s="50" t="s">
        <v>122</v>
      </c>
      <c r="C18" s="51"/>
      <c r="D18" s="52">
        <v>0</v>
      </c>
      <c r="E18" s="52">
        <v>0</v>
      </c>
      <c r="F18" s="52">
        <v>0</v>
      </c>
      <c r="G18" s="49">
        <v>0</v>
      </c>
      <c r="H18" s="49">
        <v>0</v>
      </c>
    </row>
    <row r="19" spans="1:8" ht="16.5" customHeight="1">
      <c r="A19" s="46"/>
      <c r="B19" s="50" t="s">
        <v>23</v>
      </c>
      <c r="C19" s="51"/>
      <c r="D19" s="52">
        <v>0</v>
      </c>
      <c r="E19" s="52">
        <v>0</v>
      </c>
      <c r="F19" s="52"/>
      <c r="G19" s="49">
        <v>0</v>
      </c>
      <c r="H19" s="49">
        <v>0</v>
      </c>
    </row>
    <row r="20" spans="1:8" ht="32.25" customHeight="1">
      <c r="A20" s="46"/>
      <c r="B20" s="53" t="s">
        <v>82</v>
      </c>
      <c r="C20" s="54"/>
      <c r="D20" s="52">
        <f>D21+D22+D23+D24+D25</f>
        <v>1010.8</v>
      </c>
      <c r="E20" s="52">
        <f>E21+E22+E23+E24+E25</f>
        <v>505.4</v>
      </c>
      <c r="F20" s="52">
        <f>F21+F22+F23+F24+F25</f>
        <v>85.80000000000001</v>
      </c>
      <c r="G20" s="49">
        <f t="shared" si="0"/>
        <v>0.0848832607835378</v>
      </c>
      <c r="H20" s="49">
        <f t="shared" si="1"/>
        <v>0.1697665215670756</v>
      </c>
    </row>
    <row r="21" spans="1:8" ht="15">
      <c r="A21" s="46"/>
      <c r="B21" s="50" t="s">
        <v>25</v>
      </c>
      <c r="C21" s="51"/>
      <c r="D21" s="52">
        <v>130.4</v>
      </c>
      <c r="E21" s="52">
        <v>65.2</v>
      </c>
      <c r="F21" s="52">
        <v>37.6</v>
      </c>
      <c r="G21" s="49">
        <f t="shared" si="0"/>
        <v>0.2883435582822086</v>
      </c>
      <c r="H21" s="49">
        <f t="shared" si="1"/>
        <v>0.5766871165644172</v>
      </c>
    </row>
    <row r="22" spans="1:8" ht="18.75" customHeight="1">
      <c r="A22" s="46"/>
      <c r="B22" s="50" t="s">
        <v>103</v>
      </c>
      <c r="C22" s="51"/>
      <c r="D22" s="52">
        <v>161</v>
      </c>
      <c r="E22" s="52">
        <v>80.5</v>
      </c>
      <c r="F22" s="52">
        <v>48.2</v>
      </c>
      <c r="G22" s="49">
        <f t="shared" si="0"/>
        <v>0.29937888198757767</v>
      </c>
      <c r="H22" s="49">
        <f t="shared" si="1"/>
        <v>0.5987577639751553</v>
      </c>
    </row>
    <row r="23" spans="1:8" ht="29.25" customHeight="1">
      <c r="A23" s="46"/>
      <c r="B23" s="50" t="s">
        <v>68</v>
      </c>
      <c r="C23" s="51"/>
      <c r="D23" s="52">
        <v>719.4</v>
      </c>
      <c r="E23" s="52">
        <v>359.7</v>
      </c>
      <c r="F23" s="52">
        <v>0</v>
      </c>
      <c r="G23" s="49">
        <v>0</v>
      </c>
      <c r="H23" s="49">
        <f t="shared" si="1"/>
        <v>0</v>
      </c>
    </row>
    <row r="24" spans="1:8" ht="42.75" customHeight="1">
      <c r="A24" s="46"/>
      <c r="B24" s="50" t="s">
        <v>28</v>
      </c>
      <c r="C24" s="51"/>
      <c r="D24" s="52">
        <v>0</v>
      </c>
      <c r="E24" s="52">
        <v>0</v>
      </c>
      <c r="F24" s="52">
        <v>0</v>
      </c>
      <c r="G24" s="49">
        <v>0</v>
      </c>
      <c r="H24" s="49">
        <v>0</v>
      </c>
    </row>
    <row r="25" spans="1:8" ht="28.5" customHeight="1" thickBot="1">
      <c r="A25" s="46"/>
      <c r="B25" s="55" t="s">
        <v>157</v>
      </c>
      <c r="C25" s="56"/>
      <c r="D25" s="52">
        <v>0</v>
      </c>
      <c r="E25" s="52">
        <v>0</v>
      </c>
      <c r="F25" s="52">
        <v>0</v>
      </c>
      <c r="G25" s="49">
        <v>0</v>
      </c>
      <c r="H25" s="49">
        <v>0</v>
      </c>
    </row>
    <row r="26" spans="1:8" ht="18.75" customHeight="1">
      <c r="A26" s="46"/>
      <c r="B26" s="57" t="s">
        <v>29</v>
      </c>
      <c r="C26" s="58"/>
      <c r="D26" s="48">
        <f>D4+D20</f>
        <v>4793.7</v>
      </c>
      <c r="E26" s="48">
        <f>E4+E20</f>
        <v>1770.4</v>
      </c>
      <c r="F26" s="48">
        <f>F4+F20</f>
        <v>2013.9999999999998</v>
      </c>
      <c r="G26" s="49">
        <f t="shared" si="0"/>
        <v>0.4201347602061038</v>
      </c>
      <c r="H26" s="49">
        <f t="shared" si="1"/>
        <v>1.1375960234975144</v>
      </c>
    </row>
    <row r="27" spans="1:8" ht="15.75" customHeight="1">
      <c r="A27" s="46"/>
      <c r="B27" s="50" t="s">
        <v>109</v>
      </c>
      <c r="C27" s="51"/>
      <c r="D27" s="52">
        <f>D4</f>
        <v>3782.9</v>
      </c>
      <c r="E27" s="52">
        <f>E4</f>
        <v>1265</v>
      </c>
      <c r="F27" s="52">
        <f>F4</f>
        <v>1928.1999999999998</v>
      </c>
      <c r="G27" s="49">
        <f t="shared" si="0"/>
        <v>0.5097147690924951</v>
      </c>
      <c r="H27" s="49">
        <f t="shared" si="1"/>
        <v>1.5242687747035573</v>
      </c>
    </row>
    <row r="28" spans="1:8" ht="12.75">
      <c r="A28" s="172"/>
      <c r="B28" s="190"/>
      <c r="C28" s="190"/>
      <c r="D28" s="190"/>
      <c r="E28" s="190"/>
      <c r="F28" s="190"/>
      <c r="G28" s="190"/>
      <c r="H28" s="191"/>
    </row>
    <row r="29" spans="1:8" ht="15" customHeight="1">
      <c r="A29" s="192" t="s">
        <v>161</v>
      </c>
      <c r="B29" s="169" t="s">
        <v>30</v>
      </c>
      <c r="C29" s="170" t="s">
        <v>200</v>
      </c>
      <c r="D29" s="167" t="s">
        <v>4</v>
      </c>
      <c r="E29" s="162" t="s">
        <v>397</v>
      </c>
      <c r="F29" s="162" t="s">
        <v>5</v>
      </c>
      <c r="G29" s="188" t="s">
        <v>149</v>
      </c>
      <c r="H29" s="162" t="s">
        <v>398</v>
      </c>
    </row>
    <row r="30" spans="1:8" ht="20.25" customHeight="1">
      <c r="A30" s="192"/>
      <c r="B30" s="169"/>
      <c r="C30" s="171"/>
      <c r="D30" s="167"/>
      <c r="E30" s="163"/>
      <c r="F30" s="163"/>
      <c r="G30" s="193"/>
      <c r="H30" s="163"/>
    </row>
    <row r="31" spans="1:8" ht="27.75" customHeight="1">
      <c r="A31" s="54" t="s">
        <v>70</v>
      </c>
      <c r="B31" s="53" t="s">
        <v>31</v>
      </c>
      <c r="C31" s="54"/>
      <c r="D31" s="59">
        <f>D32+D33+D34</f>
        <v>2694.5</v>
      </c>
      <c r="E31" s="59">
        <f>E32+E33+E34</f>
        <v>1453.2</v>
      </c>
      <c r="F31" s="59">
        <f>F32+F33+F34</f>
        <v>882.6</v>
      </c>
      <c r="G31" s="60">
        <f>F31/D31</f>
        <v>0.3275561328632399</v>
      </c>
      <c r="H31" s="123">
        <f>F31/E31</f>
        <v>0.6073492981007432</v>
      </c>
    </row>
    <row r="32" spans="1:8" ht="71.25" customHeight="1">
      <c r="A32" s="51" t="s">
        <v>73</v>
      </c>
      <c r="B32" s="50" t="s">
        <v>165</v>
      </c>
      <c r="C32" s="51" t="s">
        <v>73</v>
      </c>
      <c r="D32" s="52">
        <v>2679.3</v>
      </c>
      <c r="E32" s="52">
        <v>1443</v>
      </c>
      <c r="F32" s="52">
        <v>882.6</v>
      </c>
      <c r="G32" s="60">
        <f aca="true" t="shared" si="2" ref="G32:G61">F32/D32</f>
        <v>0.3294143992833949</v>
      </c>
      <c r="H32" s="123">
        <f aca="true" t="shared" si="3" ref="H32:H61">F32/E32</f>
        <v>0.6116424116424116</v>
      </c>
    </row>
    <row r="33" spans="1:8" ht="19.5" customHeight="1">
      <c r="A33" s="51" t="s">
        <v>75</v>
      </c>
      <c r="B33" s="50" t="s">
        <v>36</v>
      </c>
      <c r="C33" s="51" t="s">
        <v>75</v>
      </c>
      <c r="D33" s="52">
        <v>10</v>
      </c>
      <c r="E33" s="52">
        <v>5</v>
      </c>
      <c r="F33" s="52">
        <v>0</v>
      </c>
      <c r="G33" s="60">
        <f t="shared" si="2"/>
        <v>0</v>
      </c>
      <c r="H33" s="123">
        <f t="shared" si="3"/>
        <v>0</v>
      </c>
    </row>
    <row r="34" spans="1:8" ht="23.25" customHeight="1">
      <c r="A34" s="51" t="s">
        <v>132</v>
      </c>
      <c r="B34" s="50" t="s">
        <v>129</v>
      </c>
      <c r="C34" s="51"/>
      <c r="D34" s="52">
        <f>D35</f>
        <v>5.2</v>
      </c>
      <c r="E34" s="52">
        <f>E35</f>
        <v>5.2</v>
      </c>
      <c r="F34" s="52">
        <f>F35</f>
        <v>0</v>
      </c>
      <c r="G34" s="60">
        <f t="shared" si="2"/>
        <v>0</v>
      </c>
      <c r="H34" s="123">
        <f t="shared" si="3"/>
        <v>0</v>
      </c>
    </row>
    <row r="35" spans="1:8" s="16" customFormat="1" ht="26.25" customHeight="1">
      <c r="A35" s="61"/>
      <c r="B35" s="62" t="s">
        <v>217</v>
      </c>
      <c r="C35" s="61" t="s">
        <v>218</v>
      </c>
      <c r="D35" s="63">
        <v>5.2</v>
      </c>
      <c r="E35" s="63">
        <v>5.2</v>
      </c>
      <c r="F35" s="63">
        <v>0</v>
      </c>
      <c r="G35" s="60">
        <f t="shared" si="2"/>
        <v>0</v>
      </c>
      <c r="H35" s="123">
        <f t="shared" si="3"/>
        <v>0</v>
      </c>
    </row>
    <row r="36" spans="1:8" ht="18.75" customHeight="1">
      <c r="A36" s="54" t="s">
        <v>112</v>
      </c>
      <c r="B36" s="53" t="s">
        <v>105</v>
      </c>
      <c r="C36" s="54"/>
      <c r="D36" s="59">
        <f>D37</f>
        <v>161</v>
      </c>
      <c r="E36" s="59">
        <f>E37</f>
        <v>144.9</v>
      </c>
      <c r="F36" s="59">
        <f>F37</f>
        <v>37.1</v>
      </c>
      <c r="G36" s="60">
        <f t="shared" si="2"/>
        <v>0.23043478260869565</v>
      </c>
      <c r="H36" s="123">
        <f t="shared" si="3"/>
        <v>0.2560386473429952</v>
      </c>
    </row>
    <row r="37" spans="1:8" ht="48" customHeight="1">
      <c r="A37" s="51" t="s">
        <v>113</v>
      </c>
      <c r="B37" s="50" t="s">
        <v>171</v>
      </c>
      <c r="C37" s="51" t="s">
        <v>274</v>
      </c>
      <c r="D37" s="52">
        <v>161</v>
      </c>
      <c r="E37" s="52">
        <v>144.9</v>
      </c>
      <c r="F37" s="52">
        <v>37.1</v>
      </c>
      <c r="G37" s="60">
        <f t="shared" si="2"/>
        <v>0.23043478260869565</v>
      </c>
      <c r="H37" s="123">
        <f t="shared" si="3"/>
        <v>0.2560386473429952</v>
      </c>
    </row>
    <row r="38" spans="1:8" ht="30" customHeight="1" hidden="1">
      <c r="A38" s="54" t="s">
        <v>76</v>
      </c>
      <c r="B38" s="53" t="s">
        <v>39</v>
      </c>
      <c r="C38" s="54"/>
      <c r="D38" s="59">
        <f aca="true" t="shared" si="4" ref="D38:F39">D39</f>
        <v>0</v>
      </c>
      <c r="E38" s="59">
        <f t="shared" si="4"/>
        <v>0</v>
      </c>
      <c r="F38" s="59">
        <f t="shared" si="4"/>
        <v>0</v>
      </c>
      <c r="G38" s="60" t="e">
        <f t="shared" si="2"/>
        <v>#DIV/0!</v>
      </c>
      <c r="H38" s="123" t="e">
        <f t="shared" si="3"/>
        <v>#DIV/0!</v>
      </c>
    </row>
    <row r="39" spans="1:8" ht="18" customHeight="1" hidden="1">
      <c r="A39" s="51" t="s">
        <v>114</v>
      </c>
      <c r="B39" s="50" t="s">
        <v>107</v>
      </c>
      <c r="C39" s="51"/>
      <c r="D39" s="52">
        <f t="shared" si="4"/>
        <v>0</v>
      </c>
      <c r="E39" s="52">
        <f t="shared" si="4"/>
        <v>0</v>
      </c>
      <c r="F39" s="52">
        <f t="shared" si="4"/>
        <v>0</v>
      </c>
      <c r="G39" s="60" t="e">
        <f t="shared" si="2"/>
        <v>#DIV/0!</v>
      </c>
      <c r="H39" s="123" t="e">
        <f t="shared" si="3"/>
        <v>#DIV/0!</v>
      </c>
    </row>
    <row r="40" spans="1:8" ht="54.75" customHeight="1" hidden="1">
      <c r="A40" s="51"/>
      <c r="B40" s="50" t="s">
        <v>278</v>
      </c>
      <c r="C40" s="51" t="s">
        <v>279</v>
      </c>
      <c r="D40" s="52">
        <v>0</v>
      </c>
      <c r="E40" s="52">
        <v>0</v>
      </c>
      <c r="F40" s="52">
        <v>0</v>
      </c>
      <c r="G40" s="60" t="e">
        <f t="shared" si="2"/>
        <v>#DIV/0!</v>
      </c>
      <c r="H40" s="123" t="e">
        <f t="shared" si="3"/>
        <v>#DIV/0!</v>
      </c>
    </row>
    <row r="41" spans="1:8" ht="16.5" customHeight="1" hidden="1">
      <c r="A41" s="54" t="s">
        <v>77</v>
      </c>
      <c r="B41" s="53" t="s">
        <v>41</v>
      </c>
      <c r="C41" s="54"/>
      <c r="D41" s="59">
        <f aca="true" t="shared" si="5" ref="D41:F42">D42</f>
        <v>0</v>
      </c>
      <c r="E41" s="59">
        <f t="shared" si="5"/>
        <v>0</v>
      </c>
      <c r="F41" s="59">
        <f t="shared" si="5"/>
        <v>0</v>
      </c>
      <c r="G41" s="60" t="e">
        <f t="shared" si="2"/>
        <v>#DIV/0!</v>
      </c>
      <c r="H41" s="123" t="e">
        <f t="shared" si="3"/>
        <v>#DIV/0!</v>
      </c>
    </row>
    <row r="42" spans="1:8" ht="27.75" customHeight="1" hidden="1">
      <c r="A42" s="64" t="s">
        <v>78</v>
      </c>
      <c r="B42" s="65" t="s">
        <v>127</v>
      </c>
      <c r="C42" s="51"/>
      <c r="D42" s="52">
        <f t="shared" si="5"/>
        <v>0</v>
      </c>
      <c r="E42" s="52">
        <f t="shared" si="5"/>
        <v>0</v>
      </c>
      <c r="F42" s="52">
        <f t="shared" si="5"/>
        <v>0</v>
      </c>
      <c r="G42" s="60" t="e">
        <f t="shared" si="2"/>
        <v>#DIV/0!</v>
      </c>
      <c r="H42" s="123" t="e">
        <f t="shared" si="3"/>
        <v>#DIV/0!</v>
      </c>
    </row>
    <row r="43" spans="1:8" ht="27" customHeight="1" hidden="1">
      <c r="A43" s="61"/>
      <c r="B43" s="66" t="s">
        <v>127</v>
      </c>
      <c r="C43" s="61" t="s">
        <v>287</v>
      </c>
      <c r="D43" s="63">
        <f>0</f>
        <v>0</v>
      </c>
      <c r="E43" s="63">
        <f>0</f>
        <v>0</v>
      </c>
      <c r="F43" s="63">
        <f>0</f>
        <v>0</v>
      </c>
      <c r="G43" s="60" t="e">
        <f t="shared" si="2"/>
        <v>#DIV/0!</v>
      </c>
      <c r="H43" s="123" t="e">
        <f t="shared" si="3"/>
        <v>#DIV/0!</v>
      </c>
    </row>
    <row r="44" spans="1:8" ht="31.5" customHeight="1">
      <c r="A44" s="54" t="s">
        <v>79</v>
      </c>
      <c r="B44" s="53" t="s">
        <v>42</v>
      </c>
      <c r="C44" s="54"/>
      <c r="D44" s="59">
        <f>D45</f>
        <v>315</v>
      </c>
      <c r="E44" s="59">
        <f>E45</f>
        <v>180.6</v>
      </c>
      <c r="F44" s="59">
        <f>F45</f>
        <v>80.9</v>
      </c>
      <c r="G44" s="60">
        <f t="shared" si="2"/>
        <v>0.25682539682539685</v>
      </c>
      <c r="H44" s="123">
        <f t="shared" si="3"/>
        <v>0.44795127353266895</v>
      </c>
    </row>
    <row r="45" spans="1:8" ht="19.5" customHeight="1">
      <c r="A45" s="51" t="s">
        <v>45</v>
      </c>
      <c r="B45" s="50" t="s">
        <v>46</v>
      </c>
      <c r="C45" s="51"/>
      <c r="D45" s="52">
        <f>D46+D47+D49+D48</f>
        <v>315</v>
      </c>
      <c r="E45" s="52">
        <f>E46+E47+E49+E48</f>
        <v>180.6</v>
      </c>
      <c r="F45" s="52">
        <f>F46+F47+F49+F48</f>
        <v>80.9</v>
      </c>
      <c r="G45" s="60">
        <f t="shared" si="2"/>
        <v>0.25682539682539685</v>
      </c>
      <c r="H45" s="123">
        <f t="shared" si="3"/>
        <v>0.44795127353266895</v>
      </c>
    </row>
    <row r="46" spans="1:8" s="16" customFormat="1" ht="20.25" customHeight="1">
      <c r="A46" s="61"/>
      <c r="B46" s="62" t="s">
        <v>100</v>
      </c>
      <c r="C46" s="61" t="s">
        <v>263</v>
      </c>
      <c r="D46" s="63">
        <v>230</v>
      </c>
      <c r="E46" s="63">
        <v>110.6</v>
      </c>
      <c r="F46" s="63">
        <v>80.9</v>
      </c>
      <c r="G46" s="60">
        <f t="shared" si="2"/>
        <v>0.3517391304347826</v>
      </c>
      <c r="H46" s="123">
        <f t="shared" si="3"/>
        <v>0.7314647377938518</v>
      </c>
    </row>
    <row r="47" spans="1:8" s="16" customFormat="1" ht="16.5" customHeight="1">
      <c r="A47" s="61"/>
      <c r="B47" s="62" t="s">
        <v>268</v>
      </c>
      <c r="C47" s="61" t="s">
        <v>264</v>
      </c>
      <c r="D47" s="63">
        <v>25</v>
      </c>
      <c r="E47" s="63">
        <v>25</v>
      </c>
      <c r="F47" s="63">
        <f>0</f>
        <v>0</v>
      </c>
      <c r="G47" s="60">
        <f t="shared" si="2"/>
        <v>0</v>
      </c>
      <c r="H47" s="123">
        <v>0</v>
      </c>
    </row>
    <row r="48" spans="1:8" s="16" customFormat="1" ht="16.5" customHeight="1">
      <c r="A48" s="61"/>
      <c r="B48" s="62" t="s">
        <v>378</v>
      </c>
      <c r="C48" s="61" t="s">
        <v>377</v>
      </c>
      <c r="D48" s="63">
        <v>10</v>
      </c>
      <c r="E48" s="63">
        <v>5</v>
      </c>
      <c r="F48" s="63">
        <v>0</v>
      </c>
      <c r="G48" s="60">
        <f t="shared" si="2"/>
        <v>0</v>
      </c>
      <c r="H48" s="123">
        <v>0</v>
      </c>
    </row>
    <row r="49" spans="1:8" s="16" customFormat="1" ht="30" customHeight="1">
      <c r="A49" s="61"/>
      <c r="B49" s="62" t="s">
        <v>183</v>
      </c>
      <c r="C49" s="61" t="s">
        <v>269</v>
      </c>
      <c r="D49" s="63">
        <v>50</v>
      </c>
      <c r="E49" s="63">
        <v>40</v>
      </c>
      <c r="F49" s="63">
        <v>0</v>
      </c>
      <c r="G49" s="60">
        <f t="shared" si="2"/>
        <v>0</v>
      </c>
      <c r="H49" s="123">
        <f t="shared" si="3"/>
        <v>0</v>
      </c>
    </row>
    <row r="50" spans="1:8" ht="18" customHeight="1">
      <c r="A50" s="44" t="s">
        <v>130</v>
      </c>
      <c r="B50" s="53" t="s">
        <v>128</v>
      </c>
      <c r="C50" s="54"/>
      <c r="D50" s="52">
        <f>D52</f>
        <v>1</v>
      </c>
      <c r="E50" s="52">
        <f>E52</f>
        <v>1</v>
      </c>
      <c r="F50" s="52">
        <f>F52</f>
        <v>0.5</v>
      </c>
      <c r="G50" s="60">
        <f t="shared" si="2"/>
        <v>0.5</v>
      </c>
      <c r="H50" s="123">
        <f t="shared" si="3"/>
        <v>0.5</v>
      </c>
    </row>
    <row r="51" spans="1:8" ht="36" customHeight="1">
      <c r="A51" s="47" t="s">
        <v>124</v>
      </c>
      <c r="B51" s="50" t="s">
        <v>131</v>
      </c>
      <c r="C51" s="51"/>
      <c r="D51" s="52">
        <f>D52</f>
        <v>1</v>
      </c>
      <c r="E51" s="52">
        <f>E52</f>
        <v>1</v>
      </c>
      <c r="F51" s="52">
        <f>F52</f>
        <v>0.5</v>
      </c>
      <c r="G51" s="60">
        <f t="shared" si="2"/>
        <v>0.5</v>
      </c>
      <c r="H51" s="123">
        <f t="shared" si="3"/>
        <v>0.5</v>
      </c>
    </row>
    <row r="52" spans="1:8" s="16" customFormat="1" ht="26.25" customHeight="1">
      <c r="A52" s="61"/>
      <c r="B52" s="62" t="s">
        <v>277</v>
      </c>
      <c r="C52" s="61" t="s">
        <v>270</v>
      </c>
      <c r="D52" s="63">
        <v>1</v>
      </c>
      <c r="E52" s="63">
        <v>1</v>
      </c>
      <c r="F52" s="63">
        <v>0.5</v>
      </c>
      <c r="G52" s="60">
        <f t="shared" si="2"/>
        <v>0.5</v>
      </c>
      <c r="H52" s="123">
        <f t="shared" si="3"/>
        <v>0.5</v>
      </c>
    </row>
    <row r="53" spans="1:8" ht="18" customHeight="1" hidden="1">
      <c r="A53" s="54" t="s">
        <v>47</v>
      </c>
      <c r="B53" s="53" t="s">
        <v>48</v>
      </c>
      <c r="C53" s="54"/>
      <c r="D53" s="52">
        <f aca="true" t="shared" si="6" ref="D53:F54">D54</f>
        <v>0</v>
      </c>
      <c r="E53" s="52">
        <f t="shared" si="6"/>
        <v>0</v>
      </c>
      <c r="F53" s="52">
        <f t="shared" si="6"/>
        <v>0</v>
      </c>
      <c r="G53" s="60" t="e">
        <f t="shared" si="2"/>
        <v>#DIV/0!</v>
      </c>
      <c r="H53" s="123" t="e">
        <f t="shared" si="3"/>
        <v>#DIV/0!</v>
      </c>
    </row>
    <row r="54" spans="1:8" ht="23.25" customHeight="1" hidden="1">
      <c r="A54" s="51" t="s">
        <v>52</v>
      </c>
      <c r="B54" s="50" t="s">
        <v>121</v>
      </c>
      <c r="C54" s="51"/>
      <c r="D54" s="52">
        <f t="shared" si="6"/>
        <v>0</v>
      </c>
      <c r="E54" s="52">
        <f t="shared" si="6"/>
        <v>0</v>
      </c>
      <c r="F54" s="52">
        <f t="shared" si="6"/>
        <v>0</v>
      </c>
      <c r="G54" s="60" t="e">
        <f t="shared" si="2"/>
        <v>#DIV/0!</v>
      </c>
      <c r="H54" s="123" t="e">
        <f t="shared" si="3"/>
        <v>#DIV/0!</v>
      </c>
    </row>
    <row r="55" spans="1:8" s="16" customFormat="1" ht="31.5" customHeight="1" hidden="1">
      <c r="A55" s="61"/>
      <c r="B55" s="62" t="s">
        <v>271</v>
      </c>
      <c r="C55" s="61" t="s">
        <v>272</v>
      </c>
      <c r="D55" s="63">
        <v>0</v>
      </c>
      <c r="E55" s="63">
        <v>0</v>
      </c>
      <c r="F55" s="63">
        <v>0</v>
      </c>
      <c r="G55" s="60" t="e">
        <f t="shared" si="2"/>
        <v>#DIV/0!</v>
      </c>
      <c r="H55" s="123" t="e">
        <f t="shared" si="3"/>
        <v>#DIV/0!</v>
      </c>
    </row>
    <row r="56" spans="1:8" ht="18.75" customHeight="1">
      <c r="A56" s="54">
        <v>1000</v>
      </c>
      <c r="B56" s="53" t="s">
        <v>62</v>
      </c>
      <c r="C56" s="54"/>
      <c r="D56" s="52">
        <f>D57</f>
        <v>40</v>
      </c>
      <c r="E56" s="52">
        <f>E57</f>
        <v>32</v>
      </c>
      <c r="F56" s="52">
        <f>F57</f>
        <v>27.5</v>
      </c>
      <c r="G56" s="60">
        <f t="shared" si="2"/>
        <v>0.6875</v>
      </c>
      <c r="H56" s="123">
        <f t="shared" si="3"/>
        <v>0.859375</v>
      </c>
    </row>
    <row r="57" spans="1:8" ht="18.75" customHeight="1">
      <c r="A57" s="51">
        <v>1001</v>
      </c>
      <c r="B57" s="50" t="s">
        <v>186</v>
      </c>
      <c r="C57" s="51" t="s">
        <v>63</v>
      </c>
      <c r="D57" s="52">
        <v>40</v>
      </c>
      <c r="E57" s="52">
        <v>32</v>
      </c>
      <c r="F57" s="52">
        <v>27.5</v>
      </c>
      <c r="G57" s="60">
        <f t="shared" si="2"/>
        <v>0.6875</v>
      </c>
      <c r="H57" s="123">
        <f t="shared" si="3"/>
        <v>0.859375</v>
      </c>
    </row>
    <row r="58" spans="1:8" ht="18.75" customHeight="1">
      <c r="A58" s="54"/>
      <c r="B58" s="53" t="s">
        <v>101</v>
      </c>
      <c r="C58" s="54"/>
      <c r="D58" s="59">
        <f>D59</f>
        <v>1637.9</v>
      </c>
      <c r="E58" s="59">
        <f>E59</f>
        <v>845.7</v>
      </c>
      <c r="F58" s="59">
        <f>F59</f>
        <v>600</v>
      </c>
      <c r="G58" s="60">
        <f t="shared" si="2"/>
        <v>0.3663227303254167</v>
      </c>
      <c r="H58" s="123">
        <f t="shared" si="3"/>
        <v>0.7094714437743881</v>
      </c>
    </row>
    <row r="59" spans="1:8" s="16" customFormat="1" ht="29.25" customHeight="1">
      <c r="A59" s="61"/>
      <c r="B59" s="62" t="s">
        <v>102</v>
      </c>
      <c r="C59" s="61" t="s">
        <v>204</v>
      </c>
      <c r="D59" s="63">
        <v>1637.9</v>
      </c>
      <c r="E59" s="63">
        <v>845.7</v>
      </c>
      <c r="F59" s="63">
        <v>600</v>
      </c>
      <c r="G59" s="60">
        <f t="shared" si="2"/>
        <v>0.3663227303254167</v>
      </c>
      <c r="H59" s="123">
        <f t="shared" si="3"/>
        <v>0.7094714437743881</v>
      </c>
    </row>
    <row r="60" spans="1:8" ht="21.75" customHeight="1">
      <c r="A60" s="51"/>
      <c r="B60" s="69" t="s">
        <v>69</v>
      </c>
      <c r="C60" s="70"/>
      <c r="D60" s="71">
        <f>D31+D36+D38+D41+D44+D50+D53+D56+D58</f>
        <v>4849.4</v>
      </c>
      <c r="E60" s="71">
        <f>E31+E36+E38+E41+E44+E50+E53+E56+E58</f>
        <v>2657.4</v>
      </c>
      <c r="F60" s="71">
        <f>F31+F36+F38+F41+F44+F50+F53+F56+F58</f>
        <v>1628.6</v>
      </c>
      <c r="G60" s="60">
        <f t="shared" si="2"/>
        <v>0.33583536107559697</v>
      </c>
      <c r="H60" s="123">
        <f t="shared" si="3"/>
        <v>0.6128546699781741</v>
      </c>
    </row>
    <row r="61" spans="1:8" ht="25.5" customHeight="1">
      <c r="A61" s="115"/>
      <c r="B61" s="65" t="s">
        <v>84</v>
      </c>
      <c r="C61" s="64"/>
      <c r="D61" s="101">
        <f>D58</f>
        <v>1637.9</v>
      </c>
      <c r="E61" s="101">
        <f>E58</f>
        <v>845.7</v>
      </c>
      <c r="F61" s="101">
        <f>F58</f>
        <v>600</v>
      </c>
      <c r="G61" s="60">
        <f t="shared" si="2"/>
        <v>0.3663227303254167</v>
      </c>
      <c r="H61" s="123">
        <f t="shared" si="3"/>
        <v>0.7094714437743881</v>
      </c>
    </row>
    <row r="62" ht="12.75">
      <c r="A62" s="75"/>
    </row>
    <row r="63" ht="12.75">
      <c r="A63" s="75"/>
    </row>
    <row r="64" spans="1:6" ht="15">
      <c r="A64" s="75"/>
      <c r="B64" s="3" t="s">
        <v>94</v>
      </c>
      <c r="C64" s="6"/>
      <c r="F64" s="1">
        <v>285.8</v>
      </c>
    </row>
    <row r="65" spans="1:3" ht="15">
      <c r="A65" s="75"/>
      <c r="B65" s="3"/>
      <c r="C65" s="6"/>
    </row>
    <row r="66" spans="1:3" ht="15">
      <c r="A66" s="75"/>
      <c r="B66" s="3" t="s">
        <v>85</v>
      </c>
      <c r="C66" s="6"/>
    </row>
    <row r="67" spans="1:3" ht="15">
      <c r="A67" s="75"/>
      <c r="B67" s="3" t="s">
        <v>86</v>
      </c>
      <c r="C67" s="6"/>
    </row>
    <row r="68" spans="1:3" ht="15">
      <c r="A68" s="75"/>
      <c r="B68" s="3"/>
      <c r="C68" s="6"/>
    </row>
    <row r="69" spans="1:3" ht="15">
      <c r="A69" s="75"/>
      <c r="B69" s="3" t="s">
        <v>87</v>
      </c>
      <c r="C69" s="6"/>
    </row>
    <row r="70" spans="1:3" ht="15">
      <c r="A70" s="75"/>
      <c r="B70" s="3" t="s">
        <v>88</v>
      </c>
      <c r="C70" s="6"/>
    </row>
    <row r="71" spans="1:3" ht="15">
      <c r="A71" s="75"/>
      <c r="B71" s="3"/>
      <c r="C71" s="6"/>
    </row>
    <row r="72" spans="1:3" ht="15">
      <c r="A72" s="75"/>
      <c r="B72" s="3" t="s">
        <v>89</v>
      </c>
      <c r="C72" s="6"/>
    </row>
    <row r="73" spans="1:3" ht="15">
      <c r="A73" s="75"/>
      <c r="B73" s="3" t="s">
        <v>90</v>
      </c>
      <c r="C73" s="6"/>
    </row>
    <row r="74" spans="1:3" ht="15">
      <c r="A74" s="75"/>
      <c r="B74" s="3"/>
      <c r="C74" s="6"/>
    </row>
    <row r="75" spans="1:3" ht="15">
      <c r="A75" s="75"/>
      <c r="B75" s="3" t="s">
        <v>91</v>
      </c>
      <c r="C75" s="6"/>
    </row>
    <row r="76" spans="1:3" ht="15">
      <c r="A76" s="75"/>
      <c r="B76" s="3" t="s">
        <v>92</v>
      </c>
      <c r="C76" s="6"/>
    </row>
    <row r="77" ht="12.75">
      <c r="A77" s="75"/>
    </row>
    <row r="78" ht="12.75">
      <c r="A78" s="75"/>
    </row>
    <row r="79" spans="1:8" ht="15">
      <c r="A79" s="75"/>
      <c r="B79" s="3" t="s">
        <v>93</v>
      </c>
      <c r="C79" s="6"/>
      <c r="F79" s="74">
        <f>F64+F26-F60</f>
        <v>671.1999999999998</v>
      </c>
      <c r="H79" s="74"/>
    </row>
    <row r="80" ht="12.75">
      <c r="A80" s="75"/>
    </row>
    <row r="81" ht="12.75">
      <c r="A81" s="75"/>
    </row>
    <row r="82" spans="1:3" ht="15">
      <c r="A82" s="75"/>
      <c r="B82" s="3" t="s">
        <v>95</v>
      </c>
      <c r="C82" s="6"/>
    </row>
    <row r="83" spans="1:3" ht="15">
      <c r="A83" s="75"/>
      <c r="B83" s="3" t="s">
        <v>96</v>
      </c>
      <c r="C83" s="6"/>
    </row>
    <row r="84" spans="1:3" ht="15">
      <c r="A84" s="75"/>
      <c r="B84" s="3" t="s">
        <v>97</v>
      </c>
      <c r="C84" s="6"/>
    </row>
  </sheetData>
  <sheetProtection/>
  <mergeCells count="16">
    <mergeCell ref="C29:C30"/>
    <mergeCell ref="G2:G3"/>
    <mergeCell ref="E2:E3"/>
    <mergeCell ref="E29:E30"/>
    <mergeCell ref="F29:F30"/>
    <mergeCell ref="F2:F3"/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86"/>
  <sheetViews>
    <sheetView zoomScalePageLayoutView="0" workbookViewId="0" topLeftCell="A49">
      <selection activeCell="C2" sqref="C1:C16384"/>
    </sheetView>
  </sheetViews>
  <sheetFormatPr defaultColWidth="9.140625" defaultRowHeight="12.75"/>
  <cols>
    <col min="1" max="1" width="6.421875" style="2" customWidth="1"/>
    <col min="2" max="2" width="28.00390625" style="2" customWidth="1"/>
    <col min="3" max="3" width="10.28125" style="129" hidden="1" customWidth="1"/>
    <col min="4" max="5" width="12.421875" style="2" customWidth="1"/>
    <col min="6" max="6" width="11.7109375" style="2" customWidth="1"/>
    <col min="7" max="7" width="10.00390625" style="2" customWidth="1"/>
    <col min="8" max="8" width="11.00390625" style="2" customWidth="1"/>
    <col min="9" max="9" width="9.140625" style="33" customWidth="1"/>
    <col min="10" max="16384" width="9.140625" style="2" customWidth="1"/>
  </cols>
  <sheetData>
    <row r="1" spans="1:9" s="4" customFormat="1" ht="66" customHeight="1">
      <c r="A1" s="196" t="s">
        <v>394</v>
      </c>
      <c r="B1" s="196"/>
      <c r="C1" s="196"/>
      <c r="D1" s="196"/>
      <c r="E1" s="196"/>
      <c r="F1" s="196"/>
      <c r="G1" s="196"/>
      <c r="H1" s="196"/>
      <c r="I1" s="42"/>
    </row>
    <row r="2" spans="1:9" s="1" customFormat="1" ht="12.75" customHeight="1">
      <c r="A2" s="43"/>
      <c r="B2" s="169" t="s">
        <v>3</v>
      </c>
      <c r="C2" s="44"/>
      <c r="D2" s="167" t="s">
        <v>4</v>
      </c>
      <c r="E2" s="162" t="s">
        <v>397</v>
      </c>
      <c r="F2" s="167" t="s">
        <v>5</v>
      </c>
      <c r="G2" s="188" t="s">
        <v>149</v>
      </c>
      <c r="H2" s="162" t="s">
        <v>398</v>
      </c>
      <c r="I2" s="32"/>
    </row>
    <row r="3" spans="1:9" s="1" customFormat="1" ht="19.5" customHeight="1">
      <c r="A3" s="46"/>
      <c r="B3" s="169"/>
      <c r="C3" s="44"/>
      <c r="D3" s="167"/>
      <c r="E3" s="163"/>
      <c r="F3" s="167"/>
      <c r="G3" s="189"/>
      <c r="H3" s="163"/>
      <c r="I3" s="32"/>
    </row>
    <row r="4" spans="1:9" s="1" customFormat="1" ht="30">
      <c r="A4" s="46"/>
      <c r="B4" s="45" t="s">
        <v>83</v>
      </c>
      <c r="C4" s="47"/>
      <c r="D4" s="126">
        <f>D5+D6+D7+D8+D9+D10+D11+D12+D13+D14+D15+D16+D17+D18+D19+D20</f>
        <v>2825.6</v>
      </c>
      <c r="E4" s="126">
        <f>E5+E6+E7+E8+E9+E10+E11+E12+E13+E14+E15+E16+E17+E18+E19+E20</f>
        <v>985</v>
      </c>
      <c r="F4" s="126">
        <f>F5+F6+F7+F8+F9+F10+F11+F12+F13+F14+F15+F16+F17+F18+F19+F20</f>
        <v>1356.9999999999998</v>
      </c>
      <c r="G4" s="49">
        <f aca="true" t="shared" si="0" ref="G4:G10">F4/D4</f>
        <v>0.48025198187995466</v>
      </c>
      <c r="H4" s="49">
        <f aca="true" t="shared" si="1" ref="H4:H10">F4/E4</f>
        <v>1.377664974619289</v>
      </c>
      <c r="I4" s="32"/>
    </row>
    <row r="5" spans="1:9" s="1" customFormat="1" ht="15">
      <c r="A5" s="46"/>
      <c r="B5" s="50" t="s">
        <v>7</v>
      </c>
      <c r="C5" s="51"/>
      <c r="D5" s="127">
        <v>155</v>
      </c>
      <c r="E5" s="127">
        <v>60</v>
      </c>
      <c r="F5" s="127">
        <v>46.6</v>
      </c>
      <c r="G5" s="49">
        <f t="shared" si="0"/>
        <v>0.3006451612903226</v>
      </c>
      <c r="H5" s="49">
        <f t="shared" si="1"/>
        <v>0.7766666666666667</v>
      </c>
      <c r="I5" s="32"/>
    </row>
    <row r="6" spans="1:9" s="1" customFormat="1" ht="15">
      <c r="A6" s="46"/>
      <c r="B6" s="50" t="s">
        <v>302</v>
      </c>
      <c r="C6" s="51"/>
      <c r="D6" s="127">
        <v>980.6</v>
      </c>
      <c r="E6" s="127">
        <v>490</v>
      </c>
      <c r="F6" s="127">
        <v>458.8</v>
      </c>
      <c r="G6" s="49">
        <f t="shared" si="0"/>
        <v>0.46787681011625537</v>
      </c>
      <c r="H6" s="49">
        <f t="shared" si="1"/>
        <v>0.9363265306122449</v>
      </c>
      <c r="I6" s="32"/>
    </row>
    <row r="7" spans="1:9" s="1" customFormat="1" ht="15">
      <c r="A7" s="46"/>
      <c r="B7" s="50" t="s">
        <v>9</v>
      </c>
      <c r="C7" s="51"/>
      <c r="D7" s="127">
        <v>330</v>
      </c>
      <c r="E7" s="127">
        <v>170</v>
      </c>
      <c r="F7" s="127">
        <v>226.6</v>
      </c>
      <c r="G7" s="49">
        <f t="shared" si="0"/>
        <v>0.6866666666666666</v>
      </c>
      <c r="H7" s="49">
        <f t="shared" si="1"/>
        <v>1.3329411764705883</v>
      </c>
      <c r="I7" s="32"/>
    </row>
    <row r="8" spans="1:9" s="1" customFormat="1" ht="15">
      <c r="A8" s="46"/>
      <c r="B8" s="50" t="s">
        <v>10</v>
      </c>
      <c r="C8" s="51"/>
      <c r="D8" s="127">
        <v>150</v>
      </c>
      <c r="E8" s="127">
        <v>20</v>
      </c>
      <c r="F8" s="127">
        <v>-5.6</v>
      </c>
      <c r="G8" s="49">
        <f t="shared" si="0"/>
        <v>-0.03733333333333333</v>
      </c>
      <c r="H8" s="49">
        <f t="shared" si="1"/>
        <v>-0.27999999999999997</v>
      </c>
      <c r="I8" s="32"/>
    </row>
    <row r="9" spans="1:9" s="1" customFormat="1" ht="15">
      <c r="A9" s="46"/>
      <c r="B9" s="50" t="s">
        <v>11</v>
      </c>
      <c r="C9" s="51"/>
      <c r="D9" s="127">
        <v>1200</v>
      </c>
      <c r="E9" s="127">
        <v>240</v>
      </c>
      <c r="F9" s="127">
        <v>585.3</v>
      </c>
      <c r="G9" s="49">
        <f t="shared" si="0"/>
        <v>0.48774999999999996</v>
      </c>
      <c r="H9" s="49">
        <f t="shared" si="1"/>
        <v>2.4387499999999998</v>
      </c>
      <c r="I9" s="32"/>
    </row>
    <row r="10" spans="1:9" s="1" customFormat="1" ht="15">
      <c r="A10" s="46"/>
      <c r="B10" s="50" t="s">
        <v>108</v>
      </c>
      <c r="C10" s="51"/>
      <c r="D10" s="127">
        <v>10</v>
      </c>
      <c r="E10" s="127">
        <v>5</v>
      </c>
      <c r="F10" s="127">
        <v>13.3</v>
      </c>
      <c r="G10" s="49">
        <f t="shared" si="0"/>
        <v>1.33</v>
      </c>
      <c r="H10" s="49">
        <f t="shared" si="1"/>
        <v>2.66</v>
      </c>
      <c r="I10" s="32"/>
    </row>
    <row r="11" spans="1:9" s="1" customFormat="1" ht="25.5">
      <c r="A11" s="46"/>
      <c r="B11" s="50" t="s">
        <v>12</v>
      </c>
      <c r="C11" s="51"/>
      <c r="D11" s="127">
        <v>0</v>
      </c>
      <c r="E11" s="127">
        <v>0</v>
      </c>
      <c r="F11" s="127">
        <v>0</v>
      </c>
      <c r="G11" s="49">
        <v>0</v>
      </c>
      <c r="H11" s="49">
        <v>0</v>
      </c>
      <c r="I11" s="32"/>
    </row>
    <row r="12" spans="1:9" s="1" customFormat="1" ht="15">
      <c r="A12" s="46"/>
      <c r="B12" s="50" t="s">
        <v>13</v>
      </c>
      <c r="C12" s="51"/>
      <c r="D12" s="127">
        <v>0</v>
      </c>
      <c r="E12" s="127">
        <v>0</v>
      </c>
      <c r="F12" s="127">
        <v>0</v>
      </c>
      <c r="G12" s="49">
        <v>0</v>
      </c>
      <c r="H12" s="49">
        <v>0</v>
      </c>
      <c r="I12" s="32"/>
    </row>
    <row r="13" spans="1:9" s="1" customFormat="1" ht="15">
      <c r="A13" s="46"/>
      <c r="B13" s="50" t="s">
        <v>14</v>
      </c>
      <c r="C13" s="51"/>
      <c r="D13" s="127">
        <v>0</v>
      </c>
      <c r="E13" s="127">
        <v>0</v>
      </c>
      <c r="F13" s="127">
        <v>0</v>
      </c>
      <c r="G13" s="49">
        <v>0</v>
      </c>
      <c r="H13" s="49">
        <v>0</v>
      </c>
      <c r="I13" s="32"/>
    </row>
    <row r="14" spans="1:9" s="1" customFormat="1" ht="15">
      <c r="A14" s="46"/>
      <c r="B14" s="50" t="s">
        <v>16</v>
      </c>
      <c r="C14" s="51"/>
      <c r="D14" s="127">
        <v>0</v>
      </c>
      <c r="E14" s="127">
        <v>0</v>
      </c>
      <c r="F14" s="127">
        <v>0</v>
      </c>
      <c r="G14" s="49">
        <v>0</v>
      </c>
      <c r="H14" s="49">
        <v>0</v>
      </c>
      <c r="I14" s="32"/>
    </row>
    <row r="15" spans="1:9" s="1" customFormat="1" ht="15">
      <c r="A15" s="46"/>
      <c r="B15" s="50" t="s">
        <v>17</v>
      </c>
      <c r="C15" s="51"/>
      <c r="D15" s="127">
        <v>0</v>
      </c>
      <c r="E15" s="127">
        <v>0</v>
      </c>
      <c r="F15" s="127">
        <v>0</v>
      </c>
      <c r="G15" s="49">
        <v>0</v>
      </c>
      <c r="H15" s="49">
        <v>0</v>
      </c>
      <c r="I15" s="32"/>
    </row>
    <row r="16" spans="1:9" s="1" customFormat="1" ht="42" customHeight="1">
      <c r="A16" s="46"/>
      <c r="B16" s="50" t="s">
        <v>115</v>
      </c>
      <c r="C16" s="51"/>
      <c r="D16" s="127">
        <v>0</v>
      </c>
      <c r="E16" s="127">
        <v>0</v>
      </c>
      <c r="F16" s="127">
        <v>0</v>
      </c>
      <c r="G16" s="49">
        <v>0</v>
      </c>
      <c r="H16" s="49">
        <v>0</v>
      </c>
      <c r="I16" s="32"/>
    </row>
    <row r="17" spans="1:9" s="1" customFormat="1" ht="34.5" customHeight="1">
      <c r="A17" s="46"/>
      <c r="B17" s="50" t="s">
        <v>119</v>
      </c>
      <c r="C17" s="51"/>
      <c r="D17" s="127">
        <v>0</v>
      </c>
      <c r="E17" s="127">
        <v>0</v>
      </c>
      <c r="F17" s="127">
        <v>32</v>
      </c>
      <c r="G17" s="49">
        <v>0</v>
      </c>
      <c r="H17" s="49">
        <v>0</v>
      </c>
      <c r="I17" s="32"/>
    </row>
    <row r="18" spans="1:9" s="1" customFormat="1" ht="25.5">
      <c r="A18" s="46"/>
      <c r="B18" s="50" t="s">
        <v>20</v>
      </c>
      <c r="C18" s="51"/>
      <c r="D18" s="127">
        <v>0</v>
      </c>
      <c r="E18" s="127">
        <v>0</v>
      </c>
      <c r="F18" s="127">
        <v>0</v>
      </c>
      <c r="G18" s="49">
        <v>0</v>
      </c>
      <c r="H18" s="49">
        <v>0</v>
      </c>
      <c r="I18" s="32"/>
    </row>
    <row r="19" spans="1:9" s="1" customFormat="1" ht="15">
      <c r="A19" s="46"/>
      <c r="B19" s="50" t="s">
        <v>122</v>
      </c>
      <c r="C19" s="51"/>
      <c r="D19" s="127">
        <v>0</v>
      </c>
      <c r="E19" s="127">
        <v>0</v>
      </c>
      <c r="F19" s="127">
        <v>0</v>
      </c>
      <c r="G19" s="49">
        <v>0</v>
      </c>
      <c r="H19" s="49">
        <v>0</v>
      </c>
      <c r="I19" s="32"/>
    </row>
    <row r="20" spans="1:9" s="1" customFormat="1" ht="15">
      <c r="A20" s="46"/>
      <c r="B20" s="50" t="s">
        <v>23</v>
      </c>
      <c r="C20" s="51"/>
      <c r="D20" s="127">
        <v>0</v>
      </c>
      <c r="E20" s="127">
        <v>0</v>
      </c>
      <c r="F20" s="127"/>
      <c r="G20" s="49">
        <v>0</v>
      </c>
      <c r="H20" s="49">
        <v>0</v>
      </c>
      <c r="I20" s="32"/>
    </row>
    <row r="21" spans="1:9" s="1" customFormat="1" ht="30.75" customHeight="1">
      <c r="A21" s="46"/>
      <c r="B21" s="53" t="s">
        <v>82</v>
      </c>
      <c r="C21" s="54"/>
      <c r="D21" s="127">
        <f>D22+D23+D24+D25+D26</f>
        <v>1119.7</v>
      </c>
      <c r="E21" s="127">
        <f>E22+E23+E24+E25+E26</f>
        <v>559.8</v>
      </c>
      <c r="F21" s="127">
        <f>F22+F23+F24+F25+F26</f>
        <v>87.6</v>
      </c>
      <c r="G21" s="49">
        <f>F21/D21</f>
        <v>0.07823524158256676</v>
      </c>
      <c r="H21" s="49">
        <f>F21/E21</f>
        <v>0.1564844587352626</v>
      </c>
      <c r="I21" s="32"/>
    </row>
    <row r="22" spans="1:9" s="1" customFormat="1" ht="15">
      <c r="A22" s="46"/>
      <c r="B22" s="50" t="s">
        <v>25</v>
      </c>
      <c r="C22" s="51"/>
      <c r="D22" s="127">
        <v>618.1</v>
      </c>
      <c r="E22" s="127">
        <v>309</v>
      </c>
      <c r="F22" s="127">
        <v>38.2</v>
      </c>
      <c r="G22" s="49">
        <f>F22/D22</f>
        <v>0.06180229736288627</v>
      </c>
      <c r="H22" s="49">
        <f>F22/E22</f>
        <v>0.12362459546925567</v>
      </c>
      <c r="I22" s="32"/>
    </row>
    <row r="23" spans="1:9" s="1" customFormat="1" ht="15">
      <c r="A23" s="46"/>
      <c r="B23" s="50" t="s">
        <v>103</v>
      </c>
      <c r="C23" s="51"/>
      <c r="D23" s="127">
        <v>161</v>
      </c>
      <c r="E23" s="127">
        <v>80.5</v>
      </c>
      <c r="F23" s="127">
        <v>49.4</v>
      </c>
      <c r="G23" s="49">
        <f>F23/D23</f>
        <v>0.306832298136646</v>
      </c>
      <c r="H23" s="49">
        <f>F23/E23</f>
        <v>0.613664596273292</v>
      </c>
      <c r="I23" s="32"/>
    </row>
    <row r="24" spans="1:9" s="1" customFormat="1" ht="25.5">
      <c r="A24" s="46"/>
      <c r="B24" s="50" t="s">
        <v>68</v>
      </c>
      <c r="C24" s="51"/>
      <c r="D24" s="127">
        <v>340.6</v>
      </c>
      <c r="E24" s="127">
        <v>170.3</v>
      </c>
      <c r="F24" s="127">
        <v>0</v>
      </c>
      <c r="G24" s="49">
        <v>0</v>
      </c>
      <c r="H24" s="49">
        <v>0</v>
      </c>
      <c r="I24" s="32"/>
    </row>
    <row r="25" spans="1:9" s="1" customFormat="1" ht="30.75" customHeight="1" thickBot="1">
      <c r="A25" s="46"/>
      <c r="B25" s="55" t="s">
        <v>157</v>
      </c>
      <c r="C25" s="56"/>
      <c r="D25" s="127">
        <v>0</v>
      </c>
      <c r="E25" s="127">
        <v>0</v>
      </c>
      <c r="F25" s="127">
        <v>0</v>
      </c>
      <c r="G25" s="49">
        <v>0</v>
      </c>
      <c r="H25" s="49">
        <v>0</v>
      </c>
      <c r="I25" s="32"/>
    </row>
    <row r="26" spans="1:9" s="1" customFormat="1" ht="42.75" customHeight="1">
      <c r="A26" s="46"/>
      <c r="B26" s="50" t="s">
        <v>28</v>
      </c>
      <c r="C26" s="51"/>
      <c r="D26" s="127">
        <v>0</v>
      </c>
      <c r="E26" s="127">
        <v>0</v>
      </c>
      <c r="F26" s="127">
        <v>0</v>
      </c>
      <c r="G26" s="49">
        <v>0</v>
      </c>
      <c r="H26" s="49">
        <v>0</v>
      </c>
      <c r="I26" s="32"/>
    </row>
    <row r="27" spans="1:9" s="1" customFormat="1" ht="21" customHeight="1">
      <c r="A27" s="46"/>
      <c r="B27" s="57" t="s">
        <v>29</v>
      </c>
      <c r="C27" s="58"/>
      <c r="D27" s="126">
        <f>D4+D21</f>
        <v>3945.3</v>
      </c>
      <c r="E27" s="126">
        <f>E4+E21</f>
        <v>1544.8</v>
      </c>
      <c r="F27" s="126">
        <f>F4+F21</f>
        <v>1444.5999999999997</v>
      </c>
      <c r="G27" s="49">
        <f>F27/D27</f>
        <v>0.36615719970597915</v>
      </c>
      <c r="H27" s="49">
        <f>F27/E27</f>
        <v>0.9351372345934748</v>
      </c>
      <c r="I27" s="32"/>
    </row>
    <row r="28" spans="1:9" s="1" customFormat="1" ht="21" customHeight="1">
      <c r="A28" s="46"/>
      <c r="B28" s="50" t="s">
        <v>109</v>
      </c>
      <c r="C28" s="51"/>
      <c r="D28" s="127">
        <f>D4</f>
        <v>2825.6</v>
      </c>
      <c r="E28" s="127">
        <f>E4</f>
        <v>985</v>
      </c>
      <c r="F28" s="127">
        <f>F4</f>
        <v>1356.9999999999998</v>
      </c>
      <c r="G28" s="49">
        <f>F28/D28</f>
        <v>0.48025198187995466</v>
      </c>
      <c r="H28" s="49">
        <f>F28/E28</f>
        <v>1.377664974619289</v>
      </c>
      <c r="I28" s="32"/>
    </row>
    <row r="29" spans="1:9" s="1" customFormat="1" ht="12.75">
      <c r="A29" s="172"/>
      <c r="B29" s="190"/>
      <c r="C29" s="190"/>
      <c r="D29" s="190"/>
      <c r="E29" s="190"/>
      <c r="F29" s="190"/>
      <c r="G29" s="190"/>
      <c r="H29" s="191"/>
      <c r="I29" s="32"/>
    </row>
    <row r="30" spans="1:9" s="1" customFormat="1" ht="15" customHeight="1">
      <c r="A30" s="192" t="s">
        <v>161</v>
      </c>
      <c r="B30" s="169" t="s">
        <v>30</v>
      </c>
      <c r="C30" s="170" t="s">
        <v>200</v>
      </c>
      <c r="D30" s="167" t="s">
        <v>4</v>
      </c>
      <c r="E30" s="162" t="s">
        <v>397</v>
      </c>
      <c r="F30" s="162" t="s">
        <v>5</v>
      </c>
      <c r="G30" s="188" t="s">
        <v>149</v>
      </c>
      <c r="H30" s="162" t="s">
        <v>398</v>
      </c>
      <c r="I30" s="32"/>
    </row>
    <row r="31" spans="1:9" s="1" customFormat="1" ht="15" customHeight="1">
      <c r="A31" s="192"/>
      <c r="B31" s="169"/>
      <c r="C31" s="171"/>
      <c r="D31" s="167"/>
      <c r="E31" s="163"/>
      <c r="F31" s="163"/>
      <c r="G31" s="189"/>
      <c r="H31" s="163"/>
      <c r="I31" s="32"/>
    </row>
    <row r="32" spans="1:9" s="1" customFormat="1" ht="25.5">
      <c r="A32" s="54" t="s">
        <v>70</v>
      </c>
      <c r="B32" s="53" t="s">
        <v>31</v>
      </c>
      <c r="C32" s="54"/>
      <c r="D32" s="59">
        <f>D33+D34+D35</f>
        <v>1907.3</v>
      </c>
      <c r="E32" s="59">
        <f>E33+E34+E35</f>
        <v>978.6</v>
      </c>
      <c r="F32" s="59">
        <f>F33+F34+F35</f>
        <v>564.9</v>
      </c>
      <c r="G32" s="60">
        <f>F32/D32</f>
        <v>0.2961778430241703</v>
      </c>
      <c r="H32" s="60">
        <f>F32/E32</f>
        <v>0.5772532188841202</v>
      </c>
      <c r="I32" s="32"/>
    </row>
    <row r="33" spans="1:9" s="1" customFormat="1" ht="80.25" customHeight="1">
      <c r="A33" s="51" t="s">
        <v>73</v>
      </c>
      <c r="B33" s="50" t="s">
        <v>165</v>
      </c>
      <c r="C33" s="51" t="s">
        <v>73</v>
      </c>
      <c r="D33" s="52">
        <v>1892.1</v>
      </c>
      <c r="E33" s="52">
        <v>968.4</v>
      </c>
      <c r="F33" s="52">
        <v>564.9</v>
      </c>
      <c r="G33" s="60">
        <f aca="true" t="shared" si="2" ref="G33:G63">F33/D33</f>
        <v>0.2985571587125416</v>
      </c>
      <c r="H33" s="60">
        <f aca="true" t="shared" si="3" ref="H33:H63">F33/E33</f>
        <v>0.5833333333333334</v>
      </c>
      <c r="I33" s="32"/>
    </row>
    <row r="34" spans="1:9" s="1" customFormat="1" ht="18.75" customHeight="1">
      <c r="A34" s="51" t="s">
        <v>75</v>
      </c>
      <c r="B34" s="50" t="s">
        <v>36</v>
      </c>
      <c r="C34" s="51" t="s">
        <v>75</v>
      </c>
      <c r="D34" s="52">
        <v>10</v>
      </c>
      <c r="E34" s="52">
        <v>5</v>
      </c>
      <c r="F34" s="52">
        <v>0</v>
      </c>
      <c r="G34" s="60">
        <f t="shared" si="2"/>
        <v>0</v>
      </c>
      <c r="H34" s="60">
        <f t="shared" si="3"/>
        <v>0</v>
      </c>
      <c r="I34" s="32"/>
    </row>
    <row r="35" spans="1:9" s="1" customFormat="1" ht="25.5">
      <c r="A35" s="51" t="s">
        <v>132</v>
      </c>
      <c r="B35" s="50" t="s">
        <v>125</v>
      </c>
      <c r="C35" s="51"/>
      <c r="D35" s="52">
        <f>D36+D37</f>
        <v>5.2</v>
      </c>
      <c r="E35" s="52">
        <f>E36+E37</f>
        <v>5.2</v>
      </c>
      <c r="F35" s="52">
        <f>F36+F37</f>
        <v>0</v>
      </c>
      <c r="G35" s="60">
        <f t="shared" si="2"/>
        <v>0</v>
      </c>
      <c r="H35" s="60">
        <f t="shared" si="3"/>
        <v>0</v>
      </c>
      <c r="I35" s="32"/>
    </row>
    <row r="36" spans="1:9" s="16" customFormat="1" ht="30.75" customHeight="1">
      <c r="A36" s="61"/>
      <c r="B36" s="62" t="s">
        <v>217</v>
      </c>
      <c r="C36" s="61" t="s">
        <v>218</v>
      </c>
      <c r="D36" s="63">
        <v>5.2</v>
      </c>
      <c r="E36" s="63">
        <v>5.2</v>
      </c>
      <c r="F36" s="63">
        <v>0</v>
      </c>
      <c r="G36" s="60">
        <f t="shared" si="2"/>
        <v>0</v>
      </c>
      <c r="H36" s="60">
        <f t="shared" si="3"/>
        <v>0</v>
      </c>
      <c r="I36" s="39"/>
    </row>
    <row r="37" spans="1:9" s="16" customFormat="1" ht="39" customHeight="1" hidden="1">
      <c r="A37" s="61"/>
      <c r="B37" s="62" t="s">
        <v>281</v>
      </c>
      <c r="C37" s="61" t="s">
        <v>280</v>
      </c>
      <c r="D37" s="63">
        <v>0</v>
      </c>
      <c r="E37" s="63">
        <v>0</v>
      </c>
      <c r="F37" s="63">
        <v>0</v>
      </c>
      <c r="G37" s="60" t="e">
        <f t="shared" si="2"/>
        <v>#DIV/0!</v>
      </c>
      <c r="H37" s="60" t="e">
        <f t="shared" si="3"/>
        <v>#DIV/0!</v>
      </c>
      <c r="I37" s="39"/>
    </row>
    <row r="38" spans="1:9" s="1" customFormat="1" ht="18" customHeight="1">
      <c r="A38" s="54" t="s">
        <v>112</v>
      </c>
      <c r="B38" s="53" t="s">
        <v>105</v>
      </c>
      <c r="C38" s="54"/>
      <c r="D38" s="59">
        <f>D39</f>
        <v>161</v>
      </c>
      <c r="E38" s="59">
        <f>E39</f>
        <v>144.9</v>
      </c>
      <c r="F38" s="59">
        <f>F39</f>
        <v>38.7</v>
      </c>
      <c r="G38" s="60">
        <f t="shared" si="2"/>
        <v>0.24037267080745342</v>
      </c>
      <c r="H38" s="60">
        <f t="shared" si="3"/>
        <v>0.2670807453416149</v>
      </c>
      <c r="I38" s="32"/>
    </row>
    <row r="39" spans="1:9" s="1" customFormat="1" ht="54" customHeight="1">
      <c r="A39" s="51" t="s">
        <v>113</v>
      </c>
      <c r="B39" s="50" t="s">
        <v>171</v>
      </c>
      <c r="C39" s="51" t="s">
        <v>274</v>
      </c>
      <c r="D39" s="52">
        <v>161</v>
      </c>
      <c r="E39" s="52">
        <v>144.9</v>
      </c>
      <c r="F39" s="52">
        <v>38.7</v>
      </c>
      <c r="G39" s="60">
        <f t="shared" si="2"/>
        <v>0.24037267080745342</v>
      </c>
      <c r="H39" s="60">
        <f t="shared" si="3"/>
        <v>0.2670807453416149</v>
      </c>
      <c r="I39" s="32"/>
    </row>
    <row r="40" spans="1:9" s="1" customFormat="1" ht="25.5" hidden="1">
      <c r="A40" s="54" t="s">
        <v>76</v>
      </c>
      <c r="B40" s="53" t="s">
        <v>39</v>
      </c>
      <c r="C40" s="54"/>
      <c r="D40" s="59">
        <f aca="true" t="shared" si="4" ref="D40:F41">D41</f>
        <v>0</v>
      </c>
      <c r="E40" s="59">
        <f t="shared" si="4"/>
        <v>0</v>
      </c>
      <c r="F40" s="59">
        <f t="shared" si="4"/>
        <v>0</v>
      </c>
      <c r="G40" s="60" t="e">
        <f t="shared" si="2"/>
        <v>#DIV/0!</v>
      </c>
      <c r="H40" s="60" t="e">
        <f t="shared" si="3"/>
        <v>#DIV/0!</v>
      </c>
      <c r="I40" s="32"/>
    </row>
    <row r="41" spans="1:9" s="1" customFormat="1" ht="25.5" hidden="1">
      <c r="A41" s="51" t="s">
        <v>114</v>
      </c>
      <c r="B41" s="50" t="s">
        <v>107</v>
      </c>
      <c r="C41" s="51"/>
      <c r="D41" s="52">
        <f>D42</f>
        <v>0</v>
      </c>
      <c r="E41" s="52">
        <f>E42</f>
        <v>0</v>
      </c>
      <c r="F41" s="52">
        <f t="shared" si="4"/>
        <v>0</v>
      </c>
      <c r="G41" s="60" t="e">
        <f t="shared" si="2"/>
        <v>#DIV/0!</v>
      </c>
      <c r="H41" s="60" t="e">
        <f t="shared" si="3"/>
        <v>#DIV/0!</v>
      </c>
      <c r="I41" s="32"/>
    </row>
    <row r="42" spans="1:9" s="16" customFormat="1" ht="54" customHeight="1" hidden="1">
      <c r="A42" s="61"/>
      <c r="B42" s="62" t="s">
        <v>208</v>
      </c>
      <c r="C42" s="61" t="s">
        <v>207</v>
      </c>
      <c r="D42" s="63">
        <v>0</v>
      </c>
      <c r="E42" s="63">
        <v>0</v>
      </c>
      <c r="F42" s="63">
        <v>0</v>
      </c>
      <c r="G42" s="60" t="e">
        <f t="shared" si="2"/>
        <v>#DIV/0!</v>
      </c>
      <c r="H42" s="60" t="e">
        <f t="shared" si="3"/>
        <v>#DIV/0!</v>
      </c>
      <c r="I42" s="39"/>
    </row>
    <row r="43" spans="1:9" s="16" customFormat="1" ht="28.5" customHeight="1" hidden="1">
      <c r="A43" s="54" t="s">
        <v>77</v>
      </c>
      <c r="B43" s="53" t="s">
        <v>41</v>
      </c>
      <c r="C43" s="54"/>
      <c r="D43" s="59">
        <f aca="true" t="shared" si="5" ref="D43:F44">D44</f>
        <v>0</v>
      </c>
      <c r="E43" s="59">
        <f t="shared" si="5"/>
        <v>0</v>
      </c>
      <c r="F43" s="59">
        <f t="shared" si="5"/>
        <v>0</v>
      </c>
      <c r="G43" s="60" t="e">
        <f t="shared" si="2"/>
        <v>#DIV/0!</v>
      </c>
      <c r="H43" s="60" t="e">
        <f t="shared" si="3"/>
        <v>#DIV/0!</v>
      </c>
      <c r="I43" s="39"/>
    </row>
    <row r="44" spans="1:9" s="16" customFormat="1" ht="37.5" customHeight="1" hidden="1">
      <c r="A44" s="64" t="s">
        <v>78</v>
      </c>
      <c r="B44" s="65" t="s">
        <v>127</v>
      </c>
      <c r="C44" s="51"/>
      <c r="D44" s="52">
        <f t="shared" si="5"/>
        <v>0</v>
      </c>
      <c r="E44" s="52">
        <f t="shared" si="5"/>
        <v>0</v>
      </c>
      <c r="F44" s="52">
        <f t="shared" si="5"/>
        <v>0</v>
      </c>
      <c r="G44" s="60" t="e">
        <f t="shared" si="2"/>
        <v>#DIV/0!</v>
      </c>
      <c r="H44" s="60" t="e">
        <f t="shared" si="3"/>
        <v>#DIV/0!</v>
      </c>
      <c r="I44" s="39"/>
    </row>
    <row r="45" spans="1:9" s="16" customFormat="1" ht="42.75" customHeight="1" hidden="1">
      <c r="A45" s="61"/>
      <c r="B45" s="66" t="s">
        <v>127</v>
      </c>
      <c r="C45" s="61" t="s">
        <v>287</v>
      </c>
      <c r="D45" s="63">
        <v>0</v>
      </c>
      <c r="E45" s="63">
        <f>0</f>
        <v>0</v>
      </c>
      <c r="F45" s="63">
        <v>0</v>
      </c>
      <c r="G45" s="60" t="e">
        <f t="shared" si="2"/>
        <v>#DIV/0!</v>
      </c>
      <c r="H45" s="60" t="e">
        <f t="shared" si="3"/>
        <v>#DIV/0!</v>
      </c>
      <c r="I45" s="39"/>
    </row>
    <row r="46" spans="1:9" s="1" customFormat="1" ht="38.25">
      <c r="A46" s="54" t="s">
        <v>79</v>
      </c>
      <c r="B46" s="53" t="s">
        <v>42</v>
      </c>
      <c r="C46" s="54"/>
      <c r="D46" s="59">
        <f>D47</f>
        <v>345.59999999999997</v>
      </c>
      <c r="E46" s="59">
        <f>E47</f>
        <v>239.39999999999998</v>
      </c>
      <c r="F46" s="59">
        <f>F47</f>
        <v>163.5</v>
      </c>
      <c r="G46" s="60">
        <f t="shared" si="2"/>
        <v>0.47309027777777785</v>
      </c>
      <c r="H46" s="60">
        <f t="shared" si="3"/>
        <v>0.6829573934837093</v>
      </c>
      <c r="I46" s="32"/>
    </row>
    <row r="47" spans="1:9" s="1" customFormat="1" ht="12.75">
      <c r="A47" s="51" t="s">
        <v>45</v>
      </c>
      <c r="B47" s="50" t="s">
        <v>46</v>
      </c>
      <c r="C47" s="51"/>
      <c r="D47" s="52">
        <f>D48+D49+D51+D50</f>
        <v>345.59999999999997</v>
      </c>
      <c r="E47" s="52">
        <f>E48+E49+E51+E50</f>
        <v>239.39999999999998</v>
      </c>
      <c r="F47" s="52">
        <f>F48+F49+F51+F50</f>
        <v>163.5</v>
      </c>
      <c r="G47" s="60">
        <f t="shared" si="2"/>
        <v>0.47309027777777785</v>
      </c>
      <c r="H47" s="60">
        <f t="shared" si="3"/>
        <v>0.6829573934837093</v>
      </c>
      <c r="I47" s="32"/>
    </row>
    <row r="48" spans="1:9" s="16" customFormat="1" ht="12.75">
      <c r="A48" s="61"/>
      <c r="B48" s="62" t="s">
        <v>100</v>
      </c>
      <c r="C48" s="61" t="s">
        <v>263</v>
      </c>
      <c r="D48" s="63">
        <v>253.7</v>
      </c>
      <c r="E48" s="63">
        <v>148.7</v>
      </c>
      <c r="F48" s="63">
        <v>95.3</v>
      </c>
      <c r="G48" s="60">
        <f t="shared" si="2"/>
        <v>0.3756405202995664</v>
      </c>
      <c r="H48" s="60">
        <f t="shared" si="3"/>
        <v>0.6408876933423</v>
      </c>
      <c r="I48" s="39"/>
    </row>
    <row r="49" spans="1:9" s="16" customFormat="1" ht="12.75">
      <c r="A49" s="61"/>
      <c r="B49" s="62" t="s">
        <v>268</v>
      </c>
      <c r="C49" s="61" t="s">
        <v>264</v>
      </c>
      <c r="D49" s="63">
        <v>17.5</v>
      </c>
      <c r="E49" s="63">
        <v>17.5</v>
      </c>
      <c r="F49" s="63">
        <v>0</v>
      </c>
      <c r="G49" s="60">
        <f t="shared" si="2"/>
        <v>0</v>
      </c>
      <c r="H49" s="60">
        <v>0</v>
      </c>
      <c r="I49" s="39"/>
    </row>
    <row r="50" spans="1:9" s="16" customFormat="1" ht="12.75">
      <c r="A50" s="61"/>
      <c r="B50" s="62" t="s">
        <v>378</v>
      </c>
      <c r="C50" s="61" t="s">
        <v>377</v>
      </c>
      <c r="D50" s="63">
        <v>6.2</v>
      </c>
      <c r="E50" s="63">
        <v>5</v>
      </c>
      <c r="F50" s="63">
        <v>0</v>
      </c>
      <c r="G50" s="60">
        <f t="shared" si="2"/>
        <v>0</v>
      </c>
      <c r="H50" s="60">
        <v>0</v>
      </c>
      <c r="I50" s="39"/>
    </row>
    <row r="51" spans="1:9" s="16" customFormat="1" ht="31.5" customHeight="1">
      <c r="A51" s="61"/>
      <c r="B51" s="62" t="s">
        <v>183</v>
      </c>
      <c r="C51" s="61" t="s">
        <v>269</v>
      </c>
      <c r="D51" s="63">
        <v>68.2</v>
      </c>
      <c r="E51" s="63">
        <v>68.2</v>
      </c>
      <c r="F51" s="63">
        <v>68.2</v>
      </c>
      <c r="G51" s="60">
        <f t="shared" si="2"/>
        <v>1</v>
      </c>
      <c r="H51" s="60">
        <f t="shared" si="3"/>
        <v>1</v>
      </c>
      <c r="I51" s="39"/>
    </row>
    <row r="52" spans="1:9" s="1" customFormat="1" ht="25.5">
      <c r="A52" s="67" t="s">
        <v>130</v>
      </c>
      <c r="B52" s="68" t="s">
        <v>128</v>
      </c>
      <c r="C52" s="67"/>
      <c r="D52" s="59">
        <f>D54</f>
        <v>1</v>
      </c>
      <c r="E52" s="59">
        <f>E54</f>
        <v>1</v>
      </c>
      <c r="F52" s="59">
        <f>F54</f>
        <v>0</v>
      </c>
      <c r="G52" s="60">
        <f t="shared" si="2"/>
        <v>0</v>
      </c>
      <c r="H52" s="60">
        <f t="shared" si="3"/>
        <v>0</v>
      </c>
      <c r="I52" s="32"/>
    </row>
    <row r="53" spans="1:9" s="1" customFormat="1" ht="25.5">
      <c r="A53" s="64" t="s">
        <v>124</v>
      </c>
      <c r="B53" s="50" t="s">
        <v>131</v>
      </c>
      <c r="C53" s="51"/>
      <c r="D53" s="52">
        <f>D54</f>
        <v>1</v>
      </c>
      <c r="E53" s="52">
        <f>E54</f>
        <v>1</v>
      </c>
      <c r="F53" s="52">
        <f>F54</f>
        <v>0</v>
      </c>
      <c r="G53" s="60">
        <f t="shared" si="2"/>
        <v>0</v>
      </c>
      <c r="H53" s="60">
        <f t="shared" si="3"/>
        <v>0</v>
      </c>
      <c r="I53" s="32"/>
    </row>
    <row r="54" spans="1:9" s="16" customFormat="1" ht="31.5" customHeight="1">
      <c r="A54" s="61"/>
      <c r="B54" s="62" t="s">
        <v>277</v>
      </c>
      <c r="C54" s="61" t="s">
        <v>270</v>
      </c>
      <c r="D54" s="63">
        <v>1</v>
      </c>
      <c r="E54" s="63">
        <v>1</v>
      </c>
      <c r="F54" s="63">
        <v>0</v>
      </c>
      <c r="G54" s="60">
        <f t="shared" si="2"/>
        <v>0</v>
      </c>
      <c r="H54" s="60">
        <f t="shared" si="3"/>
        <v>0</v>
      </c>
      <c r="I54" s="39"/>
    </row>
    <row r="55" spans="1:9" s="1" customFormat="1" ht="12.75" hidden="1">
      <c r="A55" s="54" t="s">
        <v>47</v>
      </c>
      <c r="B55" s="53" t="s">
        <v>48</v>
      </c>
      <c r="C55" s="54"/>
      <c r="D55" s="59">
        <f aca="true" t="shared" si="6" ref="D55:F56">D56</f>
        <v>0</v>
      </c>
      <c r="E55" s="59">
        <f t="shared" si="6"/>
        <v>0</v>
      </c>
      <c r="F55" s="59">
        <f t="shared" si="6"/>
        <v>0</v>
      </c>
      <c r="G55" s="60" t="e">
        <f t="shared" si="2"/>
        <v>#DIV/0!</v>
      </c>
      <c r="H55" s="60" t="e">
        <f t="shared" si="3"/>
        <v>#DIV/0!</v>
      </c>
      <c r="I55" s="32"/>
    </row>
    <row r="56" spans="1:9" s="1" customFormat="1" ht="12.75" hidden="1">
      <c r="A56" s="51" t="s">
        <v>52</v>
      </c>
      <c r="B56" s="50" t="s">
        <v>53</v>
      </c>
      <c r="C56" s="51"/>
      <c r="D56" s="52">
        <f t="shared" si="6"/>
        <v>0</v>
      </c>
      <c r="E56" s="52">
        <f t="shared" si="6"/>
        <v>0</v>
      </c>
      <c r="F56" s="52">
        <f t="shared" si="6"/>
        <v>0</v>
      </c>
      <c r="G56" s="60" t="e">
        <f t="shared" si="2"/>
        <v>#DIV/0!</v>
      </c>
      <c r="H56" s="60" t="e">
        <f t="shared" si="3"/>
        <v>#DIV/0!</v>
      </c>
      <c r="I56" s="32"/>
    </row>
    <row r="57" spans="1:9" s="16" customFormat="1" ht="40.5" customHeight="1" hidden="1">
      <c r="A57" s="61"/>
      <c r="B57" s="62" t="s">
        <v>271</v>
      </c>
      <c r="C57" s="61" t="s">
        <v>272</v>
      </c>
      <c r="D57" s="63">
        <v>0</v>
      </c>
      <c r="E57" s="63">
        <v>0</v>
      </c>
      <c r="F57" s="63">
        <v>0</v>
      </c>
      <c r="G57" s="60" t="e">
        <f t="shared" si="2"/>
        <v>#DIV/0!</v>
      </c>
      <c r="H57" s="60" t="e">
        <f t="shared" si="3"/>
        <v>#DIV/0!</v>
      </c>
      <c r="I57" s="39"/>
    </row>
    <row r="58" spans="1:9" s="1" customFormat="1" ht="12.75">
      <c r="A58" s="54">
        <v>1000</v>
      </c>
      <c r="B58" s="53" t="s">
        <v>62</v>
      </c>
      <c r="C58" s="54"/>
      <c r="D58" s="59">
        <f>D59</f>
        <v>18</v>
      </c>
      <c r="E58" s="59">
        <f>E59</f>
        <v>9</v>
      </c>
      <c r="F58" s="59">
        <f>F59</f>
        <v>6</v>
      </c>
      <c r="G58" s="60">
        <f t="shared" si="2"/>
        <v>0.3333333333333333</v>
      </c>
      <c r="H58" s="60">
        <f t="shared" si="3"/>
        <v>0.6666666666666666</v>
      </c>
      <c r="I58" s="32"/>
    </row>
    <row r="59" spans="1:9" s="1" customFormat="1" ht="12.75">
      <c r="A59" s="51">
        <v>1001</v>
      </c>
      <c r="B59" s="50" t="s">
        <v>186</v>
      </c>
      <c r="C59" s="51" t="s">
        <v>63</v>
      </c>
      <c r="D59" s="52">
        <v>18</v>
      </c>
      <c r="E59" s="52">
        <v>9</v>
      </c>
      <c r="F59" s="52">
        <v>6</v>
      </c>
      <c r="G59" s="60">
        <f t="shared" si="2"/>
        <v>0.3333333333333333</v>
      </c>
      <c r="H59" s="60">
        <f t="shared" si="3"/>
        <v>0.6666666666666666</v>
      </c>
      <c r="I59" s="32"/>
    </row>
    <row r="60" spans="1:9" s="1" customFormat="1" ht="25.5">
      <c r="A60" s="54"/>
      <c r="B60" s="53" t="s">
        <v>101</v>
      </c>
      <c r="C60" s="54"/>
      <c r="D60" s="52">
        <f>D61</f>
        <v>2464.5</v>
      </c>
      <c r="E60" s="52">
        <f>E61</f>
        <v>1718.1</v>
      </c>
      <c r="F60" s="52">
        <f>F61</f>
        <v>1000</v>
      </c>
      <c r="G60" s="60">
        <f t="shared" si="2"/>
        <v>0.4057618178129438</v>
      </c>
      <c r="H60" s="60">
        <f t="shared" si="3"/>
        <v>0.5820382981200163</v>
      </c>
      <c r="I60" s="32"/>
    </row>
    <row r="61" spans="1:9" s="16" customFormat="1" ht="25.5" customHeight="1">
      <c r="A61" s="61"/>
      <c r="B61" s="62" t="s">
        <v>102</v>
      </c>
      <c r="C61" s="61"/>
      <c r="D61" s="63">
        <v>2464.5</v>
      </c>
      <c r="E61" s="63">
        <v>1718.1</v>
      </c>
      <c r="F61" s="63">
        <v>1000</v>
      </c>
      <c r="G61" s="60">
        <f t="shared" si="2"/>
        <v>0.4057618178129438</v>
      </c>
      <c r="H61" s="60">
        <f t="shared" si="3"/>
        <v>0.5820382981200163</v>
      </c>
      <c r="I61" s="39"/>
    </row>
    <row r="62" spans="1:9" s="11" customFormat="1" ht="15.75">
      <c r="A62" s="54"/>
      <c r="B62" s="69" t="s">
        <v>69</v>
      </c>
      <c r="C62" s="70"/>
      <c r="D62" s="71">
        <f>D32+D38+D40+D46+D55+D52+D58+D60+D43</f>
        <v>4897.4</v>
      </c>
      <c r="E62" s="71">
        <f>E32+E38+E40+E46+E55+E52+E58+E60+E43</f>
        <v>3091</v>
      </c>
      <c r="F62" s="71">
        <f>F32+F38+F40+F46+F55+F52+F58+F60+F43</f>
        <v>1773.1</v>
      </c>
      <c r="G62" s="60">
        <f t="shared" si="2"/>
        <v>0.36204925062277943</v>
      </c>
      <c r="H62" s="60">
        <f t="shared" si="3"/>
        <v>0.5736331284373989</v>
      </c>
      <c r="I62" s="40"/>
    </row>
    <row r="63" spans="1:9" s="1" customFormat="1" ht="25.5">
      <c r="A63" s="115"/>
      <c r="B63" s="50" t="s">
        <v>84</v>
      </c>
      <c r="C63" s="51"/>
      <c r="D63" s="101">
        <f>D60</f>
        <v>2464.5</v>
      </c>
      <c r="E63" s="101">
        <f>E60</f>
        <v>1718.1</v>
      </c>
      <c r="F63" s="101">
        <f>F60</f>
        <v>1000</v>
      </c>
      <c r="G63" s="60">
        <f t="shared" si="2"/>
        <v>0.4057618178129438</v>
      </c>
      <c r="H63" s="60">
        <f t="shared" si="3"/>
        <v>0.5820382981200163</v>
      </c>
      <c r="I63" s="32"/>
    </row>
    <row r="64" spans="1:9" s="1" customFormat="1" ht="12.75">
      <c r="A64" s="75"/>
      <c r="C64" s="75"/>
      <c r="I64" s="32"/>
    </row>
    <row r="65" spans="1:9" s="1" customFormat="1" ht="12.75">
      <c r="A65" s="75"/>
      <c r="C65" s="75"/>
      <c r="I65" s="32"/>
    </row>
    <row r="66" spans="1:9" s="1" customFormat="1" ht="15">
      <c r="A66" s="75"/>
      <c r="B66" s="3" t="s">
        <v>94</v>
      </c>
      <c r="C66" s="6"/>
      <c r="F66" s="1">
        <v>1000.1</v>
      </c>
      <c r="I66" s="32"/>
    </row>
    <row r="67" spans="1:9" s="1" customFormat="1" ht="15">
      <c r="A67" s="75"/>
      <c r="B67" s="3"/>
      <c r="C67" s="6"/>
      <c r="I67" s="32"/>
    </row>
    <row r="68" spans="1:9" s="1" customFormat="1" ht="15">
      <c r="A68" s="75"/>
      <c r="B68" s="3" t="s">
        <v>85</v>
      </c>
      <c r="C68" s="6"/>
      <c r="I68" s="32"/>
    </row>
    <row r="69" spans="1:9" s="1" customFormat="1" ht="15">
      <c r="A69" s="75"/>
      <c r="B69" s="3" t="s">
        <v>86</v>
      </c>
      <c r="C69" s="6"/>
      <c r="I69" s="32"/>
    </row>
    <row r="70" spans="1:9" s="1" customFormat="1" ht="15">
      <c r="A70" s="75"/>
      <c r="B70" s="3"/>
      <c r="C70" s="6"/>
      <c r="I70" s="32"/>
    </row>
    <row r="71" spans="1:9" s="1" customFormat="1" ht="15">
      <c r="A71" s="75"/>
      <c r="B71" s="3" t="s">
        <v>87</v>
      </c>
      <c r="C71" s="6"/>
      <c r="I71" s="32"/>
    </row>
    <row r="72" spans="1:9" s="1" customFormat="1" ht="15">
      <c r="A72" s="75"/>
      <c r="B72" s="3" t="s">
        <v>88</v>
      </c>
      <c r="C72" s="6"/>
      <c r="I72" s="32"/>
    </row>
    <row r="73" spans="1:9" s="1" customFormat="1" ht="15">
      <c r="A73" s="75"/>
      <c r="B73" s="3"/>
      <c r="C73" s="6"/>
      <c r="I73" s="32"/>
    </row>
    <row r="74" spans="1:9" s="1" customFormat="1" ht="15">
      <c r="A74" s="75"/>
      <c r="B74" s="3" t="s">
        <v>89</v>
      </c>
      <c r="C74" s="6"/>
      <c r="I74" s="32"/>
    </row>
    <row r="75" spans="1:9" s="1" customFormat="1" ht="15">
      <c r="A75" s="75"/>
      <c r="B75" s="3" t="s">
        <v>90</v>
      </c>
      <c r="C75" s="6"/>
      <c r="I75" s="32"/>
    </row>
    <row r="76" spans="1:9" s="1" customFormat="1" ht="15">
      <c r="A76" s="75"/>
      <c r="B76" s="3"/>
      <c r="C76" s="6"/>
      <c r="I76" s="32"/>
    </row>
    <row r="77" spans="1:9" s="1" customFormat="1" ht="15">
      <c r="A77" s="75"/>
      <c r="B77" s="3" t="s">
        <v>91</v>
      </c>
      <c r="C77" s="6"/>
      <c r="I77" s="32"/>
    </row>
    <row r="78" spans="1:9" s="1" customFormat="1" ht="15">
      <c r="A78" s="75"/>
      <c r="B78" s="3" t="s">
        <v>92</v>
      </c>
      <c r="C78" s="6"/>
      <c r="I78" s="32"/>
    </row>
    <row r="79" spans="1:9" s="1" customFormat="1" ht="12.75">
      <c r="A79" s="75"/>
      <c r="C79" s="75"/>
      <c r="I79" s="32"/>
    </row>
    <row r="80" spans="1:9" s="1" customFormat="1" ht="12.75">
      <c r="A80" s="75"/>
      <c r="C80" s="75"/>
      <c r="I80" s="32"/>
    </row>
    <row r="81" spans="1:9" s="1" customFormat="1" ht="15">
      <c r="A81" s="75"/>
      <c r="B81" s="3" t="s">
        <v>93</v>
      </c>
      <c r="C81" s="6"/>
      <c r="F81" s="128">
        <f>F66+F27-F62</f>
        <v>671.5999999999999</v>
      </c>
      <c r="H81" s="128"/>
      <c r="I81" s="32"/>
    </row>
    <row r="82" spans="1:9" s="1" customFormat="1" ht="12.75">
      <c r="A82" s="75"/>
      <c r="C82" s="75"/>
      <c r="I82" s="32"/>
    </row>
    <row r="83" spans="1:9" s="1" customFormat="1" ht="12.75">
      <c r="A83" s="75"/>
      <c r="C83" s="75"/>
      <c r="I83" s="32"/>
    </row>
    <row r="84" spans="1:9" s="1" customFormat="1" ht="15">
      <c r="A84" s="75"/>
      <c r="B84" s="3" t="s">
        <v>95</v>
      </c>
      <c r="C84" s="6"/>
      <c r="I84" s="32"/>
    </row>
    <row r="85" spans="1:9" s="1" customFormat="1" ht="15">
      <c r="A85" s="75"/>
      <c r="B85" s="3" t="s">
        <v>96</v>
      </c>
      <c r="C85" s="6"/>
      <c r="I85" s="32"/>
    </row>
    <row r="86" spans="1:9" s="1" customFormat="1" ht="15">
      <c r="A86" s="75"/>
      <c r="B86" s="3" t="s">
        <v>97</v>
      </c>
      <c r="C86" s="6"/>
      <c r="I86" s="32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1">
      <selection activeCell="C2" sqref="C1:C16384"/>
    </sheetView>
  </sheetViews>
  <sheetFormatPr defaultColWidth="9.140625" defaultRowHeight="12.75"/>
  <cols>
    <col min="1" max="1" width="7.28125" style="1" customWidth="1"/>
    <col min="2" max="2" width="34.57421875" style="1" customWidth="1"/>
    <col min="3" max="3" width="11.57421875" style="75" hidden="1" customWidth="1"/>
    <col min="4" max="5" width="12.7109375" style="1" customWidth="1"/>
    <col min="6" max="7" width="11.421875" style="1" customWidth="1"/>
    <col min="8" max="8" width="10.7109375" style="1" customWidth="1"/>
    <col min="9" max="9" width="9.140625" style="32" customWidth="1"/>
    <col min="10" max="16384" width="9.140625" style="1" customWidth="1"/>
  </cols>
  <sheetData>
    <row r="1" spans="1:9" s="5" customFormat="1" ht="60" customHeight="1">
      <c r="A1" s="165" t="s">
        <v>395</v>
      </c>
      <c r="B1" s="165"/>
      <c r="C1" s="165"/>
      <c r="D1" s="165"/>
      <c r="E1" s="165"/>
      <c r="F1" s="165"/>
      <c r="G1" s="165"/>
      <c r="H1" s="165"/>
      <c r="I1" s="41"/>
    </row>
    <row r="2" spans="1:8" ht="12.75" customHeight="1">
      <c r="A2" s="43"/>
      <c r="B2" s="169" t="s">
        <v>3</v>
      </c>
      <c r="C2" s="44"/>
      <c r="D2" s="167" t="s">
        <v>4</v>
      </c>
      <c r="E2" s="162" t="s">
        <v>397</v>
      </c>
      <c r="F2" s="167" t="s">
        <v>5</v>
      </c>
      <c r="G2" s="188" t="s">
        <v>149</v>
      </c>
      <c r="H2" s="162" t="s">
        <v>398</v>
      </c>
    </row>
    <row r="3" spans="1:8" ht="28.5" customHeight="1">
      <c r="A3" s="46"/>
      <c r="B3" s="169"/>
      <c r="C3" s="44"/>
      <c r="D3" s="167"/>
      <c r="E3" s="163"/>
      <c r="F3" s="167"/>
      <c r="G3" s="189"/>
      <c r="H3" s="163"/>
    </row>
    <row r="4" spans="1:8" ht="15">
      <c r="A4" s="46"/>
      <c r="B4" s="45" t="s">
        <v>83</v>
      </c>
      <c r="C4" s="47"/>
      <c r="D4" s="48">
        <f>D5+D6+D7+D8+D9+D10+D11+D12+D13+D14+D15+D16+D17+D18+D19</f>
        <v>2276.3</v>
      </c>
      <c r="E4" s="48">
        <f>E5+E6+E7+E8+E9+E10+E11+E12+E13+E14+E15+E16+E17+E18+E19</f>
        <v>690</v>
      </c>
      <c r="F4" s="48">
        <f>F5+F6+F7+F8+F9+F10+F11+F12+F13+F14+F15+F16+F17+F18+F19</f>
        <v>940.5</v>
      </c>
      <c r="G4" s="49">
        <f>F4/D4</f>
        <v>0.4131704959803189</v>
      </c>
      <c r="H4" s="49">
        <f>F4/E4</f>
        <v>1.3630434782608696</v>
      </c>
    </row>
    <row r="5" spans="1:8" ht="15">
      <c r="A5" s="46"/>
      <c r="B5" s="50" t="s">
        <v>7</v>
      </c>
      <c r="C5" s="51"/>
      <c r="D5" s="52">
        <v>66</v>
      </c>
      <c r="E5" s="52">
        <v>32</v>
      </c>
      <c r="F5" s="52">
        <v>15.5</v>
      </c>
      <c r="G5" s="49">
        <f aca="true" t="shared" si="0" ref="G5:G27">F5/D5</f>
        <v>0.23484848484848486</v>
      </c>
      <c r="H5" s="49">
        <f aca="true" t="shared" si="1" ref="H5:H27">F5/E5</f>
        <v>0.484375</v>
      </c>
    </row>
    <row r="6" spans="1:8" ht="15">
      <c r="A6" s="46"/>
      <c r="B6" s="50" t="s">
        <v>302</v>
      </c>
      <c r="C6" s="51"/>
      <c r="D6" s="52">
        <v>590.3</v>
      </c>
      <c r="E6" s="52">
        <v>294</v>
      </c>
      <c r="F6" s="52">
        <v>275.6</v>
      </c>
      <c r="G6" s="49">
        <f t="shared" si="0"/>
        <v>0.46688124682364907</v>
      </c>
      <c r="H6" s="49">
        <f t="shared" si="1"/>
        <v>0.9374149659863946</v>
      </c>
    </row>
    <row r="7" spans="1:8" ht="15">
      <c r="A7" s="46"/>
      <c r="B7" s="50" t="s">
        <v>9</v>
      </c>
      <c r="C7" s="51"/>
      <c r="D7" s="52">
        <v>150</v>
      </c>
      <c r="E7" s="52">
        <v>90</v>
      </c>
      <c r="F7" s="52">
        <v>197.9</v>
      </c>
      <c r="G7" s="49">
        <f t="shared" si="0"/>
        <v>1.3193333333333335</v>
      </c>
      <c r="H7" s="49">
        <f t="shared" si="1"/>
        <v>2.198888888888889</v>
      </c>
    </row>
    <row r="8" spans="1:8" ht="15">
      <c r="A8" s="46"/>
      <c r="B8" s="50" t="s">
        <v>10</v>
      </c>
      <c r="C8" s="51"/>
      <c r="D8" s="52">
        <v>160</v>
      </c>
      <c r="E8" s="52">
        <v>20</v>
      </c>
      <c r="F8" s="52">
        <v>38.9</v>
      </c>
      <c r="G8" s="49">
        <f t="shared" si="0"/>
        <v>0.24312499999999998</v>
      </c>
      <c r="H8" s="49">
        <f t="shared" si="1"/>
        <v>1.9449999999999998</v>
      </c>
    </row>
    <row r="9" spans="1:8" ht="15">
      <c r="A9" s="46"/>
      <c r="B9" s="50" t="s">
        <v>11</v>
      </c>
      <c r="C9" s="51"/>
      <c r="D9" s="52">
        <v>1300</v>
      </c>
      <c r="E9" s="52">
        <v>250</v>
      </c>
      <c r="F9" s="52">
        <v>398.1</v>
      </c>
      <c r="G9" s="49">
        <f t="shared" si="0"/>
        <v>0.30623076923076925</v>
      </c>
      <c r="H9" s="49">
        <f t="shared" si="1"/>
        <v>1.5924</v>
      </c>
    </row>
    <row r="10" spans="1:8" ht="15">
      <c r="A10" s="46"/>
      <c r="B10" s="50" t="s">
        <v>108</v>
      </c>
      <c r="C10" s="51"/>
      <c r="D10" s="52">
        <v>10</v>
      </c>
      <c r="E10" s="52">
        <v>4</v>
      </c>
      <c r="F10" s="52">
        <v>14.3</v>
      </c>
      <c r="G10" s="49">
        <f t="shared" si="0"/>
        <v>1.4300000000000002</v>
      </c>
      <c r="H10" s="49">
        <f t="shared" si="1"/>
        <v>3.575</v>
      </c>
    </row>
    <row r="11" spans="1:8" ht="15">
      <c r="A11" s="46"/>
      <c r="B11" s="50" t="s">
        <v>12</v>
      </c>
      <c r="C11" s="51"/>
      <c r="D11" s="52">
        <v>0</v>
      </c>
      <c r="E11" s="52">
        <v>0</v>
      </c>
      <c r="F11" s="52">
        <v>0</v>
      </c>
      <c r="G11" s="49">
        <v>0</v>
      </c>
      <c r="H11" s="49">
        <v>0</v>
      </c>
    </row>
    <row r="12" spans="1:8" ht="15">
      <c r="A12" s="46"/>
      <c r="B12" s="50" t="s">
        <v>13</v>
      </c>
      <c r="C12" s="51"/>
      <c r="D12" s="52">
        <v>0</v>
      </c>
      <c r="E12" s="52">
        <v>0</v>
      </c>
      <c r="F12" s="52">
        <v>0</v>
      </c>
      <c r="G12" s="49">
        <v>0</v>
      </c>
      <c r="H12" s="49">
        <v>0</v>
      </c>
    </row>
    <row r="13" spans="1:8" ht="15">
      <c r="A13" s="46"/>
      <c r="B13" s="50" t="s">
        <v>14</v>
      </c>
      <c r="C13" s="51"/>
      <c r="D13" s="52">
        <v>0</v>
      </c>
      <c r="E13" s="52">
        <v>0</v>
      </c>
      <c r="F13" s="52">
        <v>0</v>
      </c>
      <c r="G13" s="49">
        <v>0</v>
      </c>
      <c r="H13" s="49">
        <v>0</v>
      </c>
    </row>
    <row r="14" spans="1:8" ht="15">
      <c r="A14" s="46"/>
      <c r="B14" s="50" t="s">
        <v>16</v>
      </c>
      <c r="C14" s="51"/>
      <c r="D14" s="52">
        <v>0</v>
      </c>
      <c r="E14" s="52">
        <v>0</v>
      </c>
      <c r="F14" s="52">
        <v>0</v>
      </c>
      <c r="G14" s="49">
        <v>0</v>
      </c>
      <c r="H14" s="49">
        <v>0</v>
      </c>
    </row>
    <row r="15" spans="1:8" ht="15">
      <c r="A15" s="46"/>
      <c r="B15" s="50" t="s">
        <v>17</v>
      </c>
      <c r="C15" s="51"/>
      <c r="D15" s="52">
        <v>0</v>
      </c>
      <c r="E15" s="52">
        <v>0</v>
      </c>
      <c r="F15" s="52">
        <v>0</v>
      </c>
      <c r="G15" s="49">
        <v>0</v>
      </c>
      <c r="H15" s="49">
        <v>0</v>
      </c>
    </row>
    <row r="16" spans="1:8" ht="25.5">
      <c r="A16" s="46"/>
      <c r="B16" s="50" t="s">
        <v>18</v>
      </c>
      <c r="C16" s="51"/>
      <c r="D16" s="52">
        <v>0</v>
      </c>
      <c r="E16" s="52">
        <v>0</v>
      </c>
      <c r="F16" s="52">
        <v>0</v>
      </c>
      <c r="G16" s="49">
        <v>0</v>
      </c>
      <c r="H16" s="49">
        <v>0</v>
      </c>
    </row>
    <row r="17" spans="1:8" ht="15">
      <c r="A17" s="46"/>
      <c r="B17" s="50" t="s">
        <v>351</v>
      </c>
      <c r="C17" s="51"/>
      <c r="D17" s="52">
        <v>0</v>
      </c>
      <c r="E17" s="52">
        <v>0</v>
      </c>
      <c r="F17" s="52">
        <v>0</v>
      </c>
      <c r="G17" s="49">
        <v>0</v>
      </c>
      <c r="H17" s="49">
        <v>0</v>
      </c>
    </row>
    <row r="18" spans="1:8" ht="15">
      <c r="A18" s="46"/>
      <c r="B18" s="50" t="s">
        <v>122</v>
      </c>
      <c r="C18" s="51"/>
      <c r="D18" s="52">
        <v>0</v>
      </c>
      <c r="E18" s="52">
        <v>0</v>
      </c>
      <c r="F18" s="52">
        <v>0</v>
      </c>
      <c r="G18" s="49">
        <v>0</v>
      </c>
      <c r="H18" s="49">
        <v>0</v>
      </c>
    </row>
    <row r="19" spans="1:8" ht="15">
      <c r="A19" s="46"/>
      <c r="B19" s="50" t="s">
        <v>23</v>
      </c>
      <c r="C19" s="51"/>
      <c r="D19" s="52">
        <v>0</v>
      </c>
      <c r="E19" s="52">
        <v>0</v>
      </c>
      <c r="F19" s="52">
        <v>0.2</v>
      </c>
      <c r="G19" s="49">
        <v>0</v>
      </c>
      <c r="H19" s="49">
        <v>0</v>
      </c>
    </row>
    <row r="20" spans="1:8" ht="25.5">
      <c r="A20" s="46"/>
      <c r="B20" s="53" t="s">
        <v>82</v>
      </c>
      <c r="C20" s="54"/>
      <c r="D20" s="52">
        <f>D21+D22+D23+D25+D24</f>
        <v>1182.1</v>
      </c>
      <c r="E20" s="52">
        <f>E21+E22+E23+E25+E24</f>
        <v>591.1</v>
      </c>
      <c r="F20" s="52">
        <f>F21+F22+F23+F25+F24</f>
        <v>77.3</v>
      </c>
      <c r="G20" s="49">
        <f t="shared" si="0"/>
        <v>0.06539209880720752</v>
      </c>
      <c r="H20" s="49">
        <f t="shared" si="1"/>
        <v>0.13077313483336153</v>
      </c>
    </row>
    <row r="21" spans="1:8" ht="15">
      <c r="A21" s="46"/>
      <c r="B21" s="50" t="s">
        <v>25</v>
      </c>
      <c r="C21" s="51"/>
      <c r="D21" s="52">
        <v>1021.1</v>
      </c>
      <c r="E21" s="52">
        <v>510.6</v>
      </c>
      <c r="F21" s="52">
        <v>33.9</v>
      </c>
      <c r="G21" s="49">
        <f t="shared" si="0"/>
        <v>0.0331994907452747</v>
      </c>
      <c r="H21" s="49">
        <f t="shared" si="1"/>
        <v>0.06639247943595769</v>
      </c>
    </row>
    <row r="22" spans="1:8" ht="15">
      <c r="A22" s="46"/>
      <c r="B22" s="50" t="s">
        <v>103</v>
      </c>
      <c r="C22" s="51"/>
      <c r="D22" s="52">
        <v>161</v>
      </c>
      <c r="E22" s="52">
        <v>80.5</v>
      </c>
      <c r="F22" s="52">
        <v>43.4</v>
      </c>
      <c r="G22" s="49">
        <f t="shared" si="0"/>
        <v>0.26956521739130435</v>
      </c>
      <c r="H22" s="49">
        <f t="shared" si="1"/>
        <v>0.5391304347826087</v>
      </c>
    </row>
    <row r="23" spans="1:8" ht="15">
      <c r="A23" s="46"/>
      <c r="B23" s="50" t="s">
        <v>68</v>
      </c>
      <c r="C23" s="51"/>
      <c r="D23" s="52">
        <v>0</v>
      </c>
      <c r="E23" s="52">
        <v>0</v>
      </c>
      <c r="F23" s="52">
        <v>0</v>
      </c>
      <c r="G23" s="49">
        <v>0</v>
      </c>
      <c r="H23" s="49">
        <v>0</v>
      </c>
    </row>
    <row r="24" spans="1:8" ht="32.25" customHeight="1" thickBot="1">
      <c r="A24" s="46"/>
      <c r="B24" s="55" t="s">
        <v>157</v>
      </c>
      <c r="C24" s="56"/>
      <c r="D24" s="52">
        <v>0</v>
      </c>
      <c r="E24" s="52">
        <v>0</v>
      </c>
      <c r="F24" s="52">
        <v>0</v>
      </c>
      <c r="G24" s="49">
        <v>0</v>
      </c>
      <c r="H24" s="49">
        <v>0</v>
      </c>
    </row>
    <row r="25" spans="1:8" ht="25.5">
      <c r="A25" s="46"/>
      <c r="B25" s="50" t="s">
        <v>28</v>
      </c>
      <c r="C25" s="51"/>
      <c r="D25" s="52">
        <v>0</v>
      </c>
      <c r="E25" s="52">
        <v>0</v>
      </c>
      <c r="F25" s="52">
        <v>0</v>
      </c>
      <c r="G25" s="49">
        <v>0</v>
      </c>
      <c r="H25" s="49">
        <v>0</v>
      </c>
    </row>
    <row r="26" spans="1:8" ht="18.75">
      <c r="A26" s="46"/>
      <c r="B26" s="57" t="s">
        <v>29</v>
      </c>
      <c r="C26" s="58"/>
      <c r="D26" s="48">
        <f>D4+D20</f>
        <v>3458.4</v>
      </c>
      <c r="E26" s="48">
        <f>E4+E20</f>
        <v>1281.1</v>
      </c>
      <c r="F26" s="48">
        <f>F4+F20</f>
        <v>1017.8</v>
      </c>
      <c r="G26" s="49">
        <f t="shared" si="0"/>
        <v>0.2942979412445061</v>
      </c>
      <c r="H26" s="49">
        <f t="shared" si="1"/>
        <v>0.7944734993365077</v>
      </c>
    </row>
    <row r="27" spans="1:8" ht="15">
      <c r="A27" s="46"/>
      <c r="B27" s="50" t="s">
        <v>109</v>
      </c>
      <c r="C27" s="51"/>
      <c r="D27" s="52">
        <f>D4</f>
        <v>2276.3</v>
      </c>
      <c r="E27" s="52">
        <f>E4</f>
        <v>690</v>
      </c>
      <c r="F27" s="52">
        <f>F4</f>
        <v>940.5</v>
      </c>
      <c r="G27" s="49">
        <f t="shared" si="0"/>
        <v>0.4131704959803189</v>
      </c>
      <c r="H27" s="49">
        <f t="shared" si="1"/>
        <v>1.3630434782608696</v>
      </c>
    </row>
    <row r="28" spans="1:8" ht="12.75">
      <c r="A28" s="172"/>
      <c r="B28" s="175"/>
      <c r="C28" s="175"/>
      <c r="D28" s="175"/>
      <c r="E28" s="175"/>
      <c r="F28" s="175"/>
      <c r="G28" s="175"/>
      <c r="H28" s="176"/>
    </row>
    <row r="29" spans="1:8" ht="17.25" customHeight="1">
      <c r="A29" s="166" t="s">
        <v>161</v>
      </c>
      <c r="B29" s="169" t="s">
        <v>30</v>
      </c>
      <c r="C29" s="170" t="s">
        <v>200</v>
      </c>
      <c r="D29" s="160" t="s">
        <v>4</v>
      </c>
      <c r="E29" s="162" t="s">
        <v>397</v>
      </c>
      <c r="F29" s="197" t="s">
        <v>5</v>
      </c>
      <c r="G29" s="188" t="s">
        <v>149</v>
      </c>
      <c r="H29" s="162" t="s">
        <v>399</v>
      </c>
    </row>
    <row r="30" spans="1:8" ht="15" customHeight="1">
      <c r="A30" s="166"/>
      <c r="B30" s="169"/>
      <c r="C30" s="171"/>
      <c r="D30" s="160"/>
      <c r="E30" s="163"/>
      <c r="F30" s="198"/>
      <c r="G30" s="189"/>
      <c r="H30" s="163"/>
    </row>
    <row r="31" spans="1:8" ht="25.5">
      <c r="A31" s="54" t="s">
        <v>70</v>
      </c>
      <c r="B31" s="53" t="s">
        <v>31</v>
      </c>
      <c r="C31" s="54"/>
      <c r="D31" s="59">
        <f>D32+D33+D34</f>
        <v>2030.7</v>
      </c>
      <c r="E31" s="59">
        <f>E32+E33+E34</f>
        <v>1101</v>
      </c>
      <c r="F31" s="59">
        <f>F32+F33+F34</f>
        <v>548.6</v>
      </c>
      <c r="G31" s="60">
        <f>F31/D31</f>
        <v>0.2701531491603881</v>
      </c>
      <c r="H31" s="60">
        <f>F31/E31</f>
        <v>0.4982742960944596</v>
      </c>
    </row>
    <row r="32" spans="1:8" ht="63.75" customHeight="1">
      <c r="A32" s="51" t="s">
        <v>73</v>
      </c>
      <c r="B32" s="50" t="s">
        <v>165</v>
      </c>
      <c r="C32" s="51" t="s">
        <v>73</v>
      </c>
      <c r="D32" s="52">
        <v>2016.3</v>
      </c>
      <c r="E32" s="52">
        <v>1091.6</v>
      </c>
      <c r="F32" s="52">
        <v>548.6</v>
      </c>
      <c r="G32" s="60">
        <f aca="true" t="shared" si="2" ref="G32:G61">F32/D32</f>
        <v>0.2720825274016764</v>
      </c>
      <c r="H32" s="60">
        <f aca="true" t="shared" si="3" ref="H32:H61">F32/E32</f>
        <v>0.5025650421399781</v>
      </c>
    </row>
    <row r="33" spans="1:8" ht="12.75">
      <c r="A33" s="51" t="s">
        <v>75</v>
      </c>
      <c r="B33" s="50" t="s">
        <v>36</v>
      </c>
      <c r="C33" s="51" t="s">
        <v>75</v>
      </c>
      <c r="D33" s="52">
        <v>10</v>
      </c>
      <c r="E33" s="52">
        <v>5</v>
      </c>
      <c r="F33" s="52">
        <v>0</v>
      </c>
      <c r="G33" s="60">
        <f t="shared" si="2"/>
        <v>0</v>
      </c>
      <c r="H33" s="60">
        <f t="shared" si="3"/>
        <v>0</v>
      </c>
    </row>
    <row r="34" spans="1:8" ht="12.75">
      <c r="A34" s="51" t="s">
        <v>132</v>
      </c>
      <c r="B34" s="50" t="s">
        <v>129</v>
      </c>
      <c r="C34" s="51"/>
      <c r="D34" s="52">
        <f>D35+D36</f>
        <v>4.4</v>
      </c>
      <c r="E34" s="52">
        <f>E35+E36</f>
        <v>4.4</v>
      </c>
      <c r="F34" s="52">
        <v>0</v>
      </c>
      <c r="G34" s="60">
        <f t="shared" si="2"/>
        <v>0</v>
      </c>
      <c r="H34" s="60">
        <v>0</v>
      </c>
    </row>
    <row r="35" spans="1:9" s="16" customFormat="1" ht="25.5">
      <c r="A35" s="61"/>
      <c r="B35" s="62" t="s">
        <v>118</v>
      </c>
      <c r="C35" s="61" t="s">
        <v>218</v>
      </c>
      <c r="D35" s="63">
        <v>4.4</v>
      </c>
      <c r="E35" s="63">
        <v>4.4</v>
      </c>
      <c r="F35" s="63">
        <v>0</v>
      </c>
      <c r="G35" s="60">
        <f t="shared" si="2"/>
        <v>0</v>
      </c>
      <c r="H35" s="60">
        <v>0</v>
      </c>
      <c r="I35" s="39"/>
    </row>
    <row r="36" spans="1:9" s="16" customFormat="1" ht="21" customHeight="1" hidden="1">
      <c r="A36" s="61"/>
      <c r="B36" s="62" t="s">
        <v>209</v>
      </c>
      <c r="C36" s="61" t="s">
        <v>195</v>
      </c>
      <c r="D36" s="63">
        <v>0</v>
      </c>
      <c r="E36" s="63">
        <v>0</v>
      </c>
      <c r="F36" s="63">
        <v>0</v>
      </c>
      <c r="G36" s="60" t="e">
        <f t="shared" si="2"/>
        <v>#DIV/0!</v>
      </c>
      <c r="H36" s="60" t="e">
        <f t="shared" si="3"/>
        <v>#DIV/0!</v>
      </c>
      <c r="I36" s="39"/>
    </row>
    <row r="37" spans="1:8" ht="25.5" customHeight="1">
      <c r="A37" s="54" t="s">
        <v>112</v>
      </c>
      <c r="B37" s="53" t="s">
        <v>105</v>
      </c>
      <c r="C37" s="54"/>
      <c r="D37" s="59">
        <f>D38</f>
        <v>161</v>
      </c>
      <c r="E37" s="59">
        <f>E38</f>
        <v>144.9</v>
      </c>
      <c r="F37" s="59">
        <f>F38</f>
        <v>32.8</v>
      </c>
      <c r="G37" s="60">
        <f t="shared" si="2"/>
        <v>0.20372670807453414</v>
      </c>
      <c r="H37" s="60">
        <f t="shared" si="3"/>
        <v>0.22636300897170458</v>
      </c>
    </row>
    <row r="38" spans="1:8" ht="38.25">
      <c r="A38" s="51" t="s">
        <v>113</v>
      </c>
      <c r="B38" s="50" t="s">
        <v>171</v>
      </c>
      <c r="C38" s="51" t="s">
        <v>274</v>
      </c>
      <c r="D38" s="52">
        <v>161</v>
      </c>
      <c r="E38" s="52">
        <v>144.9</v>
      </c>
      <c r="F38" s="52">
        <v>32.8</v>
      </c>
      <c r="G38" s="60">
        <f t="shared" si="2"/>
        <v>0.20372670807453414</v>
      </c>
      <c r="H38" s="60">
        <f t="shared" si="3"/>
        <v>0.22636300897170458</v>
      </c>
    </row>
    <row r="39" spans="1:8" ht="25.5" hidden="1">
      <c r="A39" s="54" t="s">
        <v>76</v>
      </c>
      <c r="B39" s="53" t="s">
        <v>39</v>
      </c>
      <c r="C39" s="54"/>
      <c r="D39" s="59">
        <f aca="true" t="shared" si="4" ref="D39:F40">D40</f>
        <v>0</v>
      </c>
      <c r="E39" s="59">
        <f t="shared" si="4"/>
        <v>0</v>
      </c>
      <c r="F39" s="59">
        <f t="shared" si="4"/>
        <v>0</v>
      </c>
      <c r="G39" s="60" t="e">
        <f t="shared" si="2"/>
        <v>#DIV/0!</v>
      </c>
      <c r="H39" s="60" t="e">
        <f t="shared" si="3"/>
        <v>#DIV/0!</v>
      </c>
    </row>
    <row r="40" spans="1:8" ht="12.75" hidden="1">
      <c r="A40" s="51" t="s">
        <v>114</v>
      </c>
      <c r="B40" s="50" t="s">
        <v>107</v>
      </c>
      <c r="C40" s="51"/>
      <c r="D40" s="52">
        <f t="shared" si="4"/>
        <v>0</v>
      </c>
      <c r="E40" s="52">
        <f t="shared" si="4"/>
        <v>0</v>
      </c>
      <c r="F40" s="52">
        <f t="shared" si="4"/>
        <v>0</v>
      </c>
      <c r="G40" s="60" t="e">
        <f t="shared" si="2"/>
        <v>#DIV/0!</v>
      </c>
      <c r="H40" s="60" t="e">
        <f t="shared" si="3"/>
        <v>#DIV/0!</v>
      </c>
    </row>
    <row r="41" spans="1:9" s="16" customFormat="1" ht="38.25" hidden="1">
      <c r="A41" s="61"/>
      <c r="B41" s="62" t="s">
        <v>116</v>
      </c>
      <c r="C41" s="61" t="s">
        <v>210</v>
      </c>
      <c r="D41" s="63">
        <v>0</v>
      </c>
      <c r="E41" s="63">
        <v>0</v>
      </c>
      <c r="F41" s="63">
        <v>0</v>
      </c>
      <c r="G41" s="60" t="e">
        <f t="shared" si="2"/>
        <v>#DIV/0!</v>
      </c>
      <c r="H41" s="60" t="e">
        <f t="shared" si="3"/>
        <v>#DIV/0!</v>
      </c>
      <c r="I41" s="39"/>
    </row>
    <row r="42" spans="1:9" s="16" customFormat="1" ht="12.75" hidden="1">
      <c r="A42" s="54" t="s">
        <v>77</v>
      </c>
      <c r="B42" s="53" t="s">
        <v>41</v>
      </c>
      <c r="C42" s="54"/>
      <c r="D42" s="59">
        <f aca="true" t="shared" si="5" ref="D42:F43">D43</f>
        <v>0</v>
      </c>
      <c r="E42" s="59">
        <f t="shared" si="5"/>
        <v>0</v>
      </c>
      <c r="F42" s="59">
        <f t="shared" si="5"/>
        <v>0</v>
      </c>
      <c r="G42" s="60" t="e">
        <f t="shared" si="2"/>
        <v>#DIV/0!</v>
      </c>
      <c r="H42" s="60" t="e">
        <f t="shared" si="3"/>
        <v>#DIV/0!</v>
      </c>
      <c r="I42" s="39"/>
    </row>
    <row r="43" spans="1:9" s="16" customFormat="1" ht="31.5" customHeight="1" hidden="1">
      <c r="A43" s="64" t="s">
        <v>78</v>
      </c>
      <c r="B43" s="65" t="s">
        <v>127</v>
      </c>
      <c r="C43" s="51"/>
      <c r="D43" s="52">
        <f t="shared" si="5"/>
        <v>0</v>
      </c>
      <c r="E43" s="52">
        <f t="shared" si="5"/>
        <v>0</v>
      </c>
      <c r="F43" s="52">
        <f t="shared" si="5"/>
        <v>0</v>
      </c>
      <c r="G43" s="60" t="e">
        <f t="shared" si="2"/>
        <v>#DIV/0!</v>
      </c>
      <c r="H43" s="60" t="e">
        <f t="shared" si="3"/>
        <v>#DIV/0!</v>
      </c>
      <c r="I43" s="39"/>
    </row>
    <row r="44" spans="1:9" s="16" customFormat="1" ht="33" customHeight="1" hidden="1">
      <c r="A44" s="61"/>
      <c r="B44" s="66" t="s">
        <v>127</v>
      </c>
      <c r="C44" s="61" t="s">
        <v>287</v>
      </c>
      <c r="D44" s="63">
        <f>0</f>
        <v>0</v>
      </c>
      <c r="E44" s="63">
        <f>0</f>
        <v>0</v>
      </c>
      <c r="F44" s="63">
        <f>0</f>
        <v>0</v>
      </c>
      <c r="G44" s="60" t="e">
        <f t="shared" si="2"/>
        <v>#DIV/0!</v>
      </c>
      <c r="H44" s="60" t="e">
        <f t="shared" si="3"/>
        <v>#DIV/0!</v>
      </c>
      <c r="I44" s="39"/>
    </row>
    <row r="45" spans="1:8" ht="25.5">
      <c r="A45" s="54" t="s">
        <v>79</v>
      </c>
      <c r="B45" s="53" t="s">
        <v>42</v>
      </c>
      <c r="C45" s="54"/>
      <c r="D45" s="59">
        <f>D46</f>
        <v>310</v>
      </c>
      <c r="E45" s="59">
        <f>E46</f>
        <v>205</v>
      </c>
      <c r="F45" s="59">
        <f>F46</f>
        <v>132.7</v>
      </c>
      <c r="G45" s="60">
        <f t="shared" si="2"/>
        <v>0.42806451612903224</v>
      </c>
      <c r="H45" s="60">
        <f t="shared" si="3"/>
        <v>0.6473170731707316</v>
      </c>
    </row>
    <row r="46" spans="1:8" ht="12.75">
      <c r="A46" s="51" t="s">
        <v>45</v>
      </c>
      <c r="B46" s="50" t="s">
        <v>46</v>
      </c>
      <c r="C46" s="51"/>
      <c r="D46" s="52">
        <f>D47+D48+D50+D49</f>
        <v>310</v>
      </c>
      <c r="E46" s="52">
        <f>E47+E48+E50+E49</f>
        <v>205</v>
      </c>
      <c r="F46" s="52">
        <f>F47+F48+F50+F49</f>
        <v>132.7</v>
      </c>
      <c r="G46" s="60">
        <f t="shared" si="2"/>
        <v>0.42806451612903224</v>
      </c>
      <c r="H46" s="60">
        <f t="shared" si="3"/>
        <v>0.6473170731707316</v>
      </c>
    </row>
    <row r="47" spans="1:9" s="16" customFormat="1" ht="12.75">
      <c r="A47" s="61"/>
      <c r="B47" s="62" t="s">
        <v>100</v>
      </c>
      <c r="C47" s="61" t="s">
        <v>263</v>
      </c>
      <c r="D47" s="63">
        <v>260</v>
      </c>
      <c r="E47" s="63">
        <v>160</v>
      </c>
      <c r="F47" s="63">
        <v>107.7</v>
      </c>
      <c r="G47" s="60">
        <f t="shared" si="2"/>
        <v>0.41423076923076924</v>
      </c>
      <c r="H47" s="60">
        <f t="shared" si="3"/>
        <v>0.673125</v>
      </c>
      <c r="I47" s="39"/>
    </row>
    <row r="48" spans="1:9" s="16" customFormat="1" ht="22.5" customHeight="1">
      <c r="A48" s="61"/>
      <c r="B48" s="62" t="s">
        <v>268</v>
      </c>
      <c r="C48" s="61" t="s">
        <v>264</v>
      </c>
      <c r="D48" s="63">
        <v>10</v>
      </c>
      <c r="E48" s="63">
        <v>10</v>
      </c>
      <c r="F48" s="63">
        <v>0</v>
      </c>
      <c r="G48" s="60">
        <f t="shared" si="2"/>
        <v>0</v>
      </c>
      <c r="H48" s="60">
        <v>0</v>
      </c>
      <c r="I48" s="39"/>
    </row>
    <row r="49" spans="1:9" s="16" customFormat="1" ht="22.5" customHeight="1">
      <c r="A49" s="61"/>
      <c r="B49" s="62" t="s">
        <v>378</v>
      </c>
      <c r="C49" s="61" t="s">
        <v>377</v>
      </c>
      <c r="D49" s="63">
        <v>10</v>
      </c>
      <c r="E49" s="63">
        <v>5</v>
      </c>
      <c r="F49" s="63">
        <v>0</v>
      </c>
      <c r="G49" s="60">
        <f t="shared" si="2"/>
        <v>0</v>
      </c>
      <c r="H49" s="60">
        <v>0</v>
      </c>
      <c r="I49" s="39"/>
    </row>
    <row r="50" spans="1:9" s="16" customFormat="1" ht="29.25" customHeight="1">
      <c r="A50" s="61"/>
      <c r="B50" s="62" t="s">
        <v>183</v>
      </c>
      <c r="C50" s="61" t="s">
        <v>269</v>
      </c>
      <c r="D50" s="63">
        <v>30</v>
      </c>
      <c r="E50" s="63">
        <v>30</v>
      </c>
      <c r="F50" s="63">
        <v>25</v>
      </c>
      <c r="G50" s="60">
        <f t="shared" si="2"/>
        <v>0.8333333333333334</v>
      </c>
      <c r="H50" s="60">
        <f t="shared" si="3"/>
        <v>0.8333333333333334</v>
      </c>
      <c r="I50" s="39"/>
    </row>
    <row r="51" spans="1:8" ht="27" customHeight="1">
      <c r="A51" s="67" t="s">
        <v>130</v>
      </c>
      <c r="B51" s="68" t="s">
        <v>128</v>
      </c>
      <c r="C51" s="67"/>
      <c r="D51" s="52">
        <f aca="true" t="shared" si="6" ref="D51:F52">D52</f>
        <v>1.1</v>
      </c>
      <c r="E51" s="52">
        <f t="shared" si="6"/>
        <v>1.1</v>
      </c>
      <c r="F51" s="52">
        <f t="shared" si="6"/>
        <v>1.1</v>
      </c>
      <c r="G51" s="60">
        <f t="shared" si="2"/>
        <v>1</v>
      </c>
      <c r="H51" s="60">
        <f t="shared" si="3"/>
        <v>1</v>
      </c>
    </row>
    <row r="52" spans="1:8" ht="29.25" customHeight="1">
      <c r="A52" s="64" t="s">
        <v>124</v>
      </c>
      <c r="B52" s="65" t="s">
        <v>131</v>
      </c>
      <c r="C52" s="64"/>
      <c r="D52" s="52">
        <f t="shared" si="6"/>
        <v>1.1</v>
      </c>
      <c r="E52" s="52">
        <f t="shared" si="6"/>
        <v>1.1</v>
      </c>
      <c r="F52" s="52">
        <f t="shared" si="6"/>
        <v>1.1</v>
      </c>
      <c r="G52" s="60">
        <f t="shared" si="2"/>
        <v>1</v>
      </c>
      <c r="H52" s="60">
        <f t="shared" si="3"/>
        <v>1</v>
      </c>
    </row>
    <row r="53" spans="1:9" s="16" customFormat="1" ht="30.75" customHeight="1">
      <c r="A53" s="61"/>
      <c r="B53" s="62" t="s">
        <v>277</v>
      </c>
      <c r="C53" s="61" t="s">
        <v>270</v>
      </c>
      <c r="D53" s="63">
        <v>1.1</v>
      </c>
      <c r="E53" s="63">
        <v>1.1</v>
      </c>
      <c r="F53" s="63">
        <v>1.1</v>
      </c>
      <c r="G53" s="60">
        <f t="shared" si="2"/>
        <v>1</v>
      </c>
      <c r="H53" s="60">
        <f t="shared" si="3"/>
        <v>1</v>
      </c>
      <c r="I53" s="39"/>
    </row>
    <row r="54" spans="1:8" ht="17.25" customHeight="1" hidden="1">
      <c r="A54" s="54" t="s">
        <v>47</v>
      </c>
      <c r="B54" s="53" t="s">
        <v>48</v>
      </c>
      <c r="C54" s="54"/>
      <c r="D54" s="59">
        <f aca="true" t="shared" si="7" ref="D54:F55">D55</f>
        <v>0</v>
      </c>
      <c r="E54" s="59">
        <f t="shared" si="7"/>
        <v>0</v>
      </c>
      <c r="F54" s="59">
        <f t="shared" si="7"/>
        <v>0</v>
      </c>
      <c r="G54" s="60" t="e">
        <f t="shared" si="2"/>
        <v>#DIV/0!</v>
      </c>
      <c r="H54" s="60" t="e">
        <f t="shared" si="3"/>
        <v>#DIV/0!</v>
      </c>
    </row>
    <row r="55" spans="1:8" ht="18" customHeight="1" hidden="1">
      <c r="A55" s="51" t="s">
        <v>52</v>
      </c>
      <c r="B55" s="50" t="s">
        <v>53</v>
      </c>
      <c r="C55" s="51"/>
      <c r="D55" s="52">
        <f t="shared" si="7"/>
        <v>0</v>
      </c>
      <c r="E55" s="52">
        <f t="shared" si="7"/>
        <v>0</v>
      </c>
      <c r="F55" s="52">
        <f t="shared" si="7"/>
        <v>0</v>
      </c>
      <c r="G55" s="60" t="e">
        <f t="shared" si="2"/>
        <v>#DIV/0!</v>
      </c>
      <c r="H55" s="60" t="e">
        <f t="shared" si="3"/>
        <v>#DIV/0!</v>
      </c>
    </row>
    <row r="56" spans="1:9" s="16" customFormat="1" ht="30.75" customHeight="1" hidden="1">
      <c r="A56" s="61"/>
      <c r="B56" s="62" t="s">
        <v>271</v>
      </c>
      <c r="C56" s="61" t="s">
        <v>272</v>
      </c>
      <c r="D56" s="63">
        <v>0</v>
      </c>
      <c r="E56" s="63">
        <v>0</v>
      </c>
      <c r="F56" s="63">
        <v>0</v>
      </c>
      <c r="G56" s="60" t="e">
        <f t="shared" si="2"/>
        <v>#DIV/0!</v>
      </c>
      <c r="H56" s="60" t="e">
        <f t="shared" si="3"/>
        <v>#DIV/0!</v>
      </c>
      <c r="I56" s="39"/>
    </row>
    <row r="57" spans="1:9" s="16" customFormat="1" ht="24" customHeight="1">
      <c r="A57" s="54">
        <v>1001</v>
      </c>
      <c r="B57" s="53" t="s">
        <v>186</v>
      </c>
      <c r="C57" s="51" t="s">
        <v>361</v>
      </c>
      <c r="D57" s="52">
        <v>36</v>
      </c>
      <c r="E57" s="52">
        <v>20.9</v>
      </c>
      <c r="F57" s="52">
        <v>16.6</v>
      </c>
      <c r="G57" s="60">
        <f t="shared" si="2"/>
        <v>0.46111111111111114</v>
      </c>
      <c r="H57" s="60">
        <f t="shared" si="3"/>
        <v>0.7942583732057418</v>
      </c>
      <c r="I57" s="39"/>
    </row>
    <row r="58" spans="1:8" ht="12.75">
      <c r="A58" s="54"/>
      <c r="B58" s="53" t="s">
        <v>101</v>
      </c>
      <c r="C58" s="54"/>
      <c r="D58" s="59">
        <f>D59</f>
        <v>951.1</v>
      </c>
      <c r="E58" s="59">
        <f>E59</f>
        <v>549.5</v>
      </c>
      <c r="F58" s="59">
        <f>F59</f>
        <v>290</v>
      </c>
      <c r="G58" s="60">
        <f t="shared" si="2"/>
        <v>0.304910104090001</v>
      </c>
      <c r="H58" s="60">
        <f t="shared" si="3"/>
        <v>0.5277525022747953</v>
      </c>
    </row>
    <row r="59" spans="1:9" s="16" customFormat="1" ht="25.5">
      <c r="A59" s="61"/>
      <c r="B59" s="62" t="s">
        <v>102</v>
      </c>
      <c r="C59" s="61" t="s">
        <v>204</v>
      </c>
      <c r="D59" s="63">
        <v>951.1</v>
      </c>
      <c r="E59" s="63">
        <v>549.5</v>
      </c>
      <c r="F59" s="63">
        <v>290</v>
      </c>
      <c r="G59" s="60">
        <f t="shared" si="2"/>
        <v>0.304910104090001</v>
      </c>
      <c r="H59" s="60">
        <f t="shared" si="3"/>
        <v>0.5277525022747953</v>
      </c>
      <c r="I59" s="39"/>
    </row>
    <row r="60" spans="1:8" ht="22.5" customHeight="1">
      <c r="A60" s="51"/>
      <c r="B60" s="69" t="s">
        <v>69</v>
      </c>
      <c r="C60" s="70"/>
      <c r="D60" s="71">
        <f>D31+D37+D39+D45+D51+D54+D58+D57</f>
        <v>3489.8999999999996</v>
      </c>
      <c r="E60" s="71">
        <f>E31+E37+E39+E45+E51+E54+E58+E57</f>
        <v>2022.4</v>
      </c>
      <c r="F60" s="71">
        <f>F31+F37+F39+F45+F51+F54+F58+F57</f>
        <v>1021.8</v>
      </c>
      <c r="G60" s="60">
        <f t="shared" si="2"/>
        <v>0.29278775896157483</v>
      </c>
      <c r="H60" s="60">
        <f t="shared" si="3"/>
        <v>0.5052412974683543</v>
      </c>
    </row>
    <row r="61" spans="1:8" ht="15">
      <c r="A61" s="72"/>
      <c r="B61" s="50" t="s">
        <v>84</v>
      </c>
      <c r="C61" s="51"/>
      <c r="D61" s="73">
        <f>D58</f>
        <v>951.1</v>
      </c>
      <c r="E61" s="73">
        <f>E58</f>
        <v>549.5</v>
      </c>
      <c r="F61" s="73">
        <f>F58</f>
        <v>290</v>
      </c>
      <c r="G61" s="60">
        <f t="shared" si="2"/>
        <v>0.304910104090001</v>
      </c>
      <c r="H61" s="60">
        <f t="shared" si="3"/>
        <v>0.5277525022747953</v>
      </c>
    </row>
    <row r="64" spans="2:6" ht="15">
      <c r="B64" s="3" t="s">
        <v>94</v>
      </c>
      <c r="C64" s="6"/>
      <c r="F64" s="1">
        <v>115.1</v>
      </c>
    </row>
    <row r="65" spans="2:3" ht="15">
      <c r="B65" s="3"/>
      <c r="C65" s="6"/>
    </row>
    <row r="66" spans="2:3" ht="15">
      <c r="B66" s="3" t="s">
        <v>85</v>
      </c>
      <c r="C66" s="6"/>
    </row>
    <row r="67" spans="2:3" ht="15">
      <c r="B67" s="3" t="s">
        <v>86</v>
      </c>
      <c r="C67" s="6"/>
    </row>
    <row r="68" spans="2:3" ht="15">
      <c r="B68" s="3"/>
      <c r="C68" s="6"/>
    </row>
    <row r="69" spans="2:3" ht="15">
      <c r="B69" s="3" t="s">
        <v>87</v>
      </c>
      <c r="C69" s="6"/>
    </row>
    <row r="70" spans="2:3" ht="15">
      <c r="B70" s="3" t="s">
        <v>88</v>
      </c>
      <c r="C70" s="6"/>
    </row>
    <row r="71" spans="2:3" ht="15">
      <c r="B71" s="3"/>
      <c r="C71" s="6"/>
    </row>
    <row r="72" spans="2:3" ht="15">
      <c r="B72" s="3" t="s">
        <v>89</v>
      </c>
      <c r="C72" s="6"/>
    </row>
    <row r="73" spans="2:3" ht="15">
      <c r="B73" s="3" t="s">
        <v>90</v>
      </c>
      <c r="C73" s="6"/>
    </row>
    <row r="74" spans="2:3" ht="15">
      <c r="B74" s="3"/>
      <c r="C74" s="6"/>
    </row>
    <row r="75" spans="2:3" ht="15">
      <c r="B75" s="3" t="s">
        <v>91</v>
      </c>
      <c r="C75" s="6"/>
    </row>
    <row r="76" spans="2:3" ht="15">
      <c r="B76" s="3" t="s">
        <v>92</v>
      </c>
      <c r="C76" s="6"/>
    </row>
    <row r="79" spans="2:8" ht="15">
      <c r="B79" s="3" t="s">
        <v>93</v>
      </c>
      <c r="C79" s="6"/>
      <c r="F79" s="74">
        <f>F64+F26-F60</f>
        <v>111.09999999999991</v>
      </c>
      <c r="H79" s="74"/>
    </row>
    <row r="82" spans="2:3" ht="15">
      <c r="B82" s="3" t="s">
        <v>95</v>
      </c>
      <c r="C82" s="6"/>
    </row>
    <row r="83" spans="2:3" ht="15">
      <c r="B83" s="3" t="s">
        <v>96</v>
      </c>
      <c r="C83" s="6"/>
    </row>
    <row r="84" spans="2:3" ht="15">
      <c r="B84" s="3" t="s">
        <v>97</v>
      </c>
      <c r="C84" s="6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145"/>
  <sheetViews>
    <sheetView tabSelected="1" zoomScalePageLayoutView="0" workbookViewId="0" topLeftCell="A118">
      <selection activeCell="D131" sqref="D131"/>
    </sheetView>
  </sheetViews>
  <sheetFormatPr defaultColWidth="9.140625" defaultRowHeight="12.75"/>
  <cols>
    <col min="1" max="1" width="5.8515625" style="75" customWidth="1"/>
    <col min="2" max="2" width="44.00390625" style="1" customWidth="1"/>
    <col min="3" max="3" width="11.7109375" style="1" customWidth="1"/>
    <col min="4" max="4" width="11.57421875" style="1" customWidth="1"/>
    <col min="5" max="5" width="10.8515625" style="1" customWidth="1"/>
    <col min="6" max="6" width="9.57421875" style="149" customWidth="1"/>
    <col min="7" max="7" width="11.00390625" style="149" customWidth="1"/>
    <col min="8" max="16384" width="9.140625" style="32" customWidth="1"/>
  </cols>
  <sheetData>
    <row r="1" spans="1:7" s="34" customFormat="1" ht="57.75" customHeight="1">
      <c r="A1" s="165" t="s">
        <v>396</v>
      </c>
      <c r="B1" s="165"/>
      <c r="C1" s="165"/>
      <c r="D1" s="165"/>
      <c r="E1" s="165"/>
      <c r="F1" s="165"/>
      <c r="G1" s="165"/>
    </row>
    <row r="2" spans="1:7" ht="15" customHeight="1">
      <c r="A2" s="200"/>
      <c r="B2" s="169" t="s">
        <v>3</v>
      </c>
      <c r="C2" s="167" t="s">
        <v>4</v>
      </c>
      <c r="D2" s="162" t="s">
        <v>397</v>
      </c>
      <c r="E2" s="167" t="s">
        <v>5</v>
      </c>
      <c r="F2" s="162" t="s">
        <v>149</v>
      </c>
      <c r="G2" s="162" t="s">
        <v>398</v>
      </c>
    </row>
    <row r="3" spans="1:7" ht="18" customHeight="1">
      <c r="A3" s="201"/>
      <c r="B3" s="169"/>
      <c r="C3" s="167"/>
      <c r="D3" s="163"/>
      <c r="E3" s="167"/>
      <c r="F3" s="163"/>
      <c r="G3" s="163"/>
    </row>
    <row r="4" spans="1:7" ht="15">
      <c r="A4" s="115"/>
      <c r="B4" s="45" t="s">
        <v>83</v>
      </c>
      <c r="C4" s="48">
        <f>C5+C6+C7+C8+C9+C10+C11+C12+C13+C14+C15+C16+C17+C18+C19+C20+C21+C23</f>
        <v>221658.3</v>
      </c>
      <c r="D4" s="48">
        <f>D5+D6+D7+D8+D9+D10+D11+D12+D13+D14+D15+D16+D17+D18+D19+D20+D21+D23</f>
        <v>103098.5</v>
      </c>
      <c r="E4" s="48">
        <f>E5+E6+E7+E8+E9+E10+E11+E12+E13+E14+E15+E16+E17+E18+E19+E20+E21+E23</f>
        <v>81978.20000000001</v>
      </c>
      <c r="F4" s="130">
        <f>E4/C4</f>
        <v>0.369840425555912</v>
      </c>
      <c r="G4" s="130">
        <f>E4/D4</f>
        <v>0.7951444492402897</v>
      </c>
    </row>
    <row r="5" spans="1:7" ht="15">
      <c r="A5" s="115"/>
      <c r="B5" s="50" t="s">
        <v>7</v>
      </c>
      <c r="C5" s="52">
        <v>144100</v>
      </c>
      <c r="D5" s="52">
        <v>69048</v>
      </c>
      <c r="E5" s="52">
        <v>44790</v>
      </c>
      <c r="F5" s="130">
        <f aca="true" t="shared" si="0" ref="F5:F36">E5/C5</f>
        <v>0.3108258154059681</v>
      </c>
      <c r="G5" s="130">
        <f aca="true" t="shared" si="1" ref="G5:G36">E5/D5</f>
        <v>0.6486791797010775</v>
      </c>
    </row>
    <row r="6" spans="1:7" ht="15">
      <c r="A6" s="115"/>
      <c r="B6" s="50" t="s">
        <v>8</v>
      </c>
      <c r="C6" s="52">
        <v>19000</v>
      </c>
      <c r="D6" s="52">
        <v>9500</v>
      </c>
      <c r="E6" s="52">
        <v>9700.2</v>
      </c>
      <c r="F6" s="130">
        <f t="shared" si="0"/>
        <v>0.5105368421052632</v>
      </c>
      <c r="G6" s="130">
        <f t="shared" si="1"/>
        <v>1.0210736842105264</v>
      </c>
    </row>
    <row r="7" spans="1:7" ht="15">
      <c r="A7" s="115"/>
      <c r="B7" s="50" t="s">
        <v>9</v>
      </c>
      <c r="C7" s="52">
        <v>5000</v>
      </c>
      <c r="D7" s="52">
        <v>3105</v>
      </c>
      <c r="E7" s="52">
        <v>4729.6</v>
      </c>
      <c r="F7" s="130">
        <f t="shared" si="0"/>
        <v>0.9459200000000001</v>
      </c>
      <c r="G7" s="130">
        <f t="shared" si="1"/>
        <v>1.5232206119162641</v>
      </c>
    </row>
    <row r="8" spans="1:7" ht="15">
      <c r="A8" s="115"/>
      <c r="B8" s="50" t="s">
        <v>302</v>
      </c>
      <c r="C8" s="52">
        <v>11415.9</v>
      </c>
      <c r="D8" s="52">
        <v>5664</v>
      </c>
      <c r="E8" s="52">
        <v>5339.2</v>
      </c>
      <c r="F8" s="130">
        <f t="shared" si="0"/>
        <v>0.467698560779264</v>
      </c>
      <c r="G8" s="130">
        <f t="shared" si="1"/>
        <v>0.9426553672316383</v>
      </c>
    </row>
    <row r="9" spans="1:7" ht="15">
      <c r="A9" s="115"/>
      <c r="B9" s="50" t="s">
        <v>10</v>
      </c>
      <c r="C9" s="52">
        <v>6000</v>
      </c>
      <c r="D9" s="52">
        <v>520</v>
      </c>
      <c r="E9" s="52">
        <v>680.8</v>
      </c>
      <c r="F9" s="130">
        <f t="shared" si="0"/>
        <v>0.11346666666666666</v>
      </c>
      <c r="G9" s="130">
        <f t="shared" si="1"/>
        <v>1.3092307692307692</v>
      </c>
    </row>
    <row r="10" spans="1:7" ht="15">
      <c r="A10" s="115"/>
      <c r="B10" s="50" t="s">
        <v>11</v>
      </c>
      <c r="C10" s="52">
        <v>21400</v>
      </c>
      <c r="D10" s="52">
        <v>6746</v>
      </c>
      <c r="E10" s="52">
        <v>7824.1</v>
      </c>
      <c r="F10" s="130">
        <f t="shared" si="0"/>
        <v>0.3656121495327103</v>
      </c>
      <c r="G10" s="130">
        <f t="shared" si="1"/>
        <v>1.1598132226504596</v>
      </c>
    </row>
    <row r="11" spans="1:7" ht="15">
      <c r="A11" s="115"/>
      <c r="B11" s="50" t="s">
        <v>108</v>
      </c>
      <c r="C11" s="52">
        <v>3485</v>
      </c>
      <c r="D11" s="52">
        <v>1679</v>
      </c>
      <c r="E11" s="52">
        <v>1332.7</v>
      </c>
      <c r="F11" s="130">
        <f t="shared" si="0"/>
        <v>0.38241032998565283</v>
      </c>
      <c r="G11" s="130">
        <f t="shared" si="1"/>
        <v>0.7937462775461585</v>
      </c>
    </row>
    <row r="12" spans="1:7" ht="15">
      <c r="A12" s="115"/>
      <c r="B12" s="50" t="s">
        <v>12</v>
      </c>
      <c r="C12" s="52">
        <v>0</v>
      </c>
      <c r="D12" s="52">
        <v>0</v>
      </c>
      <c r="E12" s="52">
        <v>0</v>
      </c>
      <c r="F12" s="130">
        <v>0</v>
      </c>
      <c r="G12" s="130">
        <v>0</v>
      </c>
    </row>
    <row r="13" spans="1:7" ht="15">
      <c r="A13" s="115"/>
      <c r="B13" s="50" t="s">
        <v>13</v>
      </c>
      <c r="C13" s="52">
        <v>6500</v>
      </c>
      <c r="D13" s="52">
        <v>4300</v>
      </c>
      <c r="E13" s="52">
        <v>4562.2</v>
      </c>
      <c r="F13" s="130">
        <f t="shared" si="0"/>
        <v>0.7018769230769231</v>
      </c>
      <c r="G13" s="130">
        <f t="shared" si="1"/>
        <v>1.0609767441860465</v>
      </c>
    </row>
    <row r="14" spans="1:7" ht="15">
      <c r="A14" s="115"/>
      <c r="B14" s="50" t="s">
        <v>14</v>
      </c>
      <c r="C14" s="52">
        <v>800</v>
      </c>
      <c r="D14" s="52">
        <v>470</v>
      </c>
      <c r="E14" s="52">
        <v>789.8</v>
      </c>
      <c r="F14" s="130">
        <f t="shared" si="0"/>
        <v>0.98725</v>
      </c>
      <c r="G14" s="130">
        <f t="shared" si="1"/>
        <v>1.6804255319148935</v>
      </c>
    </row>
    <row r="15" spans="1:7" ht="15">
      <c r="A15" s="115"/>
      <c r="B15" s="50" t="s">
        <v>15</v>
      </c>
      <c r="C15" s="52">
        <v>0</v>
      </c>
      <c r="D15" s="52">
        <v>0</v>
      </c>
      <c r="E15" s="52">
        <v>30.8</v>
      </c>
      <c r="F15" s="130">
        <v>0</v>
      </c>
      <c r="G15" s="130">
        <v>0</v>
      </c>
    </row>
    <row r="16" spans="1:7" ht="15">
      <c r="A16" s="115"/>
      <c r="B16" s="50" t="s">
        <v>16</v>
      </c>
      <c r="C16" s="52">
        <v>400</v>
      </c>
      <c r="D16" s="52">
        <v>200</v>
      </c>
      <c r="E16" s="52">
        <v>138.8</v>
      </c>
      <c r="F16" s="130">
        <f t="shared" si="0"/>
        <v>0.34700000000000003</v>
      </c>
      <c r="G16" s="130">
        <f t="shared" si="1"/>
        <v>0.6940000000000001</v>
      </c>
    </row>
    <row r="17" spans="1:7" ht="15">
      <c r="A17" s="115"/>
      <c r="B17" s="50" t="s">
        <v>17</v>
      </c>
      <c r="C17" s="52">
        <v>1139.9</v>
      </c>
      <c r="D17" s="52">
        <v>500</v>
      </c>
      <c r="E17" s="52">
        <v>469.6</v>
      </c>
      <c r="F17" s="130">
        <f t="shared" si="0"/>
        <v>0.41196596192648477</v>
      </c>
      <c r="G17" s="130">
        <f t="shared" si="1"/>
        <v>0.9392</v>
      </c>
    </row>
    <row r="18" spans="1:7" ht="15" hidden="1">
      <c r="A18" s="115"/>
      <c r="B18" s="50" t="s">
        <v>18</v>
      </c>
      <c r="C18" s="52"/>
      <c r="D18" s="52"/>
      <c r="E18" s="52"/>
      <c r="F18" s="130">
        <v>0</v>
      </c>
      <c r="G18" s="130">
        <v>0</v>
      </c>
    </row>
    <row r="19" spans="1:7" ht="15">
      <c r="A19" s="115"/>
      <c r="B19" s="50" t="s">
        <v>19</v>
      </c>
      <c r="C19" s="52">
        <v>82.5</v>
      </c>
      <c r="D19" s="52">
        <v>82.5</v>
      </c>
      <c r="E19" s="52">
        <v>306.3</v>
      </c>
      <c r="F19" s="130">
        <v>0</v>
      </c>
      <c r="G19" s="130">
        <v>0</v>
      </c>
    </row>
    <row r="20" spans="1:7" ht="15">
      <c r="A20" s="115"/>
      <c r="B20" s="50" t="s">
        <v>350</v>
      </c>
      <c r="C20" s="52">
        <v>450</v>
      </c>
      <c r="D20" s="52">
        <v>450</v>
      </c>
      <c r="E20" s="52">
        <v>573</v>
      </c>
      <c r="F20" s="130">
        <f t="shared" si="0"/>
        <v>1.2733333333333334</v>
      </c>
      <c r="G20" s="130">
        <f t="shared" si="1"/>
        <v>1.2733333333333334</v>
      </c>
    </row>
    <row r="21" spans="1:7" ht="15">
      <c r="A21" s="115"/>
      <c r="B21" s="50" t="s">
        <v>21</v>
      </c>
      <c r="C21" s="52">
        <v>1885</v>
      </c>
      <c r="D21" s="52">
        <v>834</v>
      </c>
      <c r="E21" s="52">
        <v>706.5</v>
      </c>
      <c r="F21" s="130">
        <f t="shared" si="0"/>
        <v>0.37480106100795757</v>
      </c>
      <c r="G21" s="130">
        <f t="shared" si="1"/>
        <v>0.8471223021582733</v>
      </c>
    </row>
    <row r="22" spans="1:7" ht="15">
      <c r="A22" s="115"/>
      <c r="B22" s="50" t="s">
        <v>22</v>
      </c>
      <c r="C22" s="52">
        <v>710</v>
      </c>
      <c r="D22" s="52">
        <v>355</v>
      </c>
      <c r="E22" s="52">
        <v>184.7</v>
      </c>
      <c r="F22" s="130">
        <f t="shared" si="0"/>
        <v>0.2601408450704225</v>
      </c>
      <c r="G22" s="130">
        <f t="shared" si="1"/>
        <v>0.520281690140845</v>
      </c>
    </row>
    <row r="23" spans="1:7" ht="15">
      <c r="A23" s="115"/>
      <c r="B23" s="50" t="s">
        <v>23</v>
      </c>
      <c r="C23" s="52">
        <f>МР!D23+'МО г.Ртищево'!D19+'Кр-звезда'!D19+Макарово!D20+Октябрьский!D19+Салтыковка!D19+Урусово!D20+'Ш-Голицыно'!D19</f>
        <v>0</v>
      </c>
      <c r="D23" s="52">
        <v>0</v>
      </c>
      <c r="E23" s="52">
        <v>4.6</v>
      </c>
      <c r="F23" s="130">
        <v>0</v>
      </c>
      <c r="G23" s="130">
        <v>0</v>
      </c>
    </row>
    <row r="24" spans="1:7" ht="25.5">
      <c r="A24" s="115"/>
      <c r="B24" s="53" t="s">
        <v>82</v>
      </c>
      <c r="C24" s="52">
        <f>C25+C26+C28+C31+C29+C32+C30</f>
        <v>488940.6</v>
      </c>
      <c r="D24" s="52">
        <f>D25+D26+D28+D31+D29+D32+D30</f>
        <v>246004.90000000002</v>
      </c>
      <c r="E24" s="52">
        <f>E25+E26+E28+E31+E29+E32+E30</f>
        <v>143089.19999999998</v>
      </c>
      <c r="F24" s="130">
        <f t="shared" si="0"/>
        <v>0.29265149999815926</v>
      </c>
      <c r="G24" s="130">
        <f t="shared" si="1"/>
        <v>0.581651828886335</v>
      </c>
    </row>
    <row r="25" spans="1:7" ht="21" customHeight="1">
      <c r="A25" s="115"/>
      <c r="B25" s="50" t="s">
        <v>25</v>
      </c>
      <c r="C25" s="52">
        <f>МР!D25+'МО г.Ртищево'!D21+'Кр-звезда'!D21+Макарово!D22+Октябрьский!D21+Салтыковка!D21+Урусово!D22+'Ш-Голицыно'!D21</f>
        <v>87010.80000000002</v>
      </c>
      <c r="D25" s="52">
        <f>МР!E25+'МО г.Ртищево'!E21+'Кр-звезда'!E21+Макарово!E22+Октябрьский!E21+Салтыковка!E21+Урусово!E22+'Ш-Голицыно'!E21</f>
        <v>43505.49999999999</v>
      </c>
      <c r="E25" s="52">
        <f>МР!F25+'МО г.Ртищево'!F21+'Кр-звезда'!F21+Макарово!F22+Октябрьский!F21+Салтыковка!F21+Урусово!F22+'Ш-Голицыно'!F21</f>
        <v>34953.99999999999</v>
      </c>
      <c r="F25" s="130">
        <f t="shared" si="0"/>
        <v>0.4017202462223079</v>
      </c>
      <c r="G25" s="130">
        <f t="shared" si="1"/>
        <v>0.8034386456884761</v>
      </c>
    </row>
    <row r="26" spans="1:7" ht="23.25" customHeight="1">
      <c r="A26" s="115"/>
      <c r="B26" s="50" t="s">
        <v>26</v>
      </c>
      <c r="C26" s="52">
        <f>МР!D26+C27</f>
        <v>362479.3</v>
      </c>
      <c r="D26" s="52">
        <f>МР!E26+D27</f>
        <v>181239.7</v>
      </c>
      <c r="E26" s="52">
        <f>МР!F26+E27</f>
        <v>102700.9</v>
      </c>
      <c r="F26" s="130">
        <f t="shared" si="0"/>
        <v>0.28332900664948313</v>
      </c>
      <c r="G26" s="130">
        <f t="shared" si="1"/>
        <v>0.5666578569706305</v>
      </c>
    </row>
    <row r="27" spans="1:7" ht="23.25" customHeight="1">
      <c r="A27" s="115"/>
      <c r="B27" s="50" t="s">
        <v>162</v>
      </c>
      <c r="C27" s="52">
        <f>'Кр-звезда'!D23+Макарово!D23+Октябрьский!D22+Салтыковка!D22+Урусово!D23+'Ш-Голицыно'!D22</f>
        <v>966</v>
      </c>
      <c r="D27" s="52">
        <f>'Кр-звезда'!E23+Макарово!E23+Октябрьский!E22+Салтыковка!E22+Урусово!E23+'Ш-Голицыно'!E22</f>
        <v>483</v>
      </c>
      <c r="E27" s="52">
        <f>'Кр-звезда'!F23+Макарово!F23+Октябрьский!F22+Салтыковка!F22+Урусово!F23+'Ш-Голицыно'!F22</f>
        <v>276</v>
      </c>
      <c r="F27" s="130">
        <f t="shared" si="0"/>
        <v>0.2857142857142857</v>
      </c>
      <c r="G27" s="130">
        <f t="shared" si="1"/>
        <v>0.5714285714285714</v>
      </c>
    </row>
    <row r="28" spans="1:7" ht="22.5" customHeight="1">
      <c r="A28" s="115"/>
      <c r="B28" s="50" t="s">
        <v>27</v>
      </c>
      <c r="C28" s="52">
        <f>МР!D27+'МО г.Ртищево'!D22+'МО г.Ртищево'!D23</f>
        <v>19097.2</v>
      </c>
      <c r="D28" s="52">
        <f>МР!E27+'МО г.Ртищево'!E22+'МО г.Ртищево'!E23</f>
        <v>6563.2</v>
      </c>
      <c r="E28" s="52">
        <f>МР!F27+'МО г.Ртищево'!F22+'МО г.Ртищево'!F23</f>
        <v>0</v>
      </c>
      <c r="F28" s="130">
        <f t="shared" si="0"/>
        <v>0</v>
      </c>
      <c r="G28" s="130">
        <v>0</v>
      </c>
    </row>
    <row r="29" spans="1:7" ht="15.75" customHeight="1">
      <c r="A29" s="115"/>
      <c r="B29" s="50" t="s">
        <v>68</v>
      </c>
      <c r="C29" s="52">
        <f>МР!D29+'МО г.Ртищево'!D24+'Кр-звезда'!D22+Макарово!D24+Октябрьский!D23+Салтыковка!D23+Урусово!D24+'Ш-Голицыно'!D23+МР!D31+МР!D30</f>
        <v>14999.800000000001</v>
      </c>
      <c r="D29" s="52">
        <f>МР!E29+'МО г.Ртищево'!E24+'Кр-звезда'!E22+Макарово!E24+Октябрьский!E23+Салтыковка!E23+Урусово!E24+'Ш-Голицыно'!E23+МР!E31+МР!E30</f>
        <v>9343</v>
      </c>
      <c r="E29" s="52">
        <f>МР!F29+'МО г.Ртищево'!F24+'Кр-звезда'!F22+Макарово!F24+Октябрьский!F23+Салтыковка!F23+Урусово!F24+'Ш-Голицыно'!F23+МР!F31+МР!F30</f>
        <v>4340</v>
      </c>
      <c r="F29" s="130">
        <f t="shared" si="0"/>
        <v>0.2893371911625488</v>
      </c>
      <c r="G29" s="130">
        <f t="shared" si="1"/>
        <v>0.4645188911484534</v>
      </c>
    </row>
    <row r="30" spans="1:7" ht="77.25" customHeight="1">
      <c r="A30" s="115"/>
      <c r="B30" s="50" t="s">
        <v>383</v>
      </c>
      <c r="C30" s="52">
        <f>МР!D32</f>
        <v>7000</v>
      </c>
      <c r="D30" s="52">
        <f>МР!E32</f>
        <v>7000</v>
      </c>
      <c r="E30" s="52">
        <f>МР!F32</f>
        <v>2736</v>
      </c>
      <c r="F30" s="130">
        <f t="shared" si="0"/>
        <v>0.39085714285714285</v>
      </c>
      <c r="G30" s="130">
        <f t="shared" si="1"/>
        <v>0.39085714285714285</v>
      </c>
    </row>
    <row r="31" spans="1:7" ht="28.5" customHeight="1">
      <c r="A31" s="115"/>
      <c r="B31" s="50" t="s">
        <v>380</v>
      </c>
      <c r="C31" s="52">
        <f>МР!D33</f>
        <v>1.6</v>
      </c>
      <c r="D31" s="52">
        <f>МР!E33</f>
        <v>1.6</v>
      </c>
      <c r="E31" s="52">
        <f>МР!F33</f>
        <v>6.4</v>
      </c>
      <c r="F31" s="130">
        <f t="shared" si="0"/>
        <v>4</v>
      </c>
      <c r="G31" s="130">
        <f t="shared" si="1"/>
        <v>4</v>
      </c>
    </row>
    <row r="32" spans="1:7" ht="33" customHeight="1" thickBot="1">
      <c r="A32" s="115"/>
      <c r="B32" s="131" t="s">
        <v>157</v>
      </c>
      <c r="C32" s="52">
        <f>МР!D34+'Кр-звезда'!D25+Макарово!D26+Октябрьский!D25+Салтыковка!D25+Урусово!D25+'Ш-Голицыно'!D24</f>
        <v>-1648.1</v>
      </c>
      <c r="D32" s="52">
        <f>МР!E34+'Кр-звезда'!E25+Макарово!E26+Октябрьский!E25+Салтыковка!E25+Урусово!E25+'Ш-Голицыно'!E24</f>
        <v>-1648.1</v>
      </c>
      <c r="E32" s="52">
        <f>МР!F34+'Кр-звезда'!F25+Макарово!F26+Октябрьский!F25+Салтыковка!F25+Урусово!F25+'Ш-Голицыно'!F24</f>
        <v>-1648.1</v>
      </c>
      <c r="F32" s="130">
        <f t="shared" si="0"/>
        <v>1</v>
      </c>
      <c r="G32" s="130">
        <f t="shared" si="1"/>
        <v>1</v>
      </c>
    </row>
    <row r="33" spans="1:7" ht="18.75">
      <c r="A33" s="115"/>
      <c r="B33" s="57" t="s">
        <v>29</v>
      </c>
      <c r="C33" s="48">
        <f>C4+C24</f>
        <v>710598.8999999999</v>
      </c>
      <c r="D33" s="52">
        <f>МР!E35</f>
        <v>312209.80000000005</v>
      </c>
      <c r="E33" s="48">
        <f>E4+E24</f>
        <v>225067.4</v>
      </c>
      <c r="F33" s="130">
        <f t="shared" si="0"/>
        <v>0.3167291702815752</v>
      </c>
      <c r="G33" s="130">
        <f t="shared" si="1"/>
        <v>0.7208851227604001</v>
      </c>
    </row>
    <row r="34" spans="1:7" ht="15.75">
      <c r="A34" s="115"/>
      <c r="B34" s="132" t="s">
        <v>285</v>
      </c>
      <c r="C34" s="48">
        <v>19779.8</v>
      </c>
      <c r="D34" s="52">
        <v>11740.4</v>
      </c>
      <c r="E34" s="48">
        <v>5059</v>
      </c>
      <c r="F34" s="130">
        <f t="shared" si="0"/>
        <v>0.2557659834780938</v>
      </c>
      <c r="G34" s="130">
        <f t="shared" si="1"/>
        <v>0.4309052502470103</v>
      </c>
    </row>
    <row r="35" spans="1:7" ht="37.5">
      <c r="A35" s="115"/>
      <c r="B35" s="133" t="s">
        <v>286</v>
      </c>
      <c r="C35" s="48">
        <f>C33-C34</f>
        <v>690819.0999999999</v>
      </c>
      <c r="D35" s="48">
        <f>D33-D34</f>
        <v>300469.4</v>
      </c>
      <c r="E35" s="48">
        <f>E33-E34</f>
        <v>220008.4</v>
      </c>
      <c r="F35" s="130">
        <f t="shared" si="0"/>
        <v>0.31847469185492994</v>
      </c>
      <c r="G35" s="130">
        <f t="shared" si="1"/>
        <v>0.7322156598974804</v>
      </c>
    </row>
    <row r="36" spans="1:7" ht="15">
      <c r="A36" s="115"/>
      <c r="B36" s="50" t="s">
        <v>109</v>
      </c>
      <c r="C36" s="52">
        <f>C4</f>
        <v>221658.3</v>
      </c>
      <c r="D36" s="52">
        <f>D4</f>
        <v>103098.5</v>
      </c>
      <c r="E36" s="52">
        <f>E4</f>
        <v>81978.20000000001</v>
      </c>
      <c r="F36" s="130">
        <f t="shared" si="0"/>
        <v>0.369840425555912</v>
      </c>
      <c r="G36" s="130">
        <f t="shared" si="1"/>
        <v>0.7951444492402897</v>
      </c>
    </row>
    <row r="37" spans="1:7" ht="12.75">
      <c r="A37" s="199"/>
      <c r="B37" s="175"/>
      <c r="C37" s="175"/>
      <c r="D37" s="175"/>
      <c r="E37" s="175"/>
      <c r="F37" s="175"/>
      <c r="G37" s="176"/>
    </row>
    <row r="38" spans="1:7" ht="15" customHeight="1">
      <c r="A38" s="192" t="s">
        <v>161</v>
      </c>
      <c r="B38" s="169" t="s">
        <v>30</v>
      </c>
      <c r="C38" s="160" t="s">
        <v>4</v>
      </c>
      <c r="D38" s="162" t="s">
        <v>397</v>
      </c>
      <c r="E38" s="160" t="s">
        <v>5</v>
      </c>
      <c r="F38" s="162" t="s">
        <v>149</v>
      </c>
      <c r="G38" s="162" t="s">
        <v>398</v>
      </c>
    </row>
    <row r="39" spans="1:7" ht="13.5" customHeight="1">
      <c r="A39" s="192"/>
      <c r="B39" s="169"/>
      <c r="C39" s="160"/>
      <c r="D39" s="163"/>
      <c r="E39" s="160"/>
      <c r="F39" s="163"/>
      <c r="G39" s="163"/>
    </row>
    <row r="40" spans="1:7" ht="21" customHeight="1">
      <c r="A40" s="54" t="s">
        <v>70</v>
      </c>
      <c r="B40" s="53" t="s">
        <v>31</v>
      </c>
      <c r="C40" s="96">
        <f>C41+C42+C44+C46+C47+C45+C43</f>
        <v>58622.59999999999</v>
      </c>
      <c r="D40" s="96">
        <f>D41+D42+D44+D46+D47+D45+D43</f>
        <v>36269.2</v>
      </c>
      <c r="E40" s="96">
        <f>E41+E42+E44+E46+E47+E45+E43</f>
        <v>22047.8</v>
      </c>
      <c r="F40" s="134">
        <f>E40/C40</f>
        <v>0.37609727306533663</v>
      </c>
      <c r="G40" s="134">
        <f>E40/D40</f>
        <v>0.60789319863686</v>
      </c>
    </row>
    <row r="41" spans="1:7" s="35" customFormat="1" ht="13.5">
      <c r="A41" s="122" t="s">
        <v>72</v>
      </c>
      <c r="B41" s="135" t="s">
        <v>32</v>
      </c>
      <c r="C41" s="136">
        <f>МР!D41+'МО г.Ртищево'!D33</f>
        <v>1474.5</v>
      </c>
      <c r="D41" s="136">
        <f>МР!E41+'МО г.Ртищево'!E33</f>
        <v>831.7</v>
      </c>
      <c r="E41" s="136">
        <f>МР!F41+'МО г.Ртищево'!F33</f>
        <v>586.9</v>
      </c>
      <c r="F41" s="134">
        <f aca="true" t="shared" si="2" ref="F41:F110">E41/C41</f>
        <v>0.3980332316039335</v>
      </c>
      <c r="G41" s="134">
        <f aca="true" t="shared" si="3" ref="G41:G110">E41/D41</f>
        <v>0.7056630996753637</v>
      </c>
    </row>
    <row r="42" spans="1:7" s="35" customFormat="1" ht="13.5">
      <c r="A42" s="122" t="s">
        <v>73</v>
      </c>
      <c r="B42" s="135" t="s">
        <v>33</v>
      </c>
      <c r="C42" s="136">
        <f>МР!D42+'Кр-звезда'!D33+Макарово!D33+Октябрьский!D32+Салтыковка!D32+Урусово!D33+'Ш-Голицыно'!D32+'МО г.Ртищево'!D34</f>
        <v>32021.699999999997</v>
      </c>
      <c r="D42" s="136">
        <f>МР!E42+'Кр-звезда'!E33+Макарово!E33+Октябрьский!E32+Салтыковка!E32+Урусово!E33+'Ш-Голицыно'!E32+'МО г.Ртищево'!E34</f>
        <v>18179.8</v>
      </c>
      <c r="E42" s="136">
        <f>МР!F42+'Кр-звезда'!F33+Макарово!F33+Октябрьский!F32+Салтыковка!F32+Урусово!F33+'Ш-Голицыно'!F32+'МО г.Ртищево'!F34</f>
        <v>11461.199999999999</v>
      </c>
      <c r="F42" s="134">
        <f t="shared" si="2"/>
        <v>0.35791978564535926</v>
      </c>
      <c r="G42" s="134">
        <f t="shared" si="3"/>
        <v>0.6304359783936017</v>
      </c>
    </row>
    <row r="43" spans="1:7" s="35" customFormat="1" ht="13.5">
      <c r="A43" s="122" t="s">
        <v>330</v>
      </c>
      <c r="B43" s="135" t="s">
        <v>336</v>
      </c>
      <c r="C43" s="136">
        <f>МР!D44</f>
        <v>0</v>
      </c>
      <c r="D43" s="136">
        <f>МР!E44</f>
        <v>0</v>
      </c>
      <c r="E43" s="136">
        <f>МР!F44</f>
        <v>0</v>
      </c>
      <c r="F43" s="134">
        <v>0</v>
      </c>
      <c r="G43" s="134">
        <v>0</v>
      </c>
    </row>
    <row r="44" spans="1:7" s="35" customFormat="1" ht="13.5">
      <c r="A44" s="122" t="s">
        <v>74</v>
      </c>
      <c r="B44" s="135" t="s">
        <v>35</v>
      </c>
      <c r="C44" s="136">
        <f>МР!D45</f>
        <v>6460.5</v>
      </c>
      <c r="D44" s="136">
        <f>МР!E45</f>
        <v>3307.8</v>
      </c>
      <c r="E44" s="136">
        <f>МР!F45</f>
        <v>2278</v>
      </c>
      <c r="F44" s="134">
        <f t="shared" si="2"/>
        <v>0.3526042875938395</v>
      </c>
      <c r="G44" s="134">
        <f t="shared" si="3"/>
        <v>0.6886752524336417</v>
      </c>
    </row>
    <row r="45" spans="1:7" ht="25.5" hidden="1">
      <c r="A45" s="51" t="s">
        <v>211</v>
      </c>
      <c r="B45" s="50" t="s">
        <v>212</v>
      </c>
      <c r="C45" s="137">
        <f>МР!D46</f>
        <v>0</v>
      </c>
      <c r="D45" s="137">
        <f>МР!E46</f>
        <v>0</v>
      </c>
      <c r="E45" s="137">
        <f>МР!F46</f>
        <v>0</v>
      </c>
      <c r="F45" s="134" t="e">
        <f t="shared" si="2"/>
        <v>#DIV/0!</v>
      </c>
      <c r="G45" s="134" t="e">
        <f t="shared" si="3"/>
        <v>#DIV/0!</v>
      </c>
    </row>
    <row r="46" spans="1:7" s="35" customFormat="1" ht="13.5">
      <c r="A46" s="122" t="s">
        <v>75</v>
      </c>
      <c r="B46" s="135" t="s">
        <v>36</v>
      </c>
      <c r="C46" s="136">
        <f>МР!D47+'МО г.Ртищево'!D35+'Кр-звезда'!D34+Макарово!D34+Октябрьский!D33+Салтыковка!D33+Урусово!D34+'Ш-Голицыно'!D33</f>
        <v>360</v>
      </c>
      <c r="D46" s="136">
        <f>МР!E47+'МО г.Ртищево'!E35+'Кр-звезда'!E34+Макарово!E34+Октябрьский!E33+Салтыковка!E33+Урусово!E34+'Ш-Голицыно'!E33</f>
        <v>180</v>
      </c>
      <c r="E46" s="136">
        <f>МР!F47+'МО г.Ртищево'!F35+'Кр-звезда'!F34+Макарово!F34+Октябрьский!F33+Салтыковка!F33+Урусово!F34+'Ш-Голицыно'!F33</f>
        <v>0</v>
      </c>
      <c r="F46" s="134">
        <f t="shared" si="2"/>
        <v>0</v>
      </c>
      <c r="G46" s="134">
        <f t="shared" si="3"/>
        <v>0</v>
      </c>
    </row>
    <row r="47" spans="1:7" s="35" customFormat="1" ht="13.5">
      <c r="A47" s="122" t="s">
        <v>132</v>
      </c>
      <c r="B47" s="135" t="s">
        <v>37</v>
      </c>
      <c r="C47" s="136">
        <f>C48++C49+C50+C51+C52+C53+C54+C55</f>
        <v>18305.899999999998</v>
      </c>
      <c r="D47" s="136">
        <f>D48++D49+D50+D51+D52+D53+D54+D55</f>
        <v>13769.900000000001</v>
      </c>
      <c r="E47" s="136">
        <f>E48++E49+E50+E51+E52+E53+E54+E55</f>
        <v>7721.7</v>
      </c>
      <c r="F47" s="134">
        <f t="shared" si="2"/>
        <v>0.42181482472863946</v>
      </c>
      <c r="G47" s="134">
        <f t="shared" si="3"/>
        <v>0.5607665996121975</v>
      </c>
    </row>
    <row r="48" spans="1:7" ht="12.75">
      <c r="A48" s="51"/>
      <c r="B48" s="50" t="s">
        <v>154</v>
      </c>
      <c r="C48" s="137">
        <f>МР!D49+'МО г.Ртищево'!D37</f>
        <v>6780.2</v>
      </c>
      <c r="D48" s="137">
        <f>МР!E49+'МО г.Ртищево'!E37</f>
        <v>3747</v>
      </c>
      <c r="E48" s="137">
        <f>МР!F49+'МО г.Ртищево'!F37</f>
        <v>2997.4</v>
      </c>
      <c r="F48" s="134">
        <f t="shared" si="2"/>
        <v>0.44208135453231473</v>
      </c>
      <c r="G48" s="134">
        <f t="shared" si="3"/>
        <v>0.7999466239658394</v>
      </c>
    </row>
    <row r="49" spans="1:7" ht="12.75">
      <c r="A49" s="51"/>
      <c r="B49" s="50" t="s">
        <v>38</v>
      </c>
      <c r="C49" s="137">
        <f>'Кр-звезда'!D36+Макарово!D36+Октябрьский!D35+Салтыковка!D35+Урусово!D36+'Ш-Голицыно'!D35+МР!D51+'МО г.Ртищево'!D41</f>
        <v>28.1</v>
      </c>
      <c r="D49" s="137">
        <f>'Кр-звезда'!E36+Макарово!E36+Октябрьский!E35+Салтыковка!E35+Урусово!E36+'Ш-Голицыно'!E35+МР!E51+'МО г.Ртищево'!E41</f>
        <v>28.1</v>
      </c>
      <c r="E49" s="137">
        <f>'Кр-звезда'!F36+Макарово!F36+Октябрьский!F35+Салтыковка!F35+Урусово!F36+'Ш-Голицыно'!F35+МР!F51+'МО г.Ртищево'!F41</f>
        <v>0</v>
      </c>
      <c r="F49" s="134">
        <f t="shared" si="2"/>
        <v>0</v>
      </c>
      <c r="G49" s="134">
        <f t="shared" si="3"/>
        <v>0</v>
      </c>
    </row>
    <row r="50" spans="1:7" ht="12.75">
      <c r="A50" s="51"/>
      <c r="B50" s="50" t="s">
        <v>110</v>
      </c>
      <c r="C50" s="137">
        <f>МР!D52</f>
        <v>155</v>
      </c>
      <c r="D50" s="137">
        <f>МР!E52</f>
        <v>95</v>
      </c>
      <c r="E50" s="137">
        <f>МР!F52</f>
        <v>6</v>
      </c>
      <c r="F50" s="134">
        <f t="shared" si="2"/>
        <v>0.03870967741935484</v>
      </c>
      <c r="G50" s="134">
        <f t="shared" si="3"/>
        <v>0.06315789473684211</v>
      </c>
    </row>
    <row r="51" spans="1:7" ht="25.5">
      <c r="A51" s="51"/>
      <c r="B51" s="50" t="s">
        <v>292</v>
      </c>
      <c r="C51" s="137">
        <f>МР!D53+'МО г.Ртищево'!D43</f>
        <v>10026.8</v>
      </c>
      <c r="D51" s="137">
        <f>МР!E53+'МО г.Ртищево'!E43</f>
        <v>8671</v>
      </c>
      <c r="E51" s="137">
        <f>МР!F53+'МО г.Ртищево'!F43</f>
        <v>3844.6</v>
      </c>
      <c r="F51" s="134">
        <f t="shared" si="2"/>
        <v>0.38343240116487814</v>
      </c>
      <c r="G51" s="134">
        <f t="shared" si="3"/>
        <v>0.4433859993080383</v>
      </c>
    </row>
    <row r="52" spans="1:7" ht="20.25" customHeight="1">
      <c r="A52" s="51"/>
      <c r="B52" s="50" t="s">
        <v>291</v>
      </c>
      <c r="C52" s="138">
        <f>'МО г.Ртищево'!D44</f>
        <v>180</v>
      </c>
      <c r="D52" s="138">
        <f>'МО г.Ртищево'!E44</f>
        <v>93</v>
      </c>
      <c r="E52" s="138">
        <f>'МО г.Ртищево'!F44</f>
        <v>64.4</v>
      </c>
      <c r="F52" s="134">
        <f t="shared" si="2"/>
        <v>0.3577777777777778</v>
      </c>
      <c r="G52" s="134">
        <f t="shared" si="3"/>
        <v>0.6924731182795699</v>
      </c>
    </row>
    <row r="53" spans="1:7" ht="26.25" customHeight="1">
      <c r="A53" s="51"/>
      <c r="B53" s="83" t="s">
        <v>293</v>
      </c>
      <c r="C53" s="138">
        <f>МР!D55+'МО г.Ртищево'!D42</f>
        <v>815.6</v>
      </c>
      <c r="D53" s="138">
        <f>МР!E55+'МО г.Ртищево'!E42</f>
        <v>815.6</v>
      </c>
      <c r="E53" s="138">
        <f>МР!F55+'МО г.Ртищево'!F42</f>
        <v>642</v>
      </c>
      <c r="F53" s="134">
        <f t="shared" si="2"/>
        <v>0.7871505640019617</v>
      </c>
      <c r="G53" s="134">
        <f t="shared" si="3"/>
        <v>0.7871505640019617</v>
      </c>
    </row>
    <row r="54" spans="1:7" ht="26.25" customHeight="1">
      <c r="A54" s="51"/>
      <c r="B54" s="83" t="s">
        <v>360</v>
      </c>
      <c r="C54" s="138">
        <f>МР!D56+Макарово!D37</f>
        <v>220.2</v>
      </c>
      <c r="D54" s="138">
        <f>МР!E56+Макарово!E37</f>
        <v>220.2</v>
      </c>
      <c r="E54" s="138">
        <f>МР!F56+Макарово!F37</f>
        <v>67.3</v>
      </c>
      <c r="F54" s="134">
        <f t="shared" si="2"/>
        <v>0.30563124432334243</v>
      </c>
      <c r="G54" s="134">
        <f t="shared" si="3"/>
        <v>0.30563124432334243</v>
      </c>
    </row>
    <row r="55" spans="1:7" ht="60.75" customHeight="1">
      <c r="A55" s="139"/>
      <c r="B55" s="83" t="s">
        <v>400</v>
      </c>
      <c r="C55" s="140">
        <f>'МО г.Ртищево'!D45</f>
        <v>100</v>
      </c>
      <c r="D55" s="140">
        <f>'МО г.Ртищево'!E45</f>
        <v>100</v>
      </c>
      <c r="E55" s="140">
        <f>'МО г.Ртищево'!F45</f>
        <v>100</v>
      </c>
      <c r="F55" s="134">
        <f t="shared" si="2"/>
        <v>1</v>
      </c>
      <c r="G55" s="134">
        <f t="shared" si="3"/>
        <v>1</v>
      </c>
    </row>
    <row r="56" spans="1:7" ht="21" customHeight="1">
      <c r="A56" s="141"/>
      <c r="B56" s="53" t="s">
        <v>105</v>
      </c>
      <c r="C56" s="142">
        <f>C57</f>
        <v>966</v>
      </c>
      <c r="D56" s="142">
        <f>D57</f>
        <v>869.4</v>
      </c>
      <c r="E56" s="142">
        <f>E57</f>
        <v>211.3</v>
      </c>
      <c r="F56" s="134">
        <f t="shared" si="2"/>
        <v>0.2187370600414079</v>
      </c>
      <c r="G56" s="134">
        <f t="shared" si="3"/>
        <v>0.24304117782378654</v>
      </c>
    </row>
    <row r="57" spans="1:7" s="35" customFormat="1" ht="27">
      <c r="A57" s="122" t="s">
        <v>113</v>
      </c>
      <c r="B57" s="135" t="s">
        <v>106</v>
      </c>
      <c r="C57" s="136">
        <f>'Кр-звезда'!D38+Макарово!D39+Октябрьский!D37+Салтыковка!D37+Урусово!D39+'Ш-Голицыно'!D38</f>
        <v>966</v>
      </c>
      <c r="D57" s="136">
        <f>'Кр-звезда'!E38+Макарово!E39+Октябрьский!E37+Салтыковка!E37+Урусово!E39+'Ш-Голицыно'!E38</f>
        <v>869.4</v>
      </c>
      <c r="E57" s="136">
        <f>'Кр-звезда'!F38+Макарово!F39+Октябрьский!F37+Салтыковка!F37+Урусово!F39+'Ш-Голицыно'!F38</f>
        <v>211.3</v>
      </c>
      <c r="F57" s="134">
        <f t="shared" si="2"/>
        <v>0.2187370600414079</v>
      </c>
      <c r="G57" s="134">
        <f t="shared" si="3"/>
        <v>0.24304117782378654</v>
      </c>
    </row>
    <row r="58" spans="1:7" ht="21" customHeight="1">
      <c r="A58" s="54" t="s">
        <v>76</v>
      </c>
      <c r="B58" s="53" t="s">
        <v>39</v>
      </c>
      <c r="C58" s="142">
        <f>C59</f>
        <v>831.2</v>
      </c>
      <c r="D58" s="142">
        <f>D59</f>
        <v>521.8</v>
      </c>
      <c r="E58" s="142">
        <f>E59</f>
        <v>174.1</v>
      </c>
      <c r="F58" s="134">
        <f t="shared" si="2"/>
        <v>0.209456207892204</v>
      </c>
      <c r="G58" s="134">
        <f t="shared" si="3"/>
        <v>0.33365274051360677</v>
      </c>
    </row>
    <row r="59" spans="1:7" s="35" customFormat="1" ht="30" customHeight="1">
      <c r="A59" s="122" t="s">
        <v>160</v>
      </c>
      <c r="B59" s="135" t="s">
        <v>196</v>
      </c>
      <c r="C59" s="136">
        <f>C60+C61+C62+C63+C64</f>
        <v>831.2</v>
      </c>
      <c r="D59" s="136">
        <f>D60+D61+D62+D63+D64</f>
        <v>521.8</v>
      </c>
      <c r="E59" s="136">
        <f>E60+E61+E62+E63+E64</f>
        <v>174.1</v>
      </c>
      <c r="F59" s="134">
        <f t="shared" si="2"/>
        <v>0.209456207892204</v>
      </c>
      <c r="G59" s="134">
        <f t="shared" si="3"/>
        <v>0.33365274051360677</v>
      </c>
    </row>
    <row r="60" spans="1:7" ht="53.25" customHeight="1">
      <c r="A60" s="51"/>
      <c r="B60" s="62" t="s">
        <v>250</v>
      </c>
      <c r="C60" s="137">
        <f>'МО г.Ртищево'!D50</f>
        <v>10</v>
      </c>
      <c r="D60" s="137">
        <f>'МО г.Ртищево'!E50</f>
        <v>5</v>
      </c>
      <c r="E60" s="137">
        <f>'МО г.Ртищево'!F50</f>
        <v>0</v>
      </c>
      <c r="F60" s="134">
        <f t="shared" si="2"/>
        <v>0</v>
      </c>
      <c r="G60" s="134">
        <v>0</v>
      </c>
    </row>
    <row r="61" spans="1:7" ht="38.25" customHeight="1">
      <c r="A61" s="51"/>
      <c r="B61" s="62" t="s">
        <v>245</v>
      </c>
      <c r="C61" s="137">
        <f>'МО г.Ртищево'!D48</f>
        <v>100</v>
      </c>
      <c r="D61" s="137">
        <f>'МО г.Ртищево'!E48</f>
        <v>50</v>
      </c>
      <c r="E61" s="137">
        <f>'МО г.Ртищево'!F48</f>
        <v>0</v>
      </c>
      <c r="F61" s="134">
        <f t="shared" si="2"/>
        <v>0</v>
      </c>
      <c r="G61" s="134">
        <v>0</v>
      </c>
    </row>
    <row r="62" spans="1:7" ht="41.25" customHeight="1">
      <c r="A62" s="51"/>
      <c r="B62" s="62" t="s">
        <v>248</v>
      </c>
      <c r="C62" s="137">
        <f>'МО г.Ртищево'!D49</f>
        <v>521.2</v>
      </c>
      <c r="D62" s="137">
        <f>'МО г.Ртищево'!E49</f>
        <v>266.8</v>
      </c>
      <c r="E62" s="137">
        <f>'МО г.Ртищево'!F49</f>
        <v>174.1</v>
      </c>
      <c r="F62" s="134">
        <f t="shared" si="2"/>
        <v>0.3340368380660015</v>
      </c>
      <c r="G62" s="134">
        <f t="shared" si="3"/>
        <v>0.6525487256371814</v>
      </c>
    </row>
    <row r="63" spans="1:7" ht="41.25" customHeight="1">
      <c r="A63" s="51"/>
      <c r="B63" s="62" t="s">
        <v>307</v>
      </c>
      <c r="C63" s="137">
        <f>МР!D61</f>
        <v>140</v>
      </c>
      <c r="D63" s="137">
        <f>МР!E61</f>
        <v>140</v>
      </c>
      <c r="E63" s="137">
        <f>МР!F61</f>
        <v>0</v>
      </c>
      <c r="F63" s="134">
        <f t="shared" si="2"/>
        <v>0</v>
      </c>
      <c r="G63" s="134">
        <f t="shared" si="3"/>
        <v>0</v>
      </c>
    </row>
    <row r="64" spans="1:7" ht="41.25" customHeight="1">
      <c r="A64" s="51"/>
      <c r="B64" s="62" t="s">
        <v>338</v>
      </c>
      <c r="C64" s="137">
        <f>МР!D62</f>
        <v>60</v>
      </c>
      <c r="D64" s="137">
        <f>МР!E62</f>
        <v>60</v>
      </c>
      <c r="E64" s="137">
        <f>МР!F62</f>
        <v>0</v>
      </c>
      <c r="F64" s="134">
        <f t="shared" si="2"/>
        <v>0</v>
      </c>
      <c r="G64" s="134">
        <f t="shared" si="3"/>
        <v>0</v>
      </c>
    </row>
    <row r="65" spans="1:7" ht="22.5" customHeight="1">
      <c r="A65" s="54" t="s">
        <v>77</v>
      </c>
      <c r="B65" s="53" t="s">
        <v>41</v>
      </c>
      <c r="C65" s="142">
        <f>C66+C73</f>
        <v>31039.800000000003</v>
      </c>
      <c r="D65" s="142">
        <f>D66+D73</f>
        <v>20600.4</v>
      </c>
      <c r="E65" s="142">
        <f>E66+E73</f>
        <v>2856.1</v>
      </c>
      <c r="F65" s="134">
        <f t="shared" si="2"/>
        <v>0.09201412380234407</v>
      </c>
      <c r="G65" s="134">
        <f t="shared" si="3"/>
        <v>0.1386429389720588</v>
      </c>
    </row>
    <row r="66" spans="1:7" s="35" customFormat="1" ht="26.25" customHeight="1">
      <c r="A66" s="122" t="s">
        <v>123</v>
      </c>
      <c r="B66" s="135" t="s">
        <v>295</v>
      </c>
      <c r="C66" s="136">
        <f>C67+C68+C70+C71+C69+C72</f>
        <v>30832.4</v>
      </c>
      <c r="D66" s="136">
        <f>D67+D68+D70+D71+D69+D72</f>
        <v>20393</v>
      </c>
      <c r="E66" s="136">
        <f>E67+E68+E70+E71+E69+E72</f>
        <v>2750</v>
      </c>
      <c r="F66" s="134">
        <f t="shared" si="2"/>
        <v>0.0891918890517767</v>
      </c>
      <c r="G66" s="134">
        <f t="shared" si="3"/>
        <v>0.13485019369391457</v>
      </c>
    </row>
    <row r="67" spans="1:7" ht="89.25" customHeight="1">
      <c r="A67" s="51"/>
      <c r="B67" s="84" t="s">
        <v>224</v>
      </c>
      <c r="C67" s="137">
        <f>МР!D68</f>
        <v>12534</v>
      </c>
      <c r="D67" s="137">
        <f>МР!E68</f>
        <v>3902</v>
      </c>
      <c r="E67" s="137">
        <f>МР!F68</f>
        <v>0</v>
      </c>
      <c r="F67" s="134">
        <f t="shared" si="2"/>
        <v>0</v>
      </c>
      <c r="G67" s="134">
        <v>0</v>
      </c>
    </row>
    <row r="68" spans="1:7" ht="42" customHeight="1">
      <c r="A68" s="54"/>
      <c r="B68" s="84" t="s">
        <v>252</v>
      </c>
      <c r="C68" s="137">
        <f>'МО г.Ртищево'!D55</f>
        <v>900</v>
      </c>
      <c r="D68" s="137">
        <f>'МО г.Ртищево'!E55</f>
        <v>900</v>
      </c>
      <c r="E68" s="137">
        <f>'МО г.Ртищево'!F55</f>
        <v>900</v>
      </c>
      <c r="F68" s="134">
        <f t="shared" si="2"/>
        <v>1</v>
      </c>
      <c r="G68" s="134">
        <f t="shared" si="3"/>
        <v>1</v>
      </c>
    </row>
    <row r="69" spans="1:7" ht="42" customHeight="1">
      <c r="A69" s="54"/>
      <c r="B69" s="84" t="s">
        <v>382</v>
      </c>
      <c r="C69" s="137">
        <f>МР!D69</f>
        <v>1070</v>
      </c>
      <c r="D69" s="137">
        <f>МР!E69</f>
        <v>1070</v>
      </c>
      <c r="E69" s="137">
        <f>МР!F69</f>
        <v>1070</v>
      </c>
      <c r="F69" s="134">
        <f t="shared" si="2"/>
        <v>1</v>
      </c>
      <c r="G69" s="134">
        <f t="shared" si="3"/>
        <v>1</v>
      </c>
    </row>
    <row r="70" spans="1:7" ht="42" customHeight="1">
      <c r="A70" s="54"/>
      <c r="B70" s="84" t="s">
        <v>366</v>
      </c>
      <c r="C70" s="137">
        <f>МР!D71+'МО г.Ртищево'!D56</f>
        <v>7573.4</v>
      </c>
      <c r="D70" s="137">
        <f>МР!E71+'МО г.Ртищево'!E56</f>
        <v>5766</v>
      </c>
      <c r="E70" s="137">
        <f>МР!F71+'МО г.Ртищево'!F56</f>
        <v>500</v>
      </c>
      <c r="F70" s="134">
        <f t="shared" si="2"/>
        <v>0.0660205455937888</v>
      </c>
      <c r="G70" s="134">
        <f t="shared" si="3"/>
        <v>0.08671522719389525</v>
      </c>
    </row>
    <row r="71" spans="1:7" ht="48.75" customHeight="1">
      <c r="A71" s="54"/>
      <c r="B71" s="62" t="s">
        <v>364</v>
      </c>
      <c r="C71" s="137">
        <f>МР!D72</f>
        <v>8475</v>
      </c>
      <c r="D71" s="137">
        <f>МР!E72</f>
        <v>8475</v>
      </c>
      <c r="E71" s="137">
        <f>МР!F72</f>
        <v>0</v>
      </c>
      <c r="F71" s="134">
        <f t="shared" si="2"/>
        <v>0</v>
      </c>
      <c r="G71" s="134">
        <f t="shared" si="3"/>
        <v>0</v>
      </c>
    </row>
    <row r="72" spans="1:7" ht="48.75" customHeight="1">
      <c r="A72" s="54"/>
      <c r="B72" s="62" t="s">
        <v>403</v>
      </c>
      <c r="C72" s="137">
        <f>'МО г.Ртищево'!D54</f>
        <v>280</v>
      </c>
      <c r="D72" s="137">
        <f>'МО г.Ртищево'!E54</f>
        <v>280</v>
      </c>
      <c r="E72" s="137">
        <f>'МО г.Ртищево'!F54</f>
        <v>280</v>
      </c>
      <c r="F72" s="134">
        <f t="shared" si="2"/>
        <v>1</v>
      </c>
      <c r="G72" s="134">
        <f t="shared" si="3"/>
        <v>1</v>
      </c>
    </row>
    <row r="73" spans="1:7" s="35" customFormat="1" ht="28.5" customHeight="1">
      <c r="A73" s="122" t="s">
        <v>78</v>
      </c>
      <c r="B73" s="143" t="s">
        <v>213</v>
      </c>
      <c r="C73" s="136">
        <f>C74+C75</f>
        <v>207.39999999999998</v>
      </c>
      <c r="D73" s="136">
        <f>D74+D75</f>
        <v>207.39999999999998</v>
      </c>
      <c r="E73" s="136">
        <f>E74+E75</f>
        <v>106.1</v>
      </c>
      <c r="F73" s="134">
        <f t="shared" si="2"/>
        <v>0.5115718418514947</v>
      </c>
      <c r="G73" s="134">
        <f t="shared" si="3"/>
        <v>0.5115718418514947</v>
      </c>
    </row>
    <row r="74" spans="1:7" ht="22.5" customHeight="1">
      <c r="A74" s="54"/>
      <c r="B74" s="66" t="s">
        <v>127</v>
      </c>
      <c r="C74" s="137">
        <f>МР!D75+'Кр-звезда'!D44+Макарово!D45+Октябрьский!D43+Салтыковка!D43+Урусово!D45+'Ш-Голицыно'!D44</f>
        <v>107.6</v>
      </c>
      <c r="D74" s="137">
        <f>МР!E75+'Кр-звезда'!E44+Макарово!E45+Октябрьский!E43+Салтыковка!E43+Урусово!E45+'Ш-Голицыно'!E44</f>
        <v>107.6</v>
      </c>
      <c r="E74" s="137">
        <f>МР!F75+'Кр-звезда'!F44+Макарово!F45+Октябрьский!F43+Салтыковка!F43+Урусово!F45+'Ш-Голицыно'!F44</f>
        <v>6.3</v>
      </c>
      <c r="F74" s="134">
        <f t="shared" si="2"/>
        <v>0.05855018587360595</v>
      </c>
      <c r="G74" s="134">
        <f t="shared" si="3"/>
        <v>0.05855018587360595</v>
      </c>
    </row>
    <row r="75" spans="1:7" ht="46.5" customHeight="1">
      <c r="A75" s="54"/>
      <c r="B75" s="66" t="s">
        <v>369</v>
      </c>
      <c r="C75" s="137">
        <f>МР!D76</f>
        <v>99.8</v>
      </c>
      <c r="D75" s="137">
        <f>МР!E76</f>
        <v>99.8</v>
      </c>
      <c r="E75" s="137">
        <f>МР!F76</f>
        <v>99.8</v>
      </c>
      <c r="F75" s="134">
        <f t="shared" si="2"/>
        <v>1</v>
      </c>
      <c r="G75" s="134">
        <f t="shared" si="3"/>
        <v>1</v>
      </c>
    </row>
    <row r="76" spans="1:7" ht="27" customHeight="1">
      <c r="A76" s="67" t="s">
        <v>79</v>
      </c>
      <c r="B76" s="68" t="s">
        <v>42</v>
      </c>
      <c r="C76" s="142">
        <f>C77+C81+C86</f>
        <v>32094.6</v>
      </c>
      <c r="D76" s="142">
        <f>D77+D81+D86</f>
        <v>20071.5</v>
      </c>
      <c r="E76" s="142">
        <f>E77+E81+E86</f>
        <v>13170.399999999998</v>
      </c>
      <c r="F76" s="134">
        <f t="shared" si="2"/>
        <v>0.4103618677285275</v>
      </c>
      <c r="G76" s="134">
        <f t="shared" si="3"/>
        <v>0.6561741773160948</v>
      </c>
    </row>
    <row r="77" spans="1:7" s="35" customFormat="1" ht="13.5">
      <c r="A77" s="122" t="s">
        <v>80</v>
      </c>
      <c r="B77" s="135" t="s">
        <v>43</v>
      </c>
      <c r="C77" s="136">
        <f>C78+C79+C80</f>
        <v>4114.7</v>
      </c>
      <c r="D77" s="136">
        <f>D78+D79+D80</f>
        <v>2457.7</v>
      </c>
      <c r="E77" s="136">
        <f>E78+E79+E80</f>
        <v>1902.3</v>
      </c>
      <c r="F77" s="134">
        <f t="shared" si="2"/>
        <v>0.46231803047609793</v>
      </c>
      <c r="G77" s="134">
        <f t="shared" si="3"/>
        <v>0.774016356756317</v>
      </c>
    </row>
    <row r="78" spans="1:7" ht="23.25" customHeight="1">
      <c r="A78" s="51"/>
      <c r="B78" s="50" t="s">
        <v>179</v>
      </c>
      <c r="C78" s="137">
        <f>МР!D83+'МО г.Ртищево'!D66</f>
        <v>2807.9</v>
      </c>
      <c r="D78" s="137">
        <f>МР!E83+'МО г.Ртищево'!E66</f>
        <v>1150.9</v>
      </c>
      <c r="E78" s="137">
        <f>МР!F83+'МО г.Ртищево'!F66</f>
        <v>595.5</v>
      </c>
      <c r="F78" s="134">
        <f t="shared" si="2"/>
        <v>0.2120802022864062</v>
      </c>
      <c r="G78" s="134">
        <f t="shared" si="3"/>
        <v>0.5174211486662611</v>
      </c>
    </row>
    <row r="79" spans="1:7" ht="42.75" customHeight="1">
      <c r="A79" s="51"/>
      <c r="B79" s="50" t="s">
        <v>317</v>
      </c>
      <c r="C79" s="137">
        <f>'МО г.Ртищево'!D61</f>
        <v>680.6</v>
      </c>
      <c r="D79" s="137">
        <f>'МО г.Ртищево'!E61</f>
        <v>680.6</v>
      </c>
      <c r="E79" s="137">
        <f>'МО г.Ртищево'!F61</f>
        <v>680.6</v>
      </c>
      <c r="F79" s="134">
        <f t="shared" si="2"/>
        <v>1</v>
      </c>
      <c r="G79" s="134">
        <f t="shared" si="3"/>
        <v>1</v>
      </c>
    </row>
    <row r="80" spans="1:7" ht="42.75" customHeight="1">
      <c r="A80" s="51"/>
      <c r="B80" s="50" t="s">
        <v>240</v>
      </c>
      <c r="C80" s="137">
        <f>'МО г.Ртищево'!D67</f>
        <v>626.2</v>
      </c>
      <c r="D80" s="137">
        <f>'МО г.Ртищево'!E67</f>
        <v>626.2</v>
      </c>
      <c r="E80" s="137">
        <f>'МО г.Ртищево'!F67</f>
        <v>626.2</v>
      </c>
      <c r="F80" s="134">
        <f t="shared" si="2"/>
        <v>1</v>
      </c>
      <c r="G80" s="134">
        <f t="shared" si="3"/>
        <v>1</v>
      </c>
    </row>
    <row r="81" spans="1:7" s="35" customFormat="1" ht="21" customHeight="1">
      <c r="A81" s="122" t="s">
        <v>81</v>
      </c>
      <c r="B81" s="135" t="s">
        <v>296</v>
      </c>
      <c r="C81" s="136">
        <f>C84+C82+C85</f>
        <v>3304.2</v>
      </c>
      <c r="D81" s="136">
        <f>D84+D82+D85</f>
        <v>1904.2</v>
      </c>
      <c r="E81" s="136">
        <f>E84+E82+E85</f>
        <v>974.2</v>
      </c>
      <c r="F81" s="134">
        <f t="shared" si="2"/>
        <v>0.29483687428121785</v>
      </c>
      <c r="G81" s="134">
        <f t="shared" si="3"/>
        <v>0.5116059237475056</v>
      </c>
    </row>
    <row r="82" spans="1:7" s="35" customFormat="1" ht="29.25" customHeight="1">
      <c r="A82" s="122"/>
      <c r="B82" s="50" t="s">
        <v>282</v>
      </c>
      <c r="C82" s="137">
        <f>МР!D85</f>
        <v>2800</v>
      </c>
      <c r="D82" s="137">
        <f>МР!E85</f>
        <v>1400</v>
      </c>
      <c r="E82" s="137">
        <f>МР!F85</f>
        <v>500</v>
      </c>
      <c r="F82" s="134">
        <f t="shared" si="2"/>
        <v>0.17857142857142858</v>
      </c>
      <c r="G82" s="134">
        <f t="shared" si="3"/>
        <v>0.35714285714285715</v>
      </c>
    </row>
    <row r="83" spans="1:7" ht="44.25" customHeight="1">
      <c r="A83" s="51"/>
      <c r="B83" s="95" t="s">
        <v>359</v>
      </c>
      <c r="C83" s="137">
        <f>МР!D86</f>
        <v>2800</v>
      </c>
      <c r="D83" s="137">
        <f>МР!E86</f>
        <v>1400</v>
      </c>
      <c r="E83" s="137">
        <f>МР!F86</f>
        <v>500</v>
      </c>
      <c r="F83" s="134">
        <f t="shared" si="2"/>
        <v>0.17857142857142858</v>
      </c>
      <c r="G83" s="134">
        <f t="shared" si="3"/>
        <v>0.35714285714285715</v>
      </c>
    </row>
    <row r="84" spans="1:7" ht="32.25" customHeight="1">
      <c r="A84" s="51"/>
      <c r="B84" s="50" t="s">
        <v>311</v>
      </c>
      <c r="C84" s="137">
        <f>МР!D87</f>
        <v>474.2</v>
      </c>
      <c r="D84" s="137">
        <f>МР!E87</f>
        <v>474.2</v>
      </c>
      <c r="E84" s="137">
        <f>МР!F87</f>
        <v>474.2</v>
      </c>
      <c r="F84" s="134">
        <f t="shared" si="2"/>
        <v>1</v>
      </c>
      <c r="G84" s="134">
        <f t="shared" si="3"/>
        <v>1</v>
      </c>
    </row>
    <row r="85" spans="1:7" ht="40.5" customHeight="1">
      <c r="A85" s="51"/>
      <c r="B85" s="50" t="s">
        <v>386</v>
      </c>
      <c r="C85" s="137">
        <f>МР!D88</f>
        <v>30</v>
      </c>
      <c r="D85" s="137">
        <f>МР!E88</f>
        <v>30</v>
      </c>
      <c r="E85" s="137">
        <f>МР!F88</f>
        <v>0</v>
      </c>
      <c r="F85" s="134">
        <f t="shared" si="2"/>
        <v>0</v>
      </c>
      <c r="G85" s="134">
        <f t="shared" si="3"/>
        <v>0</v>
      </c>
    </row>
    <row r="86" spans="1:7" s="35" customFormat="1" ht="21" customHeight="1">
      <c r="A86" s="122" t="s">
        <v>45</v>
      </c>
      <c r="B86" s="144" t="s">
        <v>284</v>
      </c>
      <c r="C86" s="136">
        <f>C87+C94+C96+C97+C95</f>
        <v>24675.7</v>
      </c>
      <c r="D86" s="136">
        <f>D87+D94+D96+D97+D95</f>
        <v>15709.599999999999</v>
      </c>
      <c r="E86" s="136">
        <f>E87+E94+E96+E97+E95</f>
        <v>10293.899999999998</v>
      </c>
      <c r="F86" s="134">
        <f t="shared" si="2"/>
        <v>0.41716749676807535</v>
      </c>
      <c r="G86" s="134">
        <f t="shared" si="3"/>
        <v>0.6552617507765951</v>
      </c>
    </row>
    <row r="87" spans="1:7" ht="30.75" customHeight="1">
      <c r="A87" s="51"/>
      <c r="B87" s="92" t="s">
        <v>283</v>
      </c>
      <c r="C87" s="137">
        <f>C88+C90+C91+C92+C93+C89</f>
        <v>900</v>
      </c>
      <c r="D87" s="137">
        <f>D88+D90+D91+D92+D93+D89</f>
        <v>800</v>
      </c>
      <c r="E87" s="137">
        <f>E88+E90+E91+E92+E93+E89</f>
        <v>0</v>
      </c>
      <c r="F87" s="134">
        <f t="shared" si="2"/>
        <v>0</v>
      </c>
      <c r="G87" s="134">
        <f t="shared" si="3"/>
        <v>0</v>
      </c>
    </row>
    <row r="88" spans="1:7" ht="23.25" customHeight="1">
      <c r="A88" s="51"/>
      <c r="B88" s="95" t="s">
        <v>297</v>
      </c>
      <c r="C88" s="137">
        <f>'МО г.Ртищево'!D69</f>
        <v>250</v>
      </c>
      <c r="D88" s="137">
        <f>'МО г.Ртищево'!E69</f>
        <v>250</v>
      </c>
      <c r="E88" s="137">
        <f>'МО г.Ртищево'!F69</f>
        <v>0</v>
      </c>
      <c r="F88" s="134">
        <f t="shared" si="2"/>
        <v>0</v>
      </c>
      <c r="G88" s="134">
        <v>0</v>
      </c>
    </row>
    <row r="89" spans="1:7" ht="30" customHeight="1">
      <c r="A89" s="51"/>
      <c r="B89" s="95" t="s">
        <v>376</v>
      </c>
      <c r="C89" s="137">
        <f>'МО г.Ртищево'!D70</f>
        <v>250</v>
      </c>
      <c r="D89" s="137">
        <f>'МО г.Ртищево'!E70</f>
        <v>250</v>
      </c>
      <c r="E89" s="137">
        <f>'МО г.Ртищево'!F70</f>
        <v>0</v>
      </c>
      <c r="F89" s="134">
        <f t="shared" si="2"/>
        <v>0</v>
      </c>
      <c r="G89" s="134">
        <v>0</v>
      </c>
    </row>
    <row r="90" spans="1:7" ht="23.25" customHeight="1">
      <c r="A90" s="51"/>
      <c r="B90" s="95" t="s">
        <v>298</v>
      </c>
      <c r="C90" s="137">
        <f>'МО г.Ртищево'!D71</f>
        <v>50</v>
      </c>
      <c r="D90" s="137">
        <f>'МО г.Ртищево'!E71</f>
        <v>50</v>
      </c>
      <c r="E90" s="137">
        <f>'МО г.Ртищево'!F71</f>
        <v>0</v>
      </c>
      <c r="F90" s="134">
        <f t="shared" si="2"/>
        <v>0</v>
      </c>
      <c r="G90" s="134">
        <v>0</v>
      </c>
    </row>
    <row r="91" spans="1:7" ht="30.75" customHeight="1">
      <c r="A91" s="51"/>
      <c r="B91" s="95" t="s">
        <v>299</v>
      </c>
      <c r="C91" s="137">
        <f>'МО г.Ртищево'!D72</f>
        <v>100</v>
      </c>
      <c r="D91" s="137">
        <f>'МО г.Ртищево'!E72</f>
        <v>100</v>
      </c>
      <c r="E91" s="137">
        <f>'МО г.Ртищево'!F72</f>
        <v>0</v>
      </c>
      <c r="F91" s="134">
        <f t="shared" si="2"/>
        <v>0</v>
      </c>
      <c r="G91" s="134">
        <v>0</v>
      </c>
    </row>
    <row r="92" spans="1:7" ht="20.25" customHeight="1">
      <c r="A92" s="51"/>
      <c r="B92" s="95" t="s">
        <v>300</v>
      </c>
      <c r="C92" s="137">
        <f>'МО г.Ртищево'!D73</f>
        <v>200</v>
      </c>
      <c r="D92" s="137">
        <f>'МО г.Ртищево'!E73</f>
        <v>100</v>
      </c>
      <c r="E92" s="137">
        <f>'МО г.Ртищево'!F73</f>
        <v>0</v>
      </c>
      <c r="F92" s="134">
        <f t="shared" si="2"/>
        <v>0</v>
      </c>
      <c r="G92" s="134">
        <v>0</v>
      </c>
    </row>
    <row r="93" spans="1:7" ht="19.5" customHeight="1">
      <c r="A93" s="51"/>
      <c r="B93" s="95" t="s">
        <v>301</v>
      </c>
      <c r="C93" s="137">
        <f>'МО г.Ртищево'!D74</f>
        <v>50</v>
      </c>
      <c r="D93" s="137">
        <f>'МО г.Ртищево'!E74</f>
        <v>50</v>
      </c>
      <c r="E93" s="137">
        <f>'МО г.Ртищево'!F74</f>
        <v>0</v>
      </c>
      <c r="F93" s="134">
        <f t="shared" si="2"/>
        <v>0</v>
      </c>
      <c r="G93" s="134">
        <f t="shared" si="3"/>
        <v>0</v>
      </c>
    </row>
    <row r="94" spans="1:7" ht="21" customHeight="1">
      <c r="A94" s="51"/>
      <c r="B94" s="92" t="s">
        <v>181</v>
      </c>
      <c r="C94" s="137">
        <f>'МО г.Ртищево'!D75+'Кр-звезда'!D47+Макарово!D48+Октябрьский!D46+Салтыковка!D46+Урусово!D48+'Ш-Голицыно'!D47</f>
        <v>11309.7</v>
      </c>
      <c r="D94" s="137">
        <f>'МО г.Ртищево'!E75+'Кр-звезда'!E47+Макарово!E48+Октябрьский!E46+Салтыковка!E46+Урусово!E48+'Ш-Голицыно'!E47</f>
        <v>7759.8</v>
      </c>
      <c r="E94" s="137">
        <f>'МО г.Ртищево'!F75+'Кр-звезда'!F47+Макарово!F48+Октябрьский!F46+Салтыковка!F46+Урусово!F48+'Ш-Голицыно'!F47</f>
        <v>5154.299999999999</v>
      </c>
      <c r="F94" s="134">
        <f t="shared" si="2"/>
        <v>0.45574153160561276</v>
      </c>
      <c r="G94" s="134">
        <f t="shared" si="3"/>
        <v>0.6642310368823938</v>
      </c>
    </row>
    <row r="95" spans="1:7" ht="21" customHeight="1">
      <c r="A95" s="51"/>
      <c r="B95" s="92" t="s">
        <v>378</v>
      </c>
      <c r="C95" s="137">
        <f>'Кр-звезда'!D49+Макарово!D50+Октябрьский!D48+Салтыковка!D48+Урусово!D50+'Ш-Голицыно'!D49</f>
        <v>56.2</v>
      </c>
      <c r="D95" s="137">
        <f>'Кр-звезда'!E49+Макарово!E50+Октябрьский!E48+Салтыковка!E48+Урусово!E50+'Ш-Голицыно'!E49</f>
        <v>30</v>
      </c>
      <c r="E95" s="137">
        <f>'Кр-звезда'!F49+Макарово!F50+Октябрьский!F48+Салтыковка!F48+Урусово!F50+'Ш-Голицыно'!F49</f>
        <v>0</v>
      </c>
      <c r="F95" s="134">
        <f t="shared" si="2"/>
        <v>0</v>
      </c>
      <c r="G95" s="134">
        <v>0</v>
      </c>
    </row>
    <row r="96" spans="1:7" ht="21" customHeight="1">
      <c r="A96" s="51"/>
      <c r="B96" s="92" t="s">
        <v>268</v>
      </c>
      <c r="C96" s="137">
        <f>'Кр-звезда'!D48+Макарово!D49+Октябрьский!D47+Салтыковка!D47+Урусово!D49+'Ш-Голицыно'!D48</f>
        <v>86.8</v>
      </c>
      <c r="D96" s="137">
        <f>'Кр-звезда'!E48+Макарово!E49+Октябрьский!E47+Салтыковка!E47+Урусово!E49+'Ш-Голицыно'!E48</f>
        <v>86.8</v>
      </c>
      <c r="E96" s="137">
        <f>'Кр-звезда'!F48+Макарово!F49+Октябрьский!F47+Салтыковка!F47+Урусово!F49+'Ш-Голицыно'!F48</f>
        <v>0</v>
      </c>
      <c r="F96" s="134">
        <f t="shared" si="2"/>
        <v>0</v>
      </c>
      <c r="G96" s="134">
        <v>0</v>
      </c>
    </row>
    <row r="97" spans="1:7" ht="21" customHeight="1">
      <c r="A97" s="51"/>
      <c r="B97" s="92" t="s">
        <v>183</v>
      </c>
      <c r="C97" s="137">
        <f>'МО г.Ртищево'!D76+'Кр-звезда'!D50+Макарово!D51+Октябрьский!D49+Салтыковка!D49+Урусово!D51+'Ш-Голицыно'!D50</f>
        <v>12323</v>
      </c>
      <c r="D97" s="137">
        <f>'МО г.Ртищево'!E76+'Кр-звезда'!E50+Макарово!E51+Октябрьский!E49+Салтыковка!E49+Урусово!E51+'Ш-Голицыно'!E50</f>
        <v>7033</v>
      </c>
      <c r="E97" s="137">
        <f>'МО г.Ртищево'!F76+'Кр-звезда'!F50+Макарово!F51+Октябрьский!F49+Салтыковка!F49+Урусово!F51+'Ш-Голицыно'!F50</f>
        <v>5139.599999999999</v>
      </c>
      <c r="F97" s="134">
        <f t="shared" si="2"/>
        <v>0.41707376450539635</v>
      </c>
      <c r="G97" s="134">
        <f t="shared" si="3"/>
        <v>0.7307834494525806</v>
      </c>
    </row>
    <row r="98" spans="1:7" ht="21.75" customHeight="1">
      <c r="A98" s="67" t="s">
        <v>130</v>
      </c>
      <c r="B98" s="68" t="s">
        <v>128</v>
      </c>
      <c r="C98" s="142">
        <f>C99</f>
        <v>6.1</v>
      </c>
      <c r="D98" s="142">
        <f>D99</f>
        <v>6.1</v>
      </c>
      <c r="E98" s="142">
        <f>E99</f>
        <v>3</v>
      </c>
      <c r="F98" s="134">
        <f t="shared" si="2"/>
        <v>0.49180327868852464</v>
      </c>
      <c r="G98" s="134">
        <f t="shared" si="3"/>
        <v>0.49180327868852464</v>
      </c>
    </row>
    <row r="99" spans="1:7" ht="18" customHeight="1">
      <c r="A99" s="145" t="s">
        <v>124</v>
      </c>
      <c r="B99" s="146" t="s">
        <v>277</v>
      </c>
      <c r="C99" s="137">
        <f>'Кр-звезда'!D52+Макарово!D53+Октябрьский!D52+Салтыковка!D51+Урусово!D53+'Ш-Голицыно'!D52</f>
        <v>6.1</v>
      </c>
      <c r="D99" s="137">
        <f>'Кр-звезда'!E52+Макарово!E53+Октябрьский!E52+Салтыковка!E51+Урусово!E53+'Ш-Голицыно'!E52</f>
        <v>6.1</v>
      </c>
      <c r="E99" s="137">
        <f>'Кр-звезда'!F52+Макарово!F53+Октябрьский!F52+Салтыковка!F51+Урусово!F53+'Ш-Голицыно'!F52</f>
        <v>3</v>
      </c>
      <c r="F99" s="134">
        <f t="shared" si="2"/>
        <v>0.49180327868852464</v>
      </c>
      <c r="G99" s="134">
        <f t="shared" si="3"/>
        <v>0.49180327868852464</v>
      </c>
    </row>
    <row r="100" spans="1:7" ht="18" customHeight="1">
      <c r="A100" s="54" t="s">
        <v>47</v>
      </c>
      <c r="B100" s="53" t="s">
        <v>48</v>
      </c>
      <c r="C100" s="142">
        <f>C101+C102+C103+C104</f>
        <v>466413.0999999999</v>
      </c>
      <c r="D100" s="142">
        <f>D101+D102+D103+D104</f>
        <v>283483.1</v>
      </c>
      <c r="E100" s="142">
        <f>E101+E102+E103+E104</f>
        <v>137404.9</v>
      </c>
      <c r="F100" s="134">
        <f t="shared" si="2"/>
        <v>0.29459914397773135</v>
      </c>
      <c r="G100" s="134">
        <f t="shared" si="3"/>
        <v>0.4847022626745651</v>
      </c>
    </row>
    <row r="101" spans="1:7" ht="12.75">
      <c r="A101" s="51" t="s">
        <v>49</v>
      </c>
      <c r="B101" s="50" t="s">
        <v>50</v>
      </c>
      <c r="C101" s="137">
        <f>МР!D95</f>
        <v>143988.6</v>
      </c>
      <c r="D101" s="137">
        <f>МР!E95</f>
        <v>81698.4</v>
      </c>
      <c r="E101" s="137">
        <f>МР!F95</f>
        <v>41462.9</v>
      </c>
      <c r="F101" s="134">
        <f t="shared" si="2"/>
        <v>0.28795960235740886</v>
      </c>
      <c r="G101" s="134">
        <f t="shared" si="3"/>
        <v>0.5075117750164019</v>
      </c>
    </row>
    <row r="102" spans="1:7" ht="12.75">
      <c r="A102" s="51" t="s">
        <v>51</v>
      </c>
      <c r="B102" s="50" t="s">
        <v>153</v>
      </c>
      <c r="C102" s="137">
        <f>МР!D97+'МО г.Ртищево'!D78</f>
        <v>298887.1</v>
      </c>
      <c r="D102" s="137">
        <f>МР!E97+'МО г.Ртищево'!E78</f>
        <v>187029.7</v>
      </c>
      <c r="E102" s="137">
        <f>МР!F97+'МО г.Ртищево'!F78</f>
        <v>87672.7</v>
      </c>
      <c r="F102" s="134">
        <f t="shared" si="2"/>
        <v>0.29333049168063796</v>
      </c>
      <c r="G102" s="134">
        <f t="shared" si="3"/>
        <v>0.4687635172381712</v>
      </c>
    </row>
    <row r="103" spans="1:7" ht="12.75">
      <c r="A103" s="51" t="s">
        <v>52</v>
      </c>
      <c r="B103" s="50" t="s">
        <v>53</v>
      </c>
      <c r="C103" s="137">
        <f>МР!D98+'Кр-звезда'!D56+Макарово!D57+Октябрьский!D56+Салтыковка!D55+Урусово!D57+'Ш-Голицыно'!D56</f>
        <v>4197.8</v>
      </c>
      <c r="D103" s="137">
        <f>МР!E98+'Кр-звезда'!E56+Макарово!E57+Октябрьский!E56+Салтыковка!E55+Урусово!E57+'Ш-Голицыно'!E56</f>
        <v>2330.5</v>
      </c>
      <c r="E103" s="137">
        <f>МР!F98+'Кр-звезда'!F56+Макарово!F57+Октябрьский!F56+Салтыковка!F55+Урусово!F57+'Ш-Голицыно'!F56</f>
        <v>481.9</v>
      </c>
      <c r="F103" s="134">
        <f t="shared" si="2"/>
        <v>0.11479822764305112</v>
      </c>
      <c r="G103" s="134">
        <f t="shared" si="3"/>
        <v>0.20677966101694914</v>
      </c>
    </row>
    <row r="104" spans="1:7" ht="12.75">
      <c r="A104" s="51" t="s">
        <v>54</v>
      </c>
      <c r="B104" s="50" t="s">
        <v>55</v>
      </c>
      <c r="C104" s="137">
        <f>МР!D100</f>
        <v>19339.6</v>
      </c>
      <c r="D104" s="137">
        <f>МР!E100</f>
        <v>12424.5</v>
      </c>
      <c r="E104" s="137">
        <f>МР!F100</f>
        <v>7787.4</v>
      </c>
      <c r="F104" s="134">
        <f t="shared" si="2"/>
        <v>0.4026660323895013</v>
      </c>
      <c r="G104" s="134">
        <f t="shared" si="3"/>
        <v>0.6267777375347097</v>
      </c>
    </row>
    <row r="105" spans="1:7" ht="12.75">
      <c r="A105" s="51"/>
      <c r="B105" s="50" t="s">
        <v>56</v>
      </c>
      <c r="C105" s="137">
        <f>МР!D101</f>
        <v>500</v>
      </c>
      <c r="D105" s="137">
        <f>МР!E101</f>
        <v>374</v>
      </c>
      <c r="E105" s="137">
        <f>МР!F101</f>
        <v>43.4</v>
      </c>
      <c r="F105" s="134">
        <f t="shared" si="2"/>
        <v>0.0868</v>
      </c>
      <c r="G105" s="134">
        <f t="shared" si="3"/>
        <v>0.1160427807486631</v>
      </c>
    </row>
    <row r="106" spans="1:7" ht="12.75">
      <c r="A106" s="54" t="s">
        <v>57</v>
      </c>
      <c r="B106" s="53" t="s">
        <v>158</v>
      </c>
      <c r="C106" s="142">
        <f>C107+C108</f>
        <v>62922.8</v>
      </c>
      <c r="D106" s="142">
        <f>D107+D108</f>
        <v>38527.600000000006</v>
      </c>
      <c r="E106" s="142">
        <f>E107+E108</f>
        <v>27068.1</v>
      </c>
      <c r="F106" s="134">
        <f t="shared" si="2"/>
        <v>0.43017952157246653</v>
      </c>
      <c r="G106" s="134">
        <f t="shared" si="3"/>
        <v>0.7025638762860908</v>
      </c>
    </row>
    <row r="107" spans="1:7" ht="12.75">
      <c r="A107" s="51" t="s">
        <v>58</v>
      </c>
      <c r="B107" s="50" t="s">
        <v>59</v>
      </c>
      <c r="C107" s="137">
        <f>МР!D103</f>
        <v>59762.4</v>
      </c>
      <c r="D107" s="137">
        <f>МР!E103</f>
        <v>36639.3</v>
      </c>
      <c r="E107" s="137">
        <f>МР!F103</f>
        <v>25944.3</v>
      </c>
      <c r="F107" s="134">
        <f t="shared" si="2"/>
        <v>0.43412413156098145</v>
      </c>
      <c r="G107" s="134">
        <f t="shared" si="3"/>
        <v>0.7081003185104519</v>
      </c>
    </row>
    <row r="108" spans="1:7" ht="12.75">
      <c r="A108" s="51" t="s">
        <v>60</v>
      </c>
      <c r="B108" s="50" t="s">
        <v>111</v>
      </c>
      <c r="C108" s="137">
        <f>МР!D104</f>
        <v>3160.4</v>
      </c>
      <c r="D108" s="137">
        <f>МР!E104</f>
        <v>1888.3</v>
      </c>
      <c r="E108" s="137">
        <f>МР!F104</f>
        <v>1123.8</v>
      </c>
      <c r="F108" s="134">
        <f t="shared" si="2"/>
        <v>0.3555879002657891</v>
      </c>
      <c r="G108" s="134">
        <f t="shared" si="3"/>
        <v>0.5951384843510036</v>
      </c>
    </row>
    <row r="109" spans="1:7" ht="16.5" customHeight="1">
      <c r="A109" s="54" t="s">
        <v>61</v>
      </c>
      <c r="B109" s="53" t="s">
        <v>62</v>
      </c>
      <c r="C109" s="142">
        <f>C110+C111+C112+C114+C113</f>
        <v>16454.1</v>
      </c>
      <c r="D109" s="142">
        <f>D110+D111+D112+D114+D113</f>
        <v>10665.2</v>
      </c>
      <c r="E109" s="142">
        <f>E110+E111+E112+E114+E113</f>
        <v>8143.6</v>
      </c>
      <c r="F109" s="134">
        <f t="shared" si="2"/>
        <v>0.4949283157389344</v>
      </c>
      <c r="G109" s="134">
        <f t="shared" si="3"/>
        <v>0.7635674905299479</v>
      </c>
    </row>
    <row r="110" spans="1:7" ht="12.75">
      <c r="A110" s="51" t="s">
        <v>63</v>
      </c>
      <c r="B110" s="65" t="s">
        <v>229</v>
      </c>
      <c r="C110" s="137">
        <f>МР!D107+'МО г.Ртищево'!D80+'Кр-звезда'!D58+Октябрьский!D58+Салтыковка!D57+Урусово!D59+'Ш-Голицыно'!D57</f>
        <v>1380.9</v>
      </c>
      <c r="D110" s="137">
        <f>МР!E107+'МО г.Ртищево'!E80+'Кр-звезда'!E58+Октябрьский!E58+Салтыковка!E57+Урусово!E59+'Ш-Голицыно'!E57</f>
        <v>875.0999999999999</v>
      </c>
      <c r="E110" s="137">
        <f>МР!F107+'МО г.Ртищево'!F80+'Кр-звезда'!F58+Октябрьский!F58+Салтыковка!F57+Урусово!F59+'Ш-Голицыно'!F57</f>
        <v>596.8000000000001</v>
      </c>
      <c r="F110" s="134">
        <f t="shared" si="2"/>
        <v>0.4321819103483236</v>
      </c>
      <c r="G110" s="134">
        <f t="shared" si="3"/>
        <v>0.6819792023768714</v>
      </c>
    </row>
    <row r="111" spans="1:7" ht="38.25">
      <c r="A111" s="51" t="s">
        <v>64</v>
      </c>
      <c r="B111" s="65" t="s">
        <v>187</v>
      </c>
      <c r="C111" s="137">
        <f>МР!D109</f>
        <v>11749.3</v>
      </c>
      <c r="D111" s="137">
        <f>МР!E109</f>
        <v>8049</v>
      </c>
      <c r="E111" s="137">
        <f>МР!F109</f>
        <v>6435.5</v>
      </c>
      <c r="F111" s="134">
        <f aca="true" t="shared" si="4" ref="F111:F122">E111/C111</f>
        <v>0.5477347586664738</v>
      </c>
      <c r="G111" s="134">
        <f aca="true" t="shared" si="5" ref="G111:G122">E111/D111</f>
        <v>0.7995403155671512</v>
      </c>
    </row>
    <row r="112" spans="1:7" ht="63.75">
      <c r="A112" s="51"/>
      <c r="B112" s="50" t="s">
        <v>188</v>
      </c>
      <c r="C112" s="137">
        <f>МР!D108</f>
        <v>80</v>
      </c>
      <c r="D112" s="137">
        <f>МР!E108</f>
        <v>63.7</v>
      </c>
      <c r="E112" s="137">
        <f>МР!F108</f>
        <v>52.5</v>
      </c>
      <c r="F112" s="134">
        <f t="shared" si="4"/>
        <v>0.65625</v>
      </c>
      <c r="G112" s="134">
        <f t="shared" si="5"/>
        <v>0.8241758241758241</v>
      </c>
    </row>
    <row r="113" spans="1:7" ht="28.5" customHeight="1">
      <c r="A113" s="51"/>
      <c r="B113" s="50" t="s">
        <v>312</v>
      </c>
      <c r="C113" s="137">
        <f>МР!D112</f>
        <v>60</v>
      </c>
      <c r="D113" s="137">
        <f>МР!E112</f>
        <v>60</v>
      </c>
      <c r="E113" s="137">
        <f>МР!F112</f>
        <v>0</v>
      </c>
      <c r="F113" s="134">
        <f t="shared" si="4"/>
        <v>0</v>
      </c>
      <c r="G113" s="134">
        <f t="shared" si="5"/>
        <v>0</v>
      </c>
    </row>
    <row r="114" spans="1:7" ht="51">
      <c r="A114" s="51" t="s">
        <v>65</v>
      </c>
      <c r="B114" s="50" t="s">
        <v>117</v>
      </c>
      <c r="C114" s="137">
        <f>МР!D116</f>
        <v>3183.9</v>
      </c>
      <c r="D114" s="137">
        <f>МР!E116</f>
        <v>1617.4</v>
      </c>
      <c r="E114" s="137">
        <f>МР!F116</f>
        <v>1058.8</v>
      </c>
      <c r="F114" s="134">
        <f t="shared" si="4"/>
        <v>0.33254813279311535</v>
      </c>
      <c r="G114" s="134">
        <f t="shared" si="5"/>
        <v>0.6546308890812415</v>
      </c>
    </row>
    <row r="115" spans="1:7" ht="21" customHeight="1">
      <c r="A115" s="67" t="s">
        <v>66</v>
      </c>
      <c r="B115" s="68" t="s">
        <v>133</v>
      </c>
      <c r="C115" s="142">
        <f>C116+C117</f>
        <v>27101.1</v>
      </c>
      <c r="D115" s="142">
        <f>D116+D117</f>
        <v>16379.2</v>
      </c>
      <c r="E115" s="142">
        <f>E116+E117</f>
        <v>6738</v>
      </c>
      <c r="F115" s="134">
        <f t="shared" si="4"/>
        <v>0.24862459457365202</v>
      </c>
      <c r="G115" s="134">
        <f t="shared" si="5"/>
        <v>0.411375402950083</v>
      </c>
    </row>
    <row r="116" spans="1:7" ht="15.75" customHeight="1">
      <c r="A116" s="51" t="s">
        <v>67</v>
      </c>
      <c r="B116" s="50" t="s">
        <v>134</v>
      </c>
      <c r="C116" s="137">
        <f>'МО г.Ртищево'!D82</f>
        <v>26520</v>
      </c>
      <c r="D116" s="137">
        <f>'МО г.Ртищево'!E82</f>
        <v>16079.7</v>
      </c>
      <c r="E116" s="137">
        <f>'МО г.Ртищево'!F82</f>
        <v>6572.4</v>
      </c>
      <c r="F116" s="134">
        <f t="shared" si="4"/>
        <v>0.24782805429864252</v>
      </c>
      <c r="G116" s="134">
        <f t="shared" si="5"/>
        <v>0.40873896901061585</v>
      </c>
    </row>
    <row r="117" spans="1:7" ht="18.75" customHeight="1">
      <c r="A117" s="51" t="s">
        <v>135</v>
      </c>
      <c r="B117" s="50" t="s">
        <v>136</v>
      </c>
      <c r="C117" s="137">
        <f>МР!D119</f>
        <v>581.1</v>
      </c>
      <c r="D117" s="137">
        <f>МР!E119</f>
        <v>299.5</v>
      </c>
      <c r="E117" s="137">
        <f>МР!F119</f>
        <v>165.6</v>
      </c>
      <c r="F117" s="134">
        <f t="shared" si="4"/>
        <v>0.2849767681982447</v>
      </c>
      <c r="G117" s="134">
        <f t="shared" si="5"/>
        <v>0.5529215358931553</v>
      </c>
    </row>
    <row r="118" spans="1:7" ht="21.75" customHeight="1">
      <c r="A118" s="67" t="s">
        <v>137</v>
      </c>
      <c r="B118" s="68" t="s">
        <v>138</v>
      </c>
      <c r="C118" s="142">
        <f>C119</f>
        <v>326.1</v>
      </c>
      <c r="D118" s="142">
        <f>D119</f>
        <v>164.1</v>
      </c>
      <c r="E118" s="142">
        <f>E119</f>
        <v>113.10000000000001</v>
      </c>
      <c r="F118" s="134">
        <f t="shared" si="4"/>
        <v>0.3468261269549218</v>
      </c>
      <c r="G118" s="134">
        <f t="shared" si="5"/>
        <v>0.6892138939670933</v>
      </c>
    </row>
    <row r="119" spans="1:7" ht="12.75">
      <c r="A119" s="51" t="s">
        <v>139</v>
      </c>
      <c r="B119" s="50" t="s">
        <v>140</v>
      </c>
      <c r="C119" s="137">
        <f>МР!D122+'МО г.Ртищево'!D84</f>
        <v>326.1</v>
      </c>
      <c r="D119" s="137">
        <f>МР!E122+'МО г.Ртищево'!E84</f>
        <v>164.1</v>
      </c>
      <c r="E119" s="137">
        <f>МР!F122+'МО г.Ртищево'!F84</f>
        <v>113.10000000000001</v>
      </c>
      <c r="F119" s="134">
        <f t="shared" si="4"/>
        <v>0.3468261269549218</v>
      </c>
      <c r="G119" s="134">
        <f t="shared" si="5"/>
        <v>0.6892138939670933</v>
      </c>
    </row>
    <row r="120" spans="1:7" ht="32.25" customHeight="1">
      <c r="A120" s="67" t="s">
        <v>141</v>
      </c>
      <c r="B120" s="68" t="s">
        <v>142</v>
      </c>
      <c r="C120" s="142">
        <f>C121</f>
        <v>800</v>
      </c>
      <c r="D120" s="142">
        <f>D121</f>
        <v>418.5</v>
      </c>
      <c r="E120" s="142">
        <f>E121</f>
        <v>418.5</v>
      </c>
      <c r="F120" s="134">
        <f t="shared" si="4"/>
        <v>0.523125</v>
      </c>
      <c r="G120" s="134">
        <f t="shared" si="5"/>
        <v>1</v>
      </c>
    </row>
    <row r="121" spans="1:7" ht="15" customHeight="1">
      <c r="A121" s="51" t="s">
        <v>144</v>
      </c>
      <c r="B121" s="50" t="s">
        <v>143</v>
      </c>
      <c r="C121" s="137">
        <f>МР!D124</f>
        <v>800</v>
      </c>
      <c r="D121" s="137">
        <f>МР!E124</f>
        <v>418.5</v>
      </c>
      <c r="E121" s="137">
        <f>МР!F124</f>
        <v>418.5</v>
      </c>
      <c r="F121" s="134">
        <f t="shared" si="4"/>
        <v>0.523125</v>
      </c>
      <c r="G121" s="134">
        <f t="shared" si="5"/>
        <v>1</v>
      </c>
    </row>
    <row r="122" spans="1:7" ht="22.5" customHeight="1">
      <c r="A122" s="51"/>
      <c r="B122" s="69" t="s">
        <v>69</v>
      </c>
      <c r="C122" s="147">
        <f>C40+C98+C56+C58+C65+C76+C100+C106+C109+C115+C118+C120</f>
        <v>697577.4999999999</v>
      </c>
      <c r="D122" s="147">
        <f>D40+D98+D56+D58+D65+D76+D100+D106+D109+D115+D118+D120</f>
        <v>427976.1</v>
      </c>
      <c r="E122" s="147">
        <f>E40+E98+E56+E58+E65+E76+E100+E106+E109+E115+E118+E120</f>
        <v>218348.9</v>
      </c>
      <c r="F122" s="134">
        <f t="shared" si="4"/>
        <v>0.3130102390057019</v>
      </c>
      <c r="G122" s="134">
        <f t="shared" si="5"/>
        <v>0.5101894708606391</v>
      </c>
    </row>
    <row r="123" spans="3:6" ht="12.75">
      <c r="C123" s="74"/>
      <c r="D123" s="74"/>
      <c r="E123" s="74"/>
      <c r="F123" s="148"/>
    </row>
    <row r="124" spans="3:6" ht="12.75">
      <c r="C124" s="74"/>
      <c r="D124" s="74"/>
      <c r="E124" s="74"/>
      <c r="F124" s="150"/>
    </row>
    <row r="125" spans="2:6" ht="15">
      <c r="B125" s="3" t="s">
        <v>94</v>
      </c>
      <c r="C125" s="74"/>
      <c r="D125" s="74"/>
      <c r="E125" s="74">
        <v>10032.6</v>
      </c>
      <c r="F125" s="151"/>
    </row>
    <row r="126" spans="2:6" ht="15">
      <c r="B126" s="3"/>
      <c r="C126" s="74"/>
      <c r="D126" s="74"/>
      <c r="E126" s="74"/>
      <c r="F126" s="151"/>
    </row>
    <row r="127" spans="2:6" ht="15">
      <c r="B127" s="3" t="s">
        <v>85</v>
      </c>
      <c r="C127" s="74"/>
      <c r="D127" s="74"/>
      <c r="E127" s="74"/>
      <c r="F127" s="151"/>
    </row>
    <row r="128" spans="2:7" ht="15">
      <c r="B128" s="3" t="s">
        <v>86</v>
      </c>
      <c r="C128" s="74"/>
      <c r="D128" s="74"/>
      <c r="E128" s="74"/>
      <c r="F128" s="151"/>
      <c r="G128" s="152"/>
    </row>
    <row r="129" spans="2:6" ht="15">
      <c r="B129" s="3"/>
      <c r="C129" s="74"/>
      <c r="D129" s="74"/>
      <c r="E129" s="74"/>
      <c r="F129" s="151"/>
    </row>
    <row r="130" spans="2:6" ht="15">
      <c r="B130" s="3" t="s">
        <v>87</v>
      </c>
      <c r="C130" s="74"/>
      <c r="D130" s="74"/>
      <c r="E130" s="74"/>
      <c r="F130" s="151"/>
    </row>
    <row r="131" spans="2:7" ht="15">
      <c r="B131" s="3" t="s">
        <v>88</v>
      </c>
      <c r="C131" s="74"/>
      <c r="D131" s="74"/>
      <c r="E131" s="74"/>
      <c r="F131" s="151"/>
      <c r="G131" s="153"/>
    </row>
    <row r="132" spans="2:6" ht="15">
      <c r="B132" s="3"/>
      <c r="C132" s="74"/>
      <c r="D132" s="74"/>
      <c r="E132" s="74"/>
      <c r="F132" s="151"/>
    </row>
    <row r="133" spans="2:6" ht="15">
      <c r="B133" s="3" t="s">
        <v>89</v>
      </c>
      <c r="C133" s="74"/>
      <c r="D133" s="74"/>
      <c r="E133" s="74"/>
      <c r="F133" s="151"/>
    </row>
    <row r="134" spans="2:7" ht="15">
      <c r="B134" s="3" t="s">
        <v>90</v>
      </c>
      <c r="C134" s="74"/>
      <c r="D134" s="74"/>
      <c r="E134" s="74"/>
      <c r="F134" s="151"/>
      <c r="G134" s="154"/>
    </row>
    <row r="135" spans="2:6" ht="15">
      <c r="B135" s="3"/>
      <c r="C135" s="74"/>
      <c r="D135" s="74"/>
      <c r="E135" s="74"/>
      <c r="F135" s="151"/>
    </row>
    <row r="136" spans="2:6" ht="15">
      <c r="B136" s="3" t="s">
        <v>91</v>
      </c>
      <c r="C136" s="74"/>
      <c r="D136" s="74"/>
      <c r="E136" s="74"/>
      <c r="F136" s="151"/>
    </row>
    <row r="137" spans="1:7" ht="15">
      <c r="A137" s="1"/>
      <c r="B137" s="3" t="s">
        <v>92</v>
      </c>
      <c r="C137" s="74"/>
      <c r="D137" s="74"/>
      <c r="E137" s="74">
        <v>2000</v>
      </c>
      <c r="F137" s="151"/>
      <c r="G137" s="155"/>
    </row>
    <row r="138" spans="1:6" ht="12" customHeight="1" hidden="1">
      <c r="A138" s="1"/>
      <c r="B138" s="3"/>
      <c r="C138" s="74"/>
      <c r="D138" s="74"/>
      <c r="E138" s="74"/>
      <c r="F138" s="151"/>
    </row>
    <row r="139" spans="1:6" ht="5.25" customHeight="1" hidden="1">
      <c r="A139" s="1"/>
      <c r="B139" s="3"/>
      <c r="C139" s="74"/>
      <c r="D139" s="74"/>
      <c r="E139" s="74"/>
      <c r="F139" s="151"/>
    </row>
    <row r="140" spans="1:7" ht="45" customHeight="1">
      <c r="A140" s="1"/>
      <c r="B140" s="3" t="s">
        <v>93</v>
      </c>
      <c r="C140" s="74"/>
      <c r="D140" s="74"/>
      <c r="E140" s="74">
        <f>E125+E35-E122-E137</f>
        <v>9692.100000000006</v>
      </c>
      <c r="F140" s="151"/>
      <c r="G140" s="156"/>
    </row>
    <row r="141" spans="1:6" ht="12.75">
      <c r="A141" s="1"/>
      <c r="C141" s="74"/>
      <c r="D141" s="74"/>
      <c r="E141" s="74"/>
      <c r="F141" s="151"/>
    </row>
    <row r="142" spans="1:6" ht="12.75" hidden="1">
      <c r="A142" s="1"/>
      <c r="C142" s="74"/>
      <c r="D142" s="74"/>
      <c r="E142" s="74"/>
      <c r="F142" s="151"/>
    </row>
    <row r="143" spans="1:6" ht="15">
      <c r="A143" s="1"/>
      <c r="B143" s="3" t="s">
        <v>95</v>
      </c>
      <c r="C143" s="74"/>
      <c r="D143" s="74"/>
      <c r="E143" s="74"/>
      <c r="F143" s="151"/>
    </row>
    <row r="144" spans="1:6" ht="15">
      <c r="A144" s="1"/>
      <c r="B144" s="3" t="s">
        <v>96</v>
      </c>
      <c r="C144" s="74"/>
      <c r="D144" s="74"/>
      <c r="E144" s="74"/>
      <c r="F144" s="151"/>
    </row>
    <row r="145" spans="1:6" ht="15">
      <c r="A145" s="1"/>
      <c r="B145" s="3" t="s">
        <v>97</v>
      </c>
      <c r="C145" s="74"/>
      <c r="D145" s="74"/>
      <c r="E145" s="74"/>
      <c r="F145" s="151"/>
    </row>
  </sheetData>
  <sheetProtection/>
  <mergeCells count="16">
    <mergeCell ref="A1:G1"/>
    <mergeCell ref="A2:A3"/>
    <mergeCell ref="B2:B3"/>
    <mergeCell ref="C2:C3"/>
    <mergeCell ref="E2:E3"/>
    <mergeCell ref="G2:G3"/>
    <mergeCell ref="D2:D3"/>
    <mergeCell ref="F2:F3"/>
    <mergeCell ref="A37:G37"/>
    <mergeCell ref="F38:F39"/>
    <mergeCell ref="G38:G39"/>
    <mergeCell ref="A38:A39"/>
    <mergeCell ref="B38:B39"/>
    <mergeCell ref="C38:C39"/>
    <mergeCell ref="E38:E39"/>
    <mergeCell ref="D38:D39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2015-04-13T08:47:04Z</cp:lastPrinted>
  <dcterms:created xsi:type="dcterms:W3CDTF">1996-10-08T23:32:33Z</dcterms:created>
  <dcterms:modified xsi:type="dcterms:W3CDTF">2016-07-14T11:25:21Z</dcterms:modified>
  <cp:category/>
  <cp:version/>
  <cp:contentType/>
  <cp:contentStatus/>
</cp:coreProperties>
</file>