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14" activeTab="8"/>
  </bookViews>
  <sheets>
    <sheet name="МР" sheetId="1" r:id="rId1"/>
    <sheet name="МО г.Ртищево" sheetId="2" r:id="rId2"/>
    <sheet name="Кр-звезда" sheetId="3" r:id="rId3"/>
    <sheet name="Макарово" sheetId="4" r:id="rId4"/>
    <sheet name="Октябрьский" sheetId="5" r:id="rId5"/>
    <sheet name="Салтыковка" sheetId="6" r:id="rId6"/>
    <sheet name="Урусово" sheetId="7" r:id="rId7"/>
    <sheet name="Ш-Голицыно" sheetId="8" r:id="rId8"/>
    <sheet name="Консолидация" sheetId="9" r:id="rId9"/>
  </sheets>
  <definedNames/>
  <calcPr fullCalcOnLoad="1"/>
</workbook>
</file>

<file path=xl/sharedStrings.xml><?xml version="1.0" encoding="utf-8"?>
<sst xmlns="http://schemas.openxmlformats.org/spreadsheetml/2006/main" count="1247" uniqueCount="356">
  <si>
    <t>7954500 950</t>
  </si>
  <si>
    <t>7954500 003</t>
  </si>
  <si>
    <t xml:space="preserve">Газификация поселка Ртищевский </t>
  </si>
  <si>
    <t>Ремонтные работы по башне Рожновского</t>
  </si>
  <si>
    <t>7954500 500</t>
  </si>
  <si>
    <t>1008820</t>
  </si>
  <si>
    <t>ЦП «Обеспечение жильем молодых семей» на 2011-2015 годы</t>
  </si>
  <si>
    <t>ЦП  «Обеспечение жилыми помещениями молодых семей»</t>
  </si>
  <si>
    <t>5229204</t>
  </si>
  <si>
    <t>Благоустройство, в т.ч.:</t>
  </si>
  <si>
    <t>Субсидия на капитальный ремонт и ремонт дворовых территорий многоквартирных домов, проездов к дво-ровым территориям многоквартирных домов населен-ных пунктов в рамках подпрограммы «Модернизация и развитие автомобильных дорог общего пользования регионального и межмуниципального значения Сара-товской области» за счет средств областного дорожно-го фонда</t>
  </si>
  <si>
    <t>Субсидия на капитальный ремонт и ремонт автомо-бильных дорог общего пользования населенных пунк-тов в рамках подпрограммы «Модернизация и развитие автомобильных дорог общего пользования региональ-ного и межмуниципального значения Саратовской об-ласти» за счет средств областного дорожного фонда</t>
  </si>
  <si>
    <t>4910100</t>
  </si>
  <si>
    <t>ДОХОДЫ</t>
  </si>
  <si>
    <t>год. план</t>
  </si>
  <si>
    <t>исполнение</t>
  </si>
  <si>
    <t>% к год. плану</t>
  </si>
  <si>
    <t>Налог на доходы физ.лиц</t>
  </si>
  <si>
    <t>Единый налог на вменен.дох.</t>
  </si>
  <si>
    <t>Единый с/х налог</t>
  </si>
  <si>
    <t>Налог на имущество физ.лиц</t>
  </si>
  <si>
    <t>Земельный налог</t>
  </si>
  <si>
    <t>Задолж. и перерасч. по отмен.налогам</t>
  </si>
  <si>
    <t>Арендная плата за земли</t>
  </si>
  <si>
    <t>Доходы от сдачи в ар имущ.</t>
  </si>
  <si>
    <t>Доходы от перечисления части прибыли</t>
  </si>
  <si>
    <t>Проч.дох.от исп. имущ. (наем)</t>
  </si>
  <si>
    <t>Плат.за негат.возд.на окр.ср.</t>
  </si>
  <si>
    <t>Доходы от предпринимательской деятельности</t>
  </si>
  <si>
    <t>Доходы от оказ.пл.усл. (компенсация затрат )</t>
  </si>
  <si>
    <t>Доходы мест. бюдж. от продажи имущ.</t>
  </si>
  <si>
    <t>Штраф.,санкц, возм. ущерба, в т.ч.:</t>
  </si>
  <si>
    <t>Штрафы от ГРОВД</t>
  </si>
  <si>
    <t xml:space="preserve">Невыясненные поступления </t>
  </si>
  <si>
    <t>БЕЗВОЗМЕЗДНЫЕ ПЕРЕЧИСЛЕНИЯ</t>
  </si>
  <si>
    <t>Дотации</t>
  </si>
  <si>
    <t xml:space="preserve">Субвенции </t>
  </si>
  <si>
    <t>Субсидии</t>
  </si>
  <si>
    <t>ПРОЧИЕ БЕЗВОЗМЕЗДНЫЕ ПОСТУПЛЕНИЯ (спонсорская помощь)</t>
  </si>
  <si>
    <t>ИТОГО доходов</t>
  </si>
  <si>
    <t>РАСХОДЫ</t>
  </si>
  <si>
    <t>ОБЩЕГОСУДАРСТВЕННЫЕ ВОПРОСЫ</t>
  </si>
  <si>
    <t>Районное Собрание</t>
  </si>
  <si>
    <t>Центральный аппарат, в т.ч.</t>
  </si>
  <si>
    <t>Администрация МР</t>
  </si>
  <si>
    <t>Финансовые органы, в т.ч.</t>
  </si>
  <si>
    <t>Резервный фонд</t>
  </si>
  <si>
    <t>Другие общегосударственные вопросы, в т.ч.</t>
  </si>
  <si>
    <t>Уплата чл.взносов в Ассоциацию</t>
  </si>
  <si>
    <t>ПРАВООХРАНИТЕЛЬНАЯ ДЕЯТЕЛЬНОСТЬ</t>
  </si>
  <si>
    <t>Целевые программы</t>
  </si>
  <si>
    <t>НАЦИОНАЛЬНАЯ ЭКОНОМИКА</t>
  </si>
  <si>
    <t>ЖИЛИЩНО-КОММУНАЛЬНОЕ ХОЗЯЙСТВО</t>
  </si>
  <si>
    <t>Жилищное хозяйство, в т.ч.</t>
  </si>
  <si>
    <t>Коммунальное хозяйство, в т.ч.</t>
  </si>
  <si>
    <t>0503</t>
  </si>
  <si>
    <t>Благоустройство</t>
  </si>
  <si>
    <t>0700</t>
  </si>
  <si>
    <t>ОБРАЗОВАНИЕ</t>
  </si>
  <si>
    <t>0701</t>
  </si>
  <si>
    <t>Дошкольное образование, в т.ч.</t>
  </si>
  <si>
    <t>0702</t>
  </si>
  <si>
    <t>0707</t>
  </si>
  <si>
    <t>Оздоровительные мероприятия</t>
  </si>
  <si>
    <t>0709</t>
  </si>
  <si>
    <t>Другие вопросы в области образования, в т.ч.</t>
  </si>
  <si>
    <t xml:space="preserve">        Целевые программы</t>
  </si>
  <si>
    <t>0800</t>
  </si>
  <si>
    <t>0801</t>
  </si>
  <si>
    <t>Культура</t>
  </si>
  <si>
    <t>0804</t>
  </si>
  <si>
    <t>1000</t>
  </si>
  <si>
    <t>СОЦИАЛЬНАЯ ПОЛИТИКА</t>
  </si>
  <si>
    <t>1001</t>
  </si>
  <si>
    <t>1003</t>
  </si>
  <si>
    <t>1004</t>
  </si>
  <si>
    <t>1100</t>
  </si>
  <si>
    <t>1101</t>
  </si>
  <si>
    <t>Иные межбюджетные трансферты</t>
  </si>
  <si>
    <t>ИТОГО РАСХОДОВ</t>
  </si>
  <si>
    <t>0100</t>
  </si>
  <si>
    <t>0102</t>
  </si>
  <si>
    <t>0103</t>
  </si>
  <si>
    <t>0104</t>
  </si>
  <si>
    <t>0106</t>
  </si>
  <si>
    <t>0111</t>
  </si>
  <si>
    <t>0300</t>
  </si>
  <si>
    <t>0400</t>
  </si>
  <si>
    <t>0412</t>
  </si>
  <si>
    <t>0500</t>
  </si>
  <si>
    <t>0501</t>
  </si>
  <si>
    <t>0502</t>
  </si>
  <si>
    <t>БЕЗВОЗМЕЗДНЫЕ ПЕРЕЧИСЛЕНИЯ, в том числе:</t>
  </si>
  <si>
    <t xml:space="preserve">Налоговые и неналоговые доходы </t>
  </si>
  <si>
    <t>в том числе внутренние обороты:</t>
  </si>
  <si>
    <t xml:space="preserve">-Получен бюджетный кредит </t>
  </si>
  <si>
    <t xml:space="preserve">от вышестоящего бюджета      </t>
  </si>
  <si>
    <t>-Получен бюджетный кредит</t>
  </si>
  <si>
    <t xml:space="preserve">от кредитных организаций      </t>
  </si>
  <si>
    <t xml:space="preserve">-Погашен бюджетный кредит                             </t>
  </si>
  <si>
    <t xml:space="preserve">от вышестоящего бюджета    </t>
  </si>
  <si>
    <t>-Погашен бюджетный кредит</t>
  </si>
  <si>
    <t xml:space="preserve">от кредитных организаций     </t>
  </si>
  <si>
    <t xml:space="preserve">-Изменение остатков        </t>
  </si>
  <si>
    <t>Ост на начало года</t>
  </si>
  <si>
    <t xml:space="preserve">Начальник финансового </t>
  </si>
  <si>
    <t>управления администрации</t>
  </si>
  <si>
    <t>Ртищевского муниципального района                                             М.А.Балашова</t>
  </si>
  <si>
    <t>Задолж. И перерасч. По отмен.налогам</t>
  </si>
  <si>
    <t>Проч.дох.от исп. Имущ. (наем)</t>
  </si>
  <si>
    <t xml:space="preserve">Уличное освещение </t>
  </si>
  <si>
    <t>МЕЖБЮДЖЕТНЫЕ ТРАНСФЕРТЫ</t>
  </si>
  <si>
    <t>Межбюджетные трансферты из бюджетов поселений бюджету МР</t>
  </si>
  <si>
    <t>Субвенции по воинскому учету</t>
  </si>
  <si>
    <t>Содержание главы МО</t>
  </si>
  <si>
    <t>НАЦИОНАЛЬНАЯ ОБОРОНА</t>
  </si>
  <si>
    <t>Первичный воинский учет на территориях, где отсутствуют воен.комиссариаты (субвенции)</t>
  </si>
  <si>
    <t>Обеспечение пожарной безопасности</t>
  </si>
  <si>
    <t>Госпошлина</t>
  </si>
  <si>
    <t>в том числе собственные доходы</t>
  </si>
  <si>
    <t>Инвентаризация</t>
  </si>
  <si>
    <t xml:space="preserve">7952300 МЦП "Профилактика правонарушений в Ртищевском районе" на 2006-2010 годы
</t>
  </si>
  <si>
    <t>Другие вопросы в области культуры, в том числе:</t>
  </si>
  <si>
    <t>0200</t>
  </si>
  <si>
    <t>0203</t>
  </si>
  <si>
    <t>0310</t>
  </si>
  <si>
    <t>Доходы от предпринимательской деятельности (компенсация затрат)</t>
  </si>
  <si>
    <t>МЦП "Обеспечение первичных мер пожарной безопасности на территории Шило-Голицынского МО"</t>
  </si>
  <si>
    <t>Компенсация части родит.платы за содержание ребенка в гос. и мун. образоват. учреждениях, реализация осн. общеобр. прогр за счет средств областного бюджета</t>
  </si>
  <si>
    <t>Членские взносы в Ассоциацию ОМО Саратовской области</t>
  </si>
  <si>
    <t>Доходы от оказ.пл.усл.(компенсация затрат)</t>
  </si>
  <si>
    <t>Другие общегосударственные вопросы в т.ч.</t>
  </si>
  <si>
    <t>Оздоровительные мероприятия в т.ч.</t>
  </si>
  <si>
    <t>Штраф.,санкц, возм. Ущерба</t>
  </si>
  <si>
    <t>0409</t>
  </si>
  <si>
    <t>Доходы мест.бюдж.от продажи имущ.</t>
  </si>
  <si>
    <t>0605</t>
  </si>
  <si>
    <t xml:space="preserve">Другие общегосударственные вопросы </t>
  </si>
  <si>
    <t>Компенсация затрат</t>
  </si>
  <si>
    <t>Мероприятия по землеустройству и землепользованию</t>
  </si>
  <si>
    <t>ОХРАНА ОКРУЖАЮЩЕЙ СРЕДЫ</t>
  </si>
  <si>
    <t>Другие общегосударственные вопросы</t>
  </si>
  <si>
    <t>0600</t>
  </si>
  <si>
    <t>Другие вопросы в области охраны окружающей среды</t>
  </si>
  <si>
    <t>0113</t>
  </si>
  <si>
    <t>ФИЗИЧЕСКАЯ КУЛЬТУРА И СПОРТ</t>
  </si>
  <si>
    <t>Физическая культура</t>
  </si>
  <si>
    <t>1105</t>
  </si>
  <si>
    <t>Другие вопросы в области физической культуры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</si>
  <si>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</si>
  <si>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</si>
  <si>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</si>
  <si>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</si>
  <si>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</si>
  <si>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</si>
  <si>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Обслуживание внутреннего муниципального долга</t>
  </si>
  <si>
    <t>1301</t>
  </si>
  <si>
    <t>1400</t>
  </si>
  <si>
    <t>1401</t>
  </si>
  <si>
    <t>1403</t>
  </si>
  <si>
    <t xml:space="preserve">МЕЖБЮДЖЕТНЫЕ ТРАНСФЕРТЫ </t>
  </si>
  <si>
    <t>0</t>
  </si>
  <si>
    <t>% к год.плану</t>
  </si>
  <si>
    <t>Осуществление полномочий по подготовке проведения статистических переписей</t>
  </si>
  <si>
    <t>Иные межбюджетные трансферты из областного бюджета (комплект книж.фондов и модернизацию здравоохранения)</t>
  </si>
  <si>
    <t>Иные межбюджетные трансферты на выполнение полномочий  (бюджету МР из бюджетов поселений)</t>
  </si>
  <si>
    <t>Дошкольное образование</t>
  </si>
  <si>
    <t>Общее образование</t>
  </si>
  <si>
    <t>Централизованная бухгалтерия и АХГР</t>
  </si>
  <si>
    <t>КУЛЬТУРА И КИНЕМАТОГРАФИЯ</t>
  </si>
  <si>
    <t>МЦП "Комплексное благоустройство МО г. Ртищево на 2012 год</t>
  </si>
  <si>
    <t>Возврат остатков субсидий, субвенций и иных</t>
  </si>
  <si>
    <t xml:space="preserve">КУЛЬТУРА </t>
  </si>
  <si>
    <t>Возврат остатков субсидий, субвенций и иных (219 + 218 коды)</t>
  </si>
  <si>
    <t>Администрации МР на оплату исполнит.  листа</t>
  </si>
  <si>
    <t>Субсидии (кап.ремонт )</t>
  </si>
  <si>
    <t>Субсидии (ген. план поселений)</t>
  </si>
  <si>
    <t>0314</t>
  </si>
  <si>
    <t>раздел</t>
  </si>
  <si>
    <t>Из них субвенции по воинскому учету:</t>
  </si>
  <si>
    <t>Классификация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</si>
  <si>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</si>
  <si>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</si>
  <si>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</si>
  <si>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</si>
  <si>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0920200</t>
  </si>
  <si>
    <t>0900200</t>
  </si>
  <si>
    <t xml:space="preserve">Отдел по управл.имуществом </t>
  </si>
  <si>
    <t xml:space="preserve">Администрации МР на оплату испол. листа о взыскании в порядке субсидиарной ответственности задолженности по договору поручительства 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</si>
  <si>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</si>
  <si>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</si>
  <si>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</si>
  <si>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7951900</t>
  </si>
  <si>
    <t>МЦП "Повышение безопасности дорожного движения в Ртищевском районе"</t>
  </si>
  <si>
    <t>7955700</t>
  </si>
  <si>
    <t>МЦП "Профилактика терроризма и экстремизма в Ртищевском районе на 2013 г.г."</t>
  </si>
  <si>
    <t>5220610</t>
  </si>
  <si>
    <t>5220611</t>
  </si>
  <si>
    <t>МЦП "Ремонт автомобильных дорог и искусственных сооружений на них в границах города и сельских поселений Ртищевского муниципального района Саратовской области "</t>
  </si>
  <si>
    <t>7953100</t>
  </si>
  <si>
    <t>Исполнение полномочий по соглашениям по дорожной деятельности в отношении автомобильных дорог местного значения в границах поселений (дороги), в том числе:</t>
  </si>
  <si>
    <t>3400300</t>
  </si>
  <si>
    <t>Субсидия на капитальный ремонт и ремонт автомо-бильных дорог общего пользования населенных пунктов в рамках подпрограммы «Модернизация и развитие автомобильных дорог общего пользования регионального и межмуниципального значения Саратовской об-ласти» за счет средств областного дорожного фонда</t>
  </si>
  <si>
    <t>Капитальный ремонт муниципального жилищного фонда</t>
  </si>
  <si>
    <t>Исполнение полномочий по соглашениям на организацию в границах поселений тепло-водоснабжения, водоотведения, снабжения населения топливом (убытки), в том числе:</t>
  </si>
  <si>
    <t>Полномочия по организации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форм, в том числе:</t>
  </si>
  <si>
    <t>Уличное освещение</t>
  </si>
  <si>
    <t>6000100  08.00.35</t>
  </si>
  <si>
    <t>Прочие мероприятия по благоустройству</t>
  </si>
  <si>
    <t>6000500 08.00.35</t>
  </si>
  <si>
    <t>79554..  08.00.35</t>
  </si>
  <si>
    <t>Молодежная политика и оздоровление детей, в том числе:</t>
  </si>
  <si>
    <t>Пенсионное обеспечение</t>
  </si>
  <si>
    <t>Предоставление гражданам субсидий на оплату жилого помещения и коммунальных услуг за счет средств областного бюджета</t>
  </si>
  <si>
    <t xml:space="preserve">Возмещение расходов на оплату жилого помещения и коммунальных услуг медицинским и фармацевтическим работникам, проживающим и работающим в сельской местности, рабочих поселках (поселках городского типа) </t>
  </si>
  <si>
    <t>5059605  1003</t>
  </si>
  <si>
    <t>МЦП "Обеспечение жильем молодых семей по Ртищевскому муниципальному  району Саратовской области "</t>
  </si>
  <si>
    <t>7951600  1003</t>
  </si>
  <si>
    <t>Обслуживание внутреннего государственного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</si>
  <si>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</si>
  <si>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 поселений из районного фонда финансовой поддержки</t>
  </si>
  <si>
    <t>Резервный фонд местной администрации</t>
  </si>
  <si>
    <t>0920300</t>
  </si>
  <si>
    <t>Другие вопросы в области национальной безопасности и правоохранительной деятельности, в том числе:</t>
  </si>
  <si>
    <t>Дорожное хозяйство(дорожные фонды), в том числе:</t>
  </si>
  <si>
    <t>5210600</t>
  </si>
  <si>
    <t>возм затрат по сод.помещ.</t>
  </si>
  <si>
    <t>классификация</t>
  </si>
  <si>
    <t>0013600</t>
  </si>
  <si>
    <t>МЦП "Обеспечение первичных мер пожарной безопасности на территории Краснозвездинского муниципального образования"</t>
  </si>
  <si>
    <t>7954201</t>
  </si>
  <si>
    <t>МЦП "Экологическое оздоровление Краснозвездинского муниципального образования на 2009-2013 г.г."</t>
  </si>
  <si>
    <t>250</t>
  </si>
  <si>
    <t>7954203</t>
  </si>
  <si>
    <t>МЦП "Обеспечение первичных мер пожарной безопасности на территории Октябрьского муниципального образования"</t>
  </si>
  <si>
    <t>7954205</t>
  </si>
  <si>
    <t>МЦП "Обеспечение первичных мер пожарной безопасности на территории Урусовского муниципального образования"</t>
  </si>
  <si>
    <t>выполнение других обязательств</t>
  </si>
  <si>
    <t>7954206</t>
  </si>
  <si>
    <t>план на I квартал</t>
  </si>
  <si>
    <t>% к плану I квартала.</t>
  </si>
  <si>
    <t>0107</t>
  </si>
  <si>
    <t>Проведение выборов в представительные органы мунципального образования</t>
  </si>
  <si>
    <t>0920300 500</t>
  </si>
  <si>
    <t>Субсидии на государственную поддержку малого предпринимательства, включая крестьянские (фермерские) хозяйства</t>
  </si>
  <si>
    <t>Другие вопросы в области национальной экономики, в том числе:</t>
  </si>
  <si>
    <t>3450100</t>
  </si>
  <si>
    <t>Строительство водозабора в г. Ртищево</t>
  </si>
  <si>
    <t>Иные межбюджетные трансферты из областного бюджета (комплект книж.фондов)</t>
  </si>
  <si>
    <t xml:space="preserve"> выполнение других обязательств</t>
  </si>
  <si>
    <t>0103 9110200</t>
  </si>
  <si>
    <t>Оценка недвижимости, признание прав и регулирование отношений по муниципальной собственности</t>
  </si>
  <si>
    <t>Расходы на оплату членских взносов в ассоциации</t>
  </si>
  <si>
    <t>9148200</t>
  </si>
  <si>
    <t>9414100</t>
  </si>
  <si>
    <t>054</t>
  </si>
  <si>
    <t>Расходы на обеспечение деятельности муниципальных казенных учреждений  (МУ "ЦБ",     МУ "АХГР")</t>
  </si>
  <si>
    <t>056</t>
  </si>
  <si>
    <t>0203 0105118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</si>
  <si>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за счет средств областного дорожного фонда</t>
  </si>
  <si>
    <t>5207610</t>
  </si>
  <si>
    <t>Подпрограмма "Ремонт автомобильных дорог и искусственных сооружений на них в границах городских и сельских поселений"</t>
  </si>
  <si>
    <t>7530000</t>
  </si>
  <si>
    <t>9510100</t>
  </si>
  <si>
    <t>7230000</t>
  </si>
  <si>
    <t>в том числе Мероприятия по приобретению материальных ценностей(приобретение инвентаря для детского сада)</t>
  </si>
  <si>
    <t>0701  9950100</t>
  </si>
  <si>
    <t>Доплаты к пенсиям муниципальных служащих</t>
  </si>
  <si>
    <t>5107310  1003</t>
  </si>
  <si>
    <t>1401  5107290</t>
  </si>
  <si>
    <t>5107350   1004</t>
  </si>
  <si>
    <t>Прочие межбюджетные трансферты из бюджета муниципального района бюджетам поселений</t>
  </si>
  <si>
    <t>1401  9819100</t>
  </si>
  <si>
    <t>1403  9829200</t>
  </si>
  <si>
    <t>0402</t>
  </si>
  <si>
    <t>Подпрограмма " Энергосбережение и повышение энергоэффективности систем коммунальной инфраструктуры"</t>
  </si>
  <si>
    <t>7410000</t>
  </si>
  <si>
    <t>9510300</t>
  </si>
  <si>
    <t>Обеспечение мероприятий по переселению граждан из аварийного жилищного фонда</t>
  </si>
  <si>
    <t>Обеспечение мероприятий по переселению граждан из аварийного жилищного фонда (дополнит. площади)</t>
  </si>
  <si>
    <t xml:space="preserve"> Возмещение расходов на оплату жилого помещения и коммунальных услуг отдельным категориям граждан, проживающим и работающим в сельской местности, рабочих поселках</t>
  </si>
  <si>
    <t>9960000  1003</t>
  </si>
  <si>
    <t>Обеспечение деятельности представительного органа муниципального образования</t>
  </si>
  <si>
    <t>Подпрограмма "Проведение усиления антитеррористической защищенности населения на территории Ртищевского муниципального района"</t>
  </si>
  <si>
    <t>7910000</t>
  </si>
  <si>
    <t>7920000</t>
  </si>
  <si>
    <t>Подпрограмма "Осуществление профилактики правонарушений, усиление борьбы с преступностью на территории Ртищевского муниципального района"</t>
  </si>
  <si>
    <t>7930000</t>
  </si>
  <si>
    <t>Подпрограмма "Осуществление противодействия злоупотреблению наркотическими и психотропными веществами и их незаконному обороту на территории Ртищевского муниципального района"</t>
  </si>
  <si>
    <t>7510000</t>
  </si>
  <si>
    <t>Подпрограмма "Обеспечение надежности и безопасности движения по автомобильным дорогам муниципального значения"</t>
  </si>
  <si>
    <t>8001000</t>
  </si>
  <si>
    <t>Улучшение эстетического состояния города (озеленение)</t>
  </si>
  <si>
    <t>8003000</t>
  </si>
  <si>
    <t>Создание мест для полноценного отдыха граждан</t>
  </si>
  <si>
    <t>8004000</t>
  </si>
  <si>
    <t>Улучшение эстетического вида территорий городских кладбищ</t>
  </si>
  <si>
    <t>8005000</t>
  </si>
  <si>
    <t>Улучшение архитектурного вида города</t>
  </si>
  <si>
    <t>8006000</t>
  </si>
  <si>
    <t>Отлов и содержание безнадзорных животных</t>
  </si>
  <si>
    <t>9530100</t>
  </si>
  <si>
    <t>9530300</t>
  </si>
  <si>
    <t>9332000</t>
  </si>
  <si>
    <t>Предоставление субсидий бюджетным учреждениям (ДЮСШ)</t>
  </si>
  <si>
    <t>Предоставление субсидий бюджетным учреждениям  (ФОК, Локомотив)</t>
  </si>
  <si>
    <t>Озеленение</t>
  </si>
  <si>
    <t>9530500</t>
  </si>
  <si>
    <t>9910100</t>
  </si>
  <si>
    <t>Мероприятия в области молодежной политики муниципального образования</t>
  </si>
  <si>
    <t>9920200</t>
  </si>
  <si>
    <t>9616000  1001</t>
  </si>
  <si>
    <t>0105118</t>
  </si>
  <si>
    <t>7800002</t>
  </si>
  <si>
    <t>Муниципальная  программа "Обеспечение первичных мер пожарной безопасности на территории Макаровского муниципального образования"</t>
  </si>
  <si>
    <t>Экологическое оздоровление муниципального образования</t>
  </si>
  <si>
    <t>Муниципальная  программа "Обеспечение первичных мер пожарной безопасности на территории Салтыковского муниципального образования"</t>
  </si>
  <si>
    <t>7800004</t>
  </si>
  <si>
    <t>9148600</t>
  </si>
  <si>
    <t>Выполнение других обязательств муниципального образования</t>
  </si>
  <si>
    <t>Муниципальная  программа "Обеспечение первичных мер пожарной безопасности на территории муниципального образования"</t>
  </si>
  <si>
    <t>Подпрограмма "Модернизация  объектов коммунальной инфраструктуры"</t>
  </si>
  <si>
    <t>Ведомственная целевая программа  "Комплексное благоустройство города Ртищево" на 2014 год, в том числе:</t>
  </si>
  <si>
    <t>Благоустройство, в том числе:</t>
  </si>
  <si>
    <t>В том числе внутренние обороты</t>
  </si>
  <si>
    <t>ИТОГО конс. доходы без оборотов</t>
  </si>
  <si>
    <t xml:space="preserve">СПРАВКА
об исполнении бюджета Краснозвездинского МО
на 01.03.2014г.
</t>
  </si>
  <si>
    <t>9412000</t>
  </si>
  <si>
    <t xml:space="preserve">СПРАВКА
об исполнении бюджета Макаровского МО
на 01.03.2014г.
</t>
  </si>
  <si>
    <t xml:space="preserve">СПРАВКА
об исполнении бюджета Октябрьского МО
на 01.03.2014г.
</t>
  </si>
  <si>
    <t>14,4</t>
  </si>
  <si>
    <t xml:space="preserve">СПРАВКА
об исполнении бюджета Салтыковского МО
на 01.03.2014г.
</t>
  </si>
  <si>
    <t xml:space="preserve">СПРАВКА
об исполнении бюджета Урусовского МО
на 01.03.2014г.
</t>
  </si>
  <si>
    <t xml:space="preserve">СПРАВКА
об исполнении бюджета Шило-Голицинского МО
на 01.03.2014г.
</t>
  </si>
  <si>
    <t xml:space="preserve">СПРАВКА
об исполнении бюджета МО г. Ртищево
на 01.03.2014г.
</t>
  </si>
  <si>
    <t>5209502  5209602</t>
  </si>
  <si>
    <t>Обеспечение мероприятий по переселению граждан из аварийного жилищного фонда (остатки 2013 года) за счет средств фонда и обл. бюджета</t>
  </si>
  <si>
    <t xml:space="preserve">СПРАВКА
об исполнении бюджета Ртищевского района
на 01.03.2014 г.
</t>
  </si>
  <si>
    <t>9210100</t>
  </si>
  <si>
    <t>9130400</t>
  </si>
  <si>
    <t>9940400</t>
  </si>
  <si>
    <t>Оплата за газ для поддержания вечного огня</t>
  </si>
  <si>
    <t>Расходы на обеспечение функций центрального аппарата (компенсация уволенным отд. имущ)</t>
  </si>
  <si>
    <t>Отдел по управл.имуществом (и компенсация уволенным городского отдела имущества)</t>
  </si>
  <si>
    <t>Расходы на судебные издержки и исполнение судебных решений (Фин.управление)</t>
  </si>
  <si>
    <t>9148500</t>
  </si>
  <si>
    <t>Дорожное хозяйство (дорожные фонды), в том числе</t>
  </si>
  <si>
    <t>Топливно-энергетический комплекс, в том числе:</t>
  </si>
  <si>
    <t>Коммунальное хозяйство, в том числе:</t>
  </si>
  <si>
    <t xml:space="preserve">      - Улучшение эстетического состояния города (озеленение)</t>
  </si>
  <si>
    <t xml:space="preserve">       - Создание мест для полноценного отдыха граждан</t>
  </si>
  <si>
    <t xml:space="preserve">        -  Улучшение эстетического вида территорий городских кладбищ</t>
  </si>
  <si>
    <t xml:space="preserve">        -Улучшение архитектурного вида города</t>
  </si>
  <si>
    <t xml:space="preserve">        - Отлов и содержание безнадзорных животных</t>
  </si>
  <si>
    <t xml:space="preserve">СПРАВКА
об исполнении бюджета Ртищевского района (консолидация)
на 01.03.2014г.
</t>
  </si>
  <si>
    <t>Акцизы на нефтепродукты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</si>
</sst>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#,##0.0"/>
    <numFmt numFmtId="178" formatCode="0.0"/>
    <numFmt numFmtId="179" formatCode="#,##0.00&quot;р.&quot;"/>
    <numFmt numFmtId="180" formatCode="#,##0.000"/>
    <numFmt numFmtId="181" formatCode="#,##0.0000"/>
    <numFmt numFmtId="182" formatCode="#,##0.00000"/>
    <numFmt numFmtId="183" formatCode="_(* #,##0.000_);_(* \(#,##0.000\);_(* &quot;-&quot;??_);_(@_)"/>
    <numFmt numFmtId="184" formatCode="_(* #,##0.0_);_(* \(#,##0.0\);_(* &quot;-&quot;??_);_(@_)"/>
    <numFmt numFmtId="185" formatCode="_-* #,##0.0_р_._-;\-* #,##0.0_р_._-;_-* &quot;-&quot;?_р_._-;_-@_-"/>
    <numFmt numFmtId="186" formatCode="#,##0.00_р_."/>
    <numFmt numFmtId="187" formatCode="0000000"/>
    <numFmt numFmtId="188" formatCode="#,##0.00;[Red]\-#,##0.00;0.00"/>
    <numFmt numFmtId="189" formatCode="000000000"/>
    <numFmt numFmtId="190" formatCode="00\.00\.00"/>
    <numFmt numFmtId="191" formatCode="#,##0.0&quot;р.&quot;"/>
    <numFmt numFmtId="192" formatCode="#,##0.0_р_."/>
  </numFmts>
  <fonts count="55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Arial"/>
      <family val="2"/>
    </font>
    <font>
      <i/>
      <sz val="10"/>
      <color indexed="8"/>
      <name val="Times New Roman"/>
      <family val="1"/>
    </font>
    <font>
      <i/>
      <sz val="10"/>
      <color indexed="10"/>
      <name val="Arial"/>
      <family val="2"/>
    </font>
    <font>
      <i/>
      <sz val="12"/>
      <name val="Times New Roman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 vertical="top" wrapText="1"/>
    </xf>
    <xf numFmtId="177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9" fontId="2" fillId="0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10" xfId="0" applyFont="1" applyFill="1" applyBorder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177" fontId="2" fillId="0" borderId="0" xfId="0" applyNumberFormat="1" applyFont="1" applyFill="1" applyAlignment="1">
      <alignment horizontal="left"/>
    </xf>
    <xf numFmtId="177" fontId="1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177" fontId="2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178" fontId="0" fillId="0" borderId="0" xfId="0" applyNumberFormat="1" applyFont="1" applyFill="1" applyAlignment="1">
      <alignment horizontal="left"/>
    </xf>
    <xf numFmtId="0" fontId="7" fillId="0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/>
    </xf>
    <xf numFmtId="177" fontId="0" fillId="0" borderId="10" xfId="0" applyNumberFormat="1" applyFont="1" applyFill="1" applyBorder="1" applyAlignment="1">
      <alignment horizontal="left" vertical="center"/>
    </xf>
    <xf numFmtId="49" fontId="9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left"/>
    </xf>
    <xf numFmtId="0" fontId="8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top" wrapText="1"/>
    </xf>
    <xf numFmtId="9" fontId="2" fillId="0" borderId="0" xfId="0" applyNumberFormat="1" applyFont="1" applyFill="1" applyBorder="1" applyAlignment="1">
      <alignment horizontal="left" vertical="top" wrapText="1"/>
    </xf>
    <xf numFmtId="9" fontId="7" fillId="0" borderId="0" xfId="0" applyNumberFormat="1" applyFont="1" applyFill="1" applyBorder="1" applyAlignment="1">
      <alignment horizontal="left" vertical="top" wrapText="1"/>
    </xf>
    <xf numFmtId="9" fontId="2" fillId="0" borderId="10" xfId="0" applyNumberFormat="1" applyFont="1" applyFill="1" applyBorder="1" applyAlignment="1">
      <alignment horizontal="right" vertical="top" wrapText="1"/>
    </xf>
    <xf numFmtId="9" fontId="7" fillId="0" borderId="10" xfId="0" applyNumberFormat="1" applyFont="1" applyFill="1" applyBorder="1" applyAlignment="1">
      <alignment horizontal="right" vertical="top" wrapText="1"/>
    </xf>
    <xf numFmtId="9" fontId="1" fillId="0" borderId="10" xfId="0" applyNumberFormat="1" applyFont="1" applyFill="1" applyBorder="1" applyAlignment="1">
      <alignment horizontal="right" vertical="top" wrapText="1"/>
    </xf>
    <xf numFmtId="9" fontId="1" fillId="0" borderId="10" xfId="0" applyNumberFormat="1" applyFont="1" applyFill="1" applyBorder="1" applyAlignment="1">
      <alignment horizontal="left" vertical="top" wrapText="1"/>
    </xf>
    <xf numFmtId="9" fontId="2" fillId="0" borderId="10" xfId="0" applyNumberFormat="1" applyFont="1" applyFill="1" applyBorder="1" applyAlignment="1">
      <alignment horizontal="center" vertical="center" wrapText="1"/>
    </xf>
    <xf numFmtId="177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9" fontId="2" fillId="0" borderId="10" xfId="0" applyNumberFormat="1" applyFont="1" applyFill="1" applyBorder="1" applyAlignment="1">
      <alignment horizontal="center" vertical="top" wrapText="1"/>
    </xf>
    <xf numFmtId="9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177" fontId="0" fillId="0" borderId="0" xfId="0" applyNumberFormat="1" applyFont="1" applyFill="1" applyBorder="1" applyAlignment="1">
      <alignment horizontal="center"/>
    </xf>
    <xf numFmtId="177" fontId="0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78" fontId="2" fillId="0" borderId="0" xfId="0" applyNumberFormat="1" applyFont="1" applyFill="1" applyAlignment="1">
      <alignment horizontal="center"/>
    </xf>
    <xf numFmtId="0" fontId="1" fillId="0" borderId="11" xfId="54" applyNumberFormat="1" applyFont="1" applyFill="1" applyBorder="1" applyAlignment="1" applyProtection="1">
      <alignment horizontal="left" wrapText="1"/>
      <protection hidden="1"/>
    </xf>
    <xf numFmtId="0" fontId="1" fillId="0" borderId="11" xfId="54" applyNumberFormat="1" applyFont="1" applyFill="1" applyBorder="1" applyAlignment="1" applyProtection="1">
      <alignment horizontal="left" vertical="center" wrapText="1"/>
      <protection hidden="1"/>
    </xf>
    <xf numFmtId="0" fontId="7" fillId="0" borderId="11" xfId="54" applyNumberFormat="1" applyFont="1" applyFill="1" applyBorder="1" applyAlignment="1" applyProtection="1">
      <alignment horizontal="left" vertical="center" wrapText="1"/>
      <protection hidden="1"/>
    </xf>
    <xf numFmtId="177" fontId="2" fillId="0" borderId="0" xfId="0" applyNumberFormat="1" applyFont="1" applyFill="1" applyAlignment="1">
      <alignment horizontal="center"/>
    </xf>
    <xf numFmtId="192" fontId="2" fillId="0" borderId="0" xfId="0" applyNumberFormat="1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top" wrapText="1"/>
    </xf>
    <xf numFmtId="49" fontId="14" fillId="0" borderId="10" xfId="0" applyNumberFormat="1" applyFont="1" applyFill="1" applyBorder="1" applyAlignment="1">
      <alignment horizontal="left" vertical="top" wrapText="1"/>
    </xf>
    <xf numFmtId="9" fontId="12" fillId="0" borderId="10" xfId="0" applyNumberFormat="1" applyFont="1" applyFill="1" applyBorder="1" applyAlignment="1">
      <alignment horizontal="right" vertical="top" wrapText="1"/>
    </xf>
    <xf numFmtId="9" fontId="14" fillId="0" borderId="10" xfId="0" applyNumberFormat="1" applyFont="1" applyFill="1" applyBorder="1" applyAlignment="1">
      <alignment horizontal="right" vertical="top" wrapText="1"/>
    </xf>
    <xf numFmtId="0" fontId="16" fillId="0" borderId="0" xfId="0" applyFont="1" applyFill="1" applyAlignment="1">
      <alignment horizontal="left"/>
    </xf>
    <xf numFmtId="49" fontId="9" fillId="0" borderId="12" xfId="0" applyNumberFormat="1" applyFont="1" applyFill="1" applyBorder="1" applyAlignment="1">
      <alignment horizontal="left" vertical="center" wrapText="1"/>
    </xf>
    <xf numFmtId="49" fontId="9" fillId="0" borderId="13" xfId="0" applyNumberFormat="1" applyFont="1" applyFill="1" applyBorder="1" applyAlignment="1">
      <alignment horizontal="left" vertical="center" wrapText="1"/>
    </xf>
    <xf numFmtId="49" fontId="1" fillId="0" borderId="14" xfId="54" applyNumberFormat="1" applyFont="1" applyFill="1" applyBorder="1" applyAlignment="1" applyProtection="1">
      <alignment horizontal="left" wrapText="1"/>
      <protection hidden="1"/>
    </xf>
    <xf numFmtId="49" fontId="11" fillId="0" borderId="10" xfId="0" applyNumberFormat="1" applyFont="1" applyFill="1" applyBorder="1" applyAlignment="1">
      <alignment horizontal="left" vertical="top" wrapText="1"/>
    </xf>
    <xf numFmtId="49" fontId="9" fillId="0" borderId="12" xfId="0" applyNumberFormat="1" applyFont="1" applyFill="1" applyBorder="1" applyAlignment="1">
      <alignment horizontal="left" vertical="top" wrapText="1"/>
    </xf>
    <xf numFmtId="49" fontId="9" fillId="0" borderId="13" xfId="0" applyNumberFormat="1" applyFont="1" applyFill="1" applyBorder="1" applyAlignment="1">
      <alignment horizontal="left" vertical="top" wrapText="1"/>
    </xf>
    <xf numFmtId="9" fontId="14" fillId="0" borderId="10" xfId="0" applyNumberFormat="1" applyFont="1" applyFill="1" applyBorder="1" applyAlignment="1">
      <alignment horizontal="left" vertical="top" wrapText="1"/>
    </xf>
    <xf numFmtId="177" fontId="7" fillId="0" borderId="0" xfId="0" applyNumberFormat="1" applyFont="1" applyFill="1" applyBorder="1" applyAlignment="1">
      <alignment horizontal="left" vertical="top" wrapText="1"/>
    </xf>
    <xf numFmtId="9" fontId="7" fillId="0" borderId="15" xfId="0" applyNumberFormat="1" applyFont="1" applyFill="1" applyBorder="1" applyAlignment="1">
      <alignment horizontal="left" vertical="top" wrapText="1"/>
    </xf>
    <xf numFmtId="9" fontId="15" fillId="0" borderId="10" xfId="0" applyNumberFormat="1" applyFont="1" applyFill="1" applyBorder="1" applyAlignment="1">
      <alignment horizontal="center" vertical="center" wrapText="1"/>
    </xf>
    <xf numFmtId="9" fontId="12" fillId="0" borderId="15" xfId="0" applyNumberFormat="1" applyFont="1" applyFill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left" vertical="top" wrapText="1"/>
    </xf>
    <xf numFmtId="49" fontId="17" fillId="0" borderId="10" xfId="0" applyNumberFormat="1" applyFont="1" applyFill="1" applyBorder="1" applyAlignment="1">
      <alignment horizontal="left" vertical="top" wrapText="1"/>
    </xf>
    <xf numFmtId="9" fontId="12" fillId="0" borderId="0" xfId="0" applyNumberFormat="1" applyFont="1" applyFill="1" applyBorder="1" applyAlignment="1">
      <alignment horizontal="left" vertical="top" wrapText="1"/>
    </xf>
    <xf numFmtId="9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49" fontId="14" fillId="0" borderId="10" xfId="0" applyNumberFormat="1" applyFont="1" applyFill="1" applyBorder="1" applyAlignment="1">
      <alignment horizontal="left" vertical="center" wrapText="1"/>
    </xf>
    <xf numFmtId="9" fontId="12" fillId="0" borderId="0" xfId="0" applyNumberFormat="1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 vertical="center"/>
    </xf>
    <xf numFmtId="9" fontId="7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/>
    </xf>
    <xf numFmtId="49" fontId="12" fillId="0" borderId="10" xfId="0" applyNumberFormat="1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/>
    </xf>
    <xf numFmtId="177" fontId="1" fillId="33" borderId="10" xfId="0" applyNumberFormat="1" applyFont="1" applyFill="1" applyBorder="1" applyAlignment="1">
      <alignment horizontal="left" vertical="top" wrapText="1"/>
    </xf>
    <xf numFmtId="178" fontId="1" fillId="33" borderId="10" xfId="0" applyNumberFormat="1" applyFont="1" applyFill="1" applyBorder="1" applyAlignment="1">
      <alignment horizontal="left" vertical="top" wrapText="1"/>
    </xf>
    <xf numFmtId="49" fontId="1" fillId="33" borderId="10" xfId="0" applyNumberFormat="1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/>
    </xf>
    <xf numFmtId="9" fontId="2" fillId="33" borderId="10" xfId="0" applyNumberFormat="1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left" vertical="top" wrapText="1"/>
    </xf>
    <xf numFmtId="9" fontId="2" fillId="33" borderId="10" xfId="0" applyNumberFormat="1" applyFont="1" applyFill="1" applyBorder="1" applyAlignment="1">
      <alignment horizontal="left" vertical="top" wrapText="1"/>
    </xf>
    <xf numFmtId="0" fontId="0" fillId="33" borderId="0" xfId="0" applyFont="1" applyFill="1" applyAlignment="1">
      <alignment horizontal="left"/>
    </xf>
    <xf numFmtId="49" fontId="0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 horizontal="left"/>
    </xf>
    <xf numFmtId="49" fontId="2" fillId="33" borderId="0" xfId="0" applyNumberFormat="1" applyFont="1" applyFill="1" applyAlignment="1">
      <alignment horizontal="left"/>
    </xf>
    <xf numFmtId="0" fontId="0" fillId="33" borderId="10" xfId="0" applyFont="1" applyFill="1" applyBorder="1" applyAlignment="1">
      <alignment horizontal="left"/>
    </xf>
    <xf numFmtId="49" fontId="9" fillId="33" borderId="10" xfId="0" applyNumberFormat="1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left" vertical="top" wrapText="1"/>
    </xf>
    <xf numFmtId="178" fontId="2" fillId="33" borderId="10" xfId="0" applyNumberFormat="1" applyFont="1" applyFill="1" applyBorder="1" applyAlignment="1">
      <alignment horizontal="left" vertical="top" wrapText="1"/>
    </xf>
    <xf numFmtId="177" fontId="0" fillId="33" borderId="0" xfId="0" applyNumberFormat="1" applyFont="1" applyFill="1" applyAlignment="1">
      <alignment horizontal="left"/>
    </xf>
    <xf numFmtId="0" fontId="11" fillId="0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0" fontId="20" fillId="0" borderId="0" xfId="0" applyFont="1" applyFill="1" applyAlignment="1">
      <alignment horizontal="left"/>
    </xf>
    <xf numFmtId="0" fontId="20" fillId="34" borderId="0" xfId="0" applyFont="1" applyFill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Alignment="1">
      <alignment horizontal="center" wrapText="1"/>
    </xf>
    <xf numFmtId="177" fontId="2" fillId="0" borderId="10" xfId="0" applyNumberFormat="1" applyFont="1" applyFill="1" applyBorder="1" applyAlignment="1">
      <alignment horizontal="left" vertical="top" wrapText="1"/>
    </xf>
    <xf numFmtId="49" fontId="0" fillId="0" borderId="0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49" fontId="16" fillId="0" borderId="0" xfId="0" applyNumberFormat="1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top" wrapText="1"/>
    </xf>
    <xf numFmtId="49" fontId="9" fillId="0" borderId="12" xfId="0" applyNumberFormat="1" applyFont="1" applyFill="1" applyBorder="1" applyAlignment="1">
      <alignment horizontal="center" vertical="top" wrapText="1"/>
    </xf>
    <xf numFmtId="49" fontId="9" fillId="0" borderId="13" xfId="0" applyNumberFormat="1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left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2" fillId="33" borderId="10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0" fillId="0" borderId="18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0" fillId="0" borderId="18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10" fillId="33" borderId="0" xfId="0" applyFont="1" applyFill="1" applyAlignment="1">
      <alignment horizontal="center" wrapText="1"/>
    </xf>
    <xf numFmtId="49" fontId="0" fillId="0" borderId="17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left"/>
    </xf>
    <xf numFmtId="49" fontId="7" fillId="0" borderId="14" xfId="54" applyNumberFormat="1" applyFont="1" applyFill="1" applyBorder="1" applyAlignment="1" applyProtection="1">
      <alignment horizontal="left" vertical="center" wrapText="1"/>
      <protection hidden="1"/>
    </xf>
    <xf numFmtId="177" fontId="7" fillId="0" borderId="10" xfId="0" applyNumberFormat="1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177" fontId="14" fillId="0" borderId="10" xfId="0" applyNumberFormat="1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left" vertical="top" wrapText="1"/>
    </xf>
    <xf numFmtId="187" fontId="1" fillId="0" borderId="10" xfId="52" applyNumberFormat="1" applyFont="1" applyFill="1" applyBorder="1" applyAlignment="1" applyProtection="1">
      <alignment vertical="center" wrapText="1"/>
      <protection hidden="1"/>
    </xf>
    <xf numFmtId="49" fontId="1" fillId="0" borderId="10" xfId="52" applyNumberFormat="1" applyFont="1" applyFill="1" applyBorder="1" applyAlignment="1" applyProtection="1">
      <alignment vertical="center" wrapText="1"/>
      <protection hidden="1"/>
    </xf>
    <xf numFmtId="177" fontId="1" fillId="0" borderId="10" xfId="0" applyNumberFormat="1" applyFont="1" applyFill="1" applyBorder="1" applyAlignment="1">
      <alignment horizontal="left" vertical="center" wrapText="1"/>
    </xf>
    <xf numFmtId="187" fontId="14" fillId="0" borderId="10" xfId="52" applyNumberFormat="1" applyFont="1" applyFill="1" applyBorder="1" applyAlignment="1" applyProtection="1">
      <alignment wrapText="1"/>
      <protection hidden="1"/>
    </xf>
    <xf numFmtId="49" fontId="14" fillId="0" borderId="10" xfId="52" applyNumberFormat="1" applyFont="1" applyFill="1" applyBorder="1" applyAlignment="1" applyProtection="1">
      <alignment wrapText="1"/>
      <protection hidden="1"/>
    </xf>
    <xf numFmtId="177" fontId="14" fillId="0" borderId="10" xfId="0" applyNumberFormat="1" applyFont="1" applyFill="1" applyBorder="1" applyAlignment="1">
      <alignment horizontal="left" vertical="center" wrapText="1"/>
    </xf>
    <xf numFmtId="187" fontId="14" fillId="0" borderId="10" xfId="52" applyNumberFormat="1" applyFont="1" applyFill="1" applyBorder="1" applyAlignment="1" applyProtection="1">
      <alignment vertical="center" wrapText="1"/>
      <protection hidden="1"/>
    </xf>
    <xf numFmtId="49" fontId="14" fillId="0" borderId="10" xfId="52" applyNumberFormat="1" applyFont="1" applyFill="1" applyBorder="1" applyAlignment="1" applyProtection="1">
      <alignment vertical="center" wrapText="1"/>
      <protection hidden="1"/>
    </xf>
    <xf numFmtId="0" fontId="14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left" vertical="center" wrapText="1"/>
    </xf>
    <xf numFmtId="177" fontId="7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177" fontId="8" fillId="0" borderId="10" xfId="0" applyNumberFormat="1" applyFont="1" applyFill="1" applyBorder="1" applyAlignment="1">
      <alignment horizontal="left" vertical="center" wrapText="1"/>
    </xf>
    <xf numFmtId="0" fontId="1" fillId="0" borderId="17" xfId="56" applyNumberFormat="1" applyFont="1" applyFill="1" applyBorder="1" applyAlignment="1" applyProtection="1">
      <alignment horizontal="left" wrapText="1"/>
      <protection hidden="1"/>
    </xf>
    <xf numFmtId="49" fontId="1" fillId="0" borderId="17" xfId="56" applyNumberFormat="1" applyFont="1" applyFill="1" applyBorder="1" applyAlignment="1" applyProtection="1">
      <alignment horizontal="left" wrapText="1"/>
      <protection hidden="1"/>
    </xf>
    <xf numFmtId="0" fontId="5" fillId="0" borderId="11" xfId="56" applyNumberFormat="1" applyFont="1" applyFill="1" applyBorder="1" applyAlignment="1" applyProtection="1">
      <alignment horizontal="left" wrapText="1"/>
      <protection hidden="1"/>
    </xf>
    <xf numFmtId="4" fontId="1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vertical="top" wrapText="1"/>
    </xf>
    <xf numFmtId="177" fontId="8" fillId="0" borderId="10" xfId="0" applyNumberFormat="1" applyFont="1" applyFill="1" applyBorder="1" applyAlignment="1">
      <alignment horizontal="left" vertical="top" wrapText="1"/>
    </xf>
    <xf numFmtId="177" fontId="0" fillId="0" borderId="10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left"/>
    </xf>
    <xf numFmtId="9" fontId="7" fillId="0" borderId="10" xfId="0" applyNumberFormat="1" applyFont="1" applyFill="1" applyBorder="1" applyAlignment="1">
      <alignment horizontal="left" vertical="top" wrapText="1"/>
    </xf>
    <xf numFmtId="9" fontId="12" fillId="0" borderId="10" xfId="0" applyNumberFormat="1" applyFont="1" applyFill="1" applyBorder="1" applyAlignment="1">
      <alignment horizontal="left" vertical="top" wrapText="1"/>
    </xf>
    <xf numFmtId="178" fontId="1" fillId="0" borderId="10" xfId="0" applyNumberFormat="1" applyFont="1" applyFill="1" applyBorder="1" applyAlignment="1">
      <alignment horizontal="left" vertical="top" wrapText="1"/>
    </xf>
    <xf numFmtId="178" fontId="2" fillId="0" borderId="10" xfId="0" applyNumberFormat="1" applyFont="1" applyFill="1" applyBorder="1" applyAlignment="1">
      <alignment horizontal="left" vertical="top" wrapText="1"/>
    </xf>
    <xf numFmtId="177" fontId="2" fillId="0" borderId="12" xfId="0" applyNumberFormat="1" applyFont="1" applyFill="1" applyBorder="1" applyAlignment="1">
      <alignment horizontal="center" vertical="top" wrapText="1"/>
    </xf>
    <xf numFmtId="177" fontId="2" fillId="0" borderId="13" xfId="0" applyNumberFormat="1" applyFont="1" applyFill="1" applyBorder="1" applyAlignment="1">
      <alignment horizontal="center" vertical="top" wrapText="1"/>
    </xf>
    <xf numFmtId="9" fontId="7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top" wrapText="1"/>
    </xf>
    <xf numFmtId="177" fontId="12" fillId="0" borderId="10" xfId="0" applyNumberFormat="1" applyFont="1" applyFill="1" applyBorder="1" applyAlignment="1">
      <alignment horizontal="right" vertical="center" wrapText="1"/>
    </xf>
    <xf numFmtId="9" fontId="12" fillId="0" borderId="10" xfId="0" applyNumberFormat="1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right" vertical="center" wrapText="1"/>
    </xf>
    <xf numFmtId="9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right" vertical="top" wrapText="1"/>
    </xf>
    <xf numFmtId="177" fontId="7" fillId="0" borderId="10" xfId="0" applyNumberFormat="1" applyFont="1" applyFill="1" applyBorder="1" applyAlignment="1">
      <alignment horizontal="right" vertical="center" wrapText="1"/>
    </xf>
    <xf numFmtId="187" fontId="12" fillId="0" borderId="10" xfId="52" applyNumberFormat="1" applyFont="1" applyFill="1" applyBorder="1" applyAlignment="1" applyProtection="1">
      <alignment vertical="center" wrapText="1"/>
      <protection hidden="1"/>
    </xf>
    <xf numFmtId="0" fontId="12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wrapText="1"/>
    </xf>
    <xf numFmtId="177" fontId="8" fillId="0" borderId="10" xfId="0" applyNumberFormat="1" applyFont="1" applyFill="1" applyBorder="1" applyAlignment="1">
      <alignment horizontal="right" vertical="center" wrapText="1"/>
    </xf>
    <xf numFmtId="2" fontId="2" fillId="0" borderId="0" xfId="0" applyNumberFormat="1" applyFont="1" applyFill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4" xfId="53"/>
    <cellStyle name="Обычный 2 2" xfId="54"/>
    <cellStyle name="Обычный 3" xfId="55"/>
    <cellStyle name="Обычный_tmp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73"/>
  <sheetViews>
    <sheetView workbookViewId="0" topLeftCell="A117">
      <selection activeCell="G132" sqref="G132"/>
    </sheetView>
  </sheetViews>
  <sheetFormatPr defaultColWidth="9.140625" defaultRowHeight="12.75"/>
  <cols>
    <col min="1" max="1" width="6.57421875" style="3" customWidth="1"/>
    <col min="2" max="2" width="61.00390625" style="3" customWidth="1"/>
    <col min="3" max="3" width="11.28125" style="10" customWidth="1"/>
    <col min="4" max="4" width="18.28125" style="3" customWidth="1"/>
    <col min="5" max="5" width="17.57421875" style="3" customWidth="1"/>
    <col min="6" max="6" width="13.8515625" style="3" customWidth="1"/>
    <col min="7" max="7" width="13.8515625" style="49" customWidth="1"/>
    <col min="8" max="8" width="12.57421875" style="49" customWidth="1"/>
    <col min="9" max="9" width="12.57421875" style="3" customWidth="1"/>
    <col min="10" max="10" width="14.57421875" style="3" customWidth="1"/>
    <col min="11" max="11" width="7.140625" style="3" customWidth="1"/>
    <col min="12" max="12" width="17.57421875" style="3" customWidth="1"/>
    <col min="13" max="16384" width="9.140625" style="3" customWidth="1"/>
  </cols>
  <sheetData>
    <row r="1" spans="1:9" s="17" customFormat="1" ht="60" customHeight="1">
      <c r="A1" s="128" t="s">
        <v>337</v>
      </c>
      <c r="B1" s="128"/>
      <c r="C1" s="128"/>
      <c r="D1" s="128"/>
      <c r="E1" s="128"/>
      <c r="F1" s="128"/>
      <c r="G1" s="128"/>
      <c r="H1" s="128"/>
      <c r="I1" s="39"/>
    </row>
    <row r="2" spans="1:9" ht="12.75" customHeight="1">
      <c r="A2" s="120"/>
      <c r="B2" s="132" t="s">
        <v>13</v>
      </c>
      <c r="C2" s="133" t="s">
        <v>180</v>
      </c>
      <c r="D2" s="130" t="s">
        <v>14</v>
      </c>
      <c r="E2" s="125" t="s">
        <v>239</v>
      </c>
      <c r="F2" s="130" t="s">
        <v>15</v>
      </c>
      <c r="G2" s="131" t="s">
        <v>16</v>
      </c>
      <c r="H2" s="125" t="s">
        <v>240</v>
      </c>
      <c r="I2" s="40"/>
    </row>
    <row r="3" spans="1:9" ht="21" customHeight="1">
      <c r="A3" s="121"/>
      <c r="B3" s="132"/>
      <c r="C3" s="134"/>
      <c r="D3" s="130"/>
      <c r="E3" s="126"/>
      <c r="F3" s="130"/>
      <c r="G3" s="131"/>
      <c r="H3" s="126"/>
      <c r="I3" s="40"/>
    </row>
    <row r="4" spans="1:9" ht="15" customHeight="1">
      <c r="A4" s="5"/>
      <c r="B4" s="20" t="s">
        <v>93</v>
      </c>
      <c r="C4" s="37"/>
      <c r="D4" s="21">
        <f>D5+D6+D7+D8+D9+D10+D11+D12+D13+D14+D15+D16+D17+D18+D19+D20+D21+D23</f>
        <v>129318.09999999999</v>
      </c>
      <c r="E4" s="21">
        <f>E5+E6+E7+E8+E9+E10+E11+E12+E13+E14+E15+E16+E17+E18+E19+E20+E21+E23</f>
        <v>28826</v>
      </c>
      <c r="F4" s="21">
        <f>F5+F6+F7+F8+F9+F10+F11+F12+F13+F14+F15+F16+F17+F18+F19+F20+F21+F23</f>
        <v>20379.799999999996</v>
      </c>
      <c r="G4" s="47">
        <f>F4/D4</f>
        <v>0.1575943352090697</v>
      </c>
      <c r="H4" s="47">
        <f>F4/E4</f>
        <v>0.7069936862554637</v>
      </c>
      <c r="I4" s="41"/>
    </row>
    <row r="5" spans="1:9" ht="15">
      <c r="A5" s="5"/>
      <c r="B5" s="1" t="s">
        <v>17</v>
      </c>
      <c r="C5" s="23"/>
      <c r="D5" s="19">
        <v>97630</v>
      </c>
      <c r="E5" s="19">
        <v>21500</v>
      </c>
      <c r="F5" s="19">
        <v>13410.1</v>
      </c>
      <c r="G5" s="47">
        <f aca="true" t="shared" si="0" ref="G5:G33">F5/D5</f>
        <v>0.13735634538563965</v>
      </c>
      <c r="H5" s="47">
        <f aca="true" t="shared" si="1" ref="H5:H33">F5/E5</f>
        <v>0.6237255813953488</v>
      </c>
      <c r="I5" s="41"/>
    </row>
    <row r="6" spans="1:9" ht="15">
      <c r="A6" s="5"/>
      <c r="B6" s="1" t="s">
        <v>18</v>
      </c>
      <c r="C6" s="23"/>
      <c r="D6" s="19">
        <v>18000</v>
      </c>
      <c r="E6" s="19">
        <v>4000</v>
      </c>
      <c r="F6" s="19">
        <v>4171.2</v>
      </c>
      <c r="G6" s="47">
        <f t="shared" si="0"/>
        <v>0.23173333333333332</v>
      </c>
      <c r="H6" s="47">
        <f t="shared" si="1"/>
        <v>1.0428</v>
      </c>
      <c r="I6" s="41"/>
    </row>
    <row r="7" spans="1:9" ht="15">
      <c r="A7" s="5"/>
      <c r="B7" s="1" t="s">
        <v>19</v>
      </c>
      <c r="C7" s="23"/>
      <c r="D7" s="19">
        <v>2400</v>
      </c>
      <c r="E7" s="19">
        <v>679</v>
      </c>
      <c r="F7" s="19">
        <v>522</v>
      </c>
      <c r="G7" s="47">
        <f t="shared" si="0"/>
        <v>0.2175</v>
      </c>
      <c r="H7" s="47">
        <f t="shared" si="1"/>
        <v>0.7687776141384389</v>
      </c>
      <c r="I7" s="41"/>
    </row>
    <row r="8" spans="1:9" ht="15">
      <c r="A8" s="5"/>
      <c r="B8" s="1" t="s">
        <v>20</v>
      </c>
      <c r="C8" s="23"/>
      <c r="D8" s="19">
        <v>0</v>
      </c>
      <c r="E8" s="19">
        <v>0</v>
      </c>
      <c r="F8" s="19">
        <v>0</v>
      </c>
      <c r="G8" s="47">
        <v>0</v>
      </c>
      <c r="H8" s="47">
        <v>0</v>
      </c>
      <c r="I8" s="41"/>
    </row>
    <row r="9" spans="1:9" ht="15">
      <c r="A9" s="5"/>
      <c r="B9" s="1" t="s">
        <v>355</v>
      </c>
      <c r="C9" s="23"/>
      <c r="D9" s="19">
        <v>3607.4</v>
      </c>
      <c r="E9" s="19">
        <v>900</v>
      </c>
      <c r="F9" s="19">
        <v>838.6</v>
      </c>
      <c r="G9" s="47">
        <v>0</v>
      </c>
      <c r="H9" s="47">
        <v>0</v>
      </c>
      <c r="I9" s="41"/>
    </row>
    <row r="10" spans="1:9" ht="15">
      <c r="A10" s="5"/>
      <c r="B10" s="1" t="s">
        <v>21</v>
      </c>
      <c r="C10" s="23"/>
      <c r="D10" s="19">
        <v>0</v>
      </c>
      <c r="E10" s="19">
        <v>0</v>
      </c>
      <c r="F10" s="19">
        <v>0</v>
      </c>
      <c r="G10" s="47">
        <v>0</v>
      </c>
      <c r="H10" s="47">
        <v>0</v>
      </c>
      <c r="I10" s="41"/>
    </row>
    <row r="11" spans="1:9" ht="15">
      <c r="A11" s="5"/>
      <c r="B11" s="1" t="s">
        <v>118</v>
      </c>
      <c r="C11" s="23"/>
      <c r="D11" s="19">
        <v>2140</v>
      </c>
      <c r="E11" s="19">
        <v>500</v>
      </c>
      <c r="F11" s="19">
        <v>252.5</v>
      </c>
      <c r="G11" s="47">
        <v>0</v>
      </c>
      <c r="H11" s="47">
        <v>0</v>
      </c>
      <c r="I11" s="41"/>
    </row>
    <row r="12" spans="1:9" ht="15">
      <c r="A12" s="5"/>
      <c r="B12" s="1" t="s">
        <v>22</v>
      </c>
      <c r="C12" s="23"/>
      <c r="D12" s="19">
        <v>0</v>
      </c>
      <c r="E12" s="19">
        <v>0</v>
      </c>
      <c r="F12" s="19">
        <v>0</v>
      </c>
      <c r="G12" s="47">
        <v>0</v>
      </c>
      <c r="H12" s="47">
        <v>0</v>
      </c>
      <c r="I12" s="41"/>
    </row>
    <row r="13" spans="1:9" ht="15">
      <c r="A13" s="5"/>
      <c r="B13" s="1" t="s">
        <v>23</v>
      </c>
      <c r="C13" s="23"/>
      <c r="D13" s="19">
        <v>2500</v>
      </c>
      <c r="E13" s="19">
        <v>500</v>
      </c>
      <c r="F13" s="19">
        <v>532.7</v>
      </c>
      <c r="G13" s="47">
        <f t="shared" si="0"/>
        <v>0.21308000000000002</v>
      </c>
      <c r="H13" s="47">
        <f t="shared" si="1"/>
        <v>1.0654000000000001</v>
      </c>
      <c r="I13" s="41"/>
    </row>
    <row r="14" spans="1:9" ht="15">
      <c r="A14" s="5"/>
      <c r="B14" s="1" t="s">
        <v>24</v>
      </c>
      <c r="C14" s="23"/>
      <c r="D14" s="19">
        <v>200</v>
      </c>
      <c r="E14" s="19">
        <v>50</v>
      </c>
      <c r="F14" s="19">
        <v>107.4</v>
      </c>
      <c r="G14" s="47">
        <f t="shared" si="0"/>
        <v>0.537</v>
      </c>
      <c r="H14" s="47">
        <f t="shared" si="1"/>
        <v>2.148</v>
      </c>
      <c r="I14" s="41"/>
    </row>
    <row r="15" spans="1:9" ht="15">
      <c r="A15" s="5"/>
      <c r="B15" s="1" t="s">
        <v>25</v>
      </c>
      <c r="C15" s="23"/>
      <c r="D15" s="19">
        <v>0</v>
      </c>
      <c r="E15" s="19">
        <v>0</v>
      </c>
      <c r="F15" s="19">
        <v>50.3</v>
      </c>
      <c r="G15" s="47">
        <v>0</v>
      </c>
      <c r="H15" s="47">
        <v>0</v>
      </c>
      <c r="I15" s="41"/>
    </row>
    <row r="16" spans="1:9" ht="15">
      <c r="A16" s="5"/>
      <c r="B16" s="1" t="s">
        <v>26</v>
      </c>
      <c r="C16" s="23"/>
      <c r="D16" s="19">
        <v>0</v>
      </c>
      <c r="E16" s="19">
        <v>0</v>
      </c>
      <c r="F16" s="19">
        <v>0</v>
      </c>
      <c r="G16" s="47">
        <v>0</v>
      </c>
      <c r="H16" s="47">
        <v>0</v>
      </c>
      <c r="I16" s="41"/>
    </row>
    <row r="17" spans="1:9" ht="15">
      <c r="A17" s="5"/>
      <c r="B17" s="1" t="s">
        <v>27</v>
      </c>
      <c r="C17" s="23"/>
      <c r="D17" s="19">
        <v>860</v>
      </c>
      <c r="E17" s="19">
        <v>215</v>
      </c>
      <c r="F17" s="19">
        <v>180.3</v>
      </c>
      <c r="G17" s="47">
        <f t="shared" si="0"/>
        <v>0.20965116279069768</v>
      </c>
      <c r="H17" s="47">
        <f t="shared" si="1"/>
        <v>0.8386046511627907</v>
      </c>
      <c r="I17" s="41"/>
    </row>
    <row r="18" spans="1:9" ht="15">
      <c r="A18" s="5"/>
      <c r="B18" s="1"/>
      <c r="C18" s="23"/>
      <c r="D18" s="19">
        <v>0</v>
      </c>
      <c r="E18" s="19">
        <v>0</v>
      </c>
      <c r="F18" s="19"/>
      <c r="G18" s="47">
        <v>0</v>
      </c>
      <c r="H18" s="47">
        <v>0</v>
      </c>
      <c r="I18" s="41"/>
    </row>
    <row r="19" spans="1:9" ht="15">
      <c r="A19" s="5"/>
      <c r="B19" s="1" t="s">
        <v>29</v>
      </c>
      <c r="C19" s="23"/>
      <c r="D19" s="19">
        <v>0</v>
      </c>
      <c r="E19" s="19">
        <v>0</v>
      </c>
      <c r="F19" s="19">
        <v>40.5</v>
      </c>
      <c r="G19" s="47">
        <v>0</v>
      </c>
      <c r="H19" s="47">
        <v>0</v>
      </c>
      <c r="I19" s="41"/>
    </row>
    <row r="20" spans="1:9" ht="15">
      <c r="A20" s="5"/>
      <c r="B20" s="1" t="s">
        <v>30</v>
      </c>
      <c r="C20" s="23"/>
      <c r="D20" s="19">
        <v>100</v>
      </c>
      <c r="E20" s="19">
        <v>25</v>
      </c>
      <c r="F20" s="19">
        <v>43.1</v>
      </c>
      <c r="G20" s="47">
        <f t="shared" si="0"/>
        <v>0.431</v>
      </c>
      <c r="H20" s="47">
        <v>0</v>
      </c>
      <c r="I20" s="41"/>
    </row>
    <row r="21" spans="1:9" ht="15">
      <c r="A21" s="5"/>
      <c r="B21" s="1" t="s">
        <v>31</v>
      </c>
      <c r="C21" s="23"/>
      <c r="D21" s="19">
        <v>1880.7</v>
      </c>
      <c r="E21" s="19">
        <v>457</v>
      </c>
      <c r="F21" s="19">
        <v>229.6</v>
      </c>
      <c r="G21" s="47">
        <f t="shared" si="0"/>
        <v>0.12208220343489126</v>
      </c>
      <c r="H21" s="47">
        <f t="shared" si="1"/>
        <v>0.5024070021881838</v>
      </c>
      <c r="I21" s="41"/>
    </row>
    <row r="22" spans="1:9" ht="15">
      <c r="A22" s="5"/>
      <c r="B22" s="1" t="s">
        <v>32</v>
      </c>
      <c r="C22" s="23"/>
      <c r="D22" s="19">
        <v>852.8</v>
      </c>
      <c r="E22" s="19">
        <v>210</v>
      </c>
      <c r="F22" s="19">
        <v>64.2</v>
      </c>
      <c r="G22" s="47">
        <f t="shared" si="0"/>
        <v>0.075281425891182</v>
      </c>
      <c r="H22" s="47">
        <f t="shared" si="1"/>
        <v>0.3057142857142857</v>
      </c>
      <c r="I22" s="41"/>
    </row>
    <row r="23" spans="1:9" ht="15">
      <c r="A23" s="5"/>
      <c r="B23" s="1" t="s">
        <v>33</v>
      </c>
      <c r="C23" s="100"/>
      <c r="D23" s="98">
        <v>0</v>
      </c>
      <c r="E23" s="98">
        <v>0</v>
      </c>
      <c r="F23" s="98">
        <v>1.5</v>
      </c>
      <c r="G23" s="47">
        <v>0</v>
      </c>
      <c r="H23" s="47">
        <v>0</v>
      </c>
      <c r="I23" s="41"/>
    </row>
    <row r="24" spans="1:9" ht="15">
      <c r="A24" s="5"/>
      <c r="B24" s="26" t="s">
        <v>92</v>
      </c>
      <c r="C24" s="27"/>
      <c r="D24" s="19">
        <f>D25+D26+D27+D28+D29+D30+D31</f>
        <v>486553.69999999995</v>
      </c>
      <c r="E24" s="19">
        <f>E25+E26+E27+E28+E29+E30+E31</f>
        <v>118374.9</v>
      </c>
      <c r="F24" s="19">
        <f>F25+F26+F27+F28+F29+F30+F31</f>
        <v>59608.1</v>
      </c>
      <c r="G24" s="47">
        <f t="shared" si="0"/>
        <v>0.12251083487804122</v>
      </c>
      <c r="H24" s="47">
        <f t="shared" si="1"/>
        <v>0.5035535404887354</v>
      </c>
      <c r="I24" s="41"/>
    </row>
    <row r="25" spans="1:9" ht="15">
      <c r="A25" s="5"/>
      <c r="B25" s="1" t="s">
        <v>35</v>
      </c>
      <c r="C25" s="23"/>
      <c r="D25" s="19">
        <v>108376.4</v>
      </c>
      <c r="E25" s="19">
        <v>27094.1</v>
      </c>
      <c r="F25" s="19">
        <v>20772.2</v>
      </c>
      <c r="G25" s="47">
        <f t="shared" si="0"/>
        <v>0.1916671895357292</v>
      </c>
      <c r="H25" s="47">
        <f t="shared" si="1"/>
        <v>0.7666687581429168</v>
      </c>
      <c r="I25" s="41"/>
    </row>
    <row r="26" spans="1:9" ht="15">
      <c r="A26" s="5"/>
      <c r="B26" s="1" t="s">
        <v>36</v>
      </c>
      <c r="C26" s="23"/>
      <c r="D26" s="19">
        <v>353964.7</v>
      </c>
      <c r="E26" s="19">
        <v>88490.9</v>
      </c>
      <c r="F26" s="19">
        <v>36032.2</v>
      </c>
      <c r="G26" s="47">
        <f t="shared" si="0"/>
        <v>0.10179602655293027</v>
      </c>
      <c r="H26" s="47">
        <f t="shared" si="1"/>
        <v>0.4071853716031818</v>
      </c>
      <c r="I26" s="41"/>
    </row>
    <row r="27" spans="1:9" ht="15">
      <c r="A27" s="5"/>
      <c r="B27" s="1" t="s">
        <v>37</v>
      </c>
      <c r="C27" s="23"/>
      <c r="D27" s="19">
        <v>11725</v>
      </c>
      <c r="E27" s="19">
        <v>0</v>
      </c>
      <c r="F27" s="19">
        <v>0</v>
      </c>
      <c r="G27" s="47">
        <f t="shared" si="0"/>
        <v>0</v>
      </c>
      <c r="H27" s="47">
        <v>0</v>
      </c>
      <c r="I27" s="41"/>
    </row>
    <row r="28" spans="1:9" ht="29.25" customHeight="1">
      <c r="A28" s="5"/>
      <c r="B28" s="1" t="s">
        <v>248</v>
      </c>
      <c r="C28" s="23"/>
      <c r="D28" s="19">
        <v>7.6</v>
      </c>
      <c r="E28" s="19">
        <v>0</v>
      </c>
      <c r="F28" s="19">
        <v>0</v>
      </c>
      <c r="G28" s="47">
        <f t="shared" si="0"/>
        <v>0</v>
      </c>
      <c r="H28" s="47">
        <v>0</v>
      </c>
      <c r="I28" s="41"/>
    </row>
    <row r="29" spans="1:9" ht="26.25" customHeight="1">
      <c r="A29" s="5"/>
      <c r="B29" s="26" t="s">
        <v>165</v>
      </c>
      <c r="C29" s="27"/>
      <c r="D29" s="19">
        <v>12920.1</v>
      </c>
      <c r="E29" s="19">
        <v>3230</v>
      </c>
      <c r="F29" s="19">
        <v>3243.8</v>
      </c>
      <c r="G29" s="47">
        <f t="shared" si="0"/>
        <v>0.25106616821851224</v>
      </c>
      <c r="H29" s="47">
        <f t="shared" si="1"/>
        <v>1.0042724458204335</v>
      </c>
      <c r="I29" s="41"/>
    </row>
    <row r="30" spans="1:9" ht="17.25" customHeight="1">
      <c r="A30" s="5"/>
      <c r="B30" s="1" t="s">
        <v>38</v>
      </c>
      <c r="C30" s="23"/>
      <c r="D30" s="19">
        <v>0</v>
      </c>
      <c r="E30" s="19">
        <v>0</v>
      </c>
      <c r="F30" s="19">
        <v>0</v>
      </c>
      <c r="G30" s="47">
        <v>0</v>
      </c>
      <c r="H30" s="47">
        <v>0</v>
      </c>
      <c r="I30" s="41"/>
    </row>
    <row r="31" spans="1:9" ht="25.5" customHeight="1" thickBot="1">
      <c r="A31" s="5"/>
      <c r="B31" s="63" t="s">
        <v>173</v>
      </c>
      <c r="C31" s="165"/>
      <c r="D31" s="19">
        <v>-440.1</v>
      </c>
      <c r="E31" s="19">
        <v>-440.1</v>
      </c>
      <c r="F31" s="19">
        <v>-440.1</v>
      </c>
      <c r="G31" s="47">
        <f t="shared" si="0"/>
        <v>1</v>
      </c>
      <c r="H31" s="47">
        <f t="shared" si="1"/>
        <v>1</v>
      </c>
      <c r="I31" s="41"/>
    </row>
    <row r="32" spans="1:9" ht="18.75">
      <c r="A32" s="5"/>
      <c r="B32" s="22" t="s">
        <v>39</v>
      </c>
      <c r="C32" s="66"/>
      <c r="D32" s="21">
        <f>D4+D24</f>
        <v>615871.7999999999</v>
      </c>
      <c r="E32" s="21">
        <f>E4+E24</f>
        <v>147200.9</v>
      </c>
      <c r="F32" s="21">
        <f>F4+F24</f>
        <v>79987.9</v>
      </c>
      <c r="G32" s="47">
        <f t="shared" si="0"/>
        <v>0.1298775167169531</v>
      </c>
      <c r="H32" s="47">
        <f t="shared" si="1"/>
        <v>0.5433927374085349</v>
      </c>
      <c r="I32" s="41"/>
    </row>
    <row r="33" spans="1:9" ht="15">
      <c r="A33" s="5"/>
      <c r="B33" s="1" t="s">
        <v>119</v>
      </c>
      <c r="C33" s="23"/>
      <c r="D33" s="19">
        <f>D4</f>
        <v>129318.09999999999</v>
      </c>
      <c r="E33" s="19">
        <f>E4</f>
        <v>28826</v>
      </c>
      <c r="F33" s="19">
        <f>F4</f>
        <v>20379.799999999996</v>
      </c>
      <c r="G33" s="47">
        <f t="shared" si="0"/>
        <v>0.1575943352090697</v>
      </c>
      <c r="H33" s="47">
        <f t="shared" si="1"/>
        <v>0.7069936862554637</v>
      </c>
      <c r="I33" s="41"/>
    </row>
    <row r="34" spans="1:9" ht="12.75">
      <c r="A34" s="135"/>
      <c r="B34" s="136"/>
      <c r="C34" s="136"/>
      <c r="D34" s="136"/>
      <c r="E34" s="136"/>
      <c r="F34" s="136"/>
      <c r="G34" s="136"/>
      <c r="H34" s="137"/>
      <c r="I34" s="28"/>
    </row>
    <row r="35" spans="1:9" ht="15" customHeight="1">
      <c r="A35" s="129" t="s">
        <v>178</v>
      </c>
      <c r="B35" s="130" t="s">
        <v>40</v>
      </c>
      <c r="C35" s="133" t="s">
        <v>180</v>
      </c>
      <c r="D35" s="123" t="s">
        <v>14</v>
      </c>
      <c r="E35" s="125" t="s">
        <v>239</v>
      </c>
      <c r="F35" s="123" t="s">
        <v>15</v>
      </c>
      <c r="G35" s="131" t="s">
        <v>16</v>
      </c>
      <c r="H35" s="125" t="s">
        <v>240</v>
      </c>
      <c r="I35" s="40"/>
    </row>
    <row r="36" spans="1:9" ht="13.5" customHeight="1">
      <c r="A36" s="129"/>
      <c r="B36" s="130"/>
      <c r="C36" s="134"/>
      <c r="D36" s="123"/>
      <c r="E36" s="126"/>
      <c r="F36" s="123"/>
      <c r="G36" s="131"/>
      <c r="H36" s="126"/>
      <c r="I36" s="40"/>
    </row>
    <row r="37" spans="1:9" ht="19.5" customHeight="1">
      <c r="A37" s="27" t="s">
        <v>80</v>
      </c>
      <c r="B37" s="26" t="s">
        <v>41</v>
      </c>
      <c r="C37" s="27"/>
      <c r="D37" s="166">
        <f>D38+D39+D43+D44+D41+D42</f>
        <v>43869.99999999999</v>
      </c>
      <c r="E37" s="166">
        <f>E38+E39+E43+E44+E41+E42</f>
        <v>12889.599999999999</v>
      </c>
      <c r="F37" s="166">
        <f>F38+F39+F43+F44+F41+F42</f>
        <v>7165.3</v>
      </c>
      <c r="G37" s="47">
        <f aca="true" t="shared" si="2" ref="G37:G90">F37/D37</f>
        <v>0.1633302940506041</v>
      </c>
      <c r="H37" s="47">
        <f>F37/E37</f>
        <v>0.5558977780536247</v>
      </c>
      <c r="I37" s="78"/>
    </row>
    <row r="38" spans="1:9" ht="43.5" customHeight="1">
      <c r="A38" s="23" t="s">
        <v>82</v>
      </c>
      <c r="B38" s="1" t="s">
        <v>181</v>
      </c>
      <c r="C38" s="23" t="s">
        <v>250</v>
      </c>
      <c r="D38" s="19">
        <v>636.6</v>
      </c>
      <c r="E38" s="19">
        <v>212.5</v>
      </c>
      <c r="F38" s="19">
        <v>202.6</v>
      </c>
      <c r="G38" s="47">
        <f t="shared" si="2"/>
        <v>0.31825322023248503</v>
      </c>
      <c r="H38" s="47">
        <f aca="true" t="shared" si="3" ref="H38:H91">F38/E38</f>
        <v>0.9534117647058823</v>
      </c>
      <c r="I38" s="42"/>
    </row>
    <row r="39" spans="1:14" ht="42.75" customHeight="1">
      <c r="A39" s="23" t="s">
        <v>83</v>
      </c>
      <c r="B39" s="1" t="s">
        <v>182</v>
      </c>
      <c r="C39" s="23" t="s">
        <v>83</v>
      </c>
      <c r="D39" s="19">
        <f>D40</f>
        <v>19628.1</v>
      </c>
      <c r="E39" s="19">
        <f>E40</f>
        <v>5345.4</v>
      </c>
      <c r="F39" s="19">
        <f>F40</f>
        <v>3599.6</v>
      </c>
      <c r="G39" s="47">
        <f t="shared" si="2"/>
        <v>0.18339013964673098</v>
      </c>
      <c r="H39" s="47">
        <f t="shared" si="3"/>
        <v>0.6734014292662851</v>
      </c>
      <c r="I39" s="79"/>
      <c r="J39" s="124"/>
      <c r="K39" s="124"/>
      <c r="L39" s="122"/>
      <c r="M39" s="122"/>
      <c r="N39" s="122"/>
    </row>
    <row r="40" spans="1:14" s="70" customFormat="1" ht="15">
      <c r="A40" s="67"/>
      <c r="B40" s="167" t="s">
        <v>44</v>
      </c>
      <c r="C40" s="67" t="s">
        <v>83</v>
      </c>
      <c r="D40" s="168">
        <v>19628.1</v>
      </c>
      <c r="E40" s="168">
        <v>5345.4</v>
      </c>
      <c r="F40" s="168">
        <v>3599.6</v>
      </c>
      <c r="G40" s="80">
        <f t="shared" si="2"/>
        <v>0.18339013964673098</v>
      </c>
      <c r="H40" s="80">
        <f t="shared" si="3"/>
        <v>0.6734014292662851</v>
      </c>
      <c r="I40" s="81"/>
      <c r="J40" s="127"/>
      <c r="K40" s="127"/>
      <c r="L40" s="122"/>
      <c r="M40" s="122"/>
      <c r="N40" s="122"/>
    </row>
    <row r="41" spans="1:14" s="97" customFormat="1" ht="30" customHeight="1">
      <c r="A41" s="23" t="s">
        <v>84</v>
      </c>
      <c r="B41" s="1" t="s">
        <v>183</v>
      </c>
      <c r="C41" s="23" t="s">
        <v>84</v>
      </c>
      <c r="D41" s="19">
        <v>8577.6</v>
      </c>
      <c r="E41" s="19">
        <v>2243.5</v>
      </c>
      <c r="F41" s="19">
        <v>965.8</v>
      </c>
      <c r="G41" s="80">
        <f t="shared" si="2"/>
        <v>0.11259559783622458</v>
      </c>
      <c r="H41" s="80">
        <f t="shared" si="3"/>
        <v>0.43048807666592376</v>
      </c>
      <c r="I41" s="42"/>
      <c r="J41" s="95"/>
      <c r="K41" s="95"/>
      <c r="L41" s="96"/>
      <c r="M41" s="96"/>
      <c r="N41" s="96"/>
    </row>
    <row r="42" spans="1:14" s="97" customFormat="1" ht="30" customHeight="1" hidden="1">
      <c r="A42" s="23" t="s">
        <v>241</v>
      </c>
      <c r="B42" s="1" t="s">
        <v>242</v>
      </c>
      <c r="C42" s="23" t="s">
        <v>241</v>
      </c>
      <c r="D42" s="19">
        <v>0</v>
      </c>
      <c r="E42" s="19">
        <v>0</v>
      </c>
      <c r="F42" s="19">
        <v>0</v>
      </c>
      <c r="G42" s="80" t="e">
        <f t="shared" si="2"/>
        <v>#DIV/0!</v>
      </c>
      <c r="H42" s="80">
        <v>0</v>
      </c>
      <c r="I42" s="42"/>
      <c r="J42" s="95"/>
      <c r="K42" s="95"/>
      <c r="L42" s="96"/>
      <c r="M42" s="96"/>
      <c r="N42" s="96"/>
    </row>
    <row r="43" spans="1:9" ht="17.25" customHeight="1">
      <c r="A43" s="23" t="s">
        <v>85</v>
      </c>
      <c r="B43" s="1" t="s">
        <v>184</v>
      </c>
      <c r="C43" s="23" t="s">
        <v>85</v>
      </c>
      <c r="D43" s="19">
        <v>500</v>
      </c>
      <c r="E43" s="19">
        <v>125</v>
      </c>
      <c r="F43" s="19">
        <v>0</v>
      </c>
      <c r="G43" s="47">
        <f t="shared" si="2"/>
        <v>0</v>
      </c>
      <c r="H43" s="47">
        <f t="shared" si="3"/>
        <v>0</v>
      </c>
      <c r="I43" s="42"/>
    </row>
    <row r="44" spans="1:9" ht="18" customHeight="1">
      <c r="A44" s="82" t="s">
        <v>144</v>
      </c>
      <c r="B44" s="169" t="s">
        <v>47</v>
      </c>
      <c r="C44" s="82"/>
      <c r="D44" s="19">
        <f>D45+D46+D47+D48+D49+D50+D51</f>
        <v>14527.699999999999</v>
      </c>
      <c r="E44" s="19">
        <f>E45+E46+E47+E48+E49+E50+E51</f>
        <v>4963.2</v>
      </c>
      <c r="F44" s="19">
        <f>F45+F46+F47+F48+F49+F50+F51</f>
        <v>2397.3</v>
      </c>
      <c r="G44" s="47">
        <f t="shared" si="2"/>
        <v>0.1650157974077108</v>
      </c>
      <c r="H44" s="47">
        <f t="shared" si="3"/>
        <v>0.48301499032882017</v>
      </c>
      <c r="I44" s="42"/>
    </row>
    <row r="45" spans="1:9" s="70" customFormat="1" ht="30" customHeight="1">
      <c r="A45" s="83"/>
      <c r="B45" s="170" t="s">
        <v>256</v>
      </c>
      <c r="C45" s="83" t="s">
        <v>257</v>
      </c>
      <c r="D45" s="168">
        <v>9207.3</v>
      </c>
      <c r="E45" s="168">
        <v>2733.2</v>
      </c>
      <c r="F45" s="168">
        <v>1738.7</v>
      </c>
      <c r="G45" s="80">
        <f t="shared" si="2"/>
        <v>0.18883929056292292</v>
      </c>
      <c r="H45" s="80">
        <f t="shared" si="3"/>
        <v>0.6361407873554809</v>
      </c>
      <c r="I45" s="84"/>
    </row>
    <row r="46" spans="1:9" s="70" customFormat="1" ht="25.5" customHeight="1" hidden="1">
      <c r="A46" s="83"/>
      <c r="B46" s="170" t="s">
        <v>163</v>
      </c>
      <c r="C46" s="83"/>
      <c r="D46" s="168">
        <v>0</v>
      </c>
      <c r="E46" s="168">
        <v>0</v>
      </c>
      <c r="F46" s="168">
        <v>0</v>
      </c>
      <c r="G46" s="80" t="e">
        <f t="shared" si="2"/>
        <v>#DIV/0!</v>
      </c>
      <c r="H46" s="80" t="e">
        <f t="shared" si="3"/>
        <v>#DIV/0!</v>
      </c>
      <c r="I46" s="84"/>
    </row>
    <row r="47" spans="1:9" s="70" customFormat="1" ht="15">
      <c r="A47" s="83"/>
      <c r="B47" s="170" t="s">
        <v>252</v>
      </c>
      <c r="C47" s="83" t="s">
        <v>253</v>
      </c>
      <c r="D47" s="168">
        <v>30</v>
      </c>
      <c r="E47" s="168">
        <v>7.5</v>
      </c>
      <c r="F47" s="168">
        <v>0</v>
      </c>
      <c r="G47" s="80">
        <f t="shared" si="2"/>
        <v>0</v>
      </c>
      <c r="H47" s="80">
        <f t="shared" si="3"/>
        <v>0</v>
      </c>
      <c r="I47" s="84"/>
    </row>
    <row r="48" spans="1:9" s="70" customFormat="1" ht="25.5">
      <c r="A48" s="83"/>
      <c r="B48" s="170" t="s">
        <v>251</v>
      </c>
      <c r="C48" s="83" t="s">
        <v>254</v>
      </c>
      <c r="D48" s="168">
        <v>120</v>
      </c>
      <c r="E48" s="168">
        <v>30</v>
      </c>
      <c r="F48" s="168">
        <v>0</v>
      </c>
      <c r="G48" s="80">
        <f t="shared" si="2"/>
        <v>0</v>
      </c>
      <c r="H48" s="80">
        <f t="shared" si="3"/>
        <v>0</v>
      </c>
      <c r="I48" s="84"/>
    </row>
    <row r="49" spans="1:9" s="70" customFormat="1" ht="15">
      <c r="A49" s="83"/>
      <c r="B49" s="170" t="s">
        <v>187</v>
      </c>
      <c r="C49" s="83" t="s">
        <v>255</v>
      </c>
      <c r="D49" s="168">
        <v>5167.4</v>
      </c>
      <c r="E49" s="168">
        <v>2189.5</v>
      </c>
      <c r="F49" s="168">
        <v>658.2</v>
      </c>
      <c r="G49" s="80">
        <f t="shared" si="2"/>
        <v>0.12737546928823007</v>
      </c>
      <c r="H49" s="80">
        <f t="shared" si="3"/>
        <v>0.3006165791276547</v>
      </c>
      <c r="I49" s="84"/>
    </row>
    <row r="50" spans="1:9" s="70" customFormat="1" ht="39" customHeight="1" hidden="1">
      <c r="A50" s="83"/>
      <c r="B50" s="170" t="s">
        <v>188</v>
      </c>
      <c r="C50" s="83" t="s">
        <v>243</v>
      </c>
      <c r="D50" s="168">
        <v>0</v>
      </c>
      <c r="E50" s="168">
        <v>0</v>
      </c>
      <c r="F50" s="168">
        <v>0</v>
      </c>
      <c r="G50" s="80" t="e">
        <f t="shared" si="2"/>
        <v>#DIV/0!</v>
      </c>
      <c r="H50" s="80" t="e">
        <f t="shared" si="3"/>
        <v>#DIV/0!</v>
      </c>
      <c r="I50" s="84"/>
    </row>
    <row r="51" spans="1:9" s="70" customFormat="1" ht="39" customHeight="1">
      <c r="A51" s="83"/>
      <c r="B51" s="170" t="s">
        <v>344</v>
      </c>
      <c r="C51" s="83" t="s">
        <v>345</v>
      </c>
      <c r="D51" s="168">
        <v>3</v>
      </c>
      <c r="E51" s="168">
        <v>3</v>
      </c>
      <c r="F51" s="168">
        <v>0.4</v>
      </c>
      <c r="G51" s="80">
        <f t="shared" si="2"/>
        <v>0.13333333333333333</v>
      </c>
      <c r="H51" s="80">
        <f t="shared" si="3"/>
        <v>0.13333333333333333</v>
      </c>
      <c r="I51" s="84"/>
    </row>
    <row r="52" spans="1:9" ht="15">
      <c r="A52" s="27" t="s">
        <v>123</v>
      </c>
      <c r="B52" s="26" t="s">
        <v>115</v>
      </c>
      <c r="C52" s="27"/>
      <c r="D52" s="166">
        <f>D53</f>
        <v>924</v>
      </c>
      <c r="E52" s="166">
        <f>E53</f>
        <v>231</v>
      </c>
      <c r="F52" s="166">
        <f>F53</f>
        <v>77.3</v>
      </c>
      <c r="G52" s="47">
        <f t="shared" si="2"/>
        <v>0.08365800865800865</v>
      </c>
      <c r="H52" s="47">
        <f t="shared" si="3"/>
        <v>0.3346320346320346</v>
      </c>
      <c r="I52" s="42"/>
    </row>
    <row r="53" spans="1:9" ht="27.75" customHeight="1">
      <c r="A53" s="23" t="s">
        <v>124</v>
      </c>
      <c r="B53" s="1" t="s">
        <v>189</v>
      </c>
      <c r="C53" s="23" t="s">
        <v>258</v>
      </c>
      <c r="D53" s="19">
        <v>924</v>
      </c>
      <c r="E53" s="19">
        <v>231</v>
      </c>
      <c r="F53" s="19">
        <v>77.3</v>
      </c>
      <c r="G53" s="47">
        <f t="shared" si="2"/>
        <v>0.08365800865800865</v>
      </c>
      <c r="H53" s="47">
        <f t="shared" si="3"/>
        <v>0.3346320346320346</v>
      </c>
      <c r="I53" s="42"/>
    </row>
    <row r="54" spans="1:9" ht="20.25" customHeight="1" hidden="1">
      <c r="A54" s="27" t="s">
        <v>86</v>
      </c>
      <c r="B54" s="26" t="s">
        <v>190</v>
      </c>
      <c r="C54" s="27"/>
      <c r="D54" s="166">
        <f>D55</f>
        <v>0</v>
      </c>
      <c r="E54" s="166">
        <f>E55</f>
        <v>0</v>
      </c>
      <c r="F54" s="166">
        <f>F55</f>
        <v>0</v>
      </c>
      <c r="G54" s="47" t="e">
        <f t="shared" si="2"/>
        <v>#DIV/0!</v>
      </c>
      <c r="H54" s="47" t="e">
        <f t="shared" si="3"/>
        <v>#DIV/0!</v>
      </c>
      <c r="I54" s="42"/>
    </row>
    <row r="55" spans="1:9" ht="34.5" customHeight="1" hidden="1">
      <c r="A55" s="23" t="s">
        <v>177</v>
      </c>
      <c r="B55" s="1" t="s">
        <v>191</v>
      </c>
      <c r="C55" s="23"/>
      <c r="D55" s="19">
        <f>D56+D58</f>
        <v>0</v>
      </c>
      <c r="E55" s="19">
        <f>E56+E58</f>
        <v>0</v>
      </c>
      <c r="F55" s="19">
        <v>0</v>
      </c>
      <c r="G55" s="47" t="e">
        <f t="shared" si="2"/>
        <v>#DIV/0!</v>
      </c>
      <c r="H55" s="47" t="e">
        <f t="shared" si="3"/>
        <v>#DIV/0!</v>
      </c>
      <c r="I55" s="42"/>
    </row>
    <row r="56" spans="1:9" s="70" customFormat="1" ht="27.75" customHeight="1" hidden="1">
      <c r="A56" s="67"/>
      <c r="B56" s="167" t="s">
        <v>193</v>
      </c>
      <c r="C56" s="67" t="s">
        <v>192</v>
      </c>
      <c r="D56" s="168">
        <v>0</v>
      </c>
      <c r="E56" s="168">
        <v>0</v>
      </c>
      <c r="F56" s="168">
        <v>0</v>
      </c>
      <c r="G56" s="80" t="e">
        <f t="shared" si="2"/>
        <v>#DIV/0!</v>
      </c>
      <c r="H56" s="80" t="e">
        <f t="shared" si="3"/>
        <v>#DIV/0!</v>
      </c>
      <c r="I56" s="84"/>
    </row>
    <row r="57" spans="1:9" s="70" customFormat="1" ht="28.5" customHeight="1" hidden="1">
      <c r="A57" s="67"/>
      <c r="B57" s="167" t="s">
        <v>121</v>
      </c>
      <c r="C57" s="67"/>
      <c r="D57" s="168">
        <v>0</v>
      </c>
      <c r="E57" s="168">
        <v>0</v>
      </c>
      <c r="F57" s="168">
        <v>0</v>
      </c>
      <c r="G57" s="80" t="e">
        <f t="shared" si="2"/>
        <v>#DIV/0!</v>
      </c>
      <c r="H57" s="80" t="e">
        <f t="shared" si="3"/>
        <v>#DIV/0!</v>
      </c>
      <c r="I57" s="84"/>
    </row>
    <row r="58" spans="1:9" s="70" customFormat="1" ht="30" customHeight="1" hidden="1">
      <c r="A58" s="67"/>
      <c r="B58" s="167" t="s">
        <v>195</v>
      </c>
      <c r="C58" s="67" t="s">
        <v>194</v>
      </c>
      <c r="D58" s="168">
        <v>0</v>
      </c>
      <c r="E58" s="168">
        <v>0</v>
      </c>
      <c r="F58" s="168">
        <v>0</v>
      </c>
      <c r="G58" s="80" t="e">
        <f t="shared" si="2"/>
        <v>#DIV/0!</v>
      </c>
      <c r="H58" s="80" t="e">
        <f t="shared" si="3"/>
        <v>#DIV/0!</v>
      </c>
      <c r="I58" s="84"/>
    </row>
    <row r="59" spans="1:9" ht="19.5" customHeight="1">
      <c r="A59" s="27" t="s">
        <v>87</v>
      </c>
      <c r="B59" s="26" t="s">
        <v>51</v>
      </c>
      <c r="C59" s="27"/>
      <c r="D59" s="166">
        <f>D61+D62+D66+D60</f>
        <v>21814.8</v>
      </c>
      <c r="E59" s="166">
        <f>E61+E62+E66+E60</f>
        <v>1680</v>
      </c>
      <c r="F59" s="166">
        <f>F61+F62+F66+F60</f>
        <v>1000</v>
      </c>
      <c r="G59" s="47">
        <f t="shared" si="2"/>
        <v>0.045840438601316535</v>
      </c>
      <c r="H59" s="47">
        <v>0</v>
      </c>
      <c r="I59" s="42"/>
    </row>
    <row r="60" spans="1:9" ht="33" customHeight="1">
      <c r="A60" s="23" t="s">
        <v>274</v>
      </c>
      <c r="B60" s="1" t="s">
        <v>275</v>
      </c>
      <c r="C60" s="23" t="s">
        <v>276</v>
      </c>
      <c r="D60" s="19">
        <v>1000</v>
      </c>
      <c r="E60" s="19">
        <v>1000</v>
      </c>
      <c r="F60" s="19">
        <v>1000</v>
      </c>
      <c r="G60" s="47">
        <f t="shared" si="2"/>
        <v>1</v>
      </c>
      <c r="H60" s="47">
        <v>0</v>
      </c>
      <c r="I60" s="42"/>
    </row>
    <row r="61" spans="1:9" s="86" customFormat="1" ht="89.25" customHeight="1">
      <c r="A61" s="36" t="s">
        <v>134</v>
      </c>
      <c r="B61" s="171" t="s">
        <v>259</v>
      </c>
      <c r="C61" s="172" t="s">
        <v>260</v>
      </c>
      <c r="D61" s="173">
        <f>11725+680</f>
        <v>12405</v>
      </c>
      <c r="E61" s="173">
        <f>680</f>
        <v>680</v>
      </c>
      <c r="F61" s="173">
        <v>0</v>
      </c>
      <c r="G61" s="47">
        <f t="shared" si="2"/>
        <v>0</v>
      </c>
      <c r="H61" s="47">
        <v>0</v>
      </c>
      <c r="I61" s="85"/>
    </row>
    <row r="62" spans="1:9" s="86" customFormat="1" ht="41.25" customHeight="1">
      <c r="A62" s="36" t="s">
        <v>134</v>
      </c>
      <c r="B62" s="171" t="s">
        <v>200</v>
      </c>
      <c r="C62" s="172"/>
      <c r="D62" s="173">
        <f>D63+D64+D65</f>
        <v>8409.8</v>
      </c>
      <c r="E62" s="173">
        <f>E63+E64+E65</f>
        <v>0</v>
      </c>
      <c r="F62" s="173">
        <f>F63+F64+F65</f>
        <v>0</v>
      </c>
      <c r="G62" s="47">
        <f t="shared" si="2"/>
        <v>0</v>
      </c>
      <c r="H62" s="47">
        <v>0</v>
      </c>
      <c r="I62" s="85"/>
    </row>
    <row r="63" spans="1:9" s="89" customFormat="1" ht="39" customHeight="1">
      <c r="A63" s="87"/>
      <c r="B63" s="174" t="s">
        <v>261</v>
      </c>
      <c r="C63" s="175" t="s">
        <v>262</v>
      </c>
      <c r="D63" s="176">
        <v>8409.8</v>
      </c>
      <c r="E63" s="176">
        <v>0</v>
      </c>
      <c r="F63" s="176">
        <v>0</v>
      </c>
      <c r="G63" s="47">
        <f t="shared" si="2"/>
        <v>0</v>
      </c>
      <c r="H63" s="47">
        <v>0</v>
      </c>
      <c r="I63" s="88"/>
    </row>
    <row r="64" spans="1:9" s="89" customFormat="1" ht="66.75" customHeight="1" hidden="1">
      <c r="A64" s="87"/>
      <c r="B64" s="174" t="s">
        <v>202</v>
      </c>
      <c r="C64" s="175" t="s">
        <v>197</v>
      </c>
      <c r="D64" s="176">
        <v>0</v>
      </c>
      <c r="E64" s="176">
        <v>0</v>
      </c>
      <c r="F64" s="176">
        <v>0</v>
      </c>
      <c r="G64" s="80"/>
      <c r="H64" s="80"/>
      <c r="I64" s="88"/>
    </row>
    <row r="65" spans="1:9" s="89" customFormat="1" ht="41.25" customHeight="1" hidden="1">
      <c r="A65" s="87"/>
      <c r="B65" s="177" t="s">
        <v>198</v>
      </c>
      <c r="C65" s="178" t="s">
        <v>199</v>
      </c>
      <c r="D65" s="176">
        <v>0</v>
      </c>
      <c r="E65" s="176">
        <v>0</v>
      </c>
      <c r="F65" s="176">
        <v>0</v>
      </c>
      <c r="G65" s="80"/>
      <c r="H65" s="80"/>
      <c r="I65" s="88"/>
    </row>
    <row r="66" spans="1:9" s="86" customFormat="1" ht="30.75" customHeight="1" hidden="1">
      <c r="A66" s="36" t="s">
        <v>88</v>
      </c>
      <c r="B66" s="171" t="s">
        <v>245</v>
      </c>
      <c r="C66" s="172"/>
      <c r="D66" s="173">
        <f>D67+D68</f>
        <v>0</v>
      </c>
      <c r="E66" s="173">
        <f>E67+E68</f>
        <v>0</v>
      </c>
      <c r="F66" s="173">
        <f>F67+F68</f>
        <v>0</v>
      </c>
      <c r="G66" s="47"/>
      <c r="H66" s="47"/>
      <c r="I66" s="90"/>
    </row>
    <row r="67" spans="1:9" s="89" customFormat="1" ht="29.25" customHeight="1" hidden="1">
      <c r="A67" s="87" t="s">
        <v>88</v>
      </c>
      <c r="B67" s="179" t="s">
        <v>139</v>
      </c>
      <c r="C67" s="87" t="s">
        <v>201</v>
      </c>
      <c r="D67" s="176">
        <v>0</v>
      </c>
      <c r="E67" s="176">
        <v>0</v>
      </c>
      <c r="F67" s="176">
        <v>0</v>
      </c>
      <c r="G67" s="80" t="e">
        <f t="shared" si="2"/>
        <v>#DIV/0!</v>
      </c>
      <c r="H67" s="80" t="e">
        <f t="shared" si="3"/>
        <v>#DIV/0!</v>
      </c>
      <c r="I67" s="88"/>
    </row>
    <row r="68" spans="1:9" s="89" customFormat="1" ht="29.25" customHeight="1" hidden="1">
      <c r="A68" s="87" t="s">
        <v>88</v>
      </c>
      <c r="B68" s="179" t="s">
        <v>244</v>
      </c>
      <c r="C68" s="87" t="s">
        <v>246</v>
      </c>
      <c r="D68" s="176">
        <v>0</v>
      </c>
      <c r="E68" s="176">
        <v>0</v>
      </c>
      <c r="F68" s="176">
        <v>0</v>
      </c>
      <c r="G68" s="80"/>
      <c r="H68" s="80"/>
      <c r="I68" s="88"/>
    </row>
    <row r="69" spans="1:9" ht="21" customHeight="1">
      <c r="A69" s="27" t="s">
        <v>89</v>
      </c>
      <c r="B69" s="26" t="s">
        <v>52</v>
      </c>
      <c r="C69" s="27"/>
      <c r="D69" s="166">
        <f>D70+D73</f>
        <v>5128.2</v>
      </c>
      <c r="E69" s="166">
        <f>E70+E73</f>
        <v>2349.4</v>
      </c>
      <c r="F69" s="166">
        <f>F70+F73</f>
        <v>1099.1</v>
      </c>
      <c r="G69" s="47">
        <f t="shared" si="2"/>
        <v>0.2143247143247143</v>
      </c>
      <c r="H69" s="47">
        <f t="shared" si="3"/>
        <v>0.4678215714650549</v>
      </c>
      <c r="I69" s="42"/>
    </row>
    <row r="70" spans="1:9" ht="18.75" customHeight="1">
      <c r="A70" s="23" t="s">
        <v>90</v>
      </c>
      <c r="B70" s="26" t="s">
        <v>53</v>
      </c>
      <c r="C70" s="27"/>
      <c r="D70" s="19">
        <f>D72+D71</f>
        <v>280</v>
      </c>
      <c r="E70" s="19">
        <f>E72+E71</f>
        <v>145</v>
      </c>
      <c r="F70" s="19">
        <v>0</v>
      </c>
      <c r="G70" s="47">
        <f t="shared" si="2"/>
        <v>0</v>
      </c>
      <c r="H70" s="47">
        <f t="shared" si="3"/>
        <v>0</v>
      </c>
      <c r="I70" s="42"/>
    </row>
    <row r="71" spans="1:9" ht="30" customHeight="1">
      <c r="A71" s="23"/>
      <c r="B71" s="1" t="s">
        <v>279</v>
      </c>
      <c r="C71" s="23" t="s">
        <v>277</v>
      </c>
      <c r="D71" s="19">
        <v>100</v>
      </c>
      <c r="E71" s="19">
        <v>100</v>
      </c>
      <c r="F71" s="19"/>
      <c r="G71" s="47">
        <f t="shared" si="2"/>
        <v>0</v>
      </c>
      <c r="H71" s="47">
        <f t="shared" si="3"/>
        <v>0</v>
      </c>
      <c r="I71" s="42"/>
    </row>
    <row r="72" spans="1:9" ht="18.75" customHeight="1">
      <c r="A72" s="23"/>
      <c r="B72" s="1" t="s">
        <v>203</v>
      </c>
      <c r="C72" s="23" t="s">
        <v>263</v>
      </c>
      <c r="D72" s="19">
        <v>180</v>
      </c>
      <c r="E72" s="19">
        <v>45</v>
      </c>
      <c r="F72" s="19">
        <v>0</v>
      </c>
      <c r="G72" s="47">
        <f t="shared" si="2"/>
        <v>0</v>
      </c>
      <c r="H72" s="47">
        <f t="shared" si="3"/>
        <v>0</v>
      </c>
      <c r="I72" s="42"/>
    </row>
    <row r="73" spans="1:9" ht="15">
      <c r="A73" s="27" t="s">
        <v>91</v>
      </c>
      <c r="B73" s="26" t="s">
        <v>54</v>
      </c>
      <c r="C73" s="27"/>
      <c r="D73" s="166">
        <f>D74+D79</f>
        <v>4848.2</v>
      </c>
      <c r="E73" s="166">
        <f>E74+E79</f>
        <v>2204.4</v>
      </c>
      <c r="F73" s="166">
        <f>F74+F79</f>
        <v>1099.1</v>
      </c>
      <c r="G73" s="47">
        <f t="shared" si="2"/>
        <v>0.22670269378325975</v>
      </c>
      <c r="H73" s="47">
        <f t="shared" si="3"/>
        <v>0.4985937216476138</v>
      </c>
      <c r="I73" s="42"/>
    </row>
    <row r="74" spans="1:9" ht="41.25" customHeight="1">
      <c r="A74" s="27"/>
      <c r="B74" s="180" t="s">
        <v>204</v>
      </c>
      <c r="C74" s="181"/>
      <c r="D74" s="19">
        <f>D75</f>
        <v>4848.2</v>
      </c>
      <c r="E74" s="19">
        <f>E75</f>
        <v>2204.4</v>
      </c>
      <c r="F74" s="19">
        <f>F75</f>
        <v>1099.1</v>
      </c>
      <c r="G74" s="47">
        <f t="shared" si="2"/>
        <v>0.22670269378325975</v>
      </c>
      <c r="H74" s="47">
        <f t="shared" si="3"/>
        <v>0.4985937216476138</v>
      </c>
      <c r="I74" s="42"/>
    </row>
    <row r="75" spans="1:9" s="70" customFormat="1" ht="31.5" customHeight="1">
      <c r="A75" s="67"/>
      <c r="B75" s="182" t="s">
        <v>321</v>
      </c>
      <c r="C75" s="183" t="s">
        <v>264</v>
      </c>
      <c r="D75" s="168">
        <v>4848.2</v>
      </c>
      <c r="E75" s="168">
        <v>2204.4</v>
      </c>
      <c r="F75" s="168">
        <v>1099.1</v>
      </c>
      <c r="G75" s="80">
        <f t="shared" si="2"/>
        <v>0.22670269378325975</v>
      </c>
      <c r="H75" s="80">
        <f t="shared" si="3"/>
        <v>0.4985937216476138</v>
      </c>
      <c r="I75" s="84"/>
    </row>
    <row r="76" spans="1:9" s="70" customFormat="1" ht="16.5" customHeight="1" hidden="1">
      <c r="A76" s="67"/>
      <c r="B76" s="1" t="s">
        <v>247</v>
      </c>
      <c r="C76" s="183" t="s">
        <v>0</v>
      </c>
      <c r="D76" s="168">
        <v>0</v>
      </c>
      <c r="E76" s="168">
        <v>0</v>
      </c>
      <c r="F76" s="168"/>
      <c r="G76" s="80"/>
      <c r="H76" s="80"/>
      <c r="I76" s="84"/>
    </row>
    <row r="77" spans="1:9" s="70" customFormat="1" ht="16.5" customHeight="1" hidden="1">
      <c r="A77" s="67"/>
      <c r="B77" s="1" t="s">
        <v>2</v>
      </c>
      <c r="C77" s="183" t="s">
        <v>1</v>
      </c>
      <c r="D77" s="168"/>
      <c r="E77" s="168"/>
      <c r="F77" s="168"/>
      <c r="G77" s="80"/>
      <c r="H77" s="80"/>
      <c r="I77" s="84"/>
    </row>
    <row r="78" spans="1:9" s="70" customFormat="1" ht="16.5" customHeight="1" hidden="1">
      <c r="A78" s="67"/>
      <c r="B78" s="1" t="s">
        <v>3</v>
      </c>
      <c r="C78" s="183" t="s">
        <v>4</v>
      </c>
      <c r="D78" s="168"/>
      <c r="E78" s="168"/>
      <c r="F78" s="168"/>
      <c r="G78" s="80"/>
      <c r="H78" s="80"/>
      <c r="I78" s="84"/>
    </row>
    <row r="79" spans="1:9" ht="55.5" customHeight="1" hidden="1">
      <c r="A79" s="23" t="s">
        <v>55</v>
      </c>
      <c r="B79" s="180" t="s">
        <v>205</v>
      </c>
      <c r="C79" s="181"/>
      <c r="D79" s="19">
        <f>D80+D81+D82</f>
        <v>0</v>
      </c>
      <c r="E79" s="19">
        <f>E80+E81+E82</f>
        <v>0</v>
      </c>
      <c r="F79" s="19">
        <f>F80+F81+F82</f>
        <v>0</v>
      </c>
      <c r="G79" s="47"/>
      <c r="H79" s="47"/>
      <c r="I79" s="42"/>
    </row>
    <row r="80" spans="1:9" s="70" customFormat="1" ht="16.5" customHeight="1" hidden="1">
      <c r="A80" s="67"/>
      <c r="B80" s="182" t="s">
        <v>206</v>
      </c>
      <c r="C80" s="183" t="s">
        <v>207</v>
      </c>
      <c r="D80" s="168">
        <v>0</v>
      </c>
      <c r="E80" s="168">
        <v>0</v>
      </c>
      <c r="F80" s="168">
        <v>0</v>
      </c>
      <c r="G80" s="80"/>
      <c r="H80" s="80"/>
      <c r="I80" s="84"/>
    </row>
    <row r="81" spans="1:9" s="70" customFormat="1" ht="19.5" customHeight="1" hidden="1">
      <c r="A81" s="67"/>
      <c r="B81" s="182" t="s">
        <v>208</v>
      </c>
      <c r="C81" s="183" t="s">
        <v>209</v>
      </c>
      <c r="D81" s="168">
        <v>0</v>
      </c>
      <c r="E81" s="168">
        <v>0</v>
      </c>
      <c r="F81" s="168">
        <v>0</v>
      </c>
      <c r="G81" s="80"/>
      <c r="H81" s="80"/>
      <c r="I81" s="84"/>
    </row>
    <row r="82" spans="1:9" s="70" customFormat="1" ht="19.5" customHeight="1" hidden="1">
      <c r="A82" s="67"/>
      <c r="B82" s="182" t="s">
        <v>170</v>
      </c>
      <c r="C82" s="183" t="s">
        <v>210</v>
      </c>
      <c r="D82" s="168">
        <v>0</v>
      </c>
      <c r="E82" s="168">
        <v>0</v>
      </c>
      <c r="F82" s="168">
        <v>0</v>
      </c>
      <c r="G82" s="80"/>
      <c r="H82" s="80"/>
      <c r="I82" s="84"/>
    </row>
    <row r="83" spans="1:9" ht="14.25" customHeight="1">
      <c r="A83" s="27" t="s">
        <v>57</v>
      </c>
      <c r="B83" s="26" t="s">
        <v>58</v>
      </c>
      <c r="C83" s="27"/>
      <c r="D83" s="166">
        <f>D84+D86+D87+D89</f>
        <v>448851.3</v>
      </c>
      <c r="E83" s="166">
        <f>E84+E86+E87+E89</f>
        <v>117700.3</v>
      </c>
      <c r="F83" s="166">
        <f>F84+F86+F87+F89</f>
        <v>59847</v>
      </c>
      <c r="G83" s="47">
        <f t="shared" si="2"/>
        <v>0.13333368979882648</v>
      </c>
      <c r="H83" s="47">
        <f t="shared" si="3"/>
        <v>0.5084693921765705</v>
      </c>
      <c r="I83" s="42"/>
    </row>
    <row r="84" spans="1:9" ht="14.25" customHeight="1">
      <c r="A84" s="23" t="s">
        <v>59</v>
      </c>
      <c r="B84" s="1" t="s">
        <v>166</v>
      </c>
      <c r="C84" s="23" t="s">
        <v>59</v>
      </c>
      <c r="D84" s="19">
        <v>129197.7</v>
      </c>
      <c r="E84" s="19">
        <v>37331.4</v>
      </c>
      <c r="F84" s="19">
        <v>20736.4</v>
      </c>
      <c r="G84" s="47">
        <f t="shared" si="2"/>
        <v>0.16050130923383313</v>
      </c>
      <c r="H84" s="47">
        <f t="shared" si="3"/>
        <v>0.5554680510240709</v>
      </c>
      <c r="I84" s="42"/>
    </row>
    <row r="85" spans="1:9" s="70" customFormat="1" ht="25.5">
      <c r="A85" s="67"/>
      <c r="B85" s="167" t="s">
        <v>265</v>
      </c>
      <c r="C85" s="67" t="s">
        <v>266</v>
      </c>
      <c r="D85" s="168">
        <v>5000</v>
      </c>
      <c r="E85" s="168">
        <v>3000</v>
      </c>
      <c r="F85" s="168">
        <v>1000</v>
      </c>
      <c r="G85" s="47">
        <f t="shared" si="2"/>
        <v>0.2</v>
      </c>
      <c r="H85" s="47">
        <f t="shared" si="3"/>
        <v>0.3333333333333333</v>
      </c>
      <c r="I85" s="84"/>
    </row>
    <row r="86" spans="1:9" ht="16.5" customHeight="1">
      <c r="A86" s="23" t="s">
        <v>61</v>
      </c>
      <c r="B86" s="1" t="s">
        <v>167</v>
      </c>
      <c r="C86" s="23" t="s">
        <v>61</v>
      </c>
      <c r="D86" s="19">
        <v>293838.3</v>
      </c>
      <c r="E86" s="19">
        <v>73229.2</v>
      </c>
      <c r="F86" s="19">
        <v>35052.1</v>
      </c>
      <c r="G86" s="47">
        <f t="shared" si="2"/>
        <v>0.11929043967379338</v>
      </c>
      <c r="H86" s="47">
        <f t="shared" si="3"/>
        <v>0.4786628831122011</v>
      </c>
      <c r="I86" s="42"/>
    </row>
    <row r="87" spans="1:9" ht="15.75" customHeight="1">
      <c r="A87" s="23" t="s">
        <v>62</v>
      </c>
      <c r="B87" s="1" t="s">
        <v>211</v>
      </c>
      <c r="C87" s="23" t="s">
        <v>62</v>
      </c>
      <c r="D87" s="19">
        <v>4036.8</v>
      </c>
      <c r="E87" s="19">
        <v>136.2</v>
      </c>
      <c r="F87" s="19">
        <v>75.7</v>
      </c>
      <c r="G87" s="47">
        <f t="shared" si="2"/>
        <v>0.018752477209671027</v>
      </c>
      <c r="H87" s="47">
        <f t="shared" si="3"/>
        <v>0.5558002936857563</v>
      </c>
      <c r="I87" s="42"/>
    </row>
    <row r="88" spans="1:9" s="70" customFormat="1" ht="15" customHeight="1" hidden="1">
      <c r="A88" s="67"/>
      <c r="B88" s="167" t="s">
        <v>50</v>
      </c>
      <c r="C88" s="67"/>
      <c r="D88" s="168">
        <v>0</v>
      </c>
      <c r="E88" s="168">
        <v>0</v>
      </c>
      <c r="F88" s="168">
        <v>0</v>
      </c>
      <c r="G88" s="80">
        <v>0</v>
      </c>
      <c r="H88" s="80">
        <v>0</v>
      </c>
      <c r="I88" s="84"/>
    </row>
    <row r="89" spans="1:9" ht="15">
      <c r="A89" s="23" t="s">
        <v>64</v>
      </c>
      <c r="B89" s="1" t="s">
        <v>65</v>
      </c>
      <c r="C89" s="23" t="s">
        <v>64</v>
      </c>
      <c r="D89" s="19">
        <v>21778.5</v>
      </c>
      <c r="E89" s="19">
        <v>7003.5</v>
      </c>
      <c r="F89" s="19">
        <v>3982.8</v>
      </c>
      <c r="G89" s="47">
        <f t="shared" si="2"/>
        <v>0.18287760865073352</v>
      </c>
      <c r="H89" s="47">
        <f t="shared" si="3"/>
        <v>0.5686870850289142</v>
      </c>
      <c r="I89" s="42"/>
    </row>
    <row r="90" spans="1:9" s="70" customFormat="1" ht="15">
      <c r="A90" s="67"/>
      <c r="B90" s="167" t="s">
        <v>66</v>
      </c>
      <c r="C90" s="67"/>
      <c r="D90" s="168">
        <v>500</v>
      </c>
      <c r="E90" s="168">
        <v>65.5</v>
      </c>
      <c r="F90" s="168">
        <v>14.8</v>
      </c>
      <c r="G90" s="80">
        <f t="shared" si="2"/>
        <v>0.0296</v>
      </c>
      <c r="H90" s="80">
        <f t="shared" si="3"/>
        <v>0.22595419847328246</v>
      </c>
      <c r="I90" s="84"/>
    </row>
    <row r="91" spans="1:9" ht="17.25" customHeight="1">
      <c r="A91" s="27" t="s">
        <v>67</v>
      </c>
      <c r="B91" s="26" t="s">
        <v>169</v>
      </c>
      <c r="C91" s="27"/>
      <c r="D91" s="166">
        <f>D92++D93</f>
        <v>71585.5</v>
      </c>
      <c r="E91" s="166">
        <f>E92++E93</f>
        <v>19332.1</v>
      </c>
      <c r="F91" s="166">
        <f>F92++F93</f>
        <v>11284</v>
      </c>
      <c r="G91" s="47">
        <f aca="true" t="shared" si="4" ref="G91:G117">F91/D91</f>
        <v>0.15762968757639467</v>
      </c>
      <c r="H91" s="47">
        <f t="shared" si="3"/>
        <v>0.5836924079639564</v>
      </c>
      <c r="I91" s="42"/>
    </row>
    <row r="92" spans="1:9" ht="15">
      <c r="A92" s="23" t="s">
        <v>68</v>
      </c>
      <c r="B92" s="1" t="s">
        <v>69</v>
      </c>
      <c r="C92" s="23" t="s">
        <v>68</v>
      </c>
      <c r="D92" s="19">
        <v>67633.2</v>
      </c>
      <c r="E92" s="19">
        <v>18262.6</v>
      </c>
      <c r="F92" s="19">
        <v>10702.2</v>
      </c>
      <c r="G92" s="47">
        <f t="shared" si="4"/>
        <v>0.15823885310764538</v>
      </c>
      <c r="H92" s="47">
        <f aca="true" t="shared" si="5" ref="H92:H117">F92/E92</f>
        <v>0.5860173250249144</v>
      </c>
      <c r="I92" s="42"/>
    </row>
    <row r="93" spans="1:9" ht="15">
      <c r="A93" s="23" t="s">
        <v>70</v>
      </c>
      <c r="B93" s="1" t="s">
        <v>122</v>
      </c>
      <c r="C93" s="23" t="s">
        <v>70</v>
      </c>
      <c r="D93" s="19">
        <v>3952.3</v>
      </c>
      <c r="E93" s="19">
        <v>1069.5</v>
      </c>
      <c r="F93" s="19">
        <v>581.8</v>
      </c>
      <c r="G93" s="47">
        <f t="shared" si="4"/>
        <v>0.14720542468942133</v>
      </c>
      <c r="H93" s="47">
        <f t="shared" si="5"/>
        <v>0.5439925198690977</v>
      </c>
      <c r="I93" s="42"/>
    </row>
    <row r="94" spans="1:9" s="70" customFormat="1" ht="15" hidden="1">
      <c r="A94" s="67"/>
      <c r="B94" s="167" t="s">
        <v>50</v>
      </c>
      <c r="C94" s="67"/>
      <c r="D94" s="168">
        <v>0</v>
      </c>
      <c r="E94" s="168">
        <v>0</v>
      </c>
      <c r="F94" s="168">
        <v>0</v>
      </c>
      <c r="G94" s="80" t="e">
        <f t="shared" si="4"/>
        <v>#DIV/0!</v>
      </c>
      <c r="H94" s="80" t="e">
        <f t="shared" si="5"/>
        <v>#DIV/0!</v>
      </c>
      <c r="I94" s="84"/>
    </row>
    <row r="95" spans="1:9" ht="23.25" customHeight="1">
      <c r="A95" s="31" t="s">
        <v>71</v>
      </c>
      <c r="B95" s="184" t="s">
        <v>72</v>
      </c>
      <c r="C95" s="31"/>
      <c r="D95" s="185">
        <f>D96+D98+D99+D100+D103+D101+D102+D97</f>
        <v>17116.6</v>
      </c>
      <c r="E95" s="185">
        <f>E96+E98+E99+E100+E103+E101+E102+E97</f>
        <v>4324.700000000001</v>
      </c>
      <c r="F95" s="185">
        <f>F96+F98+F99+F100+F103+F101+F102+F97</f>
        <v>2148.5</v>
      </c>
      <c r="G95" s="47">
        <f t="shared" si="4"/>
        <v>0.12552142364721966</v>
      </c>
      <c r="H95" s="47">
        <f t="shared" si="5"/>
        <v>0.4967974657201655</v>
      </c>
      <c r="I95" s="42"/>
    </row>
    <row r="96" spans="1:9" ht="30" customHeight="1">
      <c r="A96" s="36" t="s">
        <v>73</v>
      </c>
      <c r="B96" s="186" t="s">
        <v>267</v>
      </c>
      <c r="C96" s="36" t="s">
        <v>73</v>
      </c>
      <c r="D96" s="173">
        <v>978.8</v>
      </c>
      <c r="E96" s="173">
        <v>271.8</v>
      </c>
      <c r="F96" s="173">
        <v>89.4</v>
      </c>
      <c r="G96" s="47">
        <f t="shared" si="4"/>
        <v>0.0913363302002452</v>
      </c>
      <c r="H96" s="47">
        <f t="shared" si="5"/>
        <v>0.32891832229580575</v>
      </c>
      <c r="I96" s="42"/>
    </row>
    <row r="97" spans="1:9" ht="44.25" customHeight="1">
      <c r="A97" s="36" t="s">
        <v>74</v>
      </c>
      <c r="B97" s="186" t="s">
        <v>280</v>
      </c>
      <c r="C97" s="36" t="s">
        <v>281</v>
      </c>
      <c r="D97" s="173">
        <v>22.1</v>
      </c>
      <c r="E97" s="173">
        <v>22.1</v>
      </c>
      <c r="F97" s="173">
        <v>21.6</v>
      </c>
      <c r="G97" s="47">
        <f t="shared" si="4"/>
        <v>0.9773755656108597</v>
      </c>
      <c r="H97" s="47">
        <f t="shared" si="5"/>
        <v>0.9773755656108597</v>
      </c>
      <c r="I97" s="42"/>
    </row>
    <row r="98" spans="1:9" ht="36" customHeight="1">
      <c r="A98" s="36" t="s">
        <v>74</v>
      </c>
      <c r="B98" s="186" t="s">
        <v>213</v>
      </c>
      <c r="C98" s="36" t="s">
        <v>268</v>
      </c>
      <c r="D98" s="173">
        <v>11483.4</v>
      </c>
      <c r="E98" s="173">
        <v>2871.1</v>
      </c>
      <c r="F98" s="173">
        <v>1678.6</v>
      </c>
      <c r="G98" s="47">
        <f t="shared" si="4"/>
        <v>0.1461762195865336</v>
      </c>
      <c r="H98" s="47">
        <f t="shared" si="5"/>
        <v>0.584653965379123</v>
      </c>
      <c r="I98" s="42"/>
    </row>
    <row r="99" spans="1:9" s="91" customFormat="1" ht="60" customHeight="1" hidden="1">
      <c r="A99" s="24" t="s">
        <v>74</v>
      </c>
      <c r="B99" s="1" t="s">
        <v>214</v>
      </c>
      <c r="C99" s="23" t="s">
        <v>215</v>
      </c>
      <c r="D99" s="19">
        <v>0</v>
      </c>
      <c r="E99" s="19">
        <v>0</v>
      </c>
      <c r="F99" s="19">
        <v>0</v>
      </c>
      <c r="G99" s="47" t="e">
        <f t="shared" si="4"/>
        <v>#DIV/0!</v>
      </c>
      <c r="H99" s="47" t="e">
        <f t="shared" si="5"/>
        <v>#DIV/0!</v>
      </c>
      <c r="I99" s="42"/>
    </row>
    <row r="100" spans="1:9" s="91" customFormat="1" ht="35.25" customHeight="1" hidden="1">
      <c r="A100" s="24" t="s">
        <v>74</v>
      </c>
      <c r="B100" s="1" t="s">
        <v>216</v>
      </c>
      <c r="C100" s="23" t="s">
        <v>217</v>
      </c>
      <c r="D100" s="173">
        <v>0</v>
      </c>
      <c r="E100" s="173">
        <v>0</v>
      </c>
      <c r="F100" s="173">
        <v>0</v>
      </c>
      <c r="G100" s="47" t="e">
        <f t="shared" si="4"/>
        <v>#DIV/0!</v>
      </c>
      <c r="H100" s="47" t="e">
        <f t="shared" si="5"/>
        <v>#DIV/0!</v>
      </c>
      <c r="I100" s="42"/>
    </row>
    <row r="101" spans="1:9" s="91" customFormat="1" ht="21.75" customHeight="1" hidden="1">
      <c r="A101" s="24" t="s">
        <v>74</v>
      </c>
      <c r="B101" s="1" t="s">
        <v>6</v>
      </c>
      <c r="C101" s="23" t="s">
        <v>5</v>
      </c>
      <c r="D101" s="173">
        <v>0</v>
      </c>
      <c r="E101" s="173">
        <v>0</v>
      </c>
      <c r="F101" s="173">
        <v>0</v>
      </c>
      <c r="G101" s="47" t="e">
        <f t="shared" si="4"/>
        <v>#DIV/0!</v>
      </c>
      <c r="H101" s="47" t="e">
        <f t="shared" si="5"/>
        <v>#DIV/0!</v>
      </c>
      <c r="I101" s="42"/>
    </row>
    <row r="102" spans="1:9" s="91" customFormat="1" ht="18.75" customHeight="1" hidden="1">
      <c r="A102" s="24" t="s">
        <v>74</v>
      </c>
      <c r="B102" s="1" t="s">
        <v>7</v>
      </c>
      <c r="C102" s="23" t="s">
        <v>8</v>
      </c>
      <c r="D102" s="173">
        <v>0</v>
      </c>
      <c r="E102" s="173">
        <v>0</v>
      </c>
      <c r="F102" s="173">
        <v>0</v>
      </c>
      <c r="G102" s="47" t="e">
        <f t="shared" si="4"/>
        <v>#DIV/0!</v>
      </c>
      <c r="H102" s="47" t="e">
        <f t="shared" si="5"/>
        <v>#DIV/0!</v>
      </c>
      <c r="I102" s="42"/>
    </row>
    <row r="103" spans="1:9" ht="45" customHeight="1">
      <c r="A103" s="23" t="s">
        <v>75</v>
      </c>
      <c r="B103" s="1" t="s">
        <v>128</v>
      </c>
      <c r="C103" s="23" t="s">
        <v>270</v>
      </c>
      <c r="D103" s="19">
        <v>4632.3</v>
      </c>
      <c r="E103" s="19">
        <v>1159.7</v>
      </c>
      <c r="F103" s="19">
        <v>358.9</v>
      </c>
      <c r="G103" s="47">
        <f t="shared" si="4"/>
        <v>0.07747771085637803</v>
      </c>
      <c r="H103" s="47">
        <f t="shared" si="5"/>
        <v>0.30947658877295847</v>
      </c>
      <c r="I103" s="42"/>
    </row>
    <row r="104" spans="1:9" ht="26.25" customHeight="1">
      <c r="A104" s="27" t="s">
        <v>76</v>
      </c>
      <c r="B104" s="26" t="s">
        <v>145</v>
      </c>
      <c r="C104" s="27"/>
      <c r="D104" s="166">
        <f>D105+D106</f>
        <v>453</v>
      </c>
      <c r="E104" s="166">
        <f>E105+E106</f>
        <v>226.6</v>
      </c>
      <c r="F104" s="166">
        <f>F105+F106</f>
        <v>107.2</v>
      </c>
      <c r="G104" s="47">
        <f t="shared" si="4"/>
        <v>0.23664459161147902</v>
      </c>
      <c r="H104" s="47">
        <f t="shared" si="5"/>
        <v>0.47308031774051196</v>
      </c>
      <c r="I104" s="42"/>
    </row>
    <row r="105" spans="1:9" ht="23.25" customHeight="1" hidden="1">
      <c r="A105" s="23" t="s">
        <v>77</v>
      </c>
      <c r="B105" s="1" t="s">
        <v>146</v>
      </c>
      <c r="C105" s="23" t="s">
        <v>77</v>
      </c>
      <c r="D105" s="19">
        <v>0</v>
      </c>
      <c r="E105" s="19">
        <v>0</v>
      </c>
      <c r="F105" s="19">
        <v>0</v>
      </c>
      <c r="G105" s="47" t="e">
        <f t="shared" si="4"/>
        <v>#DIV/0!</v>
      </c>
      <c r="H105" s="47" t="e">
        <f t="shared" si="5"/>
        <v>#DIV/0!</v>
      </c>
      <c r="I105" s="42"/>
    </row>
    <row r="106" spans="1:9" ht="26.25" customHeight="1">
      <c r="A106" s="23" t="s">
        <v>147</v>
      </c>
      <c r="B106" s="1" t="s">
        <v>148</v>
      </c>
      <c r="C106" s="23" t="s">
        <v>147</v>
      </c>
      <c r="D106" s="19">
        <v>453</v>
      </c>
      <c r="E106" s="19">
        <v>226.6</v>
      </c>
      <c r="F106" s="19">
        <v>107.2</v>
      </c>
      <c r="G106" s="47">
        <f t="shared" si="4"/>
        <v>0.23664459161147902</v>
      </c>
      <c r="H106" s="47">
        <f t="shared" si="5"/>
        <v>0.47308031774051196</v>
      </c>
      <c r="I106" s="42"/>
    </row>
    <row r="107" spans="1:9" ht="26.25" customHeight="1" hidden="1">
      <c r="A107" s="23"/>
      <c r="B107" s="167" t="s">
        <v>50</v>
      </c>
      <c r="C107" s="23"/>
      <c r="D107" s="19">
        <v>0</v>
      </c>
      <c r="E107" s="19">
        <v>0</v>
      </c>
      <c r="F107" s="19">
        <v>0</v>
      </c>
      <c r="G107" s="47" t="e">
        <f t="shared" si="4"/>
        <v>#DIV/0!</v>
      </c>
      <c r="H107" s="47" t="e">
        <f t="shared" si="5"/>
        <v>#DIV/0!</v>
      </c>
      <c r="I107" s="42"/>
    </row>
    <row r="108" spans="1:9" ht="27" customHeight="1">
      <c r="A108" s="27" t="s">
        <v>149</v>
      </c>
      <c r="B108" s="26" t="s">
        <v>150</v>
      </c>
      <c r="C108" s="27"/>
      <c r="D108" s="166">
        <f>D109</f>
        <v>205.5</v>
      </c>
      <c r="E108" s="166">
        <f>E109</f>
        <v>60</v>
      </c>
      <c r="F108" s="166">
        <f>F109</f>
        <v>0</v>
      </c>
      <c r="G108" s="47">
        <f t="shared" si="4"/>
        <v>0</v>
      </c>
      <c r="H108" s="47">
        <f t="shared" si="5"/>
        <v>0</v>
      </c>
      <c r="I108" s="42"/>
    </row>
    <row r="109" spans="1:9" ht="17.25" customHeight="1">
      <c r="A109" s="23" t="s">
        <v>151</v>
      </c>
      <c r="B109" s="1" t="s">
        <v>152</v>
      </c>
      <c r="C109" s="23" t="s">
        <v>151</v>
      </c>
      <c r="D109" s="19">
        <v>205.5</v>
      </c>
      <c r="E109" s="19">
        <v>60</v>
      </c>
      <c r="F109" s="19">
        <v>0</v>
      </c>
      <c r="G109" s="47">
        <f t="shared" si="4"/>
        <v>0</v>
      </c>
      <c r="H109" s="47">
        <f t="shared" si="5"/>
        <v>0</v>
      </c>
      <c r="I109" s="42"/>
    </row>
    <row r="110" spans="1:9" ht="39.75" customHeight="1">
      <c r="A110" s="27" t="s">
        <v>153</v>
      </c>
      <c r="B110" s="26" t="s">
        <v>154</v>
      </c>
      <c r="C110" s="27"/>
      <c r="D110" s="166">
        <f>D111</f>
        <v>800</v>
      </c>
      <c r="E110" s="166">
        <f>E111</f>
        <v>200</v>
      </c>
      <c r="F110" s="166">
        <f>F111</f>
        <v>164.2</v>
      </c>
      <c r="G110" s="47">
        <f t="shared" si="4"/>
        <v>0.20525</v>
      </c>
      <c r="H110" s="47">
        <f t="shared" si="5"/>
        <v>0.821</v>
      </c>
      <c r="I110" s="42"/>
    </row>
    <row r="111" spans="1:9" ht="17.25" customHeight="1">
      <c r="A111" s="23" t="s">
        <v>156</v>
      </c>
      <c r="B111" s="1" t="s">
        <v>218</v>
      </c>
      <c r="C111" s="23" t="s">
        <v>156</v>
      </c>
      <c r="D111" s="19">
        <v>800</v>
      </c>
      <c r="E111" s="19">
        <v>200</v>
      </c>
      <c r="F111" s="19">
        <v>164.2</v>
      </c>
      <c r="G111" s="47">
        <f t="shared" si="4"/>
        <v>0.20525</v>
      </c>
      <c r="H111" s="47">
        <f t="shared" si="5"/>
        <v>0.821</v>
      </c>
      <c r="I111" s="42"/>
    </row>
    <row r="112" spans="1:9" ht="26.25" customHeight="1">
      <c r="A112" s="27" t="s">
        <v>157</v>
      </c>
      <c r="B112" s="26" t="s">
        <v>160</v>
      </c>
      <c r="C112" s="27"/>
      <c r="D112" s="166">
        <f>D113+D115+D114</f>
        <v>12220.5</v>
      </c>
      <c r="E112" s="166">
        <f>E113+E115+E114</f>
        <v>3055.2</v>
      </c>
      <c r="F112" s="166">
        <f>F113+F115+F114</f>
        <v>802.3</v>
      </c>
      <c r="G112" s="47">
        <f t="shared" si="4"/>
        <v>0.0656519782332965</v>
      </c>
      <c r="H112" s="47">
        <f t="shared" si="5"/>
        <v>0.2626014663524483</v>
      </c>
      <c r="I112" s="42"/>
    </row>
    <row r="113" spans="1:9" ht="27.75" customHeight="1">
      <c r="A113" s="23" t="s">
        <v>158</v>
      </c>
      <c r="B113" s="1" t="s">
        <v>219</v>
      </c>
      <c r="C113" s="23" t="s">
        <v>269</v>
      </c>
      <c r="D113" s="19">
        <v>2052.6</v>
      </c>
      <c r="E113" s="19">
        <v>513.2</v>
      </c>
      <c r="F113" s="19">
        <v>342.2</v>
      </c>
      <c r="G113" s="47">
        <f t="shared" si="4"/>
        <v>0.16671538536490305</v>
      </c>
      <c r="H113" s="47">
        <f t="shared" si="5"/>
        <v>0.666796570537802</v>
      </c>
      <c r="I113" s="42"/>
    </row>
    <row r="114" spans="1:9" ht="27.75" customHeight="1">
      <c r="A114" s="23" t="s">
        <v>158</v>
      </c>
      <c r="B114" s="1" t="s">
        <v>220</v>
      </c>
      <c r="C114" s="23" t="s">
        <v>272</v>
      </c>
      <c r="D114" s="19">
        <v>2289.9</v>
      </c>
      <c r="E114" s="19">
        <v>572.5</v>
      </c>
      <c r="F114" s="19">
        <v>0</v>
      </c>
      <c r="G114" s="47"/>
      <c r="H114" s="47"/>
      <c r="I114" s="42"/>
    </row>
    <row r="115" spans="1:9" ht="30.75" customHeight="1">
      <c r="A115" s="23" t="s">
        <v>159</v>
      </c>
      <c r="B115" s="1" t="s">
        <v>271</v>
      </c>
      <c r="C115" s="23" t="s">
        <v>273</v>
      </c>
      <c r="D115" s="19">
        <v>7878</v>
      </c>
      <c r="E115" s="19">
        <v>1969.5</v>
      </c>
      <c r="F115" s="19">
        <v>460.1</v>
      </c>
      <c r="G115" s="47">
        <f t="shared" si="4"/>
        <v>0.058403148007108406</v>
      </c>
      <c r="H115" s="47">
        <f t="shared" si="5"/>
        <v>0.23361259202843362</v>
      </c>
      <c r="I115" s="42"/>
    </row>
    <row r="116" spans="1:9" ht="26.25" customHeight="1">
      <c r="A116" s="31"/>
      <c r="B116" s="35" t="s">
        <v>79</v>
      </c>
      <c r="C116" s="187"/>
      <c r="D116" s="188">
        <f>D37+D52+D54+D59+D69+D83+D91+D95+D104+D108+D110+D112</f>
        <v>622969.4</v>
      </c>
      <c r="E116" s="188">
        <f>E37+E52+E54+E59+E69+E83+E91+E95+E104+E108+E110+E112</f>
        <v>162048.90000000002</v>
      </c>
      <c r="F116" s="188">
        <f>F37+F52+F54+F59+F69+F83+F91+F95+F104+F108+F110+F112</f>
        <v>83694.9</v>
      </c>
      <c r="G116" s="47">
        <f t="shared" si="4"/>
        <v>0.1343483323578975</v>
      </c>
      <c r="H116" s="47">
        <f t="shared" si="5"/>
        <v>0.5164792849565778</v>
      </c>
      <c r="I116" s="42"/>
    </row>
    <row r="117" spans="1:9" ht="19.5" customHeight="1">
      <c r="A117" s="5"/>
      <c r="B117" s="1" t="s">
        <v>94</v>
      </c>
      <c r="C117" s="23"/>
      <c r="D117" s="29">
        <f>D112+D53</f>
        <v>13144.5</v>
      </c>
      <c r="E117" s="29">
        <f>E112+E53</f>
        <v>3286.2</v>
      </c>
      <c r="F117" s="29">
        <f>F112+F53</f>
        <v>879.5999999999999</v>
      </c>
      <c r="G117" s="47">
        <f t="shared" si="4"/>
        <v>0.06691772224124158</v>
      </c>
      <c r="H117" s="47">
        <f t="shared" si="5"/>
        <v>0.2676647799890451</v>
      </c>
      <c r="I117" s="42"/>
    </row>
    <row r="118" spans="4:7" ht="12.75">
      <c r="D118" s="2"/>
      <c r="E118" s="2"/>
      <c r="F118" s="2"/>
      <c r="G118" s="48"/>
    </row>
    <row r="119" spans="4:7" ht="12.75">
      <c r="D119" s="2"/>
      <c r="E119" s="2"/>
      <c r="F119" s="2"/>
      <c r="G119" s="48"/>
    </row>
    <row r="120" spans="2:8" ht="15">
      <c r="B120" s="6" t="s">
        <v>104</v>
      </c>
      <c r="C120" s="14"/>
      <c r="D120" s="2"/>
      <c r="E120" s="2"/>
      <c r="F120" s="2"/>
      <c r="G120" s="48"/>
      <c r="H120" s="49">
        <v>10826.5</v>
      </c>
    </row>
    <row r="121" spans="2:7" ht="15">
      <c r="B121" s="6"/>
      <c r="C121" s="14"/>
      <c r="D121" s="2"/>
      <c r="E121" s="2"/>
      <c r="F121" s="2"/>
      <c r="G121" s="48"/>
    </row>
    <row r="122" spans="2:7" ht="15">
      <c r="B122" s="6" t="s">
        <v>95</v>
      </c>
      <c r="C122" s="14"/>
      <c r="D122" s="2"/>
      <c r="E122" s="2"/>
      <c r="F122" s="2"/>
      <c r="G122" s="48"/>
    </row>
    <row r="123" spans="2:9" ht="15">
      <c r="B123" s="6" t="s">
        <v>96</v>
      </c>
      <c r="C123" s="14"/>
      <c r="D123" s="2"/>
      <c r="E123" s="2"/>
      <c r="F123" s="2"/>
      <c r="G123" s="48"/>
      <c r="H123" s="50" t="s">
        <v>161</v>
      </c>
      <c r="I123" s="14"/>
    </row>
    <row r="124" spans="2:7" ht="15">
      <c r="B124" s="6"/>
      <c r="C124" s="14"/>
      <c r="D124" s="2"/>
      <c r="E124" s="2"/>
      <c r="F124" s="2"/>
      <c r="G124" s="48"/>
    </row>
    <row r="125" spans="2:7" ht="15">
      <c r="B125" s="6" t="s">
        <v>97</v>
      </c>
      <c r="C125" s="14"/>
      <c r="D125" s="2"/>
      <c r="E125" s="2"/>
      <c r="F125" s="2"/>
      <c r="G125" s="48"/>
    </row>
    <row r="126" spans="2:9" ht="15">
      <c r="B126" s="6" t="s">
        <v>98</v>
      </c>
      <c r="C126" s="14"/>
      <c r="D126" s="2"/>
      <c r="E126" s="2"/>
      <c r="F126" s="2"/>
      <c r="G126" s="48"/>
      <c r="H126" s="50" t="s">
        <v>161</v>
      </c>
      <c r="I126" s="14"/>
    </row>
    <row r="127" spans="2:7" ht="15">
      <c r="B127" s="6"/>
      <c r="C127" s="14"/>
      <c r="D127" s="2"/>
      <c r="E127" s="2"/>
      <c r="F127" s="2"/>
      <c r="G127" s="48"/>
    </row>
    <row r="128" spans="2:7" ht="15">
      <c r="B128" s="6" t="s">
        <v>99</v>
      </c>
      <c r="C128" s="14"/>
      <c r="D128" s="2"/>
      <c r="E128" s="2"/>
      <c r="F128" s="2"/>
      <c r="G128" s="48"/>
    </row>
    <row r="129" spans="2:9" ht="15">
      <c r="B129" s="6" t="s">
        <v>100</v>
      </c>
      <c r="C129" s="14"/>
      <c r="D129" s="2"/>
      <c r="E129" s="2"/>
      <c r="F129" s="2"/>
      <c r="G129" s="48"/>
      <c r="H129" s="51">
        <v>0</v>
      </c>
      <c r="I129" s="6"/>
    </row>
    <row r="130" spans="2:7" ht="15">
      <c r="B130" s="6"/>
      <c r="C130" s="14"/>
      <c r="D130" s="2"/>
      <c r="E130" s="2"/>
      <c r="F130" s="2"/>
      <c r="G130" s="48"/>
    </row>
    <row r="131" spans="2:7" ht="15">
      <c r="B131" s="6" t="s">
        <v>101</v>
      </c>
      <c r="C131" s="14"/>
      <c r="D131" s="2"/>
      <c r="E131" s="2"/>
      <c r="F131" s="2"/>
      <c r="G131" s="48"/>
    </row>
    <row r="132" spans="2:9" ht="15">
      <c r="B132" s="6" t="s">
        <v>102</v>
      </c>
      <c r="C132" s="14"/>
      <c r="D132" s="2"/>
      <c r="E132" s="2"/>
      <c r="F132" s="2"/>
      <c r="G132" s="48"/>
      <c r="H132" s="65">
        <v>1000</v>
      </c>
      <c r="I132" s="6"/>
    </row>
    <row r="133" spans="2:7" ht="15">
      <c r="B133" s="6"/>
      <c r="C133" s="14"/>
      <c r="D133" s="2"/>
      <c r="E133" s="2"/>
      <c r="F133" s="2"/>
      <c r="G133" s="48"/>
    </row>
    <row r="134" spans="2:7" ht="15">
      <c r="B134" s="6"/>
      <c r="C134" s="14"/>
      <c r="D134" s="2"/>
      <c r="E134" s="2"/>
      <c r="F134" s="2"/>
      <c r="G134" s="48"/>
    </row>
    <row r="135" spans="2:9" ht="15">
      <c r="B135" s="6" t="s">
        <v>103</v>
      </c>
      <c r="C135" s="14"/>
      <c r="D135" s="2"/>
      <c r="E135" s="2"/>
      <c r="F135" s="2"/>
      <c r="G135" s="48"/>
      <c r="H135" s="52">
        <f>H120+F32+H123+H126-F116-H129-H132</f>
        <v>6119.5</v>
      </c>
      <c r="I135" s="18"/>
    </row>
    <row r="136" spans="4:7" ht="12.75">
      <c r="D136" s="2"/>
      <c r="E136" s="2"/>
      <c r="F136" s="2"/>
      <c r="G136" s="48"/>
    </row>
    <row r="137" spans="4:7" ht="12.75">
      <c r="D137" s="2"/>
      <c r="E137" s="2"/>
      <c r="F137" s="2"/>
      <c r="G137" s="48"/>
    </row>
    <row r="138" spans="2:7" ht="15">
      <c r="B138" s="6" t="s">
        <v>105</v>
      </c>
      <c r="C138" s="14"/>
      <c r="D138" s="2"/>
      <c r="E138" s="2"/>
      <c r="F138" s="2"/>
      <c r="G138" s="48"/>
    </row>
    <row r="139" spans="2:7" ht="15">
      <c r="B139" s="6" t="s">
        <v>106</v>
      </c>
      <c r="C139" s="14"/>
      <c r="D139" s="2"/>
      <c r="E139" s="2"/>
      <c r="F139" s="2"/>
      <c r="G139" s="48"/>
    </row>
    <row r="140" spans="2:7" ht="15">
      <c r="B140" s="6" t="s">
        <v>107</v>
      </c>
      <c r="C140" s="14"/>
      <c r="D140" s="2"/>
      <c r="E140" s="2"/>
      <c r="F140" s="2"/>
      <c r="G140" s="48"/>
    </row>
    <row r="141" spans="4:7" ht="12.75">
      <c r="D141" s="2"/>
      <c r="E141" s="2"/>
      <c r="F141" s="2"/>
      <c r="G141" s="48"/>
    </row>
    <row r="142" spans="4:7" ht="12.75">
      <c r="D142" s="2"/>
      <c r="E142" s="2"/>
      <c r="F142" s="2"/>
      <c r="G142" s="48"/>
    </row>
    <row r="143" spans="4:7" ht="12.75">
      <c r="D143" s="2"/>
      <c r="E143" s="2"/>
      <c r="F143" s="2"/>
      <c r="G143" s="48"/>
    </row>
    <row r="144" spans="4:7" ht="12.75">
      <c r="D144" s="2"/>
      <c r="E144" s="2"/>
      <c r="F144" s="2"/>
      <c r="G144" s="48"/>
    </row>
    <row r="145" spans="4:7" ht="12.75">
      <c r="D145" s="2"/>
      <c r="E145" s="2"/>
      <c r="F145" s="2"/>
      <c r="G145" s="48"/>
    </row>
    <row r="146" spans="4:7" ht="12.75">
      <c r="D146" s="2"/>
      <c r="E146" s="2"/>
      <c r="F146" s="2"/>
      <c r="G146" s="48"/>
    </row>
    <row r="147" spans="4:7" ht="12.75">
      <c r="D147" s="2"/>
      <c r="E147" s="2"/>
      <c r="F147" s="2"/>
      <c r="G147" s="48"/>
    </row>
    <row r="148" spans="4:7" ht="12.75">
      <c r="D148" s="2"/>
      <c r="E148" s="2"/>
      <c r="F148" s="2"/>
      <c r="G148" s="48"/>
    </row>
    <row r="149" spans="4:7" ht="12.75">
      <c r="D149" s="2"/>
      <c r="E149" s="2"/>
      <c r="F149" s="2"/>
      <c r="G149" s="48"/>
    </row>
    <row r="150" spans="4:7" ht="12.75">
      <c r="D150" s="2"/>
      <c r="E150" s="2"/>
      <c r="F150" s="2"/>
      <c r="G150" s="48"/>
    </row>
    <row r="151" spans="4:7" ht="12.75">
      <c r="D151" s="2"/>
      <c r="E151" s="2"/>
      <c r="F151" s="2"/>
      <c r="G151" s="48"/>
    </row>
    <row r="152" spans="4:7" ht="12.75">
      <c r="D152" s="2"/>
      <c r="E152" s="2"/>
      <c r="F152" s="2"/>
      <c r="G152" s="48"/>
    </row>
    <row r="153" spans="4:7" ht="12.75">
      <c r="D153" s="2"/>
      <c r="E153" s="2"/>
      <c r="F153" s="2"/>
      <c r="G153" s="48"/>
    </row>
    <row r="154" spans="4:7" ht="12.75">
      <c r="D154" s="2"/>
      <c r="E154" s="2"/>
      <c r="F154" s="2"/>
      <c r="G154" s="48"/>
    </row>
    <row r="155" spans="4:7" ht="12.75">
      <c r="D155" s="2"/>
      <c r="E155" s="2"/>
      <c r="F155" s="2"/>
      <c r="G155" s="48"/>
    </row>
    <row r="156" spans="4:7" ht="12.75">
      <c r="D156" s="2"/>
      <c r="E156" s="2"/>
      <c r="F156" s="2"/>
      <c r="G156" s="48"/>
    </row>
    <row r="157" spans="4:7" ht="12.75">
      <c r="D157" s="2"/>
      <c r="E157" s="2"/>
      <c r="F157" s="2"/>
      <c r="G157" s="48"/>
    </row>
    <row r="158" spans="4:7" ht="12.75">
      <c r="D158" s="2"/>
      <c r="E158" s="2"/>
      <c r="F158" s="2"/>
      <c r="G158" s="48"/>
    </row>
    <row r="159" spans="4:7" ht="12.75">
      <c r="D159" s="2"/>
      <c r="E159" s="2"/>
      <c r="F159" s="2"/>
      <c r="G159" s="48"/>
    </row>
    <row r="160" spans="4:7" ht="12.75">
      <c r="D160" s="2"/>
      <c r="E160" s="2"/>
      <c r="F160" s="2"/>
      <c r="G160" s="48"/>
    </row>
    <row r="161" spans="4:7" ht="12.75">
      <c r="D161" s="2"/>
      <c r="E161" s="2"/>
      <c r="F161" s="2"/>
      <c r="G161" s="48"/>
    </row>
    <row r="162" spans="4:7" ht="12.75">
      <c r="D162" s="2"/>
      <c r="E162" s="2"/>
      <c r="F162" s="2"/>
      <c r="G162" s="48"/>
    </row>
    <row r="163" spans="4:7" ht="12.75">
      <c r="D163" s="2"/>
      <c r="E163" s="2"/>
      <c r="F163" s="2"/>
      <c r="G163" s="48"/>
    </row>
    <row r="164" spans="4:7" ht="12.75">
      <c r="D164" s="2"/>
      <c r="E164" s="2"/>
      <c r="F164" s="2"/>
      <c r="G164" s="48"/>
    </row>
    <row r="165" spans="4:7" ht="12.75">
      <c r="D165" s="2"/>
      <c r="E165" s="2"/>
      <c r="F165" s="2"/>
      <c r="G165" s="48"/>
    </row>
    <row r="166" spans="4:7" ht="12.75">
      <c r="D166" s="2"/>
      <c r="E166" s="2"/>
      <c r="F166" s="2"/>
      <c r="G166" s="48"/>
    </row>
    <row r="167" spans="4:7" ht="12.75">
      <c r="D167" s="2"/>
      <c r="E167" s="2"/>
      <c r="F167" s="2"/>
      <c r="G167" s="48"/>
    </row>
    <row r="168" spans="4:7" ht="12.75">
      <c r="D168" s="2"/>
      <c r="E168" s="2"/>
      <c r="F168" s="2"/>
      <c r="G168" s="48"/>
    </row>
    <row r="169" spans="4:7" ht="12.75">
      <c r="D169" s="2"/>
      <c r="E169" s="2"/>
      <c r="F169" s="2"/>
      <c r="G169" s="48"/>
    </row>
    <row r="170" spans="4:7" ht="12.75">
      <c r="D170" s="2"/>
      <c r="E170" s="2"/>
      <c r="F170" s="2"/>
      <c r="G170" s="48"/>
    </row>
    <row r="171" spans="4:7" ht="12.75">
      <c r="D171" s="2"/>
      <c r="E171" s="2"/>
      <c r="F171" s="2"/>
      <c r="G171" s="48"/>
    </row>
    <row r="172" spans="4:7" ht="12.75">
      <c r="D172" s="2"/>
      <c r="E172" s="2"/>
      <c r="F172" s="2"/>
      <c r="G172" s="48"/>
    </row>
    <row r="173" spans="4:7" ht="12.75">
      <c r="D173" s="2"/>
      <c r="E173" s="2"/>
      <c r="F173" s="2"/>
      <c r="G173" s="48"/>
    </row>
    <row r="174" spans="4:7" ht="12.75">
      <c r="D174" s="2"/>
      <c r="E174" s="2"/>
      <c r="F174" s="2"/>
      <c r="G174" s="48"/>
    </row>
    <row r="175" spans="4:7" ht="12.75">
      <c r="D175" s="2"/>
      <c r="E175" s="2"/>
      <c r="F175" s="2"/>
      <c r="G175" s="48"/>
    </row>
    <row r="176" spans="4:7" ht="12.75">
      <c r="D176" s="2"/>
      <c r="E176" s="2"/>
      <c r="F176" s="2"/>
      <c r="G176" s="48"/>
    </row>
    <row r="177" spans="4:7" ht="12.75">
      <c r="D177" s="2"/>
      <c r="E177" s="2"/>
      <c r="F177" s="2"/>
      <c r="G177" s="48"/>
    </row>
    <row r="178" spans="4:7" ht="12.75">
      <c r="D178" s="2"/>
      <c r="E178" s="2"/>
      <c r="F178" s="2"/>
      <c r="G178" s="48"/>
    </row>
    <row r="179" spans="4:7" ht="12.75">
      <c r="D179" s="2"/>
      <c r="E179" s="2"/>
      <c r="F179" s="2"/>
      <c r="G179" s="48"/>
    </row>
    <row r="180" spans="4:7" ht="12.75">
      <c r="D180" s="2"/>
      <c r="E180" s="2"/>
      <c r="F180" s="2"/>
      <c r="G180" s="48"/>
    </row>
    <row r="181" spans="4:7" ht="12.75">
      <c r="D181" s="2"/>
      <c r="E181" s="2"/>
      <c r="F181" s="2"/>
      <c r="G181" s="48"/>
    </row>
    <row r="182" spans="4:7" ht="12.75">
      <c r="D182" s="2"/>
      <c r="E182" s="2"/>
      <c r="F182" s="2"/>
      <c r="G182" s="48"/>
    </row>
    <row r="183" spans="4:7" ht="12.75">
      <c r="D183" s="2"/>
      <c r="E183" s="2"/>
      <c r="F183" s="2"/>
      <c r="G183" s="48"/>
    </row>
    <row r="184" spans="4:7" ht="12.75">
      <c r="D184" s="2"/>
      <c r="E184" s="2"/>
      <c r="F184" s="2"/>
      <c r="G184" s="48"/>
    </row>
    <row r="185" spans="4:7" ht="12.75">
      <c r="D185" s="2"/>
      <c r="E185" s="2"/>
      <c r="F185" s="2"/>
      <c r="G185" s="48"/>
    </row>
    <row r="186" spans="4:7" ht="12.75">
      <c r="D186" s="2"/>
      <c r="E186" s="2"/>
      <c r="F186" s="2"/>
      <c r="G186" s="48"/>
    </row>
    <row r="187" spans="4:7" ht="12.75">
      <c r="D187" s="2"/>
      <c r="E187" s="2"/>
      <c r="F187" s="2"/>
      <c r="G187" s="48"/>
    </row>
    <row r="188" spans="4:7" ht="12.75">
      <c r="D188" s="2"/>
      <c r="E188" s="2"/>
      <c r="F188" s="2"/>
      <c r="G188" s="48"/>
    </row>
    <row r="189" spans="4:7" ht="12.75">
      <c r="D189" s="2"/>
      <c r="E189" s="2"/>
      <c r="F189" s="2"/>
      <c r="G189" s="48"/>
    </row>
    <row r="190" spans="4:7" ht="12.75">
      <c r="D190" s="2"/>
      <c r="E190" s="2"/>
      <c r="F190" s="2"/>
      <c r="G190" s="48"/>
    </row>
    <row r="191" spans="4:7" ht="12.75">
      <c r="D191" s="2"/>
      <c r="E191" s="2"/>
      <c r="F191" s="2"/>
      <c r="G191" s="48"/>
    </row>
    <row r="192" spans="4:7" ht="12.75">
      <c r="D192" s="2"/>
      <c r="E192" s="2"/>
      <c r="F192" s="2"/>
      <c r="G192" s="48"/>
    </row>
    <row r="193" spans="4:7" ht="12.75">
      <c r="D193" s="2"/>
      <c r="E193" s="2"/>
      <c r="F193" s="2"/>
      <c r="G193" s="48"/>
    </row>
    <row r="194" spans="4:7" ht="12.75">
      <c r="D194" s="2"/>
      <c r="E194" s="2"/>
      <c r="F194" s="2"/>
      <c r="G194" s="48"/>
    </row>
    <row r="195" spans="4:7" ht="12.75">
      <c r="D195" s="2"/>
      <c r="E195" s="2"/>
      <c r="F195" s="2"/>
      <c r="G195" s="48"/>
    </row>
    <row r="196" spans="4:7" ht="12.75">
      <c r="D196" s="2"/>
      <c r="E196" s="2"/>
      <c r="F196" s="2"/>
      <c r="G196" s="48"/>
    </row>
    <row r="197" spans="4:7" ht="12.75">
      <c r="D197" s="2"/>
      <c r="E197" s="2"/>
      <c r="F197" s="2"/>
      <c r="G197" s="48"/>
    </row>
    <row r="198" spans="4:7" ht="12.75">
      <c r="D198" s="2"/>
      <c r="E198" s="2"/>
      <c r="F198" s="2"/>
      <c r="G198" s="48"/>
    </row>
    <row r="199" spans="4:7" ht="12.75">
      <c r="D199" s="2"/>
      <c r="E199" s="2"/>
      <c r="F199" s="2"/>
      <c r="G199" s="48"/>
    </row>
    <row r="200" spans="4:7" ht="12.75">
      <c r="D200" s="2"/>
      <c r="E200" s="2"/>
      <c r="F200" s="2"/>
      <c r="G200" s="48"/>
    </row>
    <row r="201" spans="4:7" ht="12.75">
      <c r="D201" s="2"/>
      <c r="E201" s="2"/>
      <c r="F201" s="2"/>
      <c r="G201" s="48"/>
    </row>
    <row r="202" spans="4:7" ht="12.75">
      <c r="D202" s="2"/>
      <c r="E202" s="2"/>
      <c r="F202" s="2"/>
      <c r="G202" s="48"/>
    </row>
    <row r="203" spans="4:7" ht="12.75">
      <c r="D203" s="2"/>
      <c r="E203" s="2"/>
      <c r="F203" s="2"/>
      <c r="G203" s="48"/>
    </row>
    <row r="204" spans="4:7" ht="12.75">
      <c r="D204" s="2"/>
      <c r="E204" s="2"/>
      <c r="F204" s="2"/>
      <c r="G204" s="48"/>
    </row>
    <row r="205" spans="4:7" ht="12.75">
      <c r="D205" s="2"/>
      <c r="E205" s="2"/>
      <c r="F205" s="2"/>
      <c r="G205" s="48"/>
    </row>
    <row r="206" spans="4:7" ht="12.75">
      <c r="D206" s="2"/>
      <c r="E206" s="2"/>
      <c r="F206" s="2"/>
      <c r="G206" s="48"/>
    </row>
    <row r="207" spans="4:7" ht="12.75">
      <c r="D207" s="2"/>
      <c r="E207" s="2"/>
      <c r="F207" s="2"/>
      <c r="G207" s="48"/>
    </row>
    <row r="208" spans="4:7" ht="12.75">
      <c r="D208" s="2"/>
      <c r="E208" s="2"/>
      <c r="F208" s="2"/>
      <c r="G208" s="48"/>
    </row>
    <row r="209" spans="4:7" ht="12.75">
      <c r="D209" s="2"/>
      <c r="E209" s="2"/>
      <c r="F209" s="2"/>
      <c r="G209" s="48"/>
    </row>
    <row r="210" spans="4:7" ht="12.75">
      <c r="D210" s="2"/>
      <c r="E210" s="2"/>
      <c r="F210" s="2"/>
      <c r="G210" s="48"/>
    </row>
    <row r="211" spans="4:7" ht="12.75">
      <c r="D211" s="2"/>
      <c r="E211" s="2"/>
      <c r="F211" s="2"/>
      <c r="G211" s="48"/>
    </row>
    <row r="212" spans="4:7" ht="12.75">
      <c r="D212" s="2"/>
      <c r="E212" s="2"/>
      <c r="F212" s="2"/>
      <c r="G212" s="48"/>
    </row>
    <row r="213" spans="4:7" ht="12.75">
      <c r="D213" s="2"/>
      <c r="E213" s="2"/>
      <c r="F213" s="2"/>
      <c r="G213" s="48"/>
    </row>
    <row r="214" spans="4:7" ht="12.75">
      <c r="D214" s="2"/>
      <c r="E214" s="2"/>
      <c r="F214" s="2"/>
      <c r="G214" s="48"/>
    </row>
    <row r="215" spans="4:7" ht="12.75">
      <c r="D215" s="2"/>
      <c r="E215" s="2"/>
      <c r="F215" s="2"/>
      <c r="G215" s="48"/>
    </row>
    <row r="216" spans="4:7" ht="12.75">
      <c r="D216" s="2"/>
      <c r="E216" s="2"/>
      <c r="F216" s="2"/>
      <c r="G216" s="48"/>
    </row>
    <row r="217" spans="4:7" ht="12.75">
      <c r="D217" s="2"/>
      <c r="E217" s="2"/>
      <c r="F217" s="2"/>
      <c r="G217" s="48"/>
    </row>
    <row r="218" spans="4:7" ht="12.75">
      <c r="D218" s="2"/>
      <c r="E218" s="2"/>
      <c r="F218" s="2"/>
      <c r="G218" s="48"/>
    </row>
    <row r="219" spans="4:7" ht="12.75">
      <c r="D219" s="2"/>
      <c r="E219" s="2"/>
      <c r="F219" s="2"/>
      <c r="G219" s="48"/>
    </row>
    <row r="220" spans="4:7" ht="12.75">
      <c r="D220" s="2"/>
      <c r="E220" s="2"/>
      <c r="F220" s="2"/>
      <c r="G220" s="48"/>
    </row>
    <row r="221" spans="4:7" ht="12.75">
      <c r="D221" s="2"/>
      <c r="E221" s="2"/>
      <c r="F221" s="2"/>
      <c r="G221" s="48"/>
    </row>
    <row r="222" spans="4:7" ht="12.75">
      <c r="D222" s="2"/>
      <c r="E222" s="2"/>
      <c r="F222" s="2"/>
      <c r="G222" s="48"/>
    </row>
    <row r="223" spans="4:7" ht="12.75">
      <c r="D223" s="2"/>
      <c r="E223" s="2"/>
      <c r="F223" s="2"/>
      <c r="G223" s="48"/>
    </row>
    <row r="224" spans="4:7" ht="12.75">
      <c r="D224" s="2"/>
      <c r="E224" s="2"/>
      <c r="F224" s="2"/>
      <c r="G224" s="48"/>
    </row>
    <row r="225" spans="4:7" ht="12.75">
      <c r="D225" s="2"/>
      <c r="E225" s="2"/>
      <c r="F225" s="2"/>
      <c r="G225" s="48"/>
    </row>
    <row r="226" spans="4:7" ht="12.75">
      <c r="D226" s="2"/>
      <c r="E226" s="2"/>
      <c r="F226" s="2"/>
      <c r="G226" s="48"/>
    </row>
    <row r="227" spans="4:7" ht="12.75">
      <c r="D227" s="2"/>
      <c r="E227" s="2"/>
      <c r="F227" s="2"/>
      <c r="G227" s="48"/>
    </row>
    <row r="228" spans="4:7" ht="12.75">
      <c r="D228" s="2"/>
      <c r="E228" s="2"/>
      <c r="F228" s="2"/>
      <c r="G228" s="48"/>
    </row>
    <row r="229" spans="4:7" ht="12.75">
      <c r="D229" s="2"/>
      <c r="E229" s="2"/>
      <c r="F229" s="2"/>
      <c r="G229" s="48"/>
    </row>
    <row r="230" spans="4:7" ht="12.75">
      <c r="D230" s="2"/>
      <c r="E230" s="2"/>
      <c r="F230" s="2"/>
      <c r="G230" s="48"/>
    </row>
    <row r="231" spans="4:7" ht="12.75">
      <c r="D231" s="2"/>
      <c r="E231" s="2"/>
      <c r="F231" s="2"/>
      <c r="G231" s="48"/>
    </row>
    <row r="232" spans="4:7" ht="12.75">
      <c r="D232" s="2"/>
      <c r="E232" s="2"/>
      <c r="F232" s="2"/>
      <c r="G232" s="48"/>
    </row>
    <row r="233" spans="4:7" ht="12.75">
      <c r="D233" s="2"/>
      <c r="E233" s="2"/>
      <c r="F233" s="2"/>
      <c r="G233" s="48"/>
    </row>
    <row r="234" spans="4:7" ht="12.75">
      <c r="D234" s="2"/>
      <c r="E234" s="2"/>
      <c r="F234" s="2"/>
      <c r="G234" s="48"/>
    </row>
    <row r="235" spans="4:7" ht="12.75">
      <c r="D235" s="2"/>
      <c r="E235" s="2"/>
      <c r="F235" s="2"/>
      <c r="G235" s="48"/>
    </row>
    <row r="236" spans="4:7" ht="12.75">
      <c r="D236" s="2"/>
      <c r="E236" s="2"/>
      <c r="F236" s="2"/>
      <c r="G236" s="48"/>
    </row>
    <row r="237" spans="4:7" ht="12.75">
      <c r="D237" s="2"/>
      <c r="E237" s="2"/>
      <c r="F237" s="2"/>
      <c r="G237" s="48"/>
    </row>
    <row r="238" spans="4:7" ht="12.75">
      <c r="D238" s="2"/>
      <c r="E238" s="2"/>
      <c r="F238" s="2"/>
      <c r="G238" s="48"/>
    </row>
    <row r="239" spans="4:7" ht="12.75">
      <c r="D239" s="2"/>
      <c r="E239" s="2"/>
      <c r="F239" s="2"/>
      <c r="G239" s="48"/>
    </row>
    <row r="240" spans="4:7" ht="12.75">
      <c r="D240" s="2"/>
      <c r="E240" s="2"/>
      <c r="F240" s="2"/>
      <c r="G240" s="48"/>
    </row>
    <row r="241" spans="4:7" ht="12.75">
      <c r="D241" s="2"/>
      <c r="E241" s="2"/>
      <c r="F241" s="2"/>
      <c r="G241" s="48"/>
    </row>
    <row r="242" spans="4:7" ht="12.75">
      <c r="D242" s="2"/>
      <c r="E242" s="2"/>
      <c r="F242" s="2"/>
      <c r="G242" s="48"/>
    </row>
    <row r="243" spans="4:7" ht="12.75">
      <c r="D243" s="2"/>
      <c r="E243" s="2"/>
      <c r="F243" s="2"/>
      <c r="G243" s="48"/>
    </row>
    <row r="244" spans="4:7" ht="12.75">
      <c r="D244" s="2"/>
      <c r="E244" s="2"/>
      <c r="F244" s="2"/>
      <c r="G244" s="48"/>
    </row>
    <row r="245" spans="4:7" ht="12.75">
      <c r="D245" s="2"/>
      <c r="E245" s="2"/>
      <c r="F245" s="2"/>
      <c r="G245" s="48"/>
    </row>
    <row r="246" spans="4:7" ht="12.75">
      <c r="D246" s="2"/>
      <c r="E246" s="2"/>
      <c r="F246" s="2"/>
      <c r="G246" s="48"/>
    </row>
    <row r="247" spans="4:7" ht="12.75">
      <c r="D247" s="2"/>
      <c r="E247" s="2"/>
      <c r="F247" s="2"/>
      <c r="G247" s="48"/>
    </row>
    <row r="248" spans="4:7" ht="12.75">
      <c r="D248" s="2"/>
      <c r="E248" s="2"/>
      <c r="F248" s="2"/>
      <c r="G248" s="48"/>
    </row>
    <row r="249" spans="4:7" ht="12.75">
      <c r="D249" s="2"/>
      <c r="E249" s="2"/>
      <c r="F249" s="2"/>
      <c r="G249" s="48"/>
    </row>
    <row r="250" spans="4:7" ht="12.75">
      <c r="D250" s="2"/>
      <c r="E250" s="2"/>
      <c r="F250" s="2"/>
      <c r="G250" s="48"/>
    </row>
    <row r="251" spans="4:7" ht="12.75">
      <c r="D251" s="2"/>
      <c r="E251" s="2"/>
      <c r="F251" s="2"/>
      <c r="G251" s="48"/>
    </row>
    <row r="252" spans="4:7" ht="12.75">
      <c r="D252" s="2"/>
      <c r="E252" s="2"/>
      <c r="F252" s="2"/>
      <c r="G252" s="48"/>
    </row>
    <row r="253" spans="4:7" ht="12.75">
      <c r="D253" s="2"/>
      <c r="E253" s="2"/>
      <c r="F253" s="2"/>
      <c r="G253" s="48"/>
    </row>
    <row r="254" spans="4:7" ht="12.75">
      <c r="D254" s="2"/>
      <c r="E254" s="2"/>
      <c r="F254" s="2"/>
      <c r="G254" s="48"/>
    </row>
    <row r="255" spans="4:7" ht="12.75">
      <c r="D255" s="2"/>
      <c r="E255" s="2"/>
      <c r="F255" s="2"/>
      <c r="G255" s="48"/>
    </row>
    <row r="256" spans="4:7" ht="12.75">
      <c r="D256" s="2"/>
      <c r="E256" s="2"/>
      <c r="F256" s="2"/>
      <c r="G256" s="48"/>
    </row>
    <row r="257" spans="4:7" ht="12.75">
      <c r="D257" s="2"/>
      <c r="E257" s="2"/>
      <c r="F257" s="2"/>
      <c r="G257" s="48"/>
    </row>
    <row r="258" spans="4:7" ht="12.75">
      <c r="D258" s="2"/>
      <c r="E258" s="2"/>
      <c r="F258" s="2"/>
      <c r="G258" s="48"/>
    </row>
    <row r="259" spans="4:7" ht="12.75">
      <c r="D259" s="2"/>
      <c r="E259" s="2"/>
      <c r="F259" s="2"/>
      <c r="G259" s="48"/>
    </row>
    <row r="260" spans="4:7" ht="12.75">
      <c r="D260" s="2"/>
      <c r="E260" s="2"/>
      <c r="F260" s="2"/>
      <c r="G260" s="48"/>
    </row>
    <row r="261" spans="4:7" ht="12.75">
      <c r="D261" s="2"/>
      <c r="E261" s="2"/>
      <c r="F261" s="2"/>
      <c r="G261" s="48"/>
    </row>
    <row r="262" spans="4:7" ht="12.75">
      <c r="D262" s="2"/>
      <c r="E262" s="2"/>
      <c r="F262" s="2"/>
      <c r="G262" s="48"/>
    </row>
    <row r="263" spans="4:7" ht="12.75">
      <c r="D263" s="2"/>
      <c r="E263" s="2"/>
      <c r="F263" s="2"/>
      <c r="G263" s="48"/>
    </row>
    <row r="264" spans="4:7" ht="12.75">
      <c r="D264" s="2"/>
      <c r="E264" s="2"/>
      <c r="F264" s="2"/>
      <c r="G264" s="48"/>
    </row>
    <row r="265" spans="4:7" ht="12.75">
      <c r="D265" s="2"/>
      <c r="E265" s="2"/>
      <c r="F265" s="2"/>
      <c r="G265" s="48"/>
    </row>
    <row r="266" spans="4:7" ht="12.75">
      <c r="D266" s="2"/>
      <c r="E266" s="2"/>
      <c r="F266" s="2"/>
      <c r="G266" s="48"/>
    </row>
    <row r="267" spans="4:7" ht="12.75">
      <c r="D267" s="2"/>
      <c r="E267" s="2"/>
      <c r="F267" s="2"/>
      <c r="G267" s="48"/>
    </row>
    <row r="268" spans="4:7" ht="12.75">
      <c r="D268" s="2"/>
      <c r="E268" s="2"/>
      <c r="F268" s="2"/>
      <c r="G268" s="48"/>
    </row>
    <row r="269" spans="4:7" ht="12.75">
      <c r="D269" s="2"/>
      <c r="E269" s="2"/>
      <c r="F269" s="2"/>
      <c r="G269" s="48"/>
    </row>
    <row r="270" spans="4:7" ht="12.75">
      <c r="D270" s="2"/>
      <c r="E270" s="2"/>
      <c r="F270" s="2"/>
      <c r="G270" s="48"/>
    </row>
    <row r="271" spans="4:7" ht="12.75">
      <c r="D271" s="2"/>
      <c r="E271" s="2"/>
      <c r="F271" s="2"/>
      <c r="G271" s="48"/>
    </row>
    <row r="272" spans="4:7" ht="12.75">
      <c r="D272" s="2"/>
      <c r="E272" s="2"/>
      <c r="F272" s="2"/>
      <c r="G272" s="48"/>
    </row>
    <row r="273" spans="4:7" ht="12.75">
      <c r="D273" s="2"/>
      <c r="E273" s="2"/>
      <c r="F273" s="2"/>
      <c r="G273" s="48"/>
    </row>
    <row r="274" spans="4:7" ht="12.75">
      <c r="D274" s="2"/>
      <c r="E274" s="2"/>
      <c r="F274" s="2"/>
      <c r="G274" s="48"/>
    </row>
    <row r="275" spans="4:7" ht="12.75">
      <c r="D275" s="2"/>
      <c r="E275" s="2"/>
      <c r="F275" s="2"/>
      <c r="G275" s="48"/>
    </row>
    <row r="276" spans="4:7" ht="12.75">
      <c r="D276" s="2"/>
      <c r="E276" s="2"/>
      <c r="F276" s="2"/>
      <c r="G276" s="48"/>
    </row>
    <row r="277" spans="4:7" ht="12.75">
      <c r="D277" s="2"/>
      <c r="E277" s="2"/>
      <c r="F277" s="2"/>
      <c r="G277" s="48"/>
    </row>
    <row r="278" spans="4:7" ht="12.75">
      <c r="D278" s="2"/>
      <c r="E278" s="2"/>
      <c r="F278" s="2"/>
      <c r="G278" s="48"/>
    </row>
    <row r="279" spans="4:7" ht="12.75">
      <c r="D279" s="2"/>
      <c r="E279" s="2"/>
      <c r="F279" s="2"/>
      <c r="G279" s="48"/>
    </row>
    <row r="280" spans="4:7" ht="12.75">
      <c r="D280" s="2"/>
      <c r="E280" s="2"/>
      <c r="F280" s="2"/>
      <c r="G280" s="48"/>
    </row>
    <row r="281" spans="4:7" ht="12.75">
      <c r="D281" s="2"/>
      <c r="E281" s="2"/>
      <c r="F281" s="2"/>
      <c r="G281" s="48"/>
    </row>
    <row r="282" spans="4:7" ht="12.75">
      <c r="D282" s="2"/>
      <c r="E282" s="2"/>
      <c r="F282" s="2"/>
      <c r="G282" s="48"/>
    </row>
    <row r="283" spans="4:7" ht="12.75">
      <c r="D283" s="2"/>
      <c r="E283" s="2"/>
      <c r="F283" s="2"/>
      <c r="G283" s="48"/>
    </row>
    <row r="284" spans="4:7" ht="12.75">
      <c r="D284" s="2"/>
      <c r="E284" s="2"/>
      <c r="F284" s="2"/>
      <c r="G284" s="48"/>
    </row>
    <row r="285" spans="4:7" ht="12.75">
      <c r="D285" s="2"/>
      <c r="E285" s="2"/>
      <c r="F285" s="2"/>
      <c r="G285" s="48"/>
    </row>
    <row r="286" spans="4:7" ht="12.75">
      <c r="D286" s="2"/>
      <c r="E286" s="2"/>
      <c r="F286" s="2"/>
      <c r="G286" s="48"/>
    </row>
    <row r="287" spans="4:7" ht="12.75">
      <c r="D287" s="2"/>
      <c r="E287" s="2"/>
      <c r="F287" s="2"/>
      <c r="G287" s="48"/>
    </row>
    <row r="288" spans="4:7" ht="12.75">
      <c r="D288" s="2"/>
      <c r="E288" s="2"/>
      <c r="F288" s="2"/>
      <c r="G288" s="48"/>
    </row>
    <row r="289" spans="4:7" ht="12.75">
      <c r="D289" s="2"/>
      <c r="E289" s="2"/>
      <c r="F289" s="2"/>
      <c r="G289" s="48"/>
    </row>
    <row r="290" spans="4:7" ht="12.75">
      <c r="D290" s="2"/>
      <c r="E290" s="2"/>
      <c r="F290" s="2"/>
      <c r="G290" s="48"/>
    </row>
    <row r="291" spans="4:7" ht="12.75">
      <c r="D291" s="2"/>
      <c r="E291" s="2"/>
      <c r="F291" s="2"/>
      <c r="G291" s="48"/>
    </row>
    <row r="292" spans="4:7" ht="12.75">
      <c r="D292" s="2"/>
      <c r="E292" s="2"/>
      <c r="F292" s="2"/>
      <c r="G292" s="48"/>
    </row>
    <row r="293" spans="4:7" ht="12.75">
      <c r="D293" s="2"/>
      <c r="E293" s="2"/>
      <c r="F293" s="2"/>
      <c r="G293" s="48"/>
    </row>
    <row r="294" spans="4:7" ht="12.75">
      <c r="D294" s="2"/>
      <c r="E294" s="2"/>
      <c r="F294" s="2"/>
      <c r="G294" s="48"/>
    </row>
    <row r="295" spans="4:7" ht="12.75">
      <c r="D295" s="2"/>
      <c r="E295" s="2"/>
      <c r="F295" s="2"/>
      <c r="G295" s="48"/>
    </row>
    <row r="296" spans="4:7" ht="12.75">
      <c r="D296" s="2"/>
      <c r="E296" s="2"/>
      <c r="F296" s="2"/>
      <c r="G296" s="48"/>
    </row>
    <row r="297" spans="4:7" ht="12.75">
      <c r="D297" s="2"/>
      <c r="E297" s="2"/>
      <c r="F297" s="2"/>
      <c r="G297" s="48"/>
    </row>
    <row r="298" spans="4:7" ht="12.75">
      <c r="D298" s="2"/>
      <c r="E298" s="2"/>
      <c r="F298" s="2"/>
      <c r="G298" s="48"/>
    </row>
    <row r="299" spans="4:7" ht="12.75">
      <c r="D299" s="2"/>
      <c r="E299" s="2"/>
      <c r="F299" s="2"/>
      <c r="G299" s="48"/>
    </row>
    <row r="300" spans="4:7" ht="12.75">
      <c r="D300" s="2"/>
      <c r="E300" s="2"/>
      <c r="F300" s="2"/>
      <c r="G300" s="48"/>
    </row>
    <row r="301" spans="4:7" ht="12.75">
      <c r="D301" s="2"/>
      <c r="E301" s="2"/>
      <c r="F301" s="2"/>
      <c r="G301" s="48"/>
    </row>
    <row r="302" spans="4:7" ht="12.75">
      <c r="D302" s="2"/>
      <c r="E302" s="2"/>
      <c r="F302" s="2"/>
      <c r="G302" s="48"/>
    </row>
    <row r="303" spans="4:7" ht="12.75">
      <c r="D303" s="2"/>
      <c r="E303" s="2"/>
      <c r="F303" s="2"/>
      <c r="G303" s="48"/>
    </row>
    <row r="304" spans="4:7" ht="12.75">
      <c r="D304" s="2"/>
      <c r="E304" s="2"/>
      <c r="F304" s="2"/>
      <c r="G304" s="48"/>
    </row>
    <row r="305" spans="4:7" ht="12.75">
      <c r="D305" s="2"/>
      <c r="E305" s="2"/>
      <c r="F305" s="2"/>
      <c r="G305" s="48"/>
    </row>
    <row r="306" spans="4:7" ht="12.75">
      <c r="D306" s="2"/>
      <c r="E306" s="2"/>
      <c r="F306" s="2"/>
      <c r="G306" s="48"/>
    </row>
    <row r="307" spans="4:7" ht="12.75">
      <c r="D307" s="2"/>
      <c r="E307" s="2"/>
      <c r="F307" s="2"/>
      <c r="G307" s="48"/>
    </row>
    <row r="308" spans="4:7" ht="12.75">
      <c r="D308" s="2"/>
      <c r="E308" s="2"/>
      <c r="F308" s="2"/>
      <c r="G308" s="48"/>
    </row>
    <row r="309" spans="4:7" ht="12.75">
      <c r="D309" s="2"/>
      <c r="E309" s="2"/>
      <c r="F309" s="2"/>
      <c r="G309" s="48"/>
    </row>
    <row r="310" spans="4:7" ht="12.75">
      <c r="D310" s="2"/>
      <c r="E310" s="2"/>
      <c r="F310" s="2"/>
      <c r="G310" s="48"/>
    </row>
    <row r="311" spans="4:7" ht="12.75">
      <c r="D311" s="2"/>
      <c r="E311" s="2"/>
      <c r="F311" s="2"/>
      <c r="G311" s="48"/>
    </row>
    <row r="312" spans="4:7" ht="12.75">
      <c r="D312" s="2"/>
      <c r="E312" s="2"/>
      <c r="F312" s="2"/>
      <c r="G312" s="48"/>
    </row>
    <row r="313" spans="4:7" ht="12.75">
      <c r="D313" s="2"/>
      <c r="E313" s="2"/>
      <c r="F313" s="2"/>
      <c r="G313" s="48"/>
    </row>
    <row r="314" spans="4:7" ht="12.75">
      <c r="D314" s="2"/>
      <c r="E314" s="2"/>
      <c r="F314" s="2"/>
      <c r="G314" s="48"/>
    </row>
    <row r="315" spans="4:7" ht="12.75">
      <c r="D315" s="2"/>
      <c r="E315" s="2"/>
      <c r="F315" s="2"/>
      <c r="G315" s="48"/>
    </row>
    <row r="316" spans="4:7" ht="12.75">
      <c r="D316" s="2"/>
      <c r="E316" s="2"/>
      <c r="F316" s="2"/>
      <c r="G316" s="48"/>
    </row>
    <row r="317" spans="4:7" ht="12.75">
      <c r="D317" s="2"/>
      <c r="E317" s="2"/>
      <c r="F317" s="2"/>
      <c r="G317" s="48"/>
    </row>
    <row r="318" spans="4:7" ht="12.75">
      <c r="D318" s="2"/>
      <c r="E318" s="2"/>
      <c r="F318" s="2"/>
      <c r="G318" s="48"/>
    </row>
    <row r="319" spans="4:7" ht="12.75">
      <c r="D319" s="2"/>
      <c r="E319" s="2"/>
      <c r="F319" s="2"/>
      <c r="G319" s="48"/>
    </row>
    <row r="320" spans="4:7" ht="12.75">
      <c r="D320" s="2"/>
      <c r="E320" s="2"/>
      <c r="F320" s="2"/>
      <c r="G320" s="48"/>
    </row>
    <row r="321" spans="4:7" ht="12.75">
      <c r="D321" s="2"/>
      <c r="E321" s="2"/>
      <c r="F321" s="2"/>
      <c r="G321" s="48"/>
    </row>
    <row r="322" spans="4:7" ht="12.75">
      <c r="D322" s="2"/>
      <c r="E322" s="2"/>
      <c r="F322" s="2"/>
      <c r="G322" s="48"/>
    </row>
    <row r="323" spans="4:7" ht="12.75">
      <c r="D323" s="2"/>
      <c r="E323" s="2"/>
      <c r="F323" s="2"/>
      <c r="G323" s="48"/>
    </row>
    <row r="324" spans="4:7" ht="12.75">
      <c r="D324" s="2"/>
      <c r="E324" s="2"/>
      <c r="F324" s="2"/>
      <c r="G324" s="48"/>
    </row>
    <row r="325" spans="4:7" ht="12.75">
      <c r="D325" s="2"/>
      <c r="E325" s="2"/>
      <c r="F325" s="2"/>
      <c r="G325" s="48"/>
    </row>
    <row r="326" spans="4:7" ht="12.75">
      <c r="D326" s="2"/>
      <c r="E326" s="2"/>
      <c r="F326" s="2"/>
      <c r="G326" s="48"/>
    </row>
    <row r="327" spans="4:7" ht="12.75">
      <c r="D327" s="2"/>
      <c r="E327" s="2"/>
      <c r="F327" s="2"/>
      <c r="G327" s="48"/>
    </row>
    <row r="328" spans="4:7" ht="12.75">
      <c r="D328" s="2"/>
      <c r="E328" s="2"/>
      <c r="F328" s="2"/>
      <c r="G328" s="48"/>
    </row>
    <row r="329" spans="4:7" ht="12.75">
      <c r="D329" s="2"/>
      <c r="E329" s="2"/>
      <c r="F329" s="2"/>
      <c r="G329" s="48"/>
    </row>
    <row r="330" spans="4:7" ht="12.75">
      <c r="D330" s="2"/>
      <c r="E330" s="2"/>
      <c r="F330" s="2"/>
      <c r="G330" s="48"/>
    </row>
    <row r="331" spans="4:7" ht="12.75">
      <c r="D331" s="2"/>
      <c r="E331" s="2"/>
      <c r="F331" s="2"/>
      <c r="G331" s="48"/>
    </row>
    <row r="332" spans="4:7" ht="12.75">
      <c r="D332" s="2"/>
      <c r="E332" s="2"/>
      <c r="F332" s="2"/>
      <c r="G332" s="48"/>
    </row>
    <row r="333" spans="4:7" ht="12.75">
      <c r="D333" s="2"/>
      <c r="E333" s="2"/>
      <c r="F333" s="2"/>
      <c r="G333" s="48"/>
    </row>
    <row r="334" spans="4:7" ht="12.75">
      <c r="D334" s="2"/>
      <c r="E334" s="2"/>
      <c r="F334" s="2"/>
      <c r="G334" s="48"/>
    </row>
    <row r="335" spans="4:7" ht="12.75">
      <c r="D335" s="2"/>
      <c r="E335" s="2"/>
      <c r="F335" s="2"/>
      <c r="G335" s="48"/>
    </row>
    <row r="336" spans="4:7" ht="12.75">
      <c r="D336" s="2"/>
      <c r="E336" s="2"/>
      <c r="F336" s="2"/>
      <c r="G336" s="48"/>
    </row>
    <row r="337" spans="4:7" ht="12.75">
      <c r="D337" s="2"/>
      <c r="E337" s="2"/>
      <c r="F337" s="2"/>
      <c r="G337" s="48"/>
    </row>
    <row r="338" spans="4:7" ht="12.75">
      <c r="D338" s="2"/>
      <c r="E338" s="2"/>
      <c r="F338" s="2"/>
      <c r="G338" s="48"/>
    </row>
    <row r="339" spans="4:7" ht="12.75">
      <c r="D339" s="2"/>
      <c r="E339" s="2"/>
      <c r="F339" s="2"/>
      <c r="G339" s="48"/>
    </row>
    <row r="340" spans="4:7" ht="12.75">
      <c r="D340" s="2"/>
      <c r="E340" s="2"/>
      <c r="F340" s="2"/>
      <c r="G340" s="48"/>
    </row>
    <row r="341" spans="4:7" ht="12.75">
      <c r="D341" s="2"/>
      <c r="E341" s="2"/>
      <c r="F341" s="2"/>
      <c r="G341" s="48"/>
    </row>
    <row r="342" spans="4:7" ht="12.75">
      <c r="D342" s="2"/>
      <c r="E342" s="2"/>
      <c r="F342" s="2"/>
      <c r="G342" s="48"/>
    </row>
    <row r="343" spans="4:7" ht="12.75">
      <c r="D343" s="2"/>
      <c r="E343" s="2"/>
      <c r="F343" s="2"/>
      <c r="G343" s="48"/>
    </row>
    <row r="344" spans="4:7" ht="12.75">
      <c r="D344" s="2"/>
      <c r="E344" s="2"/>
      <c r="F344" s="2"/>
      <c r="G344" s="48"/>
    </row>
    <row r="345" spans="4:7" ht="12.75">
      <c r="D345" s="2"/>
      <c r="E345" s="2"/>
      <c r="F345" s="2"/>
      <c r="G345" s="48"/>
    </row>
    <row r="346" spans="4:7" ht="12.75">
      <c r="D346" s="2"/>
      <c r="E346" s="2"/>
      <c r="F346" s="2"/>
      <c r="G346" s="48"/>
    </row>
    <row r="347" spans="4:7" ht="12.75">
      <c r="D347" s="2"/>
      <c r="E347" s="2"/>
      <c r="F347" s="2"/>
      <c r="G347" s="48"/>
    </row>
    <row r="348" spans="4:7" ht="12.75">
      <c r="D348" s="2"/>
      <c r="E348" s="2"/>
      <c r="F348" s="2"/>
      <c r="G348" s="48"/>
    </row>
    <row r="349" spans="4:7" ht="12.75">
      <c r="D349" s="2"/>
      <c r="E349" s="2"/>
      <c r="F349" s="2"/>
      <c r="G349" s="48"/>
    </row>
    <row r="350" spans="4:7" ht="12.75">
      <c r="D350" s="2"/>
      <c r="E350" s="2"/>
      <c r="F350" s="2"/>
      <c r="G350" s="48"/>
    </row>
    <row r="351" spans="4:7" ht="12.75">
      <c r="D351" s="2"/>
      <c r="E351" s="2"/>
      <c r="F351" s="2"/>
      <c r="G351" s="48"/>
    </row>
    <row r="352" spans="4:7" ht="12.75">
      <c r="D352" s="2"/>
      <c r="E352" s="2"/>
      <c r="F352" s="2"/>
      <c r="G352" s="48"/>
    </row>
    <row r="353" spans="4:7" ht="12.75">
      <c r="D353" s="2"/>
      <c r="E353" s="2"/>
      <c r="F353" s="2"/>
      <c r="G353" s="48"/>
    </row>
    <row r="354" spans="4:7" ht="12.75">
      <c r="D354" s="2"/>
      <c r="E354" s="2"/>
      <c r="F354" s="2"/>
      <c r="G354" s="48"/>
    </row>
    <row r="355" spans="4:7" ht="12.75">
      <c r="D355" s="2"/>
      <c r="E355" s="2"/>
      <c r="F355" s="2"/>
      <c r="G355" s="48"/>
    </row>
    <row r="356" spans="4:7" ht="12.75">
      <c r="D356" s="2"/>
      <c r="E356" s="2"/>
      <c r="F356" s="2"/>
      <c r="G356" s="48"/>
    </row>
    <row r="357" spans="4:7" ht="12.75">
      <c r="D357" s="2"/>
      <c r="E357" s="2"/>
      <c r="F357" s="2"/>
      <c r="G357" s="48"/>
    </row>
    <row r="358" spans="4:7" ht="12.75">
      <c r="D358" s="2"/>
      <c r="E358" s="2"/>
      <c r="F358" s="2"/>
      <c r="G358" s="48"/>
    </row>
    <row r="359" spans="4:7" ht="12.75">
      <c r="D359" s="2"/>
      <c r="E359" s="2"/>
      <c r="F359" s="2"/>
      <c r="G359" s="48"/>
    </row>
    <row r="360" spans="4:7" ht="12.75">
      <c r="D360" s="2"/>
      <c r="E360" s="2"/>
      <c r="F360" s="2"/>
      <c r="G360" s="48"/>
    </row>
    <row r="361" spans="4:7" ht="12.75">
      <c r="D361" s="2"/>
      <c r="E361" s="2"/>
      <c r="F361" s="2"/>
      <c r="G361" s="48"/>
    </row>
    <row r="362" spans="4:7" ht="12.75">
      <c r="D362" s="2"/>
      <c r="E362" s="2"/>
      <c r="F362" s="2"/>
      <c r="G362" s="48"/>
    </row>
    <row r="363" spans="4:7" ht="12.75">
      <c r="D363" s="2"/>
      <c r="E363" s="2"/>
      <c r="F363" s="2"/>
      <c r="G363" s="48"/>
    </row>
    <row r="364" spans="4:7" ht="12.75">
      <c r="D364" s="2"/>
      <c r="E364" s="2"/>
      <c r="F364" s="2"/>
      <c r="G364" s="48"/>
    </row>
    <row r="365" spans="4:7" ht="12.75">
      <c r="D365" s="2"/>
      <c r="E365" s="2"/>
      <c r="F365" s="2"/>
      <c r="G365" s="48"/>
    </row>
    <row r="366" spans="4:7" ht="12.75">
      <c r="D366" s="2"/>
      <c r="E366" s="2"/>
      <c r="F366" s="2"/>
      <c r="G366" s="48"/>
    </row>
    <row r="367" spans="4:7" ht="12.75">
      <c r="D367" s="2"/>
      <c r="E367" s="2"/>
      <c r="F367" s="2"/>
      <c r="G367" s="48"/>
    </row>
    <row r="368" spans="4:7" ht="12.75">
      <c r="D368" s="2"/>
      <c r="E368" s="2"/>
      <c r="F368" s="2"/>
      <c r="G368" s="48"/>
    </row>
    <row r="369" spans="4:7" ht="12.75">
      <c r="D369" s="2"/>
      <c r="E369" s="2"/>
      <c r="F369" s="2"/>
      <c r="G369" s="48"/>
    </row>
    <row r="370" spans="4:7" ht="12.75">
      <c r="D370" s="2"/>
      <c r="E370" s="2"/>
      <c r="F370" s="2"/>
      <c r="G370" s="48"/>
    </row>
    <row r="371" spans="4:7" ht="12.75">
      <c r="D371" s="2"/>
      <c r="E371" s="2"/>
      <c r="F371" s="2"/>
      <c r="G371" s="48"/>
    </row>
    <row r="372" spans="4:7" ht="12.75">
      <c r="D372" s="2"/>
      <c r="E372" s="2"/>
      <c r="F372" s="2"/>
      <c r="G372" s="48"/>
    </row>
    <row r="373" spans="4:7" ht="12.75">
      <c r="D373" s="2"/>
      <c r="E373" s="2"/>
      <c r="F373" s="2"/>
      <c r="G373" s="48"/>
    </row>
    <row r="374" spans="4:7" ht="12.75">
      <c r="D374" s="2"/>
      <c r="E374" s="2"/>
      <c r="F374" s="2"/>
      <c r="G374" s="48"/>
    </row>
    <row r="375" spans="4:7" ht="12.75">
      <c r="D375" s="2"/>
      <c r="E375" s="2"/>
      <c r="F375" s="2"/>
      <c r="G375" s="48"/>
    </row>
    <row r="376" spans="4:7" ht="12.75">
      <c r="D376" s="2"/>
      <c r="E376" s="2"/>
      <c r="F376" s="2"/>
      <c r="G376" s="48"/>
    </row>
    <row r="377" spans="4:7" ht="12.75">
      <c r="D377" s="2"/>
      <c r="E377" s="2"/>
      <c r="F377" s="2"/>
      <c r="G377" s="48"/>
    </row>
    <row r="378" spans="4:7" ht="12.75">
      <c r="D378" s="2"/>
      <c r="E378" s="2"/>
      <c r="F378" s="2"/>
      <c r="G378" s="48"/>
    </row>
    <row r="379" spans="4:7" ht="12.75">
      <c r="D379" s="2"/>
      <c r="E379" s="2"/>
      <c r="F379" s="2"/>
      <c r="G379" s="48"/>
    </row>
    <row r="380" spans="4:7" ht="12.75">
      <c r="D380" s="2"/>
      <c r="E380" s="2"/>
      <c r="F380" s="2"/>
      <c r="G380" s="48"/>
    </row>
    <row r="381" spans="4:7" ht="12.75">
      <c r="D381" s="2"/>
      <c r="E381" s="2"/>
      <c r="F381" s="2"/>
      <c r="G381" s="48"/>
    </row>
    <row r="382" spans="4:7" ht="12.75">
      <c r="D382" s="2"/>
      <c r="E382" s="2"/>
      <c r="F382" s="2"/>
      <c r="G382" s="48"/>
    </row>
    <row r="383" spans="4:7" ht="12.75">
      <c r="D383" s="2"/>
      <c r="E383" s="2"/>
      <c r="F383" s="2"/>
      <c r="G383" s="48"/>
    </row>
    <row r="384" spans="4:7" ht="12.75">
      <c r="D384" s="2"/>
      <c r="E384" s="2"/>
      <c r="F384" s="2"/>
      <c r="G384" s="48"/>
    </row>
    <row r="385" spans="4:7" ht="12.75">
      <c r="D385" s="2"/>
      <c r="E385" s="2"/>
      <c r="F385" s="2"/>
      <c r="G385" s="48"/>
    </row>
    <row r="386" spans="4:7" ht="12.75">
      <c r="D386" s="2"/>
      <c r="E386" s="2"/>
      <c r="F386" s="2"/>
      <c r="G386" s="48"/>
    </row>
    <row r="387" spans="4:7" ht="12.75">
      <c r="D387" s="2"/>
      <c r="E387" s="2"/>
      <c r="F387" s="2"/>
      <c r="G387" s="48"/>
    </row>
    <row r="388" spans="4:7" ht="12.75">
      <c r="D388" s="2"/>
      <c r="E388" s="2"/>
      <c r="F388" s="2"/>
      <c r="G388" s="48"/>
    </row>
    <row r="389" spans="4:7" ht="12.75">
      <c r="D389" s="2"/>
      <c r="E389" s="2"/>
      <c r="F389" s="2"/>
      <c r="G389" s="48"/>
    </row>
    <row r="390" spans="4:7" ht="12.75">
      <c r="D390" s="2"/>
      <c r="E390" s="2"/>
      <c r="F390" s="2"/>
      <c r="G390" s="48"/>
    </row>
    <row r="391" spans="4:7" ht="12.75">
      <c r="D391" s="2"/>
      <c r="E391" s="2"/>
      <c r="F391" s="2"/>
      <c r="G391" s="48"/>
    </row>
    <row r="392" spans="4:7" ht="12.75">
      <c r="D392" s="2"/>
      <c r="E392" s="2"/>
      <c r="F392" s="2"/>
      <c r="G392" s="48"/>
    </row>
    <row r="393" spans="4:7" ht="12.75">
      <c r="D393" s="2"/>
      <c r="E393" s="2"/>
      <c r="F393" s="2"/>
      <c r="G393" s="48"/>
    </row>
    <row r="394" spans="4:7" ht="12.75">
      <c r="D394" s="2"/>
      <c r="E394" s="2"/>
      <c r="F394" s="2"/>
      <c r="G394" s="48"/>
    </row>
    <row r="395" spans="4:7" ht="12.75">
      <c r="D395" s="2"/>
      <c r="E395" s="2"/>
      <c r="F395" s="2"/>
      <c r="G395" s="48"/>
    </row>
    <row r="396" spans="4:7" ht="12.75">
      <c r="D396" s="2"/>
      <c r="E396" s="2"/>
      <c r="F396" s="2"/>
      <c r="G396" s="48"/>
    </row>
    <row r="397" spans="4:7" ht="12.75">
      <c r="D397" s="2"/>
      <c r="E397" s="2"/>
      <c r="F397" s="2"/>
      <c r="G397" s="48"/>
    </row>
    <row r="398" spans="4:7" ht="12.75">
      <c r="D398" s="2"/>
      <c r="E398" s="2"/>
      <c r="F398" s="2"/>
      <c r="G398" s="48"/>
    </row>
    <row r="399" spans="4:7" ht="12.75">
      <c r="D399" s="2"/>
      <c r="E399" s="2"/>
      <c r="F399" s="2"/>
      <c r="G399" s="48"/>
    </row>
    <row r="400" spans="4:7" ht="12.75">
      <c r="D400" s="2"/>
      <c r="E400" s="2"/>
      <c r="F400" s="2"/>
      <c r="G400" s="48"/>
    </row>
    <row r="401" spans="4:7" ht="12.75">
      <c r="D401" s="2"/>
      <c r="E401" s="2"/>
      <c r="F401" s="2"/>
      <c r="G401" s="48"/>
    </row>
    <row r="402" spans="4:7" ht="12.75">
      <c r="D402" s="2"/>
      <c r="E402" s="2"/>
      <c r="F402" s="2"/>
      <c r="G402" s="48"/>
    </row>
    <row r="403" spans="4:7" ht="12.75">
      <c r="D403" s="2"/>
      <c r="E403" s="2"/>
      <c r="F403" s="2"/>
      <c r="G403" s="48"/>
    </row>
    <row r="404" spans="4:7" ht="12.75">
      <c r="D404" s="2"/>
      <c r="E404" s="2"/>
      <c r="F404" s="2"/>
      <c r="G404" s="48"/>
    </row>
    <row r="405" spans="4:7" ht="12.75">
      <c r="D405" s="2"/>
      <c r="E405" s="2"/>
      <c r="F405" s="2"/>
      <c r="G405" s="48"/>
    </row>
    <row r="406" spans="4:7" ht="12.75">
      <c r="D406" s="2"/>
      <c r="E406" s="2"/>
      <c r="F406" s="2"/>
      <c r="G406" s="48"/>
    </row>
    <row r="407" spans="4:7" ht="12.75">
      <c r="D407" s="2"/>
      <c r="E407" s="2"/>
      <c r="F407" s="2"/>
      <c r="G407" s="48"/>
    </row>
    <row r="408" spans="4:7" ht="12.75">
      <c r="D408" s="2"/>
      <c r="E408" s="2"/>
      <c r="F408" s="2"/>
      <c r="G408" s="48"/>
    </row>
    <row r="409" spans="4:7" ht="12.75">
      <c r="D409" s="2"/>
      <c r="E409" s="2"/>
      <c r="F409" s="2"/>
      <c r="G409" s="48"/>
    </row>
    <row r="410" spans="4:7" ht="12.75">
      <c r="D410" s="2"/>
      <c r="E410" s="2"/>
      <c r="F410" s="2"/>
      <c r="G410" s="48"/>
    </row>
    <row r="411" spans="4:7" ht="12.75">
      <c r="D411" s="2"/>
      <c r="E411" s="2"/>
      <c r="F411" s="2"/>
      <c r="G411" s="48"/>
    </row>
    <row r="412" spans="4:7" ht="12.75">
      <c r="D412" s="2"/>
      <c r="E412" s="2"/>
      <c r="F412" s="2"/>
      <c r="G412" s="48"/>
    </row>
    <row r="413" spans="4:7" ht="12.75">
      <c r="D413" s="2"/>
      <c r="E413" s="2"/>
      <c r="F413" s="2"/>
      <c r="G413" s="48"/>
    </row>
    <row r="414" spans="4:7" ht="12.75">
      <c r="D414" s="2"/>
      <c r="E414" s="2"/>
      <c r="F414" s="2"/>
      <c r="G414" s="48"/>
    </row>
    <row r="415" spans="4:7" ht="12.75">
      <c r="D415" s="2"/>
      <c r="E415" s="2"/>
      <c r="F415" s="2"/>
      <c r="G415" s="48"/>
    </row>
    <row r="416" spans="4:7" ht="12.75">
      <c r="D416" s="2"/>
      <c r="E416" s="2"/>
      <c r="F416" s="2"/>
      <c r="G416" s="48"/>
    </row>
    <row r="417" spans="4:7" ht="12.75">
      <c r="D417" s="2"/>
      <c r="E417" s="2"/>
      <c r="F417" s="2"/>
      <c r="G417" s="48"/>
    </row>
    <row r="418" spans="4:7" ht="12.75">
      <c r="D418" s="2"/>
      <c r="E418" s="2"/>
      <c r="F418" s="2"/>
      <c r="G418" s="48"/>
    </row>
    <row r="419" spans="4:7" ht="12.75">
      <c r="D419" s="2"/>
      <c r="E419" s="2"/>
      <c r="F419" s="2"/>
      <c r="G419" s="48"/>
    </row>
    <row r="420" spans="4:7" ht="12.75">
      <c r="D420" s="2"/>
      <c r="E420" s="2"/>
      <c r="F420" s="2"/>
      <c r="G420" s="48"/>
    </row>
    <row r="421" spans="4:7" ht="12.75">
      <c r="D421" s="2"/>
      <c r="E421" s="2"/>
      <c r="F421" s="2"/>
      <c r="G421" s="48"/>
    </row>
    <row r="422" spans="4:7" ht="12.75">
      <c r="D422" s="2"/>
      <c r="E422" s="2"/>
      <c r="F422" s="2"/>
      <c r="G422" s="48"/>
    </row>
    <row r="423" spans="4:7" ht="12.75">
      <c r="D423" s="2"/>
      <c r="E423" s="2"/>
      <c r="F423" s="2"/>
      <c r="G423" s="48"/>
    </row>
    <row r="424" spans="4:7" ht="12.75">
      <c r="D424" s="2"/>
      <c r="E424" s="2"/>
      <c r="F424" s="2"/>
      <c r="G424" s="48"/>
    </row>
    <row r="425" spans="4:7" ht="12.75">
      <c r="D425" s="2"/>
      <c r="E425" s="2"/>
      <c r="F425" s="2"/>
      <c r="G425" s="48"/>
    </row>
    <row r="426" spans="4:7" ht="12.75">
      <c r="D426" s="2"/>
      <c r="E426" s="2"/>
      <c r="F426" s="2"/>
      <c r="G426" s="48"/>
    </row>
    <row r="427" spans="4:7" ht="12.75">
      <c r="D427" s="2"/>
      <c r="E427" s="2"/>
      <c r="F427" s="2"/>
      <c r="G427" s="48"/>
    </row>
    <row r="428" spans="4:7" ht="12.75">
      <c r="D428" s="2"/>
      <c r="E428" s="2"/>
      <c r="F428" s="2"/>
      <c r="G428" s="48"/>
    </row>
    <row r="429" spans="4:7" ht="12.75">
      <c r="D429" s="2"/>
      <c r="E429" s="2"/>
      <c r="F429" s="2"/>
      <c r="G429" s="48"/>
    </row>
    <row r="430" spans="4:7" ht="12.75">
      <c r="D430" s="2"/>
      <c r="E430" s="2"/>
      <c r="F430" s="2"/>
      <c r="G430" s="48"/>
    </row>
    <row r="431" spans="4:7" ht="12.75">
      <c r="D431" s="2"/>
      <c r="E431" s="2"/>
      <c r="F431" s="2"/>
      <c r="G431" s="48"/>
    </row>
    <row r="432" spans="4:7" ht="12.75">
      <c r="D432" s="2"/>
      <c r="E432" s="2"/>
      <c r="F432" s="2"/>
      <c r="G432" s="48"/>
    </row>
    <row r="433" spans="4:7" ht="12.75">
      <c r="D433" s="2"/>
      <c r="E433" s="2"/>
      <c r="F433" s="2"/>
      <c r="G433" s="48"/>
    </row>
    <row r="434" spans="4:7" ht="12.75">
      <c r="D434" s="2"/>
      <c r="E434" s="2"/>
      <c r="F434" s="2"/>
      <c r="G434" s="48"/>
    </row>
    <row r="435" spans="4:7" ht="12.75">
      <c r="D435" s="2"/>
      <c r="E435" s="2"/>
      <c r="F435" s="2"/>
      <c r="G435" s="48"/>
    </row>
    <row r="436" spans="4:7" ht="12.75">
      <c r="D436" s="2"/>
      <c r="E436" s="2"/>
      <c r="F436" s="2"/>
      <c r="G436" s="48"/>
    </row>
    <row r="437" spans="4:7" ht="12.75">
      <c r="D437" s="2"/>
      <c r="E437" s="2"/>
      <c r="F437" s="2"/>
      <c r="G437" s="48"/>
    </row>
    <row r="438" spans="4:7" ht="12.75">
      <c r="D438" s="2"/>
      <c r="E438" s="2"/>
      <c r="F438" s="2"/>
      <c r="G438" s="48"/>
    </row>
    <row r="439" spans="4:7" ht="12.75">
      <c r="D439" s="2"/>
      <c r="E439" s="2"/>
      <c r="F439" s="2"/>
      <c r="G439" s="48"/>
    </row>
    <row r="440" spans="4:7" ht="12.75">
      <c r="D440" s="2"/>
      <c r="E440" s="2"/>
      <c r="F440" s="2"/>
      <c r="G440" s="48"/>
    </row>
    <row r="441" spans="4:7" ht="12.75">
      <c r="D441" s="2"/>
      <c r="E441" s="2"/>
      <c r="F441" s="2"/>
      <c r="G441" s="48"/>
    </row>
    <row r="442" spans="4:7" ht="12.75">
      <c r="D442" s="2"/>
      <c r="E442" s="2"/>
      <c r="F442" s="2"/>
      <c r="G442" s="48"/>
    </row>
    <row r="443" spans="4:7" ht="12.75">
      <c r="D443" s="2"/>
      <c r="E443" s="2"/>
      <c r="F443" s="2"/>
      <c r="G443" s="48"/>
    </row>
    <row r="444" spans="4:7" ht="12.75">
      <c r="D444" s="2"/>
      <c r="E444" s="2"/>
      <c r="F444" s="2"/>
      <c r="G444" s="48"/>
    </row>
    <row r="445" spans="4:7" ht="12.75">
      <c r="D445" s="2"/>
      <c r="E445" s="2"/>
      <c r="F445" s="2"/>
      <c r="G445" s="48"/>
    </row>
    <row r="446" spans="4:7" ht="12.75">
      <c r="D446" s="2"/>
      <c r="E446" s="2"/>
      <c r="F446" s="2"/>
      <c r="G446" s="48"/>
    </row>
    <row r="447" spans="4:7" ht="12.75">
      <c r="D447" s="2"/>
      <c r="E447" s="2"/>
      <c r="F447" s="2"/>
      <c r="G447" s="48"/>
    </row>
    <row r="448" spans="4:7" ht="12.75">
      <c r="D448" s="2"/>
      <c r="E448" s="2"/>
      <c r="F448" s="2"/>
      <c r="G448" s="48"/>
    </row>
    <row r="449" spans="4:7" ht="12.75">
      <c r="D449" s="2"/>
      <c r="E449" s="2"/>
      <c r="F449" s="2"/>
      <c r="G449" s="48"/>
    </row>
    <row r="450" spans="4:7" ht="12.75">
      <c r="D450" s="2"/>
      <c r="E450" s="2"/>
      <c r="F450" s="2"/>
      <c r="G450" s="48"/>
    </row>
    <row r="451" spans="4:7" ht="12.75">
      <c r="D451" s="2"/>
      <c r="E451" s="2"/>
      <c r="F451" s="2"/>
      <c r="G451" s="48"/>
    </row>
    <row r="452" spans="4:7" ht="12.75">
      <c r="D452" s="2"/>
      <c r="E452" s="2"/>
      <c r="F452" s="2"/>
      <c r="G452" s="48"/>
    </row>
    <row r="453" spans="4:7" ht="12.75">
      <c r="D453" s="2"/>
      <c r="E453" s="2"/>
      <c r="F453" s="2"/>
      <c r="G453" s="48"/>
    </row>
    <row r="454" spans="4:7" ht="12.75">
      <c r="D454" s="2"/>
      <c r="E454" s="2"/>
      <c r="F454" s="2"/>
      <c r="G454" s="48"/>
    </row>
    <row r="455" spans="4:7" ht="12.75">
      <c r="D455" s="2"/>
      <c r="E455" s="2"/>
      <c r="F455" s="2"/>
      <c r="G455" s="48"/>
    </row>
    <row r="456" spans="4:7" ht="12.75">
      <c r="D456" s="2"/>
      <c r="E456" s="2"/>
      <c r="F456" s="2"/>
      <c r="G456" s="48"/>
    </row>
    <row r="457" spans="4:7" ht="12.75">
      <c r="D457" s="2"/>
      <c r="E457" s="2"/>
      <c r="F457" s="2"/>
      <c r="G457" s="48"/>
    </row>
    <row r="458" spans="4:7" ht="12.75">
      <c r="D458" s="2"/>
      <c r="E458" s="2"/>
      <c r="F458" s="2"/>
      <c r="G458" s="48"/>
    </row>
    <row r="459" spans="4:7" ht="12.75">
      <c r="D459" s="2"/>
      <c r="E459" s="2"/>
      <c r="F459" s="2"/>
      <c r="G459" s="48"/>
    </row>
    <row r="460" spans="4:7" ht="12.75">
      <c r="D460" s="2"/>
      <c r="E460" s="2"/>
      <c r="F460" s="2"/>
      <c r="G460" s="48"/>
    </row>
    <row r="461" spans="4:7" ht="12.75">
      <c r="D461" s="2"/>
      <c r="E461" s="2"/>
      <c r="F461" s="2"/>
      <c r="G461" s="48"/>
    </row>
    <row r="462" spans="4:7" ht="12.75">
      <c r="D462" s="2"/>
      <c r="E462" s="2"/>
      <c r="F462" s="2"/>
      <c r="G462" s="48"/>
    </row>
    <row r="463" spans="4:7" ht="12.75">
      <c r="D463" s="2"/>
      <c r="E463" s="2"/>
      <c r="F463" s="2"/>
      <c r="G463" s="48"/>
    </row>
    <row r="464" spans="4:7" ht="12.75">
      <c r="D464" s="2"/>
      <c r="E464" s="2"/>
      <c r="F464" s="2"/>
      <c r="G464" s="48"/>
    </row>
    <row r="465" spans="4:7" ht="12.75">
      <c r="D465" s="2"/>
      <c r="E465" s="2"/>
      <c r="F465" s="2"/>
      <c r="G465" s="48"/>
    </row>
    <row r="466" spans="4:7" ht="12.75">
      <c r="D466" s="2"/>
      <c r="E466" s="2"/>
      <c r="F466" s="2"/>
      <c r="G466" s="48"/>
    </row>
    <row r="467" spans="4:7" ht="12.75">
      <c r="D467" s="2"/>
      <c r="E467" s="2"/>
      <c r="F467" s="2"/>
      <c r="G467" s="48"/>
    </row>
    <row r="468" spans="4:7" ht="12.75">
      <c r="D468" s="2"/>
      <c r="E468" s="2"/>
      <c r="F468" s="2"/>
      <c r="G468" s="48"/>
    </row>
    <row r="469" spans="4:7" ht="12.75">
      <c r="D469" s="2"/>
      <c r="E469" s="2"/>
      <c r="F469" s="2"/>
      <c r="G469" s="48"/>
    </row>
    <row r="470" spans="4:7" ht="12.75">
      <c r="D470" s="2"/>
      <c r="E470" s="2"/>
      <c r="F470" s="2"/>
      <c r="G470" s="48"/>
    </row>
    <row r="471" spans="4:7" ht="12.75">
      <c r="D471" s="2"/>
      <c r="E471" s="2"/>
      <c r="F471" s="2"/>
      <c r="G471" s="48"/>
    </row>
    <row r="472" spans="4:7" ht="12.75">
      <c r="D472" s="2"/>
      <c r="E472" s="2"/>
      <c r="F472" s="2"/>
      <c r="G472" s="48"/>
    </row>
    <row r="473" spans="4:7" ht="12.75">
      <c r="D473" s="2"/>
      <c r="E473" s="2"/>
      <c r="F473" s="2"/>
      <c r="G473" s="48"/>
    </row>
    <row r="474" spans="4:7" ht="12.75">
      <c r="D474" s="2"/>
      <c r="E474" s="2"/>
      <c r="F474" s="2"/>
      <c r="G474" s="48"/>
    </row>
    <row r="475" spans="4:7" ht="12.75">
      <c r="D475" s="2"/>
      <c r="E475" s="2"/>
      <c r="F475" s="2"/>
      <c r="G475" s="48"/>
    </row>
    <row r="476" spans="4:7" ht="12.75">
      <c r="D476" s="2"/>
      <c r="E476" s="2"/>
      <c r="F476" s="2"/>
      <c r="G476" s="48"/>
    </row>
    <row r="477" spans="4:7" ht="12.75">
      <c r="D477" s="2"/>
      <c r="E477" s="2"/>
      <c r="F477" s="2"/>
      <c r="G477" s="48"/>
    </row>
    <row r="478" spans="4:7" ht="12.75">
      <c r="D478" s="2"/>
      <c r="E478" s="2"/>
      <c r="F478" s="2"/>
      <c r="G478" s="48"/>
    </row>
    <row r="479" spans="4:7" ht="12.75">
      <c r="D479" s="2"/>
      <c r="E479" s="2"/>
      <c r="F479" s="2"/>
      <c r="G479" s="48"/>
    </row>
    <row r="480" spans="4:7" ht="12.75">
      <c r="D480" s="2"/>
      <c r="E480" s="2"/>
      <c r="F480" s="2"/>
      <c r="G480" s="48"/>
    </row>
    <row r="481" spans="4:7" ht="12.75">
      <c r="D481" s="2"/>
      <c r="E481" s="2"/>
      <c r="F481" s="2"/>
      <c r="G481" s="48"/>
    </row>
    <row r="482" spans="4:7" ht="12.75">
      <c r="D482" s="2"/>
      <c r="E482" s="2"/>
      <c r="F482" s="2"/>
      <c r="G482" s="48"/>
    </row>
    <row r="483" spans="4:7" ht="12.75">
      <c r="D483" s="2"/>
      <c r="E483" s="2"/>
      <c r="F483" s="2"/>
      <c r="G483" s="48"/>
    </row>
    <row r="484" spans="4:7" ht="12.75">
      <c r="D484" s="2"/>
      <c r="E484" s="2"/>
      <c r="F484" s="2"/>
      <c r="G484" s="48"/>
    </row>
    <row r="485" spans="4:7" ht="12.75">
      <c r="D485" s="2"/>
      <c r="E485" s="2"/>
      <c r="F485" s="2"/>
      <c r="G485" s="48"/>
    </row>
    <row r="486" spans="4:7" ht="12.75">
      <c r="D486" s="2"/>
      <c r="E486" s="2"/>
      <c r="F486" s="2"/>
      <c r="G486" s="48"/>
    </row>
    <row r="487" spans="4:7" ht="12.75">
      <c r="D487" s="2"/>
      <c r="E487" s="2"/>
      <c r="F487" s="2"/>
      <c r="G487" s="48"/>
    </row>
    <row r="488" spans="4:7" ht="12.75">
      <c r="D488" s="2"/>
      <c r="E488" s="2"/>
      <c r="F488" s="2"/>
      <c r="G488" s="48"/>
    </row>
    <row r="489" spans="4:7" ht="12.75">
      <c r="D489" s="2"/>
      <c r="E489" s="2"/>
      <c r="F489" s="2"/>
      <c r="G489" s="48"/>
    </row>
    <row r="490" spans="4:7" ht="12.75">
      <c r="D490" s="2"/>
      <c r="E490" s="2"/>
      <c r="F490" s="2"/>
      <c r="G490" s="48"/>
    </row>
    <row r="491" spans="4:7" ht="12.75">
      <c r="D491" s="2"/>
      <c r="E491" s="2"/>
      <c r="F491" s="2"/>
      <c r="G491" s="48"/>
    </row>
    <row r="492" spans="4:7" ht="12.75">
      <c r="D492" s="2"/>
      <c r="E492" s="2"/>
      <c r="F492" s="2"/>
      <c r="G492" s="48"/>
    </row>
    <row r="493" spans="4:7" ht="12.75">
      <c r="D493" s="2"/>
      <c r="E493" s="2"/>
      <c r="F493" s="2"/>
      <c r="G493" s="48"/>
    </row>
    <row r="494" spans="4:7" ht="12.75">
      <c r="D494" s="2"/>
      <c r="E494" s="2"/>
      <c r="F494" s="2"/>
      <c r="G494" s="48"/>
    </row>
    <row r="495" spans="4:7" ht="12.75">
      <c r="D495" s="2"/>
      <c r="E495" s="2"/>
      <c r="F495" s="2"/>
      <c r="G495" s="48"/>
    </row>
    <row r="496" spans="4:7" ht="12.75">
      <c r="D496" s="2"/>
      <c r="E496" s="2"/>
      <c r="F496" s="2"/>
      <c r="G496" s="48"/>
    </row>
    <row r="497" spans="4:7" ht="12.75">
      <c r="D497" s="2"/>
      <c r="E497" s="2"/>
      <c r="F497" s="2"/>
      <c r="G497" s="48"/>
    </row>
    <row r="498" spans="4:7" ht="12.75">
      <c r="D498" s="2"/>
      <c r="E498" s="2"/>
      <c r="F498" s="2"/>
      <c r="G498" s="48"/>
    </row>
    <row r="499" spans="4:7" ht="12.75">
      <c r="D499" s="2"/>
      <c r="E499" s="2"/>
      <c r="F499" s="2"/>
      <c r="G499" s="48"/>
    </row>
    <row r="500" spans="4:7" ht="12.75">
      <c r="D500" s="2"/>
      <c r="E500" s="2"/>
      <c r="F500" s="2"/>
      <c r="G500" s="48"/>
    </row>
    <row r="501" spans="4:7" ht="12.75">
      <c r="D501" s="2"/>
      <c r="E501" s="2"/>
      <c r="F501" s="2"/>
      <c r="G501" s="48"/>
    </row>
    <row r="502" spans="4:7" ht="12.75">
      <c r="D502" s="2"/>
      <c r="E502" s="2"/>
      <c r="F502" s="2"/>
      <c r="G502" s="48"/>
    </row>
    <row r="503" spans="4:7" ht="12.75">
      <c r="D503" s="2"/>
      <c r="E503" s="2"/>
      <c r="F503" s="2"/>
      <c r="G503" s="48"/>
    </row>
    <row r="504" spans="4:7" ht="12.75">
      <c r="D504" s="2"/>
      <c r="E504" s="2"/>
      <c r="F504" s="2"/>
      <c r="G504" s="48"/>
    </row>
    <row r="505" spans="4:7" ht="12.75">
      <c r="D505" s="2"/>
      <c r="E505" s="2"/>
      <c r="F505" s="2"/>
      <c r="G505" s="48"/>
    </row>
    <row r="506" spans="4:7" ht="12.75">
      <c r="D506" s="2"/>
      <c r="E506" s="2"/>
      <c r="F506" s="2"/>
      <c r="G506" s="48"/>
    </row>
    <row r="507" spans="4:7" ht="12.75">
      <c r="D507" s="2"/>
      <c r="E507" s="2"/>
      <c r="F507" s="2"/>
      <c r="G507" s="48"/>
    </row>
    <row r="508" spans="4:7" ht="12.75">
      <c r="D508" s="2"/>
      <c r="E508" s="2"/>
      <c r="F508" s="2"/>
      <c r="G508" s="48"/>
    </row>
    <row r="509" spans="4:7" ht="12.75">
      <c r="D509" s="2"/>
      <c r="E509" s="2"/>
      <c r="F509" s="2"/>
      <c r="G509" s="48"/>
    </row>
    <row r="510" spans="4:7" ht="12.75">
      <c r="D510" s="2"/>
      <c r="E510" s="2"/>
      <c r="F510" s="2"/>
      <c r="G510" s="48"/>
    </row>
    <row r="511" spans="4:7" ht="12.75">
      <c r="D511" s="2"/>
      <c r="E511" s="2"/>
      <c r="F511" s="2"/>
      <c r="G511" s="48"/>
    </row>
    <row r="512" spans="4:7" ht="12.75">
      <c r="D512" s="2"/>
      <c r="E512" s="2"/>
      <c r="F512" s="2"/>
      <c r="G512" s="48"/>
    </row>
    <row r="513" spans="4:7" ht="12.75">
      <c r="D513" s="2"/>
      <c r="E513" s="2"/>
      <c r="F513" s="2"/>
      <c r="G513" s="48"/>
    </row>
    <row r="514" spans="4:7" ht="12.75">
      <c r="D514" s="2"/>
      <c r="E514" s="2"/>
      <c r="F514" s="2"/>
      <c r="G514" s="48"/>
    </row>
    <row r="515" spans="4:7" ht="12.75">
      <c r="D515" s="2"/>
      <c r="E515" s="2"/>
      <c r="F515" s="2"/>
      <c r="G515" s="48"/>
    </row>
    <row r="516" spans="4:7" ht="12.75">
      <c r="D516" s="2"/>
      <c r="E516" s="2"/>
      <c r="F516" s="2"/>
      <c r="G516" s="48"/>
    </row>
    <row r="517" spans="4:7" ht="12.75">
      <c r="D517" s="2"/>
      <c r="E517" s="2"/>
      <c r="F517" s="2"/>
      <c r="G517" s="48"/>
    </row>
    <row r="518" spans="4:7" ht="12.75">
      <c r="D518" s="2"/>
      <c r="E518" s="2"/>
      <c r="F518" s="2"/>
      <c r="G518" s="48"/>
    </row>
    <row r="519" spans="4:7" ht="12.75">
      <c r="D519" s="2"/>
      <c r="E519" s="2"/>
      <c r="F519" s="2"/>
      <c r="G519" s="48"/>
    </row>
    <row r="520" spans="4:7" ht="12.75">
      <c r="D520" s="2"/>
      <c r="E520" s="2"/>
      <c r="F520" s="2"/>
      <c r="G520" s="48"/>
    </row>
    <row r="521" spans="4:7" ht="12.75">
      <c r="D521" s="2"/>
      <c r="E521" s="2"/>
      <c r="F521" s="2"/>
      <c r="G521" s="48"/>
    </row>
    <row r="522" spans="4:7" ht="12.75">
      <c r="D522" s="2"/>
      <c r="E522" s="2"/>
      <c r="F522" s="2"/>
      <c r="G522" s="48"/>
    </row>
    <row r="523" spans="4:7" ht="12.75">
      <c r="D523" s="2"/>
      <c r="E523" s="2"/>
      <c r="F523" s="2"/>
      <c r="G523" s="48"/>
    </row>
    <row r="524" spans="4:7" ht="12.75">
      <c r="D524" s="2"/>
      <c r="E524" s="2"/>
      <c r="F524" s="2"/>
      <c r="G524" s="48"/>
    </row>
    <row r="525" spans="4:7" ht="12.75">
      <c r="D525" s="2"/>
      <c r="E525" s="2"/>
      <c r="F525" s="2"/>
      <c r="G525" s="48"/>
    </row>
    <row r="526" spans="4:7" ht="12.75">
      <c r="D526" s="2"/>
      <c r="E526" s="2"/>
      <c r="F526" s="2"/>
      <c r="G526" s="48"/>
    </row>
    <row r="527" spans="4:7" ht="12.75">
      <c r="D527" s="2"/>
      <c r="E527" s="2"/>
      <c r="F527" s="2"/>
      <c r="G527" s="48"/>
    </row>
    <row r="528" spans="4:7" ht="12.75">
      <c r="D528" s="2"/>
      <c r="E528" s="2"/>
      <c r="F528" s="2"/>
      <c r="G528" s="48"/>
    </row>
    <row r="529" spans="4:7" ht="12.75">
      <c r="D529" s="2"/>
      <c r="E529" s="2"/>
      <c r="F529" s="2"/>
      <c r="G529" s="48"/>
    </row>
    <row r="530" spans="4:7" ht="12.75">
      <c r="D530" s="2"/>
      <c r="E530" s="2"/>
      <c r="F530" s="2"/>
      <c r="G530" s="48"/>
    </row>
    <row r="531" spans="4:7" ht="12.75">
      <c r="D531" s="2"/>
      <c r="E531" s="2"/>
      <c r="F531" s="2"/>
      <c r="G531" s="48"/>
    </row>
    <row r="532" spans="4:7" ht="12.75">
      <c r="D532" s="2"/>
      <c r="E532" s="2"/>
      <c r="F532" s="2"/>
      <c r="G532" s="48"/>
    </row>
    <row r="533" spans="4:7" ht="12.75">
      <c r="D533" s="2"/>
      <c r="E533" s="2"/>
      <c r="F533" s="2"/>
      <c r="G533" s="48"/>
    </row>
    <row r="534" spans="4:7" ht="12.75">
      <c r="D534" s="2"/>
      <c r="E534" s="2"/>
      <c r="F534" s="2"/>
      <c r="G534" s="48"/>
    </row>
    <row r="535" spans="4:7" ht="12.75">
      <c r="D535" s="2"/>
      <c r="E535" s="2"/>
      <c r="F535" s="2"/>
      <c r="G535" s="48"/>
    </row>
    <row r="536" spans="4:7" ht="12.75">
      <c r="D536" s="2"/>
      <c r="E536" s="2"/>
      <c r="F536" s="2"/>
      <c r="G536" s="48"/>
    </row>
    <row r="537" spans="4:7" ht="12.75">
      <c r="D537" s="2"/>
      <c r="E537" s="2"/>
      <c r="F537" s="2"/>
      <c r="G537" s="48"/>
    </row>
    <row r="538" spans="4:7" ht="12.75">
      <c r="D538" s="2"/>
      <c r="E538" s="2"/>
      <c r="F538" s="2"/>
      <c r="G538" s="48"/>
    </row>
    <row r="539" spans="4:7" ht="12.75">
      <c r="D539" s="2"/>
      <c r="E539" s="2"/>
      <c r="F539" s="2"/>
      <c r="G539" s="48"/>
    </row>
    <row r="540" spans="4:7" ht="12.75">
      <c r="D540" s="2"/>
      <c r="E540" s="2"/>
      <c r="F540" s="2"/>
      <c r="G540" s="48"/>
    </row>
    <row r="541" spans="4:7" ht="12.75">
      <c r="D541" s="2"/>
      <c r="E541" s="2"/>
      <c r="F541" s="2"/>
      <c r="G541" s="48"/>
    </row>
    <row r="542" spans="4:7" ht="12.75">
      <c r="D542" s="2"/>
      <c r="E542" s="2"/>
      <c r="F542" s="2"/>
      <c r="G542" s="48"/>
    </row>
    <row r="543" spans="4:7" ht="12.75">
      <c r="D543" s="2"/>
      <c r="E543" s="2"/>
      <c r="F543" s="2"/>
      <c r="G543" s="48"/>
    </row>
    <row r="544" spans="4:7" ht="12.75">
      <c r="D544" s="2"/>
      <c r="E544" s="2"/>
      <c r="F544" s="2"/>
      <c r="G544" s="48"/>
    </row>
    <row r="545" spans="4:7" ht="12.75">
      <c r="D545" s="2"/>
      <c r="E545" s="2"/>
      <c r="F545" s="2"/>
      <c r="G545" s="48"/>
    </row>
    <row r="546" spans="4:7" ht="12.75">
      <c r="D546" s="2"/>
      <c r="E546" s="2"/>
      <c r="F546" s="2"/>
      <c r="G546" s="48"/>
    </row>
    <row r="547" spans="4:7" ht="12.75">
      <c r="D547" s="2"/>
      <c r="E547" s="2"/>
      <c r="F547" s="2"/>
      <c r="G547" s="48"/>
    </row>
    <row r="548" spans="4:7" ht="12.75">
      <c r="D548" s="2"/>
      <c r="E548" s="2"/>
      <c r="F548" s="2"/>
      <c r="G548" s="48"/>
    </row>
    <row r="549" spans="4:7" ht="12.75">
      <c r="D549" s="2"/>
      <c r="E549" s="2"/>
      <c r="F549" s="2"/>
      <c r="G549" s="48"/>
    </row>
    <row r="550" spans="4:7" ht="12.75">
      <c r="D550" s="2"/>
      <c r="E550" s="2"/>
      <c r="F550" s="2"/>
      <c r="G550" s="48"/>
    </row>
    <row r="551" spans="4:7" ht="12.75">
      <c r="D551" s="2"/>
      <c r="E551" s="2"/>
      <c r="F551" s="2"/>
      <c r="G551" s="48"/>
    </row>
    <row r="552" spans="4:7" ht="12.75">
      <c r="D552" s="2"/>
      <c r="E552" s="2"/>
      <c r="F552" s="2"/>
      <c r="G552" s="48"/>
    </row>
    <row r="553" spans="4:7" ht="12.75">
      <c r="D553" s="2"/>
      <c r="E553" s="2"/>
      <c r="F553" s="2"/>
      <c r="G553" s="48"/>
    </row>
    <row r="554" spans="4:7" ht="12.75">
      <c r="D554" s="2"/>
      <c r="E554" s="2"/>
      <c r="F554" s="2"/>
      <c r="G554" s="48"/>
    </row>
    <row r="555" spans="4:7" ht="12.75">
      <c r="D555" s="2"/>
      <c r="E555" s="2"/>
      <c r="F555" s="2"/>
      <c r="G555" s="48"/>
    </row>
    <row r="556" spans="4:7" ht="12.75">
      <c r="D556" s="2"/>
      <c r="E556" s="2"/>
      <c r="F556" s="2"/>
      <c r="G556" s="48"/>
    </row>
    <row r="557" spans="4:7" ht="12.75">
      <c r="D557" s="2"/>
      <c r="E557" s="2"/>
      <c r="F557" s="2"/>
      <c r="G557" s="48"/>
    </row>
    <row r="558" spans="4:7" ht="12.75">
      <c r="D558" s="2"/>
      <c r="E558" s="2"/>
      <c r="F558" s="2"/>
      <c r="G558" s="48"/>
    </row>
    <row r="559" spans="4:7" ht="12.75">
      <c r="D559" s="2"/>
      <c r="E559" s="2"/>
      <c r="F559" s="2"/>
      <c r="G559" s="48"/>
    </row>
    <row r="560" spans="4:7" ht="12.75">
      <c r="D560" s="2"/>
      <c r="E560" s="2"/>
      <c r="F560" s="2"/>
      <c r="G560" s="48"/>
    </row>
    <row r="561" spans="4:7" ht="12.75">
      <c r="D561" s="2"/>
      <c r="E561" s="2"/>
      <c r="F561" s="2"/>
      <c r="G561" s="48"/>
    </row>
    <row r="562" spans="4:7" ht="12.75">
      <c r="D562" s="2"/>
      <c r="E562" s="2"/>
      <c r="F562" s="2"/>
      <c r="G562" s="48"/>
    </row>
    <row r="563" spans="4:7" ht="12.75">
      <c r="D563" s="2"/>
      <c r="E563" s="2"/>
      <c r="F563" s="2"/>
      <c r="G563" s="48"/>
    </row>
    <row r="564" spans="4:7" ht="12.75">
      <c r="D564" s="2"/>
      <c r="E564" s="2"/>
      <c r="F564" s="2"/>
      <c r="G564" s="48"/>
    </row>
    <row r="565" spans="4:7" ht="12.75">
      <c r="D565" s="2"/>
      <c r="E565" s="2"/>
      <c r="F565" s="2"/>
      <c r="G565" s="48"/>
    </row>
    <row r="566" spans="4:7" ht="12.75">
      <c r="D566" s="2"/>
      <c r="E566" s="2"/>
      <c r="F566" s="2"/>
      <c r="G566" s="48"/>
    </row>
    <row r="567" spans="4:7" ht="12.75">
      <c r="D567" s="2"/>
      <c r="E567" s="2"/>
      <c r="F567" s="2"/>
      <c r="G567" s="48"/>
    </row>
    <row r="568" spans="4:7" ht="12.75">
      <c r="D568" s="2"/>
      <c r="E568" s="2"/>
      <c r="F568" s="2"/>
      <c r="G568" s="48"/>
    </row>
    <row r="569" spans="4:7" ht="12.75">
      <c r="D569" s="2"/>
      <c r="E569" s="2"/>
      <c r="F569" s="2"/>
      <c r="G569" s="48"/>
    </row>
    <row r="570" spans="4:7" ht="12.75">
      <c r="D570" s="2"/>
      <c r="E570" s="2"/>
      <c r="F570" s="2"/>
      <c r="G570" s="48"/>
    </row>
    <row r="571" spans="4:7" ht="12.75">
      <c r="D571" s="2"/>
      <c r="E571" s="2"/>
      <c r="F571" s="2"/>
      <c r="G571" s="48"/>
    </row>
    <row r="572" spans="4:7" ht="12.75">
      <c r="D572" s="2"/>
      <c r="E572" s="2"/>
      <c r="F572" s="2"/>
      <c r="G572" s="48"/>
    </row>
    <row r="573" spans="4:7" ht="12.75">
      <c r="D573" s="2"/>
      <c r="E573" s="2"/>
      <c r="F573" s="2"/>
      <c r="G573" s="48"/>
    </row>
    <row r="574" spans="4:7" ht="12.75">
      <c r="D574" s="2"/>
      <c r="E574" s="2"/>
      <c r="F574" s="2"/>
      <c r="G574" s="48"/>
    </row>
    <row r="575" spans="4:7" ht="12.75">
      <c r="D575" s="2"/>
      <c r="E575" s="2"/>
      <c r="F575" s="2"/>
      <c r="G575" s="48"/>
    </row>
    <row r="576" spans="4:7" ht="12.75">
      <c r="D576" s="2"/>
      <c r="E576" s="2"/>
      <c r="F576" s="2"/>
      <c r="G576" s="48"/>
    </row>
    <row r="577" spans="4:7" ht="12.75">
      <c r="D577" s="2"/>
      <c r="E577" s="2"/>
      <c r="F577" s="2"/>
      <c r="G577" s="48"/>
    </row>
    <row r="578" spans="4:7" ht="12.75">
      <c r="D578" s="2"/>
      <c r="E578" s="2"/>
      <c r="F578" s="2"/>
      <c r="G578" s="48"/>
    </row>
    <row r="579" spans="4:7" ht="12.75">
      <c r="D579" s="2"/>
      <c r="E579" s="2"/>
      <c r="F579" s="2"/>
      <c r="G579" s="48"/>
    </row>
    <row r="580" spans="4:7" ht="12.75">
      <c r="D580" s="2"/>
      <c r="E580" s="2"/>
      <c r="F580" s="2"/>
      <c r="G580" s="48"/>
    </row>
    <row r="581" spans="4:7" ht="12.75">
      <c r="D581" s="2"/>
      <c r="E581" s="2"/>
      <c r="F581" s="2"/>
      <c r="G581" s="48"/>
    </row>
    <row r="582" spans="4:7" ht="12.75">
      <c r="D582" s="2"/>
      <c r="E582" s="2"/>
      <c r="F582" s="2"/>
      <c r="G582" s="48"/>
    </row>
    <row r="583" spans="4:7" ht="12.75">
      <c r="D583" s="2"/>
      <c r="E583" s="2"/>
      <c r="F583" s="2"/>
      <c r="G583" s="48"/>
    </row>
    <row r="584" spans="4:7" ht="12.75">
      <c r="D584" s="2"/>
      <c r="E584" s="2"/>
      <c r="F584" s="2"/>
      <c r="G584" s="48"/>
    </row>
    <row r="585" spans="4:7" ht="12.75">
      <c r="D585" s="2"/>
      <c r="E585" s="2"/>
      <c r="F585" s="2"/>
      <c r="G585" s="48"/>
    </row>
    <row r="586" spans="4:7" ht="12.75">
      <c r="D586" s="2"/>
      <c r="E586" s="2"/>
      <c r="F586" s="2"/>
      <c r="G586" s="48"/>
    </row>
    <row r="587" spans="4:7" ht="12.75">
      <c r="D587" s="2"/>
      <c r="E587" s="2"/>
      <c r="F587" s="2"/>
      <c r="G587" s="48"/>
    </row>
    <row r="588" spans="4:7" ht="12.75">
      <c r="D588" s="2"/>
      <c r="E588" s="2"/>
      <c r="F588" s="2"/>
      <c r="G588" s="48"/>
    </row>
    <row r="589" spans="4:7" ht="12.75">
      <c r="D589" s="2"/>
      <c r="E589" s="2"/>
      <c r="F589" s="2"/>
      <c r="G589" s="48"/>
    </row>
    <row r="590" spans="4:7" ht="12.75">
      <c r="D590" s="2"/>
      <c r="E590" s="2"/>
      <c r="F590" s="2"/>
      <c r="G590" s="48"/>
    </row>
    <row r="591" spans="4:7" ht="12.75">
      <c r="D591" s="2"/>
      <c r="E591" s="2"/>
      <c r="F591" s="2"/>
      <c r="G591" s="48"/>
    </row>
    <row r="592" spans="4:7" ht="12.75">
      <c r="D592" s="2"/>
      <c r="E592" s="2"/>
      <c r="F592" s="2"/>
      <c r="G592" s="48"/>
    </row>
    <row r="593" spans="4:7" ht="12.75">
      <c r="D593" s="2"/>
      <c r="E593" s="2"/>
      <c r="F593" s="2"/>
      <c r="G593" s="48"/>
    </row>
    <row r="594" spans="4:7" ht="12.75">
      <c r="D594" s="2"/>
      <c r="E594" s="2"/>
      <c r="F594" s="2"/>
      <c r="G594" s="48"/>
    </row>
    <row r="595" spans="4:7" ht="12.75">
      <c r="D595" s="2"/>
      <c r="E595" s="2"/>
      <c r="F595" s="2"/>
      <c r="G595" s="48"/>
    </row>
    <row r="596" spans="4:7" ht="12.75">
      <c r="D596" s="2"/>
      <c r="E596" s="2"/>
      <c r="F596" s="2"/>
      <c r="G596" s="48"/>
    </row>
    <row r="597" spans="4:7" ht="12.75">
      <c r="D597" s="2"/>
      <c r="E597" s="2"/>
      <c r="F597" s="2"/>
      <c r="G597" s="48"/>
    </row>
    <row r="598" spans="4:7" ht="12.75">
      <c r="D598" s="2"/>
      <c r="E598" s="2"/>
      <c r="F598" s="2"/>
      <c r="G598" s="48"/>
    </row>
    <row r="599" spans="4:7" ht="12.75">
      <c r="D599" s="2"/>
      <c r="E599" s="2"/>
      <c r="F599" s="2"/>
      <c r="G599" s="48"/>
    </row>
    <row r="600" spans="4:7" ht="12.75">
      <c r="D600" s="2"/>
      <c r="E600" s="2"/>
      <c r="F600" s="2"/>
      <c r="G600" s="48"/>
    </row>
    <row r="601" spans="4:7" ht="12.75">
      <c r="D601" s="2"/>
      <c r="E601" s="2"/>
      <c r="F601" s="2"/>
      <c r="G601" s="48"/>
    </row>
    <row r="602" spans="4:7" ht="12.75">
      <c r="D602" s="2"/>
      <c r="E602" s="2"/>
      <c r="F602" s="2"/>
      <c r="G602" s="48"/>
    </row>
    <row r="603" spans="4:7" ht="12.75">
      <c r="D603" s="2"/>
      <c r="E603" s="2"/>
      <c r="F603" s="2"/>
      <c r="G603" s="48"/>
    </row>
    <row r="604" spans="4:7" ht="12.75">
      <c r="D604" s="2"/>
      <c r="E604" s="2"/>
      <c r="F604" s="2"/>
      <c r="G604" s="48"/>
    </row>
    <row r="605" spans="4:7" ht="12.75">
      <c r="D605" s="2"/>
      <c r="E605" s="2"/>
      <c r="F605" s="2"/>
      <c r="G605" s="48"/>
    </row>
    <row r="606" spans="4:7" ht="12.75">
      <c r="D606" s="2"/>
      <c r="E606" s="2"/>
      <c r="F606" s="2"/>
      <c r="G606" s="48"/>
    </row>
    <row r="607" spans="4:7" ht="12.75">
      <c r="D607" s="2"/>
      <c r="E607" s="2"/>
      <c r="F607" s="2"/>
      <c r="G607" s="48"/>
    </row>
    <row r="608" spans="4:7" ht="12.75">
      <c r="D608" s="2"/>
      <c r="E608" s="2"/>
      <c r="F608" s="2"/>
      <c r="G608" s="48"/>
    </row>
    <row r="609" spans="4:7" ht="12.75">
      <c r="D609" s="2"/>
      <c r="E609" s="2"/>
      <c r="F609" s="2"/>
      <c r="G609" s="48"/>
    </row>
    <row r="610" spans="4:7" ht="12.75">
      <c r="D610" s="2"/>
      <c r="E610" s="2"/>
      <c r="F610" s="2"/>
      <c r="G610" s="48"/>
    </row>
    <row r="611" spans="4:7" ht="12.75">
      <c r="D611" s="2"/>
      <c r="E611" s="2"/>
      <c r="F611" s="2"/>
      <c r="G611" s="48"/>
    </row>
    <row r="612" spans="4:7" ht="12.75">
      <c r="D612" s="2"/>
      <c r="E612" s="2"/>
      <c r="F612" s="2"/>
      <c r="G612" s="48"/>
    </row>
    <row r="613" spans="4:7" ht="12.75">
      <c r="D613" s="2"/>
      <c r="E613" s="2"/>
      <c r="F613" s="2"/>
      <c r="G613" s="48"/>
    </row>
    <row r="614" spans="4:7" ht="12.75">
      <c r="D614" s="2"/>
      <c r="E614" s="2"/>
      <c r="F614" s="2"/>
      <c r="G614" s="48"/>
    </row>
    <row r="615" spans="4:7" ht="12.75">
      <c r="D615" s="2"/>
      <c r="E615" s="2"/>
      <c r="F615" s="2"/>
      <c r="G615" s="48"/>
    </row>
    <row r="616" spans="4:7" ht="12.75">
      <c r="D616" s="2"/>
      <c r="E616" s="2"/>
      <c r="F616" s="2"/>
      <c r="G616" s="48"/>
    </row>
    <row r="617" spans="4:7" ht="12.75">
      <c r="D617" s="2"/>
      <c r="E617" s="2"/>
      <c r="F617" s="2"/>
      <c r="G617" s="48"/>
    </row>
    <row r="618" spans="4:7" ht="12.75">
      <c r="D618" s="2"/>
      <c r="E618" s="2"/>
      <c r="F618" s="2"/>
      <c r="G618" s="48"/>
    </row>
    <row r="619" spans="4:7" ht="12.75">
      <c r="D619" s="2"/>
      <c r="E619" s="2"/>
      <c r="F619" s="2"/>
      <c r="G619" s="48"/>
    </row>
    <row r="620" spans="4:7" ht="12.75">
      <c r="D620" s="2"/>
      <c r="E620" s="2"/>
      <c r="F620" s="2"/>
      <c r="G620" s="48"/>
    </row>
    <row r="621" spans="4:7" ht="12.75">
      <c r="D621" s="2"/>
      <c r="E621" s="2"/>
      <c r="F621" s="2"/>
      <c r="G621" s="48"/>
    </row>
    <row r="622" spans="4:7" ht="12.75">
      <c r="D622" s="2"/>
      <c r="E622" s="2"/>
      <c r="F622" s="2"/>
      <c r="G622" s="48"/>
    </row>
    <row r="623" spans="4:7" ht="12.75">
      <c r="D623" s="2"/>
      <c r="E623" s="2"/>
      <c r="F623" s="2"/>
      <c r="G623" s="48"/>
    </row>
    <row r="624" spans="4:7" ht="12.75">
      <c r="D624" s="2"/>
      <c r="E624" s="2"/>
      <c r="F624" s="2"/>
      <c r="G624" s="48"/>
    </row>
    <row r="625" spans="4:7" ht="12.75">
      <c r="D625" s="2"/>
      <c r="E625" s="2"/>
      <c r="F625" s="2"/>
      <c r="G625" s="48"/>
    </row>
    <row r="626" spans="4:7" ht="12.75">
      <c r="D626" s="2"/>
      <c r="E626" s="2"/>
      <c r="F626" s="2"/>
      <c r="G626" s="48"/>
    </row>
    <row r="627" spans="4:7" ht="12.75">
      <c r="D627" s="2"/>
      <c r="E627" s="2"/>
      <c r="F627" s="2"/>
      <c r="G627" s="48"/>
    </row>
    <row r="628" spans="4:7" ht="12.75">
      <c r="D628" s="2"/>
      <c r="E628" s="2"/>
      <c r="F628" s="2"/>
      <c r="G628" s="48"/>
    </row>
    <row r="629" spans="4:7" ht="12.75">
      <c r="D629" s="2"/>
      <c r="E629" s="2"/>
      <c r="F629" s="2"/>
      <c r="G629" s="48"/>
    </row>
    <row r="630" spans="4:7" ht="12.75">
      <c r="D630" s="2"/>
      <c r="E630" s="2"/>
      <c r="F630" s="2"/>
      <c r="G630" s="48"/>
    </row>
    <row r="631" spans="4:7" ht="12.75">
      <c r="D631" s="2"/>
      <c r="E631" s="2"/>
      <c r="F631" s="2"/>
      <c r="G631" s="48"/>
    </row>
    <row r="632" spans="4:7" ht="12.75">
      <c r="D632" s="2"/>
      <c r="E632" s="2"/>
      <c r="F632" s="2"/>
      <c r="G632" s="48"/>
    </row>
    <row r="633" spans="4:7" ht="12.75">
      <c r="D633" s="2"/>
      <c r="E633" s="2"/>
      <c r="F633" s="2"/>
      <c r="G633" s="48"/>
    </row>
    <row r="634" spans="4:7" ht="12.75">
      <c r="D634" s="2"/>
      <c r="E634" s="2"/>
      <c r="F634" s="2"/>
      <c r="G634" s="48"/>
    </row>
    <row r="635" spans="4:7" ht="12.75">
      <c r="D635" s="2"/>
      <c r="E635" s="2"/>
      <c r="F635" s="2"/>
      <c r="G635" s="48"/>
    </row>
    <row r="636" spans="4:7" ht="12.75">
      <c r="D636" s="2"/>
      <c r="E636" s="2"/>
      <c r="F636" s="2"/>
      <c r="G636" s="48"/>
    </row>
    <row r="637" spans="4:7" ht="12.75">
      <c r="D637" s="2"/>
      <c r="E637" s="2"/>
      <c r="F637" s="2"/>
      <c r="G637" s="48"/>
    </row>
    <row r="638" spans="4:7" ht="12.75">
      <c r="D638" s="2"/>
      <c r="E638" s="2"/>
      <c r="F638" s="2"/>
      <c r="G638" s="48"/>
    </row>
    <row r="639" spans="4:7" ht="12.75">
      <c r="D639" s="2"/>
      <c r="E639" s="2"/>
      <c r="F639" s="2"/>
      <c r="G639" s="48"/>
    </row>
    <row r="640" spans="4:7" ht="12.75">
      <c r="D640" s="2"/>
      <c r="E640" s="2"/>
      <c r="F640" s="2"/>
      <c r="G640" s="48"/>
    </row>
    <row r="641" spans="4:7" ht="12.75">
      <c r="D641" s="2"/>
      <c r="E641" s="2"/>
      <c r="F641" s="2"/>
      <c r="G641" s="48"/>
    </row>
    <row r="642" spans="4:7" ht="12.75">
      <c r="D642" s="2"/>
      <c r="E642" s="2"/>
      <c r="F642" s="2"/>
      <c r="G642" s="48"/>
    </row>
    <row r="643" spans="4:7" ht="12.75">
      <c r="D643" s="2"/>
      <c r="E643" s="2"/>
      <c r="F643" s="2"/>
      <c r="G643" s="48"/>
    </row>
    <row r="644" spans="4:7" ht="12.75">
      <c r="D644" s="2"/>
      <c r="E644" s="2"/>
      <c r="F644" s="2"/>
      <c r="G644" s="48"/>
    </row>
    <row r="645" spans="4:7" ht="12.75">
      <c r="D645" s="2"/>
      <c r="E645" s="2"/>
      <c r="F645" s="2"/>
      <c r="G645" s="48"/>
    </row>
    <row r="646" spans="4:7" ht="12.75">
      <c r="D646" s="2"/>
      <c r="E646" s="2"/>
      <c r="F646" s="2"/>
      <c r="G646" s="48"/>
    </row>
    <row r="647" spans="4:7" ht="12.75">
      <c r="D647" s="2"/>
      <c r="E647" s="2"/>
      <c r="F647" s="2"/>
      <c r="G647" s="48"/>
    </row>
    <row r="648" spans="4:7" ht="12.75">
      <c r="D648" s="2"/>
      <c r="E648" s="2"/>
      <c r="F648" s="2"/>
      <c r="G648" s="48"/>
    </row>
    <row r="649" spans="4:7" ht="12.75">
      <c r="D649" s="2"/>
      <c r="E649" s="2"/>
      <c r="F649" s="2"/>
      <c r="G649" s="48"/>
    </row>
    <row r="650" spans="4:7" ht="12.75">
      <c r="D650" s="2"/>
      <c r="E650" s="2"/>
      <c r="F650" s="2"/>
      <c r="G650" s="48"/>
    </row>
    <row r="651" spans="4:7" ht="12.75">
      <c r="D651" s="2"/>
      <c r="E651" s="2"/>
      <c r="F651" s="2"/>
      <c r="G651" s="48"/>
    </row>
    <row r="652" spans="4:7" ht="12.75">
      <c r="D652" s="2"/>
      <c r="E652" s="2"/>
      <c r="F652" s="2"/>
      <c r="G652" s="48"/>
    </row>
    <row r="653" spans="4:7" ht="12.75">
      <c r="D653" s="2"/>
      <c r="E653" s="2"/>
      <c r="F653" s="2"/>
      <c r="G653" s="48"/>
    </row>
    <row r="654" spans="4:7" ht="12.75">
      <c r="D654" s="2"/>
      <c r="E654" s="2"/>
      <c r="F654" s="2"/>
      <c r="G654" s="48"/>
    </row>
    <row r="655" spans="4:7" ht="12.75">
      <c r="D655" s="2"/>
      <c r="E655" s="2"/>
      <c r="F655" s="2"/>
      <c r="G655" s="48"/>
    </row>
    <row r="656" spans="4:7" ht="12.75">
      <c r="D656" s="2"/>
      <c r="E656" s="2"/>
      <c r="F656" s="2"/>
      <c r="G656" s="48"/>
    </row>
    <row r="657" spans="4:7" ht="12.75">
      <c r="D657" s="2"/>
      <c r="E657" s="2"/>
      <c r="F657" s="2"/>
      <c r="G657" s="48"/>
    </row>
    <row r="658" spans="4:7" ht="12.75">
      <c r="D658" s="2"/>
      <c r="E658" s="2"/>
      <c r="F658" s="2"/>
      <c r="G658" s="48"/>
    </row>
    <row r="659" spans="4:7" ht="12.75">
      <c r="D659" s="2"/>
      <c r="E659" s="2"/>
      <c r="F659" s="2"/>
      <c r="G659" s="48"/>
    </row>
    <row r="660" spans="4:7" ht="12.75">
      <c r="D660" s="2"/>
      <c r="E660" s="2"/>
      <c r="F660" s="2"/>
      <c r="G660" s="48"/>
    </row>
    <row r="661" spans="4:7" ht="12.75">
      <c r="D661" s="2"/>
      <c r="E661" s="2"/>
      <c r="F661" s="2"/>
      <c r="G661" s="48"/>
    </row>
    <row r="662" spans="4:7" ht="12.75">
      <c r="D662" s="2"/>
      <c r="E662" s="2"/>
      <c r="F662" s="2"/>
      <c r="G662" s="48"/>
    </row>
    <row r="663" spans="4:7" ht="12.75">
      <c r="D663" s="2"/>
      <c r="E663" s="2"/>
      <c r="F663" s="2"/>
      <c r="G663" s="48"/>
    </row>
    <row r="664" spans="4:7" ht="12.75">
      <c r="D664" s="2"/>
      <c r="E664" s="2"/>
      <c r="F664" s="2"/>
      <c r="G664" s="48"/>
    </row>
    <row r="665" spans="4:7" ht="12.75">
      <c r="D665" s="2"/>
      <c r="E665" s="2"/>
      <c r="F665" s="2"/>
      <c r="G665" s="48"/>
    </row>
    <row r="666" spans="4:7" ht="12.75">
      <c r="D666" s="2"/>
      <c r="E666" s="2"/>
      <c r="F666" s="2"/>
      <c r="G666" s="48"/>
    </row>
    <row r="667" spans="4:7" ht="12.75">
      <c r="D667" s="2"/>
      <c r="E667" s="2"/>
      <c r="F667" s="2"/>
      <c r="G667" s="48"/>
    </row>
    <row r="668" spans="4:7" ht="12.75">
      <c r="D668" s="2"/>
      <c r="E668" s="2"/>
      <c r="F668" s="2"/>
      <c r="G668" s="48"/>
    </row>
    <row r="669" spans="4:7" ht="12.75">
      <c r="D669" s="2"/>
      <c r="E669" s="2"/>
      <c r="F669" s="2"/>
      <c r="G669" s="48"/>
    </row>
    <row r="670" spans="4:7" ht="12.75">
      <c r="D670" s="2"/>
      <c r="E670" s="2"/>
      <c r="F670" s="2"/>
      <c r="G670" s="48"/>
    </row>
    <row r="671" spans="4:7" ht="12.75">
      <c r="D671" s="2"/>
      <c r="E671" s="2"/>
      <c r="F671" s="2"/>
      <c r="G671" s="48"/>
    </row>
    <row r="672" spans="4:7" ht="12.75">
      <c r="D672" s="2"/>
      <c r="E672" s="2"/>
      <c r="F672" s="2"/>
      <c r="G672" s="48"/>
    </row>
    <row r="673" spans="4:7" ht="12.75">
      <c r="D673" s="2"/>
      <c r="E673" s="2"/>
      <c r="F673" s="2"/>
      <c r="G673" s="48"/>
    </row>
    <row r="674" spans="4:7" ht="12.75">
      <c r="D674" s="2"/>
      <c r="E674" s="2"/>
      <c r="F674" s="2"/>
      <c r="G674" s="48"/>
    </row>
    <row r="675" spans="4:7" ht="12.75">
      <c r="D675" s="2"/>
      <c r="E675" s="2"/>
      <c r="F675" s="2"/>
      <c r="G675" s="48"/>
    </row>
    <row r="676" spans="4:7" ht="12.75">
      <c r="D676" s="2"/>
      <c r="E676" s="2"/>
      <c r="F676" s="2"/>
      <c r="G676" s="48"/>
    </row>
    <row r="677" spans="4:7" ht="12.75">
      <c r="D677" s="2"/>
      <c r="E677" s="2"/>
      <c r="F677" s="2"/>
      <c r="G677" s="48"/>
    </row>
    <row r="678" spans="4:7" ht="12.75">
      <c r="D678" s="2"/>
      <c r="E678" s="2"/>
      <c r="F678" s="2"/>
      <c r="G678" s="48"/>
    </row>
    <row r="679" spans="4:7" ht="12.75">
      <c r="D679" s="2"/>
      <c r="E679" s="2"/>
      <c r="F679" s="2"/>
      <c r="G679" s="48"/>
    </row>
    <row r="680" spans="4:7" ht="12.75">
      <c r="D680" s="2"/>
      <c r="E680" s="2"/>
      <c r="F680" s="2"/>
      <c r="G680" s="48"/>
    </row>
    <row r="681" spans="4:7" ht="12.75">
      <c r="D681" s="2"/>
      <c r="E681" s="2"/>
      <c r="F681" s="2"/>
      <c r="G681" s="48"/>
    </row>
    <row r="682" spans="4:7" ht="12.75">
      <c r="D682" s="2"/>
      <c r="E682" s="2"/>
      <c r="F682" s="2"/>
      <c r="G682" s="48"/>
    </row>
    <row r="683" spans="4:7" ht="12.75">
      <c r="D683" s="2"/>
      <c r="E683" s="2"/>
      <c r="F683" s="2"/>
      <c r="G683" s="48"/>
    </row>
    <row r="684" spans="4:7" ht="12.75">
      <c r="D684" s="2"/>
      <c r="E684" s="2"/>
      <c r="F684" s="2"/>
      <c r="G684" s="48"/>
    </row>
    <row r="685" spans="4:7" ht="12.75">
      <c r="D685" s="2"/>
      <c r="E685" s="2"/>
      <c r="F685" s="2"/>
      <c r="G685" s="48"/>
    </row>
    <row r="686" spans="4:7" ht="12.75">
      <c r="D686" s="2"/>
      <c r="E686" s="2"/>
      <c r="F686" s="2"/>
      <c r="G686" s="48"/>
    </row>
    <row r="687" spans="4:7" ht="12.75">
      <c r="D687" s="2"/>
      <c r="E687" s="2"/>
      <c r="F687" s="2"/>
      <c r="G687" s="48"/>
    </row>
    <row r="688" spans="4:7" ht="12.75">
      <c r="D688" s="2"/>
      <c r="E688" s="2"/>
      <c r="F688" s="2"/>
      <c r="G688" s="48"/>
    </row>
    <row r="689" spans="4:7" ht="12.75">
      <c r="D689" s="2"/>
      <c r="E689" s="2"/>
      <c r="F689" s="2"/>
      <c r="G689" s="48"/>
    </row>
    <row r="690" spans="4:7" ht="12.75">
      <c r="D690" s="2"/>
      <c r="E690" s="2"/>
      <c r="F690" s="2"/>
      <c r="G690" s="48"/>
    </row>
    <row r="691" spans="4:7" ht="12.75">
      <c r="D691" s="2"/>
      <c r="E691" s="2"/>
      <c r="F691" s="2"/>
      <c r="G691" s="48"/>
    </row>
    <row r="692" spans="4:7" ht="12.75">
      <c r="D692" s="2"/>
      <c r="E692" s="2"/>
      <c r="F692" s="2"/>
      <c r="G692" s="48"/>
    </row>
    <row r="693" spans="4:7" ht="12.75">
      <c r="D693" s="2"/>
      <c r="E693" s="2"/>
      <c r="F693" s="2"/>
      <c r="G693" s="48"/>
    </row>
    <row r="694" spans="4:7" ht="12.75">
      <c r="D694" s="2"/>
      <c r="E694" s="2"/>
      <c r="F694" s="2"/>
      <c r="G694" s="48"/>
    </row>
    <row r="695" spans="4:7" ht="12.75">
      <c r="D695" s="2"/>
      <c r="E695" s="2"/>
      <c r="F695" s="2"/>
      <c r="G695" s="48"/>
    </row>
    <row r="696" spans="4:7" ht="12.75">
      <c r="D696" s="2"/>
      <c r="E696" s="2"/>
      <c r="F696" s="2"/>
      <c r="G696" s="48"/>
    </row>
    <row r="697" spans="4:7" ht="12.75">
      <c r="D697" s="2"/>
      <c r="E697" s="2"/>
      <c r="F697" s="2"/>
      <c r="G697" s="48"/>
    </row>
    <row r="698" spans="4:7" ht="12.75">
      <c r="D698" s="2"/>
      <c r="E698" s="2"/>
      <c r="F698" s="2"/>
      <c r="G698" s="48"/>
    </row>
    <row r="699" spans="4:7" ht="12.75">
      <c r="D699" s="2"/>
      <c r="E699" s="2"/>
      <c r="F699" s="2"/>
      <c r="G699" s="48"/>
    </row>
    <row r="700" spans="4:7" ht="12.75">
      <c r="D700" s="2"/>
      <c r="E700" s="2"/>
      <c r="F700" s="2"/>
      <c r="G700" s="48"/>
    </row>
    <row r="701" spans="4:7" ht="12.75">
      <c r="D701" s="2"/>
      <c r="E701" s="2"/>
      <c r="F701" s="2"/>
      <c r="G701" s="48"/>
    </row>
    <row r="702" spans="4:7" ht="12.75">
      <c r="D702" s="2"/>
      <c r="E702" s="2"/>
      <c r="F702" s="2"/>
      <c r="G702" s="48"/>
    </row>
    <row r="703" spans="4:7" ht="12.75">
      <c r="D703" s="2"/>
      <c r="E703" s="2"/>
      <c r="F703" s="2"/>
      <c r="G703" s="48"/>
    </row>
    <row r="704" spans="4:7" ht="12.75">
      <c r="D704" s="2"/>
      <c r="E704" s="2"/>
      <c r="F704" s="2"/>
      <c r="G704" s="48"/>
    </row>
    <row r="705" spans="4:7" ht="12.75">
      <c r="D705" s="2"/>
      <c r="E705" s="2"/>
      <c r="F705" s="2"/>
      <c r="G705" s="48"/>
    </row>
    <row r="706" spans="4:7" ht="12.75">
      <c r="D706" s="2"/>
      <c r="E706" s="2"/>
      <c r="F706" s="2"/>
      <c r="G706" s="48"/>
    </row>
    <row r="707" spans="4:7" ht="12.75">
      <c r="D707" s="2"/>
      <c r="E707" s="2"/>
      <c r="F707" s="2"/>
      <c r="G707" s="48"/>
    </row>
    <row r="708" spans="4:7" ht="12.75">
      <c r="D708" s="2"/>
      <c r="E708" s="2"/>
      <c r="F708" s="2"/>
      <c r="G708" s="48"/>
    </row>
    <row r="709" spans="4:7" ht="12.75">
      <c r="D709" s="2"/>
      <c r="E709" s="2"/>
      <c r="F709" s="2"/>
      <c r="G709" s="48"/>
    </row>
    <row r="710" spans="4:7" ht="12.75">
      <c r="D710" s="2"/>
      <c r="E710" s="2"/>
      <c r="F710" s="2"/>
      <c r="G710" s="48"/>
    </row>
    <row r="711" spans="4:7" ht="12.75">
      <c r="D711" s="2"/>
      <c r="E711" s="2"/>
      <c r="F711" s="2"/>
      <c r="G711" s="48"/>
    </row>
    <row r="712" spans="4:7" ht="12.75">
      <c r="D712" s="2"/>
      <c r="E712" s="2"/>
      <c r="F712" s="2"/>
      <c r="G712" s="48"/>
    </row>
    <row r="713" spans="4:7" ht="12.75">
      <c r="D713" s="2"/>
      <c r="E713" s="2"/>
      <c r="F713" s="2"/>
      <c r="G713" s="48"/>
    </row>
    <row r="714" spans="4:7" ht="12.75">
      <c r="D714" s="2"/>
      <c r="E714" s="2"/>
      <c r="F714" s="2"/>
      <c r="G714" s="48"/>
    </row>
    <row r="715" spans="4:7" ht="12.75">
      <c r="D715" s="2"/>
      <c r="E715" s="2"/>
      <c r="F715" s="2"/>
      <c r="G715" s="48"/>
    </row>
    <row r="716" spans="4:7" ht="12.75">
      <c r="D716" s="2"/>
      <c r="E716" s="2"/>
      <c r="F716" s="2"/>
      <c r="G716" s="48"/>
    </row>
    <row r="717" spans="4:7" ht="12.75">
      <c r="D717" s="2"/>
      <c r="E717" s="2"/>
      <c r="F717" s="2"/>
      <c r="G717" s="48"/>
    </row>
    <row r="718" spans="4:7" ht="12.75">
      <c r="D718" s="2"/>
      <c r="E718" s="2"/>
      <c r="F718" s="2"/>
      <c r="G718" s="48"/>
    </row>
    <row r="719" spans="4:7" ht="12.75">
      <c r="D719" s="2"/>
      <c r="E719" s="2"/>
      <c r="F719" s="2"/>
      <c r="G719" s="48"/>
    </row>
    <row r="720" spans="4:7" ht="12.75">
      <c r="D720" s="2"/>
      <c r="E720" s="2"/>
      <c r="F720" s="2"/>
      <c r="G720" s="48"/>
    </row>
    <row r="721" spans="4:7" ht="12.75">
      <c r="D721" s="2"/>
      <c r="E721" s="2"/>
      <c r="F721" s="2"/>
      <c r="G721" s="48"/>
    </row>
    <row r="722" spans="4:7" ht="12.75">
      <c r="D722" s="2"/>
      <c r="E722" s="2"/>
      <c r="F722" s="2"/>
      <c r="G722" s="48"/>
    </row>
    <row r="723" spans="4:7" ht="12.75">
      <c r="D723" s="2"/>
      <c r="E723" s="2"/>
      <c r="F723" s="2"/>
      <c r="G723" s="48"/>
    </row>
    <row r="724" spans="4:7" ht="12.75">
      <c r="D724" s="2"/>
      <c r="E724" s="2"/>
      <c r="F724" s="2"/>
      <c r="G724" s="48"/>
    </row>
    <row r="725" spans="4:7" ht="12.75">
      <c r="D725" s="2"/>
      <c r="E725" s="2"/>
      <c r="F725" s="2"/>
      <c r="G725" s="48"/>
    </row>
    <row r="726" spans="4:7" ht="12.75">
      <c r="D726" s="2"/>
      <c r="E726" s="2"/>
      <c r="F726" s="2"/>
      <c r="G726" s="48"/>
    </row>
    <row r="727" spans="4:7" ht="12.75">
      <c r="D727" s="2"/>
      <c r="E727" s="2"/>
      <c r="F727" s="2"/>
      <c r="G727" s="48"/>
    </row>
    <row r="728" spans="4:7" ht="12.75">
      <c r="D728" s="2"/>
      <c r="E728" s="2"/>
      <c r="F728" s="2"/>
      <c r="G728" s="48"/>
    </row>
    <row r="729" spans="4:7" ht="12.75">
      <c r="D729" s="2"/>
      <c r="E729" s="2"/>
      <c r="F729" s="2"/>
      <c r="G729" s="48"/>
    </row>
    <row r="730" spans="4:7" ht="12.75">
      <c r="D730" s="2"/>
      <c r="E730" s="2"/>
      <c r="F730" s="2"/>
      <c r="G730" s="48"/>
    </row>
    <row r="731" spans="4:7" ht="12.75">
      <c r="D731" s="2"/>
      <c r="E731" s="2"/>
      <c r="F731" s="2"/>
      <c r="G731" s="48"/>
    </row>
    <row r="732" spans="4:7" ht="12.75">
      <c r="D732" s="2"/>
      <c r="E732" s="2"/>
      <c r="F732" s="2"/>
      <c r="G732" s="48"/>
    </row>
    <row r="733" spans="4:7" ht="12.75">
      <c r="D733" s="2"/>
      <c r="E733" s="2"/>
      <c r="F733" s="2"/>
      <c r="G733" s="48"/>
    </row>
    <row r="734" spans="4:7" ht="12.75">
      <c r="D734" s="2"/>
      <c r="E734" s="2"/>
      <c r="F734" s="2"/>
      <c r="G734" s="48"/>
    </row>
    <row r="735" spans="4:7" ht="12.75">
      <c r="D735" s="2"/>
      <c r="E735" s="2"/>
      <c r="F735" s="2"/>
      <c r="G735" s="48"/>
    </row>
    <row r="736" spans="4:7" ht="12.75">
      <c r="D736" s="2"/>
      <c r="E736" s="2"/>
      <c r="F736" s="2"/>
      <c r="G736" s="48"/>
    </row>
    <row r="737" spans="4:7" ht="12.75">
      <c r="D737" s="2"/>
      <c r="E737" s="2"/>
      <c r="F737" s="2"/>
      <c r="G737" s="48"/>
    </row>
    <row r="738" spans="4:7" ht="12.75">
      <c r="D738" s="2"/>
      <c r="E738" s="2"/>
      <c r="F738" s="2"/>
      <c r="G738" s="48"/>
    </row>
    <row r="739" spans="4:7" ht="12.75">
      <c r="D739" s="2"/>
      <c r="E739" s="2"/>
      <c r="F739" s="2"/>
      <c r="G739" s="48"/>
    </row>
    <row r="740" spans="4:7" ht="12.75">
      <c r="D740" s="2"/>
      <c r="E740" s="2"/>
      <c r="F740" s="2"/>
      <c r="G740" s="48"/>
    </row>
    <row r="741" spans="4:7" ht="12.75">
      <c r="D741" s="2"/>
      <c r="E741" s="2"/>
      <c r="F741" s="2"/>
      <c r="G741" s="48"/>
    </row>
    <row r="742" spans="4:7" ht="12.75">
      <c r="D742" s="2"/>
      <c r="E742" s="2"/>
      <c r="F742" s="2"/>
      <c r="G742" s="48"/>
    </row>
    <row r="743" spans="4:7" ht="12.75">
      <c r="D743" s="2"/>
      <c r="E743" s="2"/>
      <c r="F743" s="2"/>
      <c r="G743" s="48"/>
    </row>
    <row r="744" spans="4:7" ht="12.75">
      <c r="D744" s="2"/>
      <c r="E744" s="2"/>
      <c r="F744" s="2"/>
      <c r="G744" s="48"/>
    </row>
    <row r="745" spans="4:7" ht="12.75">
      <c r="D745" s="2"/>
      <c r="E745" s="2"/>
      <c r="F745" s="2"/>
      <c r="G745" s="48"/>
    </row>
    <row r="746" spans="4:7" ht="12.75">
      <c r="D746" s="2"/>
      <c r="E746" s="2"/>
      <c r="F746" s="2"/>
      <c r="G746" s="48"/>
    </row>
    <row r="747" spans="4:7" ht="12.75">
      <c r="D747" s="2"/>
      <c r="E747" s="2"/>
      <c r="F747" s="2"/>
      <c r="G747" s="48"/>
    </row>
    <row r="748" spans="4:7" ht="12.75">
      <c r="D748" s="2"/>
      <c r="E748" s="2"/>
      <c r="F748" s="2"/>
      <c r="G748" s="48"/>
    </row>
    <row r="749" spans="4:7" ht="12.75">
      <c r="D749" s="2"/>
      <c r="E749" s="2"/>
      <c r="F749" s="2"/>
      <c r="G749" s="48"/>
    </row>
    <row r="750" spans="4:7" ht="12.75">
      <c r="D750" s="2"/>
      <c r="E750" s="2"/>
      <c r="F750" s="2"/>
      <c r="G750" s="48"/>
    </row>
    <row r="751" spans="4:7" ht="12.75">
      <c r="D751" s="2"/>
      <c r="E751" s="2"/>
      <c r="F751" s="2"/>
      <c r="G751" s="48"/>
    </row>
    <row r="752" spans="4:7" ht="12.75">
      <c r="D752" s="2"/>
      <c r="E752" s="2"/>
      <c r="F752" s="2"/>
      <c r="G752" s="48"/>
    </row>
    <row r="753" spans="4:7" ht="12.75">
      <c r="D753" s="2"/>
      <c r="E753" s="2"/>
      <c r="F753" s="2"/>
      <c r="G753" s="48"/>
    </row>
    <row r="754" spans="4:7" ht="12.75">
      <c r="D754" s="2"/>
      <c r="E754" s="2"/>
      <c r="F754" s="2"/>
      <c r="G754" s="48"/>
    </row>
    <row r="755" spans="4:7" ht="12.75">
      <c r="D755" s="2"/>
      <c r="E755" s="2"/>
      <c r="F755" s="2"/>
      <c r="G755" s="48"/>
    </row>
    <row r="756" spans="4:7" ht="12.75">
      <c r="D756" s="2"/>
      <c r="E756" s="2"/>
      <c r="F756" s="2"/>
      <c r="G756" s="48"/>
    </row>
    <row r="757" spans="4:7" ht="12.75">
      <c r="D757" s="2"/>
      <c r="E757" s="2"/>
      <c r="F757" s="2"/>
      <c r="G757" s="48"/>
    </row>
    <row r="758" spans="4:7" ht="12.75">
      <c r="D758" s="2"/>
      <c r="E758" s="2"/>
      <c r="F758" s="2"/>
      <c r="G758" s="48"/>
    </row>
    <row r="759" spans="4:7" ht="12.75">
      <c r="D759" s="2"/>
      <c r="E759" s="2"/>
      <c r="F759" s="2"/>
      <c r="G759" s="48"/>
    </row>
    <row r="760" spans="4:7" ht="12.75">
      <c r="D760" s="2"/>
      <c r="E760" s="2"/>
      <c r="F760" s="2"/>
      <c r="G760" s="48"/>
    </row>
    <row r="761" spans="4:7" ht="12.75">
      <c r="D761" s="2"/>
      <c r="E761" s="2"/>
      <c r="F761" s="2"/>
      <c r="G761" s="48"/>
    </row>
    <row r="762" spans="4:7" ht="12.75">
      <c r="D762" s="2"/>
      <c r="E762" s="2"/>
      <c r="F762" s="2"/>
      <c r="G762" s="48"/>
    </row>
    <row r="763" spans="4:7" ht="12.75">
      <c r="D763" s="2"/>
      <c r="E763" s="2"/>
      <c r="F763" s="2"/>
      <c r="G763" s="48"/>
    </row>
    <row r="764" spans="4:7" ht="12.75">
      <c r="D764" s="2"/>
      <c r="E764" s="2"/>
      <c r="F764" s="2"/>
      <c r="G764" s="48"/>
    </row>
    <row r="765" spans="4:7" ht="12.75">
      <c r="D765" s="2"/>
      <c r="E765" s="2"/>
      <c r="F765" s="2"/>
      <c r="G765" s="48"/>
    </row>
    <row r="766" spans="4:7" ht="12.75">
      <c r="D766" s="2"/>
      <c r="E766" s="2"/>
      <c r="F766" s="2"/>
      <c r="G766" s="48"/>
    </row>
    <row r="767" spans="4:7" ht="12.75">
      <c r="D767" s="2"/>
      <c r="E767" s="2"/>
      <c r="F767" s="2"/>
      <c r="G767" s="48"/>
    </row>
    <row r="768" spans="4:7" ht="12.75">
      <c r="D768" s="2"/>
      <c r="E768" s="2"/>
      <c r="F768" s="2"/>
      <c r="G768" s="48"/>
    </row>
    <row r="769" spans="4:7" ht="12.75">
      <c r="D769" s="2"/>
      <c r="E769" s="2"/>
      <c r="F769" s="2"/>
      <c r="G769" s="48"/>
    </row>
    <row r="770" spans="4:7" ht="12.75">
      <c r="D770" s="2"/>
      <c r="E770" s="2"/>
      <c r="F770" s="2"/>
      <c r="G770" s="48"/>
    </row>
    <row r="771" spans="4:7" ht="12.75">
      <c r="D771" s="2"/>
      <c r="E771" s="2"/>
      <c r="F771" s="2"/>
      <c r="G771" s="48"/>
    </row>
    <row r="772" spans="4:7" ht="12.75">
      <c r="D772" s="2"/>
      <c r="E772" s="2"/>
      <c r="F772" s="2"/>
      <c r="G772" s="48"/>
    </row>
    <row r="773" spans="4:7" ht="12.75">
      <c r="D773" s="2"/>
      <c r="E773" s="2"/>
      <c r="F773" s="2"/>
      <c r="G773" s="48"/>
    </row>
    <row r="774" spans="4:7" ht="12.75">
      <c r="D774" s="2"/>
      <c r="E774" s="2"/>
      <c r="F774" s="2"/>
      <c r="G774" s="48"/>
    </row>
    <row r="775" spans="4:7" ht="12.75">
      <c r="D775" s="2"/>
      <c r="E775" s="2"/>
      <c r="F775" s="2"/>
      <c r="G775" s="48"/>
    </row>
    <row r="776" spans="4:7" ht="12.75">
      <c r="D776" s="2"/>
      <c r="E776" s="2"/>
      <c r="F776" s="2"/>
      <c r="G776" s="48"/>
    </row>
    <row r="777" spans="4:7" ht="12.75">
      <c r="D777" s="2"/>
      <c r="E777" s="2"/>
      <c r="F777" s="2"/>
      <c r="G777" s="48"/>
    </row>
    <row r="778" spans="4:7" ht="12.75">
      <c r="D778" s="2"/>
      <c r="E778" s="2"/>
      <c r="F778" s="2"/>
      <c r="G778" s="48"/>
    </row>
    <row r="779" spans="4:7" ht="12.75">
      <c r="D779" s="2"/>
      <c r="E779" s="2"/>
      <c r="F779" s="2"/>
      <c r="G779" s="48"/>
    </row>
    <row r="780" spans="4:7" ht="12.75">
      <c r="D780" s="2"/>
      <c r="E780" s="2"/>
      <c r="F780" s="2"/>
      <c r="G780" s="48"/>
    </row>
    <row r="781" spans="4:7" ht="12.75">
      <c r="D781" s="2"/>
      <c r="E781" s="2"/>
      <c r="F781" s="2"/>
      <c r="G781" s="48"/>
    </row>
    <row r="782" spans="4:7" ht="12.75">
      <c r="D782" s="2"/>
      <c r="E782" s="2"/>
      <c r="F782" s="2"/>
      <c r="G782" s="48"/>
    </row>
    <row r="783" spans="4:7" ht="12.75">
      <c r="D783" s="2"/>
      <c r="E783" s="2"/>
      <c r="F783" s="2"/>
      <c r="G783" s="48"/>
    </row>
    <row r="784" spans="4:7" ht="12.75">
      <c r="D784" s="2"/>
      <c r="E784" s="2"/>
      <c r="F784" s="2"/>
      <c r="G784" s="48"/>
    </row>
    <row r="785" spans="4:7" ht="12.75">
      <c r="D785" s="2"/>
      <c r="E785" s="2"/>
      <c r="F785" s="2"/>
      <c r="G785" s="48"/>
    </row>
    <row r="786" spans="4:7" ht="12.75">
      <c r="D786" s="2"/>
      <c r="E786" s="2"/>
      <c r="F786" s="2"/>
      <c r="G786" s="48"/>
    </row>
    <row r="787" spans="4:7" ht="12.75">
      <c r="D787" s="2"/>
      <c r="E787" s="2"/>
      <c r="F787" s="2"/>
      <c r="G787" s="48"/>
    </row>
    <row r="788" spans="4:7" ht="12.75">
      <c r="D788" s="2"/>
      <c r="E788" s="2"/>
      <c r="F788" s="2"/>
      <c r="G788" s="48"/>
    </row>
    <row r="789" spans="4:7" ht="12.75">
      <c r="D789" s="2"/>
      <c r="E789" s="2"/>
      <c r="F789" s="2"/>
      <c r="G789" s="48"/>
    </row>
    <row r="790" spans="4:7" ht="12.75">
      <c r="D790" s="2"/>
      <c r="E790" s="2"/>
      <c r="F790" s="2"/>
      <c r="G790" s="48"/>
    </row>
    <row r="791" spans="4:7" ht="12.75">
      <c r="D791" s="2"/>
      <c r="E791" s="2"/>
      <c r="F791" s="2"/>
      <c r="G791" s="48"/>
    </row>
    <row r="792" spans="4:7" ht="12.75">
      <c r="D792" s="2"/>
      <c r="E792" s="2"/>
      <c r="F792" s="2"/>
      <c r="G792" s="48"/>
    </row>
    <row r="793" spans="4:7" ht="12.75">
      <c r="D793" s="2"/>
      <c r="E793" s="2"/>
      <c r="F793" s="2"/>
      <c r="G793" s="48"/>
    </row>
    <row r="794" spans="4:7" ht="12.75">
      <c r="D794" s="2"/>
      <c r="E794" s="2"/>
      <c r="F794" s="2"/>
      <c r="G794" s="48"/>
    </row>
    <row r="795" spans="4:7" ht="12.75">
      <c r="D795" s="2"/>
      <c r="E795" s="2"/>
      <c r="F795" s="2"/>
      <c r="G795" s="48"/>
    </row>
    <row r="796" spans="4:7" ht="12.75">
      <c r="D796" s="2"/>
      <c r="E796" s="2"/>
      <c r="F796" s="2"/>
      <c r="G796" s="48"/>
    </row>
    <row r="797" spans="4:7" ht="12.75">
      <c r="D797" s="2"/>
      <c r="E797" s="2"/>
      <c r="F797" s="2"/>
      <c r="G797" s="48"/>
    </row>
    <row r="798" spans="4:7" ht="12.75">
      <c r="D798" s="2"/>
      <c r="E798" s="2"/>
      <c r="F798" s="2"/>
      <c r="G798" s="48"/>
    </row>
    <row r="799" spans="4:7" ht="12.75">
      <c r="D799" s="2"/>
      <c r="E799" s="2"/>
      <c r="F799" s="2"/>
      <c r="G799" s="48"/>
    </row>
    <row r="800" spans="4:7" ht="12.75">
      <c r="D800" s="2"/>
      <c r="E800" s="2"/>
      <c r="F800" s="2"/>
      <c r="G800" s="48"/>
    </row>
    <row r="801" spans="4:7" ht="12.75">
      <c r="D801" s="2"/>
      <c r="E801" s="2"/>
      <c r="F801" s="2"/>
      <c r="G801" s="48"/>
    </row>
    <row r="802" spans="4:7" ht="12.75">
      <c r="D802" s="2"/>
      <c r="E802" s="2"/>
      <c r="F802" s="2"/>
      <c r="G802" s="48"/>
    </row>
    <row r="803" spans="4:7" ht="12.75">
      <c r="D803" s="2"/>
      <c r="E803" s="2"/>
      <c r="F803" s="2"/>
      <c r="G803" s="48"/>
    </row>
    <row r="804" spans="4:7" ht="12.75">
      <c r="D804" s="2"/>
      <c r="E804" s="2"/>
      <c r="F804" s="2"/>
      <c r="G804" s="48"/>
    </row>
    <row r="805" spans="4:7" ht="12.75">
      <c r="D805" s="2"/>
      <c r="E805" s="2"/>
      <c r="F805" s="2"/>
      <c r="G805" s="48"/>
    </row>
    <row r="806" spans="4:7" ht="12.75">
      <c r="D806" s="2"/>
      <c r="E806" s="2"/>
      <c r="F806" s="2"/>
      <c r="G806" s="48"/>
    </row>
    <row r="807" spans="4:7" ht="12.75">
      <c r="D807" s="2"/>
      <c r="E807" s="2"/>
      <c r="F807" s="2"/>
      <c r="G807" s="48"/>
    </row>
    <row r="808" spans="4:7" ht="12.75">
      <c r="D808" s="2"/>
      <c r="E808" s="2"/>
      <c r="F808" s="2"/>
      <c r="G808" s="48"/>
    </row>
    <row r="809" spans="4:7" ht="12.75">
      <c r="D809" s="2"/>
      <c r="E809" s="2"/>
      <c r="F809" s="2"/>
      <c r="G809" s="48"/>
    </row>
    <row r="810" spans="4:7" ht="12.75">
      <c r="D810" s="2"/>
      <c r="E810" s="2"/>
      <c r="F810" s="2"/>
      <c r="G810" s="48"/>
    </row>
    <row r="811" spans="4:7" ht="12.75">
      <c r="D811" s="2"/>
      <c r="E811" s="2"/>
      <c r="F811" s="2"/>
      <c r="G811" s="48"/>
    </row>
    <row r="812" spans="4:7" ht="12.75">
      <c r="D812" s="2"/>
      <c r="E812" s="2"/>
      <c r="F812" s="2"/>
      <c r="G812" s="48"/>
    </row>
    <row r="813" spans="4:7" ht="12.75">
      <c r="D813" s="2"/>
      <c r="E813" s="2"/>
      <c r="F813" s="2"/>
      <c r="G813" s="48"/>
    </row>
    <row r="814" spans="4:7" ht="12.75">
      <c r="D814" s="2"/>
      <c r="E814" s="2"/>
      <c r="F814" s="2"/>
      <c r="G814" s="48"/>
    </row>
    <row r="815" spans="4:7" ht="12.75">
      <c r="D815" s="2"/>
      <c r="E815" s="2"/>
      <c r="F815" s="2"/>
      <c r="G815" s="48"/>
    </row>
    <row r="816" spans="4:7" ht="12.75">
      <c r="D816" s="2"/>
      <c r="E816" s="2"/>
      <c r="F816" s="2"/>
      <c r="G816" s="48"/>
    </row>
    <row r="817" spans="4:7" ht="12.75">
      <c r="D817" s="2"/>
      <c r="E817" s="2"/>
      <c r="F817" s="2"/>
      <c r="G817" s="48"/>
    </row>
    <row r="818" spans="4:7" ht="12.75">
      <c r="D818" s="2"/>
      <c r="E818" s="2"/>
      <c r="F818" s="2"/>
      <c r="G818" s="48"/>
    </row>
    <row r="819" spans="4:7" ht="12.75">
      <c r="D819" s="2"/>
      <c r="E819" s="2"/>
      <c r="F819" s="2"/>
      <c r="G819" s="48"/>
    </row>
    <row r="820" spans="4:7" ht="12.75">
      <c r="D820" s="2"/>
      <c r="E820" s="2"/>
      <c r="F820" s="2"/>
      <c r="G820" s="48"/>
    </row>
    <row r="821" spans="4:7" ht="12.75">
      <c r="D821" s="2"/>
      <c r="E821" s="2"/>
      <c r="F821" s="2"/>
      <c r="G821" s="48"/>
    </row>
    <row r="822" spans="4:7" ht="12.75">
      <c r="D822" s="2"/>
      <c r="E822" s="2"/>
      <c r="F822" s="2"/>
      <c r="G822" s="48"/>
    </row>
    <row r="823" spans="4:7" ht="12.75">
      <c r="D823" s="2"/>
      <c r="E823" s="2"/>
      <c r="F823" s="2"/>
      <c r="G823" s="48"/>
    </row>
    <row r="824" spans="4:7" ht="12.75">
      <c r="D824" s="2"/>
      <c r="E824" s="2"/>
      <c r="F824" s="2"/>
      <c r="G824" s="48"/>
    </row>
    <row r="825" spans="4:7" ht="12.75">
      <c r="D825" s="2"/>
      <c r="E825" s="2"/>
      <c r="F825" s="2"/>
      <c r="G825" s="48"/>
    </row>
    <row r="826" spans="4:7" ht="12.75">
      <c r="D826" s="2"/>
      <c r="E826" s="2"/>
      <c r="F826" s="2"/>
      <c r="G826" s="48"/>
    </row>
    <row r="827" spans="4:7" ht="12.75">
      <c r="D827" s="2"/>
      <c r="E827" s="2"/>
      <c r="F827" s="2"/>
      <c r="G827" s="48"/>
    </row>
    <row r="828" spans="4:7" ht="12.75">
      <c r="D828" s="2"/>
      <c r="E828" s="2"/>
      <c r="F828" s="2"/>
      <c r="G828" s="48"/>
    </row>
    <row r="829" spans="4:7" ht="12.75">
      <c r="D829" s="2"/>
      <c r="E829" s="2"/>
      <c r="F829" s="2"/>
      <c r="G829" s="48"/>
    </row>
    <row r="830" spans="4:7" ht="12.75">
      <c r="D830" s="2"/>
      <c r="E830" s="2"/>
      <c r="F830" s="2"/>
      <c r="G830" s="48"/>
    </row>
    <row r="831" spans="4:7" ht="12.75">
      <c r="D831" s="2"/>
      <c r="E831" s="2"/>
      <c r="F831" s="2"/>
      <c r="G831" s="48"/>
    </row>
    <row r="832" spans="4:7" ht="12.75">
      <c r="D832" s="2"/>
      <c r="E832" s="2"/>
      <c r="F832" s="2"/>
      <c r="G832" s="48"/>
    </row>
    <row r="833" spans="4:7" ht="12.75">
      <c r="D833" s="2"/>
      <c r="E833" s="2"/>
      <c r="F833" s="2"/>
      <c r="G833" s="48"/>
    </row>
    <row r="834" spans="4:7" ht="12.75">
      <c r="D834" s="2"/>
      <c r="E834" s="2"/>
      <c r="F834" s="2"/>
      <c r="G834" s="48"/>
    </row>
    <row r="835" spans="4:7" ht="12.75">
      <c r="D835" s="2"/>
      <c r="E835" s="2"/>
      <c r="F835" s="2"/>
      <c r="G835" s="48"/>
    </row>
    <row r="836" spans="4:7" ht="12.75">
      <c r="D836" s="2"/>
      <c r="E836" s="2"/>
      <c r="F836" s="2"/>
      <c r="G836" s="48"/>
    </row>
    <row r="837" spans="4:7" ht="12.75">
      <c r="D837" s="2"/>
      <c r="E837" s="2"/>
      <c r="F837" s="2"/>
      <c r="G837" s="48"/>
    </row>
    <row r="838" spans="4:7" ht="12.75">
      <c r="D838" s="2"/>
      <c r="E838" s="2"/>
      <c r="F838" s="2"/>
      <c r="G838" s="48"/>
    </row>
    <row r="839" spans="4:7" ht="12.75">
      <c r="D839" s="2"/>
      <c r="E839" s="2"/>
      <c r="F839" s="2"/>
      <c r="G839" s="48"/>
    </row>
    <row r="840" spans="4:7" ht="12.75">
      <c r="D840" s="2"/>
      <c r="E840" s="2"/>
      <c r="F840" s="2"/>
      <c r="G840" s="48"/>
    </row>
    <row r="841" spans="4:7" ht="12.75">
      <c r="D841" s="2"/>
      <c r="E841" s="2"/>
      <c r="F841" s="2"/>
      <c r="G841" s="48"/>
    </row>
    <row r="842" spans="4:7" ht="12.75">
      <c r="D842" s="2"/>
      <c r="E842" s="2"/>
      <c r="F842" s="2"/>
      <c r="G842" s="48"/>
    </row>
    <row r="843" spans="4:7" ht="12.75">
      <c r="D843" s="2"/>
      <c r="E843" s="2"/>
      <c r="F843" s="2"/>
      <c r="G843" s="48"/>
    </row>
    <row r="844" spans="4:7" ht="12.75">
      <c r="D844" s="2"/>
      <c r="E844" s="2"/>
      <c r="F844" s="2"/>
      <c r="G844" s="48"/>
    </row>
    <row r="845" spans="4:7" ht="12.75">
      <c r="D845" s="2"/>
      <c r="E845" s="2"/>
      <c r="F845" s="2"/>
      <c r="G845" s="48"/>
    </row>
    <row r="846" spans="4:7" ht="12.75">
      <c r="D846" s="2"/>
      <c r="E846" s="2"/>
      <c r="F846" s="2"/>
      <c r="G846" s="48"/>
    </row>
    <row r="847" spans="4:7" ht="12.75">
      <c r="D847" s="2"/>
      <c r="E847" s="2"/>
      <c r="F847" s="2"/>
      <c r="G847" s="48"/>
    </row>
    <row r="848" spans="4:7" ht="12.75">
      <c r="D848" s="2"/>
      <c r="E848" s="2"/>
      <c r="F848" s="2"/>
      <c r="G848" s="48"/>
    </row>
    <row r="849" spans="4:7" ht="12.75">
      <c r="D849" s="2"/>
      <c r="E849" s="2"/>
      <c r="F849" s="2"/>
      <c r="G849" s="48"/>
    </row>
    <row r="850" spans="4:7" ht="12.75">
      <c r="D850" s="2"/>
      <c r="E850" s="2"/>
      <c r="F850" s="2"/>
      <c r="G850" s="48"/>
    </row>
    <row r="851" spans="4:7" ht="12.75">
      <c r="D851" s="2"/>
      <c r="E851" s="2"/>
      <c r="F851" s="2"/>
      <c r="G851" s="48"/>
    </row>
    <row r="852" spans="4:7" ht="12.75">
      <c r="D852" s="2"/>
      <c r="E852" s="2"/>
      <c r="F852" s="2"/>
      <c r="G852" s="48"/>
    </row>
    <row r="853" spans="4:7" ht="12.75">
      <c r="D853" s="2"/>
      <c r="E853" s="2"/>
      <c r="F853" s="2"/>
      <c r="G853" s="48"/>
    </row>
    <row r="854" spans="4:7" ht="12.75">
      <c r="D854" s="2"/>
      <c r="E854" s="2"/>
      <c r="F854" s="2"/>
      <c r="G854" s="48"/>
    </row>
    <row r="855" spans="4:7" ht="12.75">
      <c r="D855" s="2"/>
      <c r="E855" s="2"/>
      <c r="F855" s="2"/>
      <c r="G855" s="48"/>
    </row>
    <row r="856" spans="4:7" ht="12.75">
      <c r="D856" s="2"/>
      <c r="E856" s="2"/>
      <c r="F856" s="2"/>
      <c r="G856" s="48"/>
    </row>
    <row r="857" spans="4:7" ht="12.75">
      <c r="D857" s="2"/>
      <c r="E857" s="2"/>
      <c r="F857" s="2"/>
      <c r="G857" s="48"/>
    </row>
    <row r="858" spans="4:7" ht="12.75">
      <c r="D858" s="2"/>
      <c r="E858" s="2"/>
      <c r="F858" s="2"/>
      <c r="G858" s="48"/>
    </row>
    <row r="859" spans="4:7" ht="12.75">
      <c r="D859" s="2"/>
      <c r="E859" s="2"/>
      <c r="F859" s="2"/>
      <c r="G859" s="48"/>
    </row>
    <row r="860" spans="4:7" ht="12.75">
      <c r="D860" s="2"/>
      <c r="E860" s="2"/>
      <c r="F860" s="2"/>
      <c r="G860" s="48"/>
    </row>
    <row r="861" spans="4:7" ht="12.75">
      <c r="D861" s="2"/>
      <c r="E861" s="2"/>
      <c r="F861" s="2"/>
      <c r="G861" s="48"/>
    </row>
    <row r="862" spans="4:7" ht="12.75">
      <c r="D862" s="2"/>
      <c r="E862" s="2"/>
      <c r="F862" s="2"/>
      <c r="G862" s="48"/>
    </row>
    <row r="863" spans="4:7" ht="12.75">
      <c r="D863" s="2"/>
      <c r="E863" s="2"/>
      <c r="F863" s="2"/>
      <c r="G863" s="48"/>
    </row>
    <row r="864" spans="4:7" ht="12.75">
      <c r="D864" s="2"/>
      <c r="E864" s="2"/>
      <c r="F864" s="2"/>
      <c r="G864" s="48"/>
    </row>
    <row r="865" spans="4:7" ht="12.75">
      <c r="D865" s="2"/>
      <c r="E865" s="2"/>
      <c r="F865" s="2"/>
      <c r="G865" s="48"/>
    </row>
    <row r="866" spans="4:7" ht="12.75">
      <c r="D866" s="2"/>
      <c r="E866" s="2"/>
      <c r="F866" s="2"/>
      <c r="G866" s="48"/>
    </row>
    <row r="867" spans="4:7" ht="12.75">
      <c r="D867" s="2"/>
      <c r="E867" s="2"/>
      <c r="F867" s="2"/>
      <c r="G867" s="48"/>
    </row>
    <row r="868" spans="4:7" ht="12.75">
      <c r="D868" s="2"/>
      <c r="E868" s="2"/>
      <c r="F868" s="2"/>
      <c r="G868" s="48"/>
    </row>
    <row r="869" spans="4:7" ht="12.75">
      <c r="D869" s="2"/>
      <c r="E869" s="2"/>
      <c r="F869" s="2"/>
      <c r="G869" s="48"/>
    </row>
    <row r="870" spans="4:7" ht="12.75">
      <c r="D870" s="2"/>
      <c r="E870" s="2"/>
      <c r="F870" s="2"/>
      <c r="G870" s="48"/>
    </row>
    <row r="871" spans="4:7" ht="12.75">
      <c r="D871" s="2"/>
      <c r="E871" s="2"/>
      <c r="F871" s="2"/>
      <c r="G871" s="48"/>
    </row>
    <row r="872" spans="4:7" ht="12.75">
      <c r="D872" s="2"/>
      <c r="E872" s="2"/>
      <c r="F872" s="2"/>
      <c r="G872" s="48"/>
    </row>
    <row r="873" spans="4:7" ht="12.75">
      <c r="D873" s="2"/>
      <c r="E873" s="2"/>
      <c r="F873" s="2"/>
      <c r="G873" s="48"/>
    </row>
    <row r="874" spans="4:7" ht="12.75">
      <c r="D874" s="2"/>
      <c r="E874" s="2"/>
      <c r="F874" s="2"/>
      <c r="G874" s="48"/>
    </row>
    <row r="875" spans="4:7" ht="12.75">
      <c r="D875" s="2"/>
      <c r="E875" s="2"/>
      <c r="F875" s="2"/>
      <c r="G875" s="48"/>
    </row>
    <row r="876" spans="4:7" ht="12.75">
      <c r="D876" s="2"/>
      <c r="E876" s="2"/>
      <c r="F876" s="2"/>
      <c r="G876" s="48"/>
    </row>
    <row r="877" spans="4:7" ht="12.75">
      <c r="D877" s="2"/>
      <c r="E877" s="2"/>
      <c r="F877" s="2"/>
      <c r="G877" s="48"/>
    </row>
    <row r="878" spans="4:7" ht="12.75">
      <c r="D878" s="2"/>
      <c r="E878" s="2"/>
      <c r="F878" s="2"/>
      <c r="G878" s="48"/>
    </row>
    <row r="879" spans="4:7" ht="12.75">
      <c r="D879" s="2"/>
      <c r="E879" s="2"/>
      <c r="F879" s="2"/>
      <c r="G879" s="48"/>
    </row>
    <row r="880" spans="4:7" ht="12.75">
      <c r="D880" s="2"/>
      <c r="E880" s="2"/>
      <c r="F880" s="2"/>
      <c r="G880" s="48"/>
    </row>
    <row r="881" spans="4:7" ht="12.75">
      <c r="D881" s="2"/>
      <c r="E881" s="2"/>
      <c r="F881" s="2"/>
      <c r="G881" s="48"/>
    </row>
    <row r="882" spans="4:7" ht="12.75">
      <c r="D882" s="2"/>
      <c r="E882" s="2"/>
      <c r="F882" s="2"/>
      <c r="G882" s="48"/>
    </row>
    <row r="883" spans="4:7" ht="12.75">
      <c r="D883" s="2"/>
      <c r="E883" s="2"/>
      <c r="F883" s="2"/>
      <c r="G883" s="48"/>
    </row>
    <row r="884" spans="4:7" ht="12.75">
      <c r="D884" s="2"/>
      <c r="E884" s="2"/>
      <c r="F884" s="2"/>
      <c r="G884" s="48"/>
    </row>
    <row r="885" spans="4:7" ht="12.75">
      <c r="D885" s="2"/>
      <c r="E885" s="2"/>
      <c r="F885" s="2"/>
      <c r="G885" s="48"/>
    </row>
    <row r="886" spans="4:7" ht="12.75">
      <c r="D886" s="2"/>
      <c r="E886" s="2"/>
      <c r="F886" s="2"/>
      <c r="G886" s="48"/>
    </row>
    <row r="887" spans="4:7" ht="12.75">
      <c r="D887" s="2"/>
      <c r="E887" s="2"/>
      <c r="F887" s="2"/>
      <c r="G887" s="48"/>
    </row>
    <row r="888" spans="4:7" ht="12.75">
      <c r="D888" s="2"/>
      <c r="E888" s="2"/>
      <c r="F888" s="2"/>
      <c r="G888" s="48"/>
    </row>
    <row r="889" spans="4:7" ht="12.75">
      <c r="D889" s="2"/>
      <c r="E889" s="2"/>
      <c r="F889" s="2"/>
      <c r="G889" s="48"/>
    </row>
    <row r="890" spans="4:7" ht="12.75">
      <c r="D890" s="2"/>
      <c r="E890" s="2"/>
      <c r="F890" s="2"/>
      <c r="G890" s="48"/>
    </row>
    <row r="891" spans="4:7" ht="12.75">
      <c r="D891" s="2"/>
      <c r="E891" s="2"/>
      <c r="F891" s="2"/>
      <c r="G891" s="48"/>
    </row>
    <row r="892" spans="4:7" ht="12.75">
      <c r="D892" s="2"/>
      <c r="E892" s="2"/>
      <c r="F892" s="2"/>
      <c r="G892" s="48"/>
    </row>
    <row r="893" spans="4:7" ht="12.75">
      <c r="D893" s="2"/>
      <c r="E893" s="2"/>
      <c r="F893" s="2"/>
      <c r="G893" s="48"/>
    </row>
    <row r="894" spans="4:7" ht="12.75">
      <c r="D894" s="2"/>
      <c r="E894" s="2"/>
      <c r="F894" s="2"/>
      <c r="G894" s="48"/>
    </row>
    <row r="895" spans="4:7" ht="12.75">
      <c r="D895" s="2"/>
      <c r="E895" s="2"/>
      <c r="F895" s="2"/>
      <c r="G895" s="48"/>
    </row>
    <row r="896" spans="4:7" ht="12.75">
      <c r="D896" s="2"/>
      <c r="E896" s="2"/>
      <c r="F896" s="2"/>
      <c r="G896" s="48"/>
    </row>
    <row r="897" spans="4:7" ht="12.75">
      <c r="D897" s="2"/>
      <c r="E897" s="2"/>
      <c r="F897" s="2"/>
      <c r="G897" s="48"/>
    </row>
    <row r="898" spans="4:7" ht="12.75">
      <c r="D898" s="2"/>
      <c r="E898" s="2"/>
      <c r="F898" s="2"/>
      <c r="G898" s="48"/>
    </row>
    <row r="899" spans="4:7" ht="12.75">
      <c r="D899" s="2"/>
      <c r="E899" s="2"/>
      <c r="F899" s="2"/>
      <c r="G899" s="48"/>
    </row>
    <row r="900" spans="4:7" ht="12.75">
      <c r="D900" s="2"/>
      <c r="E900" s="2"/>
      <c r="F900" s="2"/>
      <c r="G900" s="48"/>
    </row>
    <row r="901" spans="4:7" ht="12.75">
      <c r="D901" s="2"/>
      <c r="E901" s="2"/>
      <c r="F901" s="2"/>
      <c r="G901" s="48"/>
    </row>
    <row r="902" spans="4:7" ht="12.75">
      <c r="D902" s="2"/>
      <c r="E902" s="2"/>
      <c r="F902" s="2"/>
      <c r="G902" s="48"/>
    </row>
    <row r="903" spans="4:7" ht="12.75">
      <c r="D903" s="2"/>
      <c r="E903" s="2"/>
      <c r="F903" s="2"/>
      <c r="G903" s="48"/>
    </row>
    <row r="904" spans="4:7" ht="12.75">
      <c r="D904" s="2"/>
      <c r="E904" s="2"/>
      <c r="F904" s="2"/>
      <c r="G904" s="48"/>
    </row>
    <row r="905" spans="4:7" ht="12.75">
      <c r="D905" s="2"/>
      <c r="E905" s="2"/>
      <c r="F905" s="2"/>
      <c r="G905" s="48"/>
    </row>
    <row r="906" spans="4:7" ht="12.75">
      <c r="D906" s="2"/>
      <c r="E906" s="2"/>
      <c r="F906" s="2"/>
      <c r="G906" s="48"/>
    </row>
    <row r="907" spans="4:7" ht="12.75">
      <c r="D907" s="2"/>
      <c r="E907" s="2"/>
      <c r="F907" s="2"/>
      <c r="G907" s="48"/>
    </row>
    <row r="908" spans="4:7" ht="12.75">
      <c r="D908" s="2"/>
      <c r="E908" s="2"/>
      <c r="F908" s="2"/>
      <c r="G908" s="48"/>
    </row>
    <row r="909" spans="4:7" ht="12.75">
      <c r="D909" s="2"/>
      <c r="E909" s="2"/>
      <c r="F909" s="2"/>
      <c r="G909" s="48"/>
    </row>
    <row r="910" spans="4:7" ht="12.75">
      <c r="D910" s="2"/>
      <c r="E910" s="2"/>
      <c r="F910" s="2"/>
      <c r="G910" s="48"/>
    </row>
    <row r="911" spans="4:7" ht="12.75">
      <c r="D911" s="2"/>
      <c r="E911" s="2"/>
      <c r="F911" s="2"/>
      <c r="G911" s="48"/>
    </row>
    <row r="912" spans="4:7" ht="12.75">
      <c r="D912" s="2"/>
      <c r="E912" s="2"/>
      <c r="F912" s="2"/>
      <c r="G912" s="48"/>
    </row>
    <row r="913" spans="4:7" ht="12.75">
      <c r="D913" s="2"/>
      <c r="E913" s="2"/>
      <c r="F913" s="2"/>
      <c r="G913" s="48"/>
    </row>
    <row r="914" spans="4:7" ht="12.75">
      <c r="D914" s="2"/>
      <c r="E914" s="2"/>
      <c r="F914" s="2"/>
      <c r="G914" s="48"/>
    </row>
    <row r="915" spans="4:7" ht="12.75">
      <c r="D915" s="2"/>
      <c r="E915" s="2"/>
      <c r="F915" s="2"/>
      <c r="G915" s="48"/>
    </row>
    <row r="916" spans="4:7" ht="12.75">
      <c r="D916" s="2"/>
      <c r="E916" s="2"/>
      <c r="F916" s="2"/>
      <c r="G916" s="48"/>
    </row>
    <row r="917" spans="4:7" ht="12.75">
      <c r="D917" s="2"/>
      <c r="E917" s="2"/>
      <c r="F917" s="2"/>
      <c r="G917" s="48"/>
    </row>
    <row r="918" spans="4:7" ht="12.75">
      <c r="D918" s="2"/>
      <c r="E918" s="2"/>
      <c r="F918" s="2"/>
      <c r="G918" s="48"/>
    </row>
    <row r="919" spans="4:7" ht="12.75">
      <c r="D919" s="2"/>
      <c r="E919" s="2"/>
      <c r="F919" s="2"/>
      <c r="G919" s="48"/>
    </row>
    <row r="920" spans="4:7" ht="12.75">
      <c r="D920" s="2"/>
      <c r="E920" s="2"/>
      <c r="F920" s="2"/>
      <c r="G920" s="48"/>
    </row>
    <row r="921" spans="4:7" ht="12.75">
      <c r="D921" s="2"/>
      <c r="E921" s="2"/>
      <c r="F921" s="2"/>
      <c r="G921" s="48"/>
    </row>
    <row r="922" spans="4:7" ht="12.75">
      <c r="D922" s="2"/>
      <c r="E922" s="2"/>
      <c r="F922" s="2"/>
      <c r="G922" s="48"/>
    </row>
    <row r="923" spans="4:7" ht="12.75">
      <c r="D923" s="2"/>
      <c r="E923" s="2"/>
      <c r="F923" s="2"/>
      <c r="G923" s="48"/>
    </row>
    <row r="924" spans="4:7" ht="12.75">
      <c r="D924" s="2"/>
      <c r="E924" s="2"/>
      <c r="F924" s="2"/>
      <c r="G924" s="48"/>
    </row>
    <row r="925" spans="4:7" ht="12.75">
      <c r="D925" s="2"/>
      <c r="E925" s="2"/>
      <c r="F925" s="2"/>
      <c r="G925" s="48"/>
    </row>
    <row r="926" spans="4:7" ht="12.75">
      <c r="D926" s="2"/>
      <c r="E926" s="2"/>
      <c r="F926" s="2"/>
      <c r="G926" s="48"/>
    </row>
    <row r="927" spans="4:7" ht="12.75">
      <c r="D927" s="2"/>
      <c r="E927" s="2"/>
      <c r="F927" s="2"/>
      <c r="G927" s="48"/>
    </row>
    <row r="928" spans="4:7" ht="12.75">
      <c r="D928" s="2"/>
      <c r="E928" s="2"/>
      <c r="F928" s="2"/>
      <c r="G928" s="48"/>
    </row>
    <row r="929" spans="4:7" ht="12.75">
      <c r="D929" s="2"/>
      <c r="E929" s="2"/>
      <c r="F929" s="2"/>
      <c r="G929" s="48"/>
    </row>
    <row r="930" spans="4:7" ht="12.75">
      <c r="D930" s="2"/>
      <c r="E930" s="2"/>
      <c r="F930" s="2"/>
      <c r="G930" s="48"/>
    </row>
    <row r="931" spans="4:7" ht="12.75">
      <c r="D931" s="2"/>
      <c r="E931" s="2"/>
      <c r="F931" s="2"/>
      <c r="G931" s="48"/>
    </row>
    <row r="932" spans="4:7" ht="12.75">
      <c r="D932" s="2"/>
      <c r="E932" s="2"/>
      <c r="F932" s="2"/>
      <c r="G932" s="48"/>
    </row>
    <row r="933" spans="4:7" ht="12.75">
      <c r="D933" s="2"/>
      <c r="E933" s="2"/>
      <c r="F933" s="2"/>
      <c r="G933" s="48"/>
    </row>
    <row r="934" spans="4:7" ht="12.75">
      <c r="D934" s="2"/>
      <c r="E934" s="2"/>
      <c r="F934" s="2"/>
      <c r="G934" s="48"/>
    </row>
    <row r="935" spans="4:7" ht="12.75">
      <c r="D935" s="2"/>
      <c r="E935" s="2"/>
      <c r="F935" s="2"/>
      <c r="G935" s="48"/>
    </row>
    <row r="936" spans="4:7" ht="12.75">
      <c r="D936" s="2"/>
      <c r="E936" s="2"/>
      <c r="F936" s="2"/>
      <c r="G936" s="48"/>
    </row>
    <row r="937" spans="4:7" ht="12.75">
      <c r="D937" s="2"/>
      <c r="E937" s="2"/>
      <c r="F937" s="2"/>
      <c r="G937" s="48"/>
    </row>
    <row r="938" spans="4:7" ht="12.75">
      <c r="D938" s="2"/>
      <c r="E938" s="2"/>
      <c r="F938" s="2"/>
      <c r="G938" s="48"/>
    </row>
    <row r="939" spans="4:7" ht="12.75">
      <c r="D939" s="2"/>
      <c r="E939" s="2"/>
      <c r="F939" s="2"/>
      <c r="G939" s="48"/>
    </row>
    <row r="940" spans="4:7" ht="12.75">
      <c r="D940" s="2"/>
      <c r="E940" s="2"/>
      <c r="F940" s="2"/>
      <c r="G940" s="48"/>
    </row>
    <row r="941" spans="4:7" ht="12.75">
      <c r="D941" s="2"/>
      <c r="E941" s="2"/>
      <c r="F941" s="2"/>
      <c r="G941" s="48"/>
    </row>
    <row r="942" spans="4:7" ht="12.75">
      <c r="D942" s="2"/>
      <c r="E942" s="2"/>
      <c r="F942" s="2"/>
      <c r="G942" s="48"/>
    </row>
    <row r="943" spans="4:7" ht="12.75">
      <c r="D943" s="2"/>
      <c r="E943" s="2"/>
      <c r="F943" s="2"/>
      <c r="G943" s="48"/>
    </row>
    <row r="944" spans="4:7" ht="12.75">
      <c r="D944" s="2"/>
      <c r="E944" s="2"/>
      <c r="F944" s="2"/>
      <c r="G944" s="48"/>
    </row>
    <row r="945" spans="4:7" ht="12.75">
      <c r="D945" s="2"/>
      <c r="E945" s="2"/>
      <c r="F945" s="2"/>
      <c r="G945" s="48"/>
    </row>
    <row r="946" spans="4:7" ht="12.75">
      <c r="D946" s="2"/>
      <c r="E946" s="2"/>
      <c r="F946" s="2"/>
      <c r="G946" s="48"/>
    </row>
    <row r="947" spans="4:7" ht="12.75">
      <c r="D947" s="2"/>
      <c r="E947" s="2"/>
      <c r="F947" s="2"/>
      <c r="G947" s="48"/>
    </row>
    <row r="948" spans="4:7" ht="12.75">
      <c r="D948" s="2"/>
      <c r="E948" s="2"/>
      <c r="F948" s="2"/>
      <c r="G948" s="48"/>
    </row>
    <row r="949" spans="4:7" ht="12.75">
      <c r="D949" s="2"/>
      <c r="E949" s="2"/>
      <c r="F949" s="2"/>
      <c r="G949" s="48"/>
    </row>
    <row r="950" spans="4:7" ht="12.75">
      <c r="D950" s="2"/>
      <c r="E950" s="2"/>
      <c r="F950" s="2"/>
      <c r="G950" s="48"/>
    </row>
    <row r="951" spans="4:7" ht="12.75">
      <c r="D951" s="2"/>
      <c r="E951" s="2"/>
      <c r="F951" s="2"/>
      <c r="G951" s="48"/>
    </row>
    <row r="952" spans="4:7" ht="12.75">
      <c r="D952" s="2"/>
      <c r="E952" s="2"/>
      <c r="F952" s="2"/>
      <c r="G952" s="48"/>
    </row>
    <row r="953" spans="4:7" ht="12.75">
      <c r="D953" s="2"/>
      <c r="E953" s="2"/>
      <c r="F953" s="2"/>
      <c r="G953" s="48"/>
    </row>
    <row r="954" spans="4:7" ht="12.75">
      <c r="D954" s="2"/>
      <c r="E954" s="2"/>
      <c r="F954" s="2"/>
      <c r="G954" s="48"/>
    </row>
    <row r="955" spans="4:7" ht="12.75">
      <c r="D955" s="2"/>
      <c r="E955" s="2"/>
      <c r="F955" s="2"/>
      <c r="G955" s="48"/>
    </row>
    <row r="956" spans="4:7" ht="12.75">
      <c r="D956" s="2"/>
      <c r="E956" s="2"/>
      <c r="F956" s="2"/>
      <c r="G956" s="48"/>
    </row>
    <row r="957" spans="4:7" ht="12.75">
      <c r="D957" s="2"/>
      <c r="E957" s="2"/>
      <c r="F957" s="2"/>
      <c r="G957" s="48"/>
    </row>
    <row r="958" spans="4:7" ht="12.75">
      <c r="D958" s="2"/>
      <c r="E958" s="2"/>
      <c r="F958" s="2"/>
      <c r="G958" s="48"/>
    </row>
    <row r="959" spans="4:7" ht="12.75">
      <c r="D959" s="2"/>
      <c r="E959" s="2"/>
      <c r="F959" s="2"/>
      <c r="G959" s="48"/>
    </row>
    <row r="960" spans="4:7" ht="12.75">
      <c r="D960" s="2"/>
      <c r="E960" s="2"/>
      <c r="F960" s="2"/>
      <c r="G960" s="48"/>
    </row>
    <row r="961" spans="4:7" ht="12.75">
      <c r="D961" s="2"/>
      <c r="E961" s="2"/>
      <c r="F961" s="2"/>
      <c r="G961" s="48"/>
    </row>
    <row r="962" spans="4:7" ht="12.75">
      <c r="D962" s="2"/>
      <c r="E962" s="2"/>
      <c r="F962" s="2"/>
      <c r="G962" s="48"/>
    </row>
    <row r="963" spans="4:7" ht="12.75">
      <c r="D963" s="2"/>
      <c r="E963" s="2"/>
      <c r="F963" s="2"/>
      <c r="G963" s="48"/>
    </row>
    <row r="964" spans="4:7" ht="12.75">
      <c r="D964" s="2"/>
      <c r="E964" s="2"/>
      <c r="F964" s="2"/>
      <c r="G964" s="48"/>
    </row>
    <row r="965" spans="4:7" ht="12.75">
      <c r="D965" s="2"/>
      <c r="E965" s="2"/>
      <c r="F965" s="2"/>
      <c r="G965" s="48"/>
    </row>
    <row r="966" spans="4:7" ht="12.75">
      <c r="D966" s="2"/>
      <c r="E966" s="2"/>
      <c r="F966" s="2"/>
      <c r="G966" s="48"/>
    </row>
    <row r="967" spans="4:7" ht="12.75">
      <c r="D967" s="2"/>
      <c r="E967" s="2"/>
      <c r="F967" s="2"/>
      <c r="G967" s="48"/>
    </row>
    <row r="968" spans="4:7" ht="12.75">
      <c r="D968" s="2"/>
      <c r="E968" s="2"/>
      <c r="F968" s="2"/>
      <c r="G968" s="48"/>
    </row>
    <row r="969" spans="4:7" ht="12.75">
      <c r="D969" s="2"/>
      <c r="E969" s="2"/>
      <c r="F969" s="2"/>
      <c r="G969" s="48"/>
    </row>
    <row r="970" spans="4:7" ht="12.75">
      <c r="D970" s="2"/>
      <c r="E970" s="2"/>
      <c r="F970" s="2"/>
      <c r="G970" s="48"/>
    </row>
    <row r="971" spans="4:7" ht="12.75">
      <c r="D971" s="2"/>
      <c r="E971" s="2"/>
      <c r="F971" s="2"/>
      <c r="G971" s="48"/>
    </row>
    <row r="972" spans="4:7" ht="12.75">
      <c r="D972" s="2"/>
      <c r="E972" s="2"/>
      <c r="F972" s="2"/>
      <c r="G972" s="48"/>
    </row>
    <row r="973" spans="4:7" ht="12.75">
      <c r="D973" s="2"/>
      <c r="E973" s="2"/>
      <c r="F973" s="2"/>
      <c r="G973" s="48"/>
    </row>
    <row r="974" spans="4:7" ht="12.75">
      <c r="D974" s="2"/>
      <c r="E974" s="2"/>
      <c r="F974" s="2"/>
      <c r="G974" s="48"/>
    </row>
    <row r="975" spans="4:7" ht="12.75">
      <c r="D975" s="2"/>
      <c r="E975" s="2"/>
      <c r="F975" s="2"/>
      <c r="G975" s="48"/>
    </row>
    <row r="976" spans="4:7" ht="12.75">
      <c r="D976" s="2"/>
      <c r="E976" s="2"/>
      <c r="F976" s="2"/>
      <c r="G976" s="48"/>
    </row>
    <row r="977" spans="4:7" ht="12.75">
      <c r="D977" s="2"/>
      <c r="E977" s="2"/>
      <c r="F977" s="2"/>
      <c r="G977" s="48"/>
    </row>
    <row r="978" spans="4:7" ht="12.75">
      <c r="D978" s="2"/>
      <c r="E978" s="2"/>
      <c r="F978" s="2"/>
      <c r="G978" s="48"/>
    </row>
    <row r="979" spans="4:7" ht="12.75">
      <c r="D979" s="2"/>
      <c r="E979" s="2"/>
      <c r="F979" s="2"/>
      <c r="G979" s="48"/>
    </row>
    <row r="980" spans="4:7" ht="12.75">
      <c r="D980" s="2"/>
      <c r="E980" s="2"/>
      <c r="F980" s="2"/>
      <c r="G980" s="48"/>
    </row>
    <row r="981" spans="4:7" ht="12.75">
      <c r="D981" s="2"/>
      <c r="E981" s="2"/>
      <c r="F981" s="2"/>
      <c r="G981" s="48"/>
    </row>
    <row r="982" spans="4:7" ht="12.75">
      <c r="D982" s="2"/>
      <c r="E982" s="2"/>
      <c r="F982" s="2"/>
      <c r="G982" s="48"/>
    </row>
    <row r="983" spans="4:7" ht="12.75">
      <c r="D983" s="2"/>
      <c r="E983" s="2"/>
      <c r="F983" s="2"/>
      <c r="G983" s="48"/>
    </row>
    <row r="984" spans="4:7" ht="12.75">
      <c r="D984" s="2"/>
      <c r="E984" s="2"/>
      <c r="F984" s="2"/>
      <c r="G984" s="48"/>
    </row>
    <row r="985" spans="4:7" ht="12.75">
      <c r="D985" s="2"/>
      <c r="E985" s="2"/>
      <c r="F985" s="2"/>
      <c r="G985" s="48"/>
    </row>
    <row r="986" spans="4:7" ht="12.75">
      <c r="D986" s="2"/>
      <c r="E986" s="2"/>
      <c r="F986" s="2"/>
      <c r="G986" s="48"/>
    </row>
    <row r="987" spans="4:7" ht="12.75">
      <c r="D987" s="2"/>
      <c r="E987" s="2"/>
      <c r="F987" s="2"/>
      <c r="G987" s="48"/>
    </row>
    <row r="988" spans="4:7" ht="12.75">
      <c r="D988" s="2"/>
      <c r="E988" s="2"/>
      <c r="F988" s="2"/>
      <c r="G988" s="48"/>
    </row>
    <row r="989" spans="4:7" ht="12.75">
      <c r="D989" s="2"/>
      <c r="E989" s="2"/>
      <c r="F989" s="2"/>
      <c r="G989" s="48"/>
    </row>
    <row r="990" spans="4:7" ht="12.75">
      <c r="D990" s="2"/>
      <c r="E990" s="2"/>
      <c r="F990" s="2"/>
      <c r="G990" s="48"/>
    </row>
    <row r="991" spans="4:7" ht="12.75">
      <c r="D991" s="2"/>
      <c r="E991" s="2"/>
      <c r="F991" s="2"/>
      <c r="G991" s="48"/>
    </row>
    <row r="992" spans="4:7" ht="12.75">
      <c r="D992" s="2"/>
      <c r="E992" s="2"/>
      <c r="F992" s="2"/>
      <c r="G992" s="48"/>
    </row>
    <row r="993" spans="4:7" ht="12.75">
      <c r="D993" s="2"/>
      <c r="E993" s="2"/>
      <c r="F993" s="2"/>
      <c r="G993" s="48"/>
    </row>
    <row r="994" spans="4:7" ht="12.75">
      <c r="D994" s="2"/>
      <c r="E994" s="2"/>
      <c r="F994" s="2"/>
      <c r="G994" s="48"/>
    </row>
    <row r="995" spans="4:7" ht="12.75">
      <c r="D995" s="2"/>
      <c r="E995" s="2"/>
      <c r="F995" s="2"/>
      <c r="G995" s="48"/>
    </row>
    <row r="996" spans="4:7" ht="12.75">
      <c r="D996" s="2"/>
      <c r="E996" s="2"/>
      <c r="F996" s="2"/>
      <c r="G996" s="48"/>
    </row>
    <row r="997" spans="4:7" ht="12.75">
      <c r="D997" s="2"/>
      <c r="E997" s="2"/>
      <c r="F997" s="2"/>
      <c r="G997" s="48"/>
    </row>
    <row r="998" spans="4:7" ht="12.75">
      <c r="D998" s="2"/>
      <c r="E998" s="2"/>
      <c r="F998" s="2"/>
      <c r="G998" s="48"/>
    </row>
    <row r="999" spans="4:7" ht="12.75">
      <c r="D999" s="2"/>
      <c r="E999" s="2"/>
      <c r="F999" s="2"/>
      <c r="G999" s="48"/>
    </row>
    <row r="1000" spans="4:7" ht="12.75">
      <c r="D1000" s="2"/>
      <c r="E1000" s="2"/>
      <c r="F1000" s="2"/>
      <c r="G1000" s="48"/>
    </row>
    <row r="1001" spans="4:7" ht="12.75">
      <c r="D1001" s="2"/>
      <c r="E1001" s="2"/>
      <c r="F1001" s="2"/>
      <c r="G1001" s="48"/>
    </row>
    <row r="1002" spans="4:7" ht="12.75">
      <c r="D1002" s="2"/>
      <c r="E1002" s="2"/>
      <c r="F1002" s="2"/>
      <c r="G1002" s="48"/>
    </row>
    <row r="1003" spans="4:7" ht="12.75">
      <c r="D1003" s="2"/>
      <c r="E1003" s="2"/>
      <c r="F1003" s="2"/>
      <c r="G1003" s="48"/>
    </row>
    <row r="1004" spans="4:7" ht="12.75">
      <c r="D1004" s="2"/>
      <c r="E1004" s="2"/>
      <c r="F1004" s="2"/>
      <c r="G1004" s="48"/>
    </row>
    <row r="1005" spans="4:7" ht="12.75">
      <c r="D1005" s="2"/>
      <c r="E1005" s="2"/>
      <c r="F1005" s="2"/>
      <c r="G1005" s="48"/>
    </row>
    <row r="1006" spans="4:7" ht="12.75">
      <c r="D1006" s="2"/>
      <c r="E1006" s="2"/>
      <c r="F1006" s="2"/>
      <c r="G1006" s="48"/>
    </row>
    <row r="1007" spans="4:7" ht="12.75">
      <c r="D1007" s="2"/>
      <c r="E1007" s="2"/>
      <c r="F1007" s="2"/>
      <c r="G1007" s="48"/>
    </row>
    <row r="1008" spans="4:7" ht="12.75">
      <c r="D1008" s="2"/>
      <c r="E1008" s="2"/>
      <c r="F1008" s="2"/>
      <c r="G1008" s="48"/>
    </row>
    <row r="1009" spans="4:7" ht="12.75">
      <c r="D1009" s="2"/>
      <c r="E1009" s="2"/>
      <c r="F1009" s="2"/>
      <c r="G1009" s="48"/>
    </row>
    <row r="1010" spans="4:7" ht="12.75">
      <c r="D1010" s="2"/>
      <c r="E1010" s="2"/>
      <c r="F1010" s="2"/>
      <c r="G1010" s="48"/>
    </row>
    <row r="1011" spans="4:7" ht="12.75">
      <c r="D1011" s="2"/>
      <c r="E1011" s="2"/>
      <c r="F1011" s="2"/>
      <c r="G1011" s="48"/>
    </row>
    <row r="1012" spans="4:7" ht="12.75">
      <c r="D1012" s="2"/>
      <c r="E1012" s="2"/>
      <c r="F1012" s="2"/>
      <c r="G1012" s="48"/>
    </row>
    <row r="1013" spans="4:7" ht="12.75">
      <c r="D1013" s="2"/>
      <c r="E1013" s="2"/>
      <c r="F1013" s="2"/>
      <c r="G1013" s="48"/>
    </row>
    <row r="1014" spans="4:7" ht="12.75">
      <c r="D1014" s="2"/>
      <c r="E1014" s="2"/>
      <c r="F1014" s="2"/>
      <c r="G1014" s="48"/>
    </row>
    <row r="1015" spans="4:7" ht="12.75">
      <c r="D1015" s="2"/>
      <c r="E1015" s="2"/>
      <c r="F1015" s="2"/>
      <c r="G1015" s="48"/>
    </row>
    <row r="1016" spans="4:7" ht="12.75">
      <c r="D1016" s="2"/>
      <c r="E1016" s="2"/>
      <c r="F1016" s="2"/>
      <c r="G1016" s="48"/>
    </row>
    <row r="1017" spans="4:7" ht="12.75">
      <c r="D1017" s="2"/>
      <c r="E1017" s="2"/>
      <c r="F1017" s="2"/>
      <c r="G1017" s="48"/>
    </row>
    <row r="1018" spans="4:7" ht="12.75">
      <c r="D1018" s="2"/>
      <c r="E1018" s="2"/>
      <c r="F1018" s="2"/>
      <c r="G1018" s="48"/>
    </row>
    <row r="1019" spans="4:7" ht="12.75">
      <c r="D1019" s="2"/>
      <c r="E1019" s="2"/>
      <c r="F1019" s="2"/>
      <c r="G1019" s="48"/>
    </row>
    <row r="1020" spans="4:7" ht="12.75">
      <c r="D1020" s="2"/>
      <c r="E1020" s="2"/>
      <c r="F1020" s="2"/>
      <c r="G1020" s="48"/>
    </row>
    <row r="1021" spans="4:7" ht="12.75">
      <c r="D1021" s="2"/>
      <c r="E1021" s="2"/>
      <c r="F1021" s="2"/>
      <c r="G1021" s="48"/>
    </row>
    <row r="1022" spans="4:7" ht="12.75">
      <c r="D1022" s="2"/>
      <c r="E1022" s="2"/>
      <c r="F1022" s="2"/>
      <c r="G1022" s="48"/>
    </row>
    <row r="1023" spans="4:7" ht="12.75">
      <c r="D1023" s="2"/>
      <c r="E1023" s="2"/>
      <c r="F1023" s="2"/>
      <c r="G1023" s="48"/>
    </row>
    <row r="1024" spans="4:7" ht="12.75">
      <c r="D1024" s="2"/>
      <c r="E1024" s="2"/>
      <c r="F1024" s="2"/>
      <c r="G1024" s="48"/>
    </row>
    <row r="1025" spans="4:7" ht="12.75">
      <c r="D1025" s="2"/>
      <c r="E1025" s="2"/>
      <c r="F1025" s="2"/>
      <c r="G1025" s="48"/>
    </row>
    <row r="1026" spans="4:7" ht="12.75">
      <c r="D1026" s="2"/>
      <c r="E1026" s="2"/>
      <c r="F1026" s="2"/>
      <c r="G1026" s="48"/>
    </row>
    <row r="1027" spans="4:7" ht="12.75">
      <c r="D1027" s="2"/>
      <c r="E1027" s="2"/>
      <c r="F1027" s="2"/>
      <c r="G1027" s="48"/>
    </row>
    <row r="1028" spans="4:7" ht="12.75">
      <c r="D1028" s="2"/>
      <c r="E1028" s="2"/>
      <c r="F1028" s="2"/>
      <c r="G1028" s="48"/>
    </row>
    <row r="1029" spans="4:7" ht="12.75">
      <c r="D1029" s="2"/>
      <c r="E1029" s="2"/>
      <c r="F1029" s="2"/>
      <c r="G1029" s="48"/>
    </row>
    <row r="1030" spans="4:7" ht="12.75">
      <c r="D1030" s="2"/>
      <c r="E1030" s="2"/>
      <c r="F1030" s="2"/>
      <c r="G1030" s="48"/>
    </row>
    <row r="1031" spans="4:7" ht="12.75">
      <c r="D1031" s="2"/>
      <c r="E1031" s="2"/>
      <c r="F1031" s="2"/>
      <c r="G1031" s="48"/>
    </row>
    <row r="1032" spans="4:7" ht="12.75">
      <c r="D1032" s="2"/>
      <c r="E1032" s="2"/>
      <c r="F1032" s="2"/>
      <c r="G1032" s="48"/>
    </row>
    <row r="1033" spans="4:7" ht="12.75">
      <c r="D1033" s="2"/>
      <c r="E1033" s="2"/>
      <c r="F1033" s="2"/>
      <c r="G1033" s="48"/>
    </row>
    <row r="1034" spans="4:7" ht="12.75">
      <c r="D1034" s="2"/>
      <c r="E1034" s="2"/>
      <c r="F1034" s="2"/>
      <c r="G1034" s="48"/>
    </row>
    <row r="1035" spans="4:7" ht="12.75">
      <c r="D1035" s="2"/>
      <c r="E1035" s="2"/>
      <c r="F1035" s="2"/>
      <c r="G1035" s="48"/>
    </row>
    <row r="1036" spans="4:7" ht="12.75">
      <c r="D1036" s="2"/>
      <c r="E1036" s="2"/>
      <c r="F1036" s="2"/>
      <c r="G1036" s="48"/>
    </row>
    <row r="1037" spans="4:7" ht="12.75">
      <c r="D1037" s="2"/>
      <c r="E1037" s="2"/>
      <c r="F1037" s="2"/>
      <c r="G1037" s="48"/>
    </row>
    <row r="1038" spans="4:7" ht="12.75">
      <c r="D1038" s="2"/>
      <c r="E1038" s="2"/>
      <c r="F1038" s="2"/>
      <c r="G1038" s="48"/>
    </row>
    <row r="1039" spans="4:7" ht="12.75">
      <c r="D1039" s="2"/>
      <c r="E1039" s="2"/>
      <c r="F1039" s="2"/>
      <c r="G1039" s="48"/>
    </row>
    <row r="1040" spans="4:7" ht="12.75">
      <c r="D1040" s="2"/>
      <c r="E1040" s="2"/>
      <c r="F1040" s="2"/>
      <c r="G1040" s="48"/>
    </row>
    <row r="1041" spans="4:7" ht="12.75">
      <c r="D1041" s="2"/>
      <c r="E1041" s="2"/>
      <c r="F1041" s="2"/>
      <c r="G1041" s="48"/>
    </row>
    <row r="1042" spans="4:7" ht="12.75">
      <c r="D1042" s="2"/>
      <c r="E1042" s="2"/>
      <c r="F1042" s="2"/>
      <c r="G1042" s="48"/>
    </row>
    <row r="1043" spans="4:7" ht="12.75">
      <c r="D1043" s="2"/>
      <c r="E1043" s="2"/>
      <c r="F1043" s="2"/>
      <c r="G1043" s="48"/>
    </row>
    <row r="1044" spans="4:7" ht="12.75">
      <c r="D1044" s="2"/>
      <c r="E1044" s="2"/>
      <c r="F1044" s="2"/>
      <c r="G1044" s="48"/>
    </row>
    <row r="1045" spans="4:7" ht="12.75">
      <c r="D1045" s="2"/>
      <c r="E1045" s="2"/>
      <c r="F1045" s="2"/>
      <c r="G1045" s="48"/>
    </row>
    <row r="1046" spans="4:7" ht="12.75">
      <c r="D1046" s="2"/>
      <c r="E1046" s="2"/>
      <c r="F1046" s="2"/>
      <c r="G1046" s="48"/>
    </row>
    <row r="1047" spans="4:7" ht="12.75">
      <c r="D1047" s="2"/>
      <c r="E1047" s="2"/>
      <c r="F1047" s="2"/>
      <c r="G1047" s="48"/>
    </row>
    <row r="1048" spans="4:7" ht="12.75">
      <c r="D1048" s="2"/>
      <c r="E1048" s="2"/>
      <c r="F1048" s="2"/>
      <c r="G1048" s="48"/>
    </row>
    <row r="1049" spans="4:7" ht="12.75">
      <c r="D1049" s="2"/>
      <c r="E1049" s="2"/>
      <c r="F1049" s="2"/>
      <c r="G1049" s="48"/>
    </row>
    <row r="1050" spans="4:7" ht="12.75">
      <c r="D1050" s="2"/>
      <c r="E1050" s="2"/>
      <c r="F1050" s="2"/>
      <c r="G1050" s="48"/>
    </row>
    <row r="1051" spans="4:7" ht="12.75">
      <c r="D1051" s="2"/>
      <c r="E1051" s="2"/>
      <c r="F1051" s="2"/>
      <c r="G1051" s="48"/>
    </row>
    <row r="1052" spans="4:7" ht="12.75">
      <c r="D1052" s="2"/>
      <c r="E1052" s="2"/>
      <c r="F1052" s="2"/>
      <c r="G1052" s="48"/>
    </row>
    <row r="1053" spans="4:7" ht="12.75">
      <c r="D1053" s="2"/>
      <c r="E1053" s="2"/>
      <c r="F1053" s="2"/>
      <c r="G1053" s="48"/>
    </row>
    <row r="1054" spans="4:7" ht="12.75">
      <c r="D1054" s="2"/>
      <c r="E1054" s="2"/>
      <c r="F1054" s="2"/>
      <c r="G1054" s="48"/>
    </row>
    <row r="1055" spans="4:7" ht="12.75">
      <c r="D1055" s="2"/>
      <c r="E1055" s="2"/>
      <c r="F1055" s="2"/>
      <c r="G1055" s="48"/>
    </row>
    <row r="1056" spans="4:7" ht="12.75">
      <c r="D1056" s="2"/>
      <c r="E1056" s="2"/>
      <c r="F1056" s="2"/>
      <c r="G1056" s="48"/>
    </row>
    <row r="1057" spans="4:7" ht="12.75">
      <c r="D1057" s="2"/>
      <c r="E1057" s="2"/>
      <c r="F1057" s="2"/>
      <c r="G1057" s="48"/>
    </row>
    <row r="1058" spans="4:7" ht="12.75">
      <c r="D1058" s="2"/>
      <c r="E1058" s="2"/>
      <c r="F1058" s="2"/>
      <c r="G1058" s="48"/>
    </row>
    <row r="1059" spans="4:7" ht="12.75">
      <c r="D1059" s="2"/>
      <c r="E1059" s="2"/>
      <c r="F1059" s="2"/>
      <c r="G1059" s="48"/>
    </row>
    <row r="1060" spans="4:7" ht="12.75">
      <c r="D1060" s="2"/>
      <c r="E1060" s="2"/>
      <c r="F1060" s="2"/>
      <c r="G1060" s="48"/>
    </row>
    <row r="1061" spans="4:7" ht="12.75">
      <c r="D1061" s="2"/>
      <c r="E1061" s="2"/>
      <c r="F1061" s="2"/>
      <c r="G1061" s="48"/>
    </row>
    <row r="1062" spans="4:7" ht="12.75">
      <c r="D1062" s="2"/>
      <c r="E1062" s="2"/>
      <c r="F1062" s="2"/>
      <c r="G1062" s="48"/>
    </row>
    <row r="1063" spans="4:7" ht="12.75">
      <c r="D1063" s="2"/>
      <c r="E1063" s="2"/>
      <c r="F1063" s="2"/>
      <c r="G1063" s="48"/>
    </row>
    <row r="1064" spans="4:7" ht="12.75">
      <c r="D1064" s="2"/>
      <c r="E1064" s="2"/>
      <c r="F1064" s="2"/>
      <c r="G1064" s="48"/>
    </row>
    <row r="1065" spans="4:7" ht="12.75">
      <c r="D1065" s="2"/>
      <c r="E1065" s="2"/>
      <c r="F1065" s="2"/>
      <c r="G1065" s="48"/>
    </row>
    <row r="1066" spans="4:7" ht="12.75">
      <c r="D1066" s="2"/>
      <c r="E1066" s="2"/>
      <c r="F1066" s="2"/>
      <c r="G1066" s="48"/>
    </row>
    <row r="1067" spans="4:7" ht="12.75">
      <c r="D1067" s="2"/>
      <c r="E1067" s="2"/>
      <c r="F1067" s="2"/>
      <c r="G1067" s="48"/>
    </row>
    <row r="1068" spans="4:7" ht="12.75">
      <c r="D1068" s="2"/>
      <c r="E1068" s="2"/>
      <c r="F1068" s="2"/>
      <c r="G1068" s="48"/>
    </row>
    <row r="1069" spans="4:7" ht="12.75">
      <c r="D1069" s="2"/>
      <c r="E1069" s="2"/>
      <c r="F1069" s="2"/>
      <c r="G1069" s="48"/>
    </row>
    <row r="1070" spans="4:7" ht="12.75">
      <c r="D1070" s="2"/>
      <c r="E1070" s="2"/>
      <c r="F1070" s="2"/>
      <c r="G1070" s="48"/>
    </row>
    <row r="1071" spans="4:7" ht="12.75">
      <c r="D1071" s="2"/>
      <c r="E1071" s="2"/>
      <c r="F1071" s="2"/>
      <c r="G1071" s="48"/>
    </row>
    <row r="1072" spans="4:7" ht="12.75">
      <c r="D1072" s="2"/>
      <c r="E1072" s="2"/>
      <c r="F1072" s="2"/>
      <c r="G1072" s="48"/>
    </row>
    <row r="1073" spans="4:7" ht="12.75">
      <c r="D1073" s="2"/>
      <c r="E1073" s="2"/>
      <c r="F1073" s="2"/>
      <c r="G1073" s="48"/>
    </row>
    <row r="1074" spans="4:7" ht="12.75">
      <c r="D1074" s="2"/>
      <c r="E1074" s="2"/>
      <c r="F1074" s="2"/>
      <c r="G1074" s="48"/>
    </row>
    <row r="1075" spans="4:7" ht="12.75">
      <c r="D1075" s="2"/>
      <c r="E1075" s="2"/>
      <c r="F1075" s="2"/>
      <c r="G1075" s="48"/>
    </row>
    <row r="1076" spans="4:7" ht="12.75">
      <c r="D1076" s="2"/>
      <c r="E1076" s="2"/>
      <c r="F1076" s="2"/>
      <c r="G1076" s="48"/>
    </row>
    <row r="1077" spans="4:7" ht="12.75">
      <c r="D1077" s="2"/>
      <c r="E1077" s="2"/>
      <c r="F1077" s="2"/>
      <c r="G1077" s="48"/>
    </row>
    <row r="1078" spans="4:7" ht="12.75">
      <c r="D1078" s="2"/>
      <c r="E1078" s="2"/>
      <c r="F1078" s="2"/>
      <c r="G1078" s="48"/>
    </row>
    <row r="1079" spans="4:7" ht="12.75">
      <c r="D1079" s="2"/>
      <c r="E1079" s="2"/>
      <c r="F1079" s="2"/>
      <c r="G1079" s="48"/>
    </row>
    <row r="1080" spans="4:7" ht="12.75">
      <c r="D1080" s="2"/>
      <c r="E1080" s="2"/>
      <c r="F1080" s="2"/>
      <c r="G1080" s="48"/>
    </row>
    <row r="1081" spans="4:7" ht="12.75">
      <c r="D1081" s="2"/>
      <c r="E1081" s="2"/>
      <c r="F1081" s="2"/>
      <c r="G1081" s="48"/>
    </row>
    <row r="1082" spans="4:7" ht="12.75">
      <c r="D1082" s="2"/>
      <c r="E1082" s="2"/>
      <c r="F1082" s="2"/>
      <c r="G1082" s="48"/>
    </row>
    <row r="1083" spans="4:7" ht="12.75">
      <c r="D1083" s="2"/>
      <c r="E1083" s="2"/>
      <c r="F1083" s="2"/>
      <c r="G1083" s="48"/>
    </row>
    <row r="1084" spans="4:7" ht="12.75">
      <c r="D1084" s="2"/>
      <c r="E1084" s="2"/>
      <c r="F1084" s="2"/>
      <c r="G1084" s="48"/>
    </row>
    <row r="1085" spans="4:7" ht="12.75">
      <c r="D1085" s="2"/>
      <c r="E1085" s="2"/>
      <c r="F1085" s="2"/>
      <c r="G1085" s="48"/>
    </row>
    <row r="1086" spans="4:7" ht="12.75">
      <c r="D1086" s="2"/>
      <c r="E1086" s="2"/>
      <c r="F1086" s="2"/>
      <c r="G1086" s="48"/>
    </row>
    <row r="1087" spans="4:7" ht="12.75">
      <c r="D1087" s="2"/>
      <c r="E1087" s="2"/>
      <c r="F1087" s="2"/>
      <c r="G1087" s="48"/>
    </row>
    <row r="1088" spans="4:7" ht="12.75">
      <c r="D1088" s="2"/>
      <c r="E1088" s="2"/>
      <c r="F1088" s="2"/>
      <c r="G1088" s="48"/>
    </row>
    <row r="1089" spans="4:7" ht="12.75">
      <c r="D1089" s="2"/>
      <c r="E1089" s="2"/>
      <c r="F1089" s="2"/>
      <c r="G1089" s="48"/>
    </row>
    <row r="1090" spans="4:7" ht="12.75">
      <c r="D1090" s="2"/>
      <c r="E1090" s="2"/>
      <c r="F1090" s="2"/>
      <c r="G1090" s="48"/>
    </row>
    <row r="1091" spans="4:7" ht="12.75">
      <c r="D1091" s="2"/>
      <c r="E1091" s="2"/>
      <c r="F1091" s="2"/>
      <c r="G1091" s="48"/>
    </row>
    <row r="1092" spans="4:7" ht="12.75">
      <c r="D1092" s="2"/>
      <c r="E1092" s="2"/>
      <c r="F1092" s="2"/>
      <c r="G1092" s="48"/>
    </row>
    <row r="1093" spans="4:7" ht="12.75">
      <c r="D1093" s="2"/>
      <c r="E1093" s="2"/>
      <c r="F1093" s="2"/>
      <c r="G1093" s="48"/>
    </row>
    <row r="1094" spans="4:7" ht="12.75">
      <c r="D1094" s="2"/>
      <c r="E1094" s="2"/>
      <c r="F1094" s="2"/>
      <c r="G1094" s="48"/>
    </row>
    <row r="1095" spans="4:7" ht="12.75">
      <c r="D1095" s="2"/>
      <c r="E1095" s="2"/>
      <c r="F1095" s="2"/>
      <c r="G1095" s="48"/>
    </row>
    <row r="1096" spans="4:7" ht="12.75">
      <c r="D1096" s="2"/>
      <c r="E1096" s="2"/>
      <c r="F1096" s="2"/>
      <c r="G1096" s="48"/>
    </row>
    <row r="1097" spans="4:7" ht="12.75">
      <c r="D1097" s="2"/>
      <c r="E1097" s="2"/>
      <c r="F1097" s="2"/>
      <c r="G1097" s="48"/>
    </row>
    <row r="1098" spans="4:7" ht="12.75">
      <c r="D1098" s="2"/>
      <c r="E1098" s="2"/>
      <c r="F1098" s="2"/>
      <c r="G1098" s="48"/>
    </row>
    <row r="1099" spans="4:7" ht="12.75">
      <c r="D1099" s="2"/>
      <c r="E1099" s="2"/>
      <c r="F1099" s="2"/>
      <c r="G1099" s="48"/>
    </row>
    <row r="1100" spans="4:7" ht="12.75">
      <c r="D1100" s="2"/>
      <c r="E1100" s="2"/>
      <c r="F1100" s="2"/>
      <c r="G1100" s="48"/>
    </row>
    <row r="1101" spans="4:7" ht="12.75">
      <c r="D1101" s="2"/>
      <c r="E1101" s="2"/>
      <c r="F1101" s="2"/>
      <c r="G1101" s="48"/>
    </row>
    <row r="1102" spans="4:7" ht="12.75">
      <c r="D1102" s="2"/>
      <c r="E1102" s="2"/>
      <c r="F1102" s="2"/>
      <c r="G1102" s="48"/>
    </row>
    <row r="1103" spans="4:7" ht="12.75">
      <c r="D1103" s="2"/>
      <c r="E1103" s="2"/>
      <c r="F1103" s="2"/>
      <c r="G1103" s="48"/>
    </row>
    <row r="1104" spans="4:7" ht="12.75">
      <c r="D1104" s="2"/>
      <c r="E1104" s="2"/>
      <c r="F1104" s="2"/>
      <c r="G1104" s="48"/>
    </row>
    <row r="1105" spans="4:7" ht="12.75">
      <c r="D1105" s="2"/>
      <c r="E1105" s="2"/>
      <c r="F1105" s="2"/>
      <c r="G1105" s="48"/>
    </row>
    <row r="1106" spans="4:7" ht="12.75">
      <c r="D1106" s="2"/>
      <c r="E1106" s="2"/>
      <c r="F1106" s="2"/>
      <c r="G1106" s="48"/>
    </row>
    <row r="1107" spans="4:7" ht="12.75">
      <c r="D1107" s="2"/>
      <c r="E1107" s="2"/>
      <c r="F1107" s="2"/>
      <c r="G1107" s="48"/>
    </row>
    <row r="1108" spans="4:7" ht="12.75">
      <c r="D1108" s="2"/>
      <c r="E1108" s="2"/>
      <c r="F1108" s="2"/>
      <c r="G1108" s="48"/>
    </row>
    <row r="1109" spans="4:7" ht="12.75">
      <c r="D1109" s="2"/>
      <c r="E1109" s="2"/>
      <c r="F1109" s="2"/>
      <c r="G1109" s="48"/>
    </row>
    <row r="1110" spans="4:7" ht="12.75">
      <c r="D1110" s="2"/>
      <c r="E1110" s="2"/>
      <c r="F1110" s="2"/>
      <c r="G1110" s="48"/>
    </row>
    <row r="1111" spans="4:7" ht="12.75">
      <c r="D1111" s="2"/>
      <c r="E1111" s="2"/>
      <c r="F1111" s="2"/>
      <c r="G1111" s="48"/>
    </row>
    <row r="1112" spans="4:7" ht="12.75">
      <c r="D1112" s="2"/>
      <c r="E1112" s="2"/>
      <c r="F1112" s="2"/>
      <c r="G1112" s="48"/>
    </row>
    <row r="1113" spans="4:7" ht="12.75">
      <c r="D1113" s="2"/>
      <c r="E1113" s="2"/>
      <c r="F1113" s="2"/>
      <c r="G1113" s="48"/>
    </row>
    <row r="1114" spans="4:7" ht="12.75">
      <c r="D1114" s="2"/>
      <c r="E1114" s="2"/>
      <c r="F1114" s="2"/>
      <c r="G1114" s="48"/>
    </row>
    <row r="1115" spans="4:7" ht="12.75">
      <c r="D1115" s="2"/>
      <c r="E1115" s="2"/>
      <c r="F1115" s="2"/>
      <c r="G1115" s="48"/>
    </row>
    <row r="1116" spans="4:7" ht="12.75">
      <c r="D1116" s="2"/>
      <c r="E1116" s="2"/>
      <c r="F1116" s="2"/>
      <c r="G1116" s="48"/>
    </row>
    <row r="1117" spans="4:7" ht="12.75">
      <c r="D1117" s="2"/>
      <c r="E1117" s="2"/>
      <c r="F1117" s="2"/>
      <c r="G1117" s="48"/>
    </row>
    <row r="1118" spans="4:7" ht="12.75">
      <c r="D1118" s="2"/>
      <c r="E1118" s="2"/>
      <c r="F1118" s="2"/>
      <c r="G1118" s="48"/>
    </row>
    <row r="1119" spans="4:7" ht="12.75">
      <c r="D1119" s="2"/>
      <c r="E1119" s="2"/>
      <c r="F1119" s="2"/>
      <c r="G1119" s="48"/>
    </row>
    <row r="1120" spans="4:7" ht="12.75">
      <c r="D1120" s="2"/>
      <c r="E1120" s="2"/>
      <c r="F1120" s="2"/>
      <c r="G1120" s="48"/>
    </row>
    <row r="1121" spans="4:7" ht="12.75">
      <c r="D1121" s="2"/>
      <c r="E1121" s="2"/>
      <c r="F1121" s="2"/>
      <c r="G1121" s="48"/>
    </row>
    <row r="1122" spans="4:7" ht="12.75">
      <c r="D1122" s="2"/>
      <c r="E1122" s="2"/>
      <c r="F1122" s="2"/>
      <c r="G1122" s="48"/>
    </row>
    <row r="1123" spans="4:7" ht="12.75">
      <c r="D1123" s="2"/>
      <c r="E1123" s="2"/>
      <c r="F1123" s="2"/>
      <c r="G1123" s="48"/>
    </row>
    <row r="1124" spans="4:7" ht="12.75">
      <c r="D1124" s="2"/>
      <c r="E1124" s="2"/>
      <c r="F1124" s="2"/>
      <c r="G1124" s="48"/>
    </row>
    <row r="1125" spans="4:7" ht="12.75">
      <c r="D1125" s="2"/>
      <c r="E1125" s="2"/>
      <c r="F1125" s="2"/>
      <c r="G1125" s="48"/>
    </row>
    <row r="1126" spans="4:7" ht="12.75">
      <c r="D1126" s="2"/>
      <c r="E1126" s="2"/>
      <c r="F1126" s="2"/>
      <c r="G1126" s="48"/>
    </row>
    <row r="1127" spans="4:7" ht="12.75">
      <c r="D1127" s="2"/>
      <c r="E1127" s="2"/>
      <c r="F1127" s="2"/>
      <c r="G1127" s="48"/>
    </row>
    <row r="1128" spans="4:7" ht="12.75">
      <c r="D1128" s="2"/>
      <c r="E1128" s="2"/>
      <c r="F1128" s="2"/>
      <c r="G1128" s="48"/>
    </row>
    <row r="1129" spans="4:7" ht="12.75">
      <c r="D1129" s="2"/>
      <c r="E1129" s="2"/>
      <c r="F1129" s="2"/>
      <c r="G1129" s="48"/>
    </row>
    <row r="1130" spans="4:7" ht="12.75">
      <c r="D1130" s="2"/>
      <c r="E1130" s="2"/>
      <c r="F1130" s="2"/>
      <c r="G1130" s="48"/>
    </row>
    <row r="1131" spans="4:7" ht="12.75">
      <c r="D1131" s="2"/>
      <c r="E1131" s="2"/>
      <c r="F1131" s="2"/>
      <c r="G1131" s="48"/>
    </row>
    <row r="1132" spans="4:7" ht="12.75">
      <c r="D1132" s="2"/>
      <c r="E1132" s="2"/>
      <c r="F1132" s="2"/>
      <c r="G1132" s="48"/>
    </row>
    <row r="1133" spans="4:7" ht="12.75">
      <c r="D1133" s="2"/>
      <c r="E1133" s="2"/>
      <c r="F1133" s="2"/>
      <c r="G1133" s="48"/>
    </row>
    <row r="1134" spans="4:7" ht="12.75">
      <c r="D1134" s="2"/>
      <c r="E1134" s="2"/>
      <c r="F1134" s="2"/>
      <c r="G1134" s="48"/>
    </row>
    <row r="1135" spans="4:7" ht="12.75">
      <c r="D1135" s="2"/>
      <c r="E1135" s="2"/>
      <c r="F1135" s="2"/>
      <c r="G1135" s="48"/>
    </row>
    <row r="1136" spans="4:7" ht="12.75">
      <c r="D1136" s="2"/>
      <c r="E1136" s="2"/>
      <c r="F1136" s="2"/>
      <c r="G1136" s="48"/>
    </row>
    <row r="1137" spans="4:7" ht="12.75">
      <c r="D1137" s="2"/>
      <c r="E1137" s="2"/>
      <c r="F1137" s="2"/>
      <c r="G1137" s="48"/>
    </row>
    <row r="1138" spans="4:7" ht="12.75">
      <c r="D1138" s="2"/>
      <c r="E1138" s="2"/>
      <c r="F1138" s="2"/>
      <c r="G1138" s="48"/>
    </row>
    <row r="1139" spans="4:7" ht="12.75">
      <c r="D1139" s="2"/>
      <c r="E1139" s="2"/>
      <c r="F1139" s="2"/>
      <c r="G1139" s="48"/>
    </row>
    <row r="1140" spans="4:7" ht="12.75">
      <c r="D1140" s="2"/>
      <c r="E1140" s="2"/>
      <c r="F1140" s="2"/>
      <c r="G1140" s="48"/>
    </row>
    <row r="1141" spans="4:7" ht="12.75">
      <c r="D1141" s="2"/>
      <c r="E1141" s="2"/>
      <c r="F1141" s="2"/>
      <c r="G1141" s="48"/>
    </row>
    <row r="1142" spans="4:7" ht="12.75">
      <c r="D1142" s="2"/>
      <c r="E1142" s="2"/>
      <c r="F1142" s="2"/>
      <c r="G1142" s="48"/>
    </row>
    <row r="1143" spans="4:7" ht="12.75">
      <c r="D1143" s="2"/>
      <c r="E1143" s="2"/>
      <c r="F1143" s="2"/>
      <c r="G1143" s="48"/>
    </row>
    <row r="1144" spans="4:7" ht="12.75">
      <c r="D1144" s="2"/>
      <c r="E1144" s="2"/>
      <c r="F1144" s="2"/>
      <c r="G1144" s="48"/>
    </row>
    <row r="1145" spans="4:7" ht="12.75">
      <c r="D1145" s="2"/>
      <c r="E1145" s="2"/>
      <c r="F1145" s="2"/>
      <c r="G1145" s="48"/>
    </row>
    <row r="1146" spans="4:7" ht="12.75">
      <c r="D1146" s="2"/>
      <c r="E1146" s="2"/>
      <c r="F1146" s="2"/>
      <c r="G1146" s="48"/>
    </row>
    <row r="1147" spans="4:7" ht="12.75">
      <c r="D1147" s="2"/>
      <c r="E1147" s="2"/>
      <c r="F1147" s="2"/>
      <c r="G1147" s="48"/>
    </row>
    <row r="1148" spans="4:7" ht="12.75">
      <c r="D1148" s="2"/>
      <c r="E1148" s="2"/>
      <c r="F1148" s="2"/>
      <c r="G1148" s="48"/>
    </row>
    <row r="1149" spans="4:7" ht="12.75">
      <c r="D1149" s="2"/>
      <c r="E1149" s="2"/>
      <c r="F1149" s="2"/>
      <c r="G1149" s="48"/>
    </row>
    <row r="1150" spans="4:7" ht="12.75">
      <c r="D1150" s="2"/>
      <c r="E1150" s="2"/>
      <c r="F1150" s="2"/>
      <c r="G1150" s="48"/>
    </row>
    <row r="1151" spans="4:7" ht="12.75">
      <c r="D1151" s="2"/>
      <c r="E1151" s="2"/>
      <c r="F1151" s="2"/>
      <c r="G1151" s="48"/>
    </row>
    <row r="1152" spans="4:7" ht="12.75">
      <c r="D1152" s="2"/>
      <c r="E1152" s="2"/>
      <c r="F1152" s="2"/>
      <c r="G1152" s="48"/>
    </row>
    <row r="1153" spans="4:7" ht="12.75">
      <c r="D1153" s="2"/>
      <c r="E1153" s="2"/>
      <c r="F1153" s="2"/>
      <c r="G1153" s="48"/>
    </row>
    <row r="1154" spans="4:7" ht="12.75">
      <c r="D1154" s="2"/>
      <c r="E1154" s="2"/>
      <c r="F1154" s="2"/>
      <c r="G1154" s="48"/>
    </row>
    <row r="1155" spans="4:7" ht="12.75">
      <c r="D1155" s="2"/>
      <c r="E1155" s="2"/>
      <c r="F1155" s="2"/>
      <c r="G1155" s="48"/>
    </row>
    <row r="1156" spans="4:7" ht="12.75">
      <c r="D1156" s="2"/>
      <c r="E1156" s="2"/>
      <c r="F1156" s="2"/>
      <c r="G1156" s="48"/>
    </row>
    <row r="1157" spans="4:7" ht="12.75">
      <c r="D1157" s="2"/>
      <c r="E1157" s="2"/>
      <c r="F1157" s="2"/>
      <c r="G1157" s="48"/>
    </row>
    <row r="1158" spans="4:7" ht="12.75">
      <c r="D1158" s="2"/>
      <c r="E1158" s="2"/>
      <c r="F1158" s="2"/>
      <c r="G1158" s="48"/>
    </row>
    <row r="1159" spans="4:7" ht="12.75">
      <c r="D1159" s="2"/>
      <c r="E1159" s="2"/>
      <c r="F1159" s="2"/>
      <c r="G1159" s="48"/>
    </row>
    <row r="1160" spans="4:7" ht="12.75">
      <c r="D1160" s="2"/>
      <c r="E1160" s="2"/>
      <c r="F1160" s="2"/>
      <c r="G1160" s="48"/>
    </row>
    <row r="1161" spans="4:7" ht="12.75">
      <c r="D1161" s="2"/>
      <c r="E1161" s="2"/>
      <c r="F1161" s="2"/>
      <c r="G1161" s="48"/>
    </row>
    <row r="1162" spans="4:7" ht="12.75">
      <c r="D1162" s="2"/>
      <c r="E1162" s="2"/>
      <c r="F1162" s="2"/>
      <c r="G1162" s="48"/>
    </row>
    <row r="1163" spans="4:7" ht="12.75">
      <c r="D1163" s="2"/>
      <c r="E1163" s="2"/>
      <c r="F1163" s="2"/>
      <c r="G1163" s="48"/>
    </row>
    <row r="1164" spans="4:7" ht="12.75">
      <c r="D1164" s="2"/>
      <c r="E1164" s="2"/>
      <c r="F1164" s="2"/>
      <c r="G1164" s="48"/>
    </row>
    <row r="1165" spans="4:7" ht="12.75">
      <c r="D1165" s="2"/>
      <c r="E1165" s="2"/>
      <c r="F1165" s="2"/>
      <c r="G1165" s="48"/>
    </row>
    <row r="1166" spans="4:7" ht="12.75">
      <c r="D1166" s="2"/>
      <c r="E1166" s="2"/>
      <c r="F1166" s="2"/>
      <c r="G1166" s="48"/>
    </row>
    <row r="1167" spans="4:7" ht="12.75">
      <c r="D1167" s="2"/>
      <c r="E1167" s="2"/>
      <c r="F1167" s="2"/>
      <c r="G1167" s="48"/>
    </row>
    <row r="1168" spans="4:7" ht="12.75">
      <c r="D1168" s="2"/>
      <c r="E1168" s="2"/>
      <c r="F1168" s="2"/>
      <c r="G1168" s="48"/>
    </row>
    <row r="1169" spans="4:7" ht="12.75">
      <c r="D1169" s="2"/>
      <c r="E1169" s="2"/>
      <c r="F1169" s="2"/>
      <c r="G1169" s="48"/>
    </row>
    <row r="1170" spans="4:7" ht="12.75">
      <c r="D1170" s="2"/>
      <c r="E1170" s="2"/>
      <c r="F1170" s="2"/>
      <c r="G1170" s="48"/>
    </row>
    <row r="1171" spans="4:7" ht="12.75">
      <c r="D1171" s="2"/>
      <c r="E1171" s="2"/>
      <c r="F1171" s="2"/>
      <c r="G1171" s="48"/>
    </row>
    <row r="1172" spans="4:7" ht="12.75">
      <c r="D1172" s="2"/>
      <c r="E1172" s="2"/>
      <c r="F1172" s="2"/>
      <c r="G1172" s="48"/>
    </row>
    <row r="1173" spans="4:7" ht="12.75">
      <c r="D1173" s="2"/>
      <c r="E1173" s="2"/>
      <c r="F1173" s="2"/>
      <c r="G1173" s="48"/>
    </row>
    <row r="1174" spans="4:7" ht="12.75">
      <c r="D1174" s="2"/>
      <c r="E1174" s="2"/>
      <c r="F1174" s="2"/>
      <c r="G1174" s="48"/>
    </row>
    <row r="1175" spans="4:7" ht="12.75">
      <c r="D1175" s="2"/>
      <c r="E1175" s="2"/>
      <c r="F1175" s="2"/>
      <c r="G1175" s="48"/>
    </row>
    <row r="1176" spans="4:7" ht="12.75">
      <c r="D1176" s="2"/>
      <c r="E1176" s="2"/>
      <c r="F1176" s="2"/>
      <c r="G1176" s="48"/>
    </row>
    <row r="1177" spans="4:7" ht="12.75">
      <c r="D1177" s="2"/>
      <c r="E1177" s="2"/>
      <c r="F1177" s="2"/>
      <c r="G1177" s="48"/>
    </row>
    <row r="1178" spans="4:7" ht="12.75">
      <c r="D1178" s="2"/>
      <c r="E1178" s="2"/>
      <c r="F1178" s="2"/>
      <c r="G1178" s="48"/>
    </row>
    <row r="1179" spans="4:7" ht="12.75">
      <c r="D1179" s="2"/>
      <c r="E1179" s="2"/>
      <c r="F1179" s="2"/>
      <c r="G1179" s="48"/>
    </row>
    <row r="1180" spans="4:7" ht="12.75">
      <c r="D1180" s="2"/>
      <c r="E1180" s="2"/>
      <c r="F1180" s="2"/>
      <c r="G1180" s="48"/>
    </row>
    <row r="1181" spans="4:7" ht="12.75">
      <c r="D1181" s="2"/>
      <c r="E1181" s="2"/>
      <c r="F1181" s="2"/>
      <c r="G1181" s="48"/>
    </row>
    <row r="1182" spans="4:7" ht="12.75">
      <c r="D1182" s="2"/>
      <c r="E1182" s="2"/>
      <c r="F1182" s="2"/>
      <c r="G1182" s="48"/>
    </row>
    <row r="1183" spans="4:7" ht="12.75">
      <c r="D1183" s="2"/>
      <c r="E1183" s="2"/>
      <c r="F1183" s="2"/>
      <c r="G1183" s="48"/>
    </row>
    <row r="1184" spans="4:7" ht="12.75">
      <c r="D1184" s="2"/>
      <c r="E1184" s="2"/>
      <c r="F1184" s="2"/>
      <c r="G1184" s="48"/>
    </row>
    <row r="1185" spans="4:7" ht="12.75">
      <c r="D1185" s="2"/>
      <c r="E1185" s="2"/>
      <c r="F1185" s="2"/>
      <c r="G1185" s="48"/>
    </row>
    <row r="1186" spans="4:7" ht="12.75">
      <c r="D1186" s="2"/>
      <c r="E1186" s="2"/>
      <c r="F1186" s="2"/>
      <c r="G1186" s="48"/>
    </row>
    <row r="1187" spans="4:7" ht="12.75">
      <c r="D1187" s="2"/>
      <c r="E1187" s="2"/>
      <c r="F1187" s="2"/>
      <c r="G1187" s="48"/>
    </row>
    <row r="1188" spans="4:7" ht="12.75">
      <c r="D1188" s="2"/>
      <c r="E1188" s="2"/>
      <c r="F1188" s="2"/>
      <c r="G1188" s="48"/>
    </row>
    <row r="1189" spans="4:7" ht="12.75">
      <c r="D1189" s="2"/>
      <c r="E1189" s="2"/>
      <c r="F1189" s="2"/>
      <c r="G1189" s="48"/>
    </row>
    <row r="1190" spans="4:7" ht="12.75">
      <c r="D1190" s="2"/>
      <c r="E1190" s="2"/>
      <c r="F1190" s="2"/>
      <c r="G1190" s="48"/>
    </row>
    <row r="1191" spans="4:7" ht="12.75">
      <c r="D1191" s="2"/>
      <c r="E1191" s="2"/>
      <c r="F1191" s="2"/>
      <c r="G1191" s="48"/>
    </row>
    <row r="1192" spans="4:7" ht="12.75">
      <c r="D1192" s="2"/>
      <c r="E1192" s="2"/>
      <c r="F1192" s="2"/>
      <c r="G1192" s="48"/>
    </row>
    <row r="1193" spans="4:7" ht="12.75">
      <c r="D1193" s="2"/>
      <c r="E1193" s="2"/>
      <c r="F1193" s="2"/>
      <c r="G1193" s="48"/>
    </row>
    <row r="1194" spans="4:7" ht="12.75">
      <c r="D1194" s="2"/>
      <c r="E1194" s="2"/>
      <c r="F1194" s="2"/>
      <c r="G1194" s="48"/>
    </row>
    <row r="1195" spans="4:7" ht="12.75">
      <c r="D1195" s="2"/>
      <c r="E1195" s="2"/>
      <c r="F1195" s="2"/>
      <c r="G1195" s="48"/>
    </row>
    <row r="1196" spans="4:7" ht="12.75">
      <c r="D1196" s="2"/>
      <c r="E1196" s="2"/>
      <c r="F1196" s="2"/>
      <c r="G1196" s="48"/>
    </row>
    <row r="1197" spans="4:7" ht="12.75">
      <c r="D1197" s="2"/>
      <c r="E1197" s="2"/>
      <c r="F1197" s="2"/>
      <c r="G1197" s="48"/>
    </row>
    <row r="1198" spans="4:7" ht="12.75">
      <c r="D1198" s="2"/>
      <c r="E1198" s="2"/>
      <c r="F1198" s="2"/>
      <c r="G1198" s="48"/>
    </row>
    <row r="1199" spans="4:7" ht="12.75">
      <c r="D1199" s="2"/>
      <c r="E1199" s="2"/>
      <c r="F1199" s="2"/>
      <c r="G1199" s="48"/>
    </row>
    <row r="1200" spans="4:7" ht="12.75">
      <c r="D1200" s="2"/>
      <c r="E1200" s="2"/>
      <c r="F1200" s="2"/>
      <c r="G1200" s="48"/>
    </row>
    <row r="1201" spans="4:7" ht="12.75">
      <c r="D1201" s="2"/>
      <c r="E1201" s="2"/>
      <c r="F1201" s="2"/>
      <c r="G1201" s="48"/>
    </row>
    <row r="1202" spans="4:7" ht="12.75">
      <c r="D1202" s="2"/>
      <c r="E1202" s="2"/>
      <c r="F1202" s="2"/>
      <c r="G1202" s="48"/>
    </row>
    <row r="1203" spans="4:7" ht="12.75">
      <c r="D1203" s="2"/>
      <c r="E1203" s="2"/>
      <c r="F1203" s="2"/>
      <c r="G1203" s="48"/>
    </row>
    <row r="1204" spans="4:7" ht="12.75">
      <c r="D1204" s="2"/>
      <c r="E1204" s="2"/>
      <c r="F1204" s="2"/>
      <c r="G1204" s="48"/>
    </row>
    <row r="1205" spans="4:7" ht="12.75">
      <c r="D1205" s="2"/>
      <c r="E1205" s="2"/>
      <c r="F1205" s="2"/>
      <c r="G1205" s="48"/>
    </row>
    <row r="1206" spans="4:7" ht="12.75">
      <c r="D1206" s="2"/>
      <c r="E1206" s="2"/>
      <c r="F1206" s="2"/>
      <c r="G1206" s="48"/>
    </row>
    <row r="1207" spans="4:7" ht="12.75">
      <c r="D1207" s="2"/>
      <c r="E1207" s="2"/>
      <c r="F1207" s="2"/>
      <c r="G1207" s="48"/>
    </row>
    <row r="1208" spans="4:7" ht="12.75">
      <c r="D1208" s="2"/>
      <c r="E1208" s="2"/>
      <c r="F1208" s="2"/>
      <c r="G1208" s="48"/>
    </row>
    <row r="1209" spans="4:7" ht="12.75">
      <c r="D1209" s="2"/>
      <c r="E1209" s="2"/>
      <c r="F1209" s="2"/>
      <c r="G1209" s="48"/>
    </row>
    <row r="1210" spans="4:7" ht="12.75">
      <c r="D1210" s="2"/>
      <c r="E1210" s="2"/>
      <c r="F1210" s="2"/>
      <c r="G1210" s="48"/>
    </row>
    <row r="1211" spans="4:7" ht="12.75">
      <c r="D1211" s="2"/>
      <c r="E1211" s="2"/>
      <c r="F1211" s="2"/>
      <c r="G1211" s="48"/>
    </row>
    <row r="1212" spans="4:7" ht="12.75">
      <c r="D1212" s="2"/>
      <c r="E1212" s="2"/>
      <c r="F1212" s="2"/>
      <c r="G1212" s="48"/>
    </row>
    <row r="1213" spans="4:7" ht="12.75">
      <c r="D1213" s="2"/>
      <c r="E1213" s="2"/>
      <c r="F1213" s="2"/>
      <c r="G1213" s="48"/>
    </row>
    <row r="1214" spans="4:7" ht="12.75">
      <c r="D1214" s="2"/>
      <c r="E1214" s="2"/>
      <c r="F1214" s="2"/>
      <c r="G1214" s="48"/>
    </row>
    <row r="1215" spans="4:7" ht="12.75">
      <c r="D1215" s="2"/>
      <c r="E1215" s="2"/>
      <c r="F1215" s="2"/>
      <c r="G1215" s="48"/>
    </row>
    <row r="1216" spans="4:7" ht="12.75">
      <c r="D1216" s="2"/>
      <c r="E1216" s="2"/>
      <c r="F1216" s="2"/>
      <c r="G1216" s="48"/>
    </row>
    <row r="1217" spans="4:7" ht="12.75">
      <c r="D1217" s="2"/>
      <c r="E1217" s="2"/>
      <c r="F1217" s="2"/>
      <c r="G1217" s="48"/>
    </row>
    <row r="1218" spans="4:7" ht="12.75">
      <c r="D1218" s="2"/>
      <c r="E1218" s="2"/>
      <c r="F1218" s="2"/>
      <c r="G1218" s="48"/>
    </row>
    <row r="1219" spans="4:7" ht="12.75">
      <c r="D1219" s="2"/>
      <c r="E1219" s="2"/>
      <c r="F1219" s="2"/>
      <c r="G1219" s="48"/>
    </row>
    <row r="1220" spans="4:7" ht="12.75">
      <c r="D1220" s="2"/>
      <c r="E1220" s="2"/>
      <c r="F1220" s="2"/>
      <c r="G1220" s="48"/>
    </row>
    <row r="1221" spans="4:7" ht="12.75">
      <c r="D1221" s="2"/>
      <c r="E1221" s="2"/>
      <c r="F1221" s="2"/>
      <c r="G1221" s="48"/>
    </row>
    <row r="1222" spans="4:7" ht="12.75">
      <c r="D1222" s="2"/>
      <c r="E1222" s="2"/>
      <c r="F1222" s="2"/>
      <c r="G1222" s="48"/>
    </row>
    <row r="1223" spans="4:7" ht="12.75">
      <c r="D1223" s="2"/>
      <c r="E1223" s="2"/>
      <c r="F1223" s="2"/>
      <c r="G1223" s="48"/>
    </row>
    <row r="1224" spans="4:7" ht="12.75">
      <c r="D1224" s="2"/>
      <c r="E1224" s="2"/>
      <c r="F1224" s="2"/>
      <c r="G1224" s="48"/>
    </row>
    <row r="1225" spans="4:7" ht="12.75">
      <c r="D1225" s="2"/>
      <c r="E1225" s="2"/>
      <c r="F1225" s="2"/>
      <c r="G1225" s="48"/>
    </row>
    <row r="1226" spans="4:7" ht="12.75">
      <c r="D1226" s="2"/>
      <c r="E1226" s="2"/>
      <c r="F1226" s="2"/>
      <c r="G1226" s="48"/>
    </row>
    <row r="1227" spans="4:7" ht="12.75">
      <c r="D1227" s="2"/>
      <c r="E1227" s="2"/>
      <c r="F1227" s="2"/>
      <c r="G1227" s="48"/>
    </row>
    <row r="1228" spans="4:7" ht="12.75">
      <c r="D1228" s="2"/>
      <c r="E1228" s="2"/>
      <c r="F1228" s="2"/>
      <c r="G1228" s="48"/>
    </row>
    <row r="1229" spans="4:7" ht="12.75">
      <c r="D1229" s="2"/>
      <c r="E1229" s="2"/>
      <c r="F1229" s="2"/>
      <c r="G1229" s="48"/>
    </row>
    <row r="1230" spans="4:7" ht="12.75">
      <c r="D1230" s="2"/>
      <c r="E1230" s="2"/>
      <c r="F1230" s="2"/>
      <c r="G1230" s="48"/>
    </row>
    <row r="1231" spans="4:7" ht="12.75">
      <c r="D1231" s="2"/>
      <c r="E1231" s="2"/>
      <c r="F1231" s="2"/>
      <c r="G1231" s="48"/>
    </row>
    <row r="1232" spans="4:7" ht="12.75">
      <c r="D1232" s="2"/>
      <c r="E1232" s="2"/>
      <c r="F1232" s="2"/>
      <c r="G1232" s="48"/>
    </row>
    <row r="1233" spans="4:7" ht="12.75">
      <c r="D1233" s="2"/>
      <c r="E1233" s="2"/>
      <c r="F1233" s="2"/>
      <c r="G1233" s="48"/>
    </row>
    <row r="1234" spans="4:7" ht="12.75">
      <c r="D1234" s="2"/>
      <c r="E1234" s="2"/>
      <c r="F1234" s="2"/>
      <c r="G1234" s="48"/>
    </row>
    <row r="1235" spans="4:7" ht="12.75">
      <c r="D1235" s="2"/>
      <c r="E1235" s="2"/>
      <c r="F1235" s="2"/>
      <c r="G1235" s="48"/>
    </row>
    <row r="1236" spans="4:7" ht="12.75">
      <c r="D1236" s="2"/>
      <c r="E1236" s="2"/>
      <c r="F1236" s="2"/>
      <c r="G1236" s="48"/>
    </row>
    <row r="1237" spans="4:7" ht="12.75">
      <c r="D1237" s="2"/>
      <c r="E1237" s="2"/>
      <c r="F1237" s="2"/>
      <c r="G1237" s="48"/>
    </row>
    <row r="1238" spans="4:7" ht="12.75">
      <c r="D1238" s="2"/>
      <c r="E1238" s="2"/>
      <c r="F1238" s="2"/>
      <c r="G1238" s="48"/>
    </row>
    <row r="1239" spans="4:7" ht="12.75">
      <c r="D1239" s="2"/>
      <c r="E1239" s="2"/>
      <c r="F1239" s="2"/>
      <c r="G1239" s="48"/>
    </row>
    <row r="1240" spans="4:7" ht="12.75">
      <c r="D1240" s="2"/>
      <c r="E1240" s="2"/>
      <c r="F1240" s="2"/>
      <c r="G1240" s="48"/>
    </row>
    <row r="1241" spans="4:7" ht="12.75">
      <c r="D1241" s="2"/>
      <c r="E1241" s="2"/>
      <c r="F1241" s="2"/>
      <c r="G1241" s="48"/>
    </row>
    <row r="1242" spans="4:7" ht="12.75">
      <c r="D1242" s="2"/>
      <c r="E1242" s="2"/>
      <c r="F1242" s="2"/>
      <c r="G1242" s="48"/>
    </row>
    <row r="1243" spans="4:7" ht="12.75">
      <c r="D1243" s="2"/>
      <c r="E1243" s="2"/>
      <c r="F1243" s="2"/>
      <c r="G1243" s="48"/>
    </row>
    <row r="1244" spans="4:7" ht="12.75">
      <c r="D1244" s="2"/>
      <c r="E1244" s="2"/>
      <c r="F1244" s="2"/>
      <c r="G1244" s="48"/>
    </row>
    <row r="1245" spans="4:7" ht="12.75">
      <c r="D1245" s="2"/>
      <c r="E1245" s="2"/>
      <c r="F1245" s="2"/>
      <c r="G1245" s="48"/>
    </row>
    <row r="1246" spans="4:7" ht="12.75">
      <c r="D1246" s="2"/>
      <c r="E1246" s="2"/>
      <c r="F1246" s="2"/>
      <c r="G1246" s="48"/>
    </row>
    <row r="1247" spans="4:7" ht="12.75">
      <c r="D1247" s="2"/>
      <c r="E1247" s="2"/>
      <c r="F1247" s="2"/>
      <c r="G1247" s="48"/>
    </row>
    <row r="1248" spans="4:7" ht="12.75">
      <c r="D1248" s="2"/>
      <c r="E1248" s="2"/>
      <c r="F1248" s="2"/>
      <c r="G1248" s="48"/>
    </row>
    <row r="1249" spans="4:7" ht="12.75">
      <c r="D1249" s="2"/>
      <c r="E1249" s="2"/>
      <c r="F1249" s="2"/>
      <c r="G1249" s="48"/>
    </row>
    <row r="1250" spans="4:7" ht="12.75">
      <c r="D1250" s="2"/>
      <c r="E1250" s="2"/>
      <c r="F1250" s="2"/>
      <c r="G1250" s="48"/>
    </row>
    <row r="1251" spans="4:7" ht="12.75">
      <c r="D1251" s="2"/>
      <c r="E1251" s="2"/>
      <c r="F1251" s="2"/>
      <c r="G1251" s="48"/>
    </row>
    <row r="1252" spans="4:7" ht="12.75">
      <c r="D1252" s="2"/>
      <c r="E1252" s="2"/>
      <c r="F1252" s="2"/>
      <c r="G1252" s="48"/>
    </row>
    <row r="1253" spans="4:7" ht="12.75">
      <c r="D1253" s="2"/>
      <c r="E1253" s="2"/>
      <c r="F1253" s="2"/>
      <c r="G1253" s="48"/>
    </row>
    <row r="1254" spans="4:7" ht="12.75">
      <c r="D1254" s="2"/>
      <c r="E1254" s="2"/>
      <c r="F1254" s="2"/>
      <c r="G1254" s="48"/>
    </row>
    <row r="1255" spans="4:7" ht="12.75">
      <c r="D1255" s="2"/>
      <c r="E1255" s="2"/>
      <c r="F1255" s="2"/>
      <c r="G1255" s="48"/>
    </row>
    <row r="1256" spans="4:7" ht="12.75">
      <c r="D1256" s="2"/>
      <c r="E1256" s="2"/>
      <c r="F1256" s="2"/>
      <c r="G1256" s="48"/>
    </row>
    <row r="1257" spans="4:7" ht="12.75">
      <c r="D1257" s="2"/>
      <c r="E1257" s="2"/>
      <c r="F1257" s="2"/>
      <c r="G1257" s="48"/>
    </row>
    <row r="1258" spans="4:7" ht="12.75">
      <c r="D1258" s="2"/>
      <c r="E1258" s="2"/>
      <c r="F1258" s="2"/>
      <c r="G1258" s="48"/>
    </row>
    <row r="1259" spans="4:7" ht="12.75">
      <c r="D1259" s="2"/>
      <c r="E1259" s="2"/>
      <c r="F1259" s="2"/>
      <c r="G1259" s="48"/>
    </row>
    <row r="1260" spans="4:7" ht="12.75">
      <c r="D1260" s="2"/>
      <c r="E1260" s="2"/>
      <c r="F1260" s="2"/>
      <c r="G1260" s="48"/>
    </row>
    <row r="1261" spans="4:7" ht="12.75">
      <c r="D1261" s="2"/>
      <c r="E1261" s="2"/>
      <c r="F1261" s="2"/>
      <c r="G1261" s="48"/>
    </row>
    <row r="1262" spans="4:7" ht="12.75">
      <c r="D1262" s="2"/>
      <c r="E1262" s="2"/>
      <c r="F1262" s="2"/>
      <c r="G1262" s="48"/>
    </row>
    <row r="1263" spans="4:7" ht="12.75">
      <c r="D1263" s="2"/>
      <c r="E1263" s="2"/>
      <c r="F1263" s="2"/>
      <c r="G1263" s="48"/>
    </row>
    <row r="1264" spans="4:7" ht="12.75">
      <c r="D1264" s="2"/>
      <c r="E1264" s="2"/>
      <c r="F1264" s="2"/>
      <c r="G1264" s="48"/>
    </row>
    <row r="1265" spans="4:7" ht="12.75">
      <c r="D1265" s="2"/>
      <c r="E1265" s="2"/>
      <c r="F1265" s="2"/>
      <c r="G1265" s="48"/>
    </row>
    <row r="1266" spans="4:7" ht="12.75">
      <c r="D1266" s="2"/>
      <c r="E1266" s="2"/>
      <c r="F1266" s="2"/>
      <c r="G1266" s="48"/>
    </row>
    <row r="1267" spans="4:7" ht="12.75">
      <c r="D1267" s="2"/>
      <c r="E1267" s="2"/>
      <c r="F1267" s="2"/>
      <c r="G1267" s="48"/>
    </row>
    <row r="1268" spans="4:7" ht="12.75">
      <c r="D1268" s="2"/>
      <c r="E1268" s="2"/>
      <c r="F1268" s="2"/>
      <c r="G1268" s="48"/>
    </row>
    <row r="1269" spans="4:7" ht="12.75">
      <c r="D1269" s="2"/>
      <c r="E1269" s="2"/>
      <c r="F1269" s="2"/>
      <c r="G1269" s="48"/>
    </row>
    <row r="1270" spans="4:7" ht="12.75">
      <c r="D1270" s="2"/>
      <c r="E1270" s="2"/>
      <c r="F1270" s="2"/>
      <c r="G1270" s="48"/>
    </row>
    <row r="1271" spans="4:7" ht="12.75">
      <c r="D1271" s="2"/>
      <c r="E1271" s="2"/>
      <c r="F1271" s="2"/>
      <c r="G1271" s="48"/>
    </row>
    <row r="1272" spans="4:7" ht="12.75">
      <c r="D1272" s="2"/>
      <c r="E1272" s="2"/>
      <c r="F1272" s="2"/>
      <c r="G1272" s="48"/>
    </row>
    <row r="1273" spans="4:7" ht="12.75">
      <c r="D1273" s="2"/>
      <c r="E1273" s="2"/>
      <c r="F1273" s="2"/>
      <c r="G1273" s="48"/>
    </row>
    <row r="1274" spans="4:7" ht="12.75">
      <c r="D1274" s="2"/>
      <c r="E1274" s="2"/>
      <c r="F1274" s="2"/>
      <c r="G1274" s="48"/>
    </row>
    <row r="1275" spans="4:7" ht="12.75">
      <c r="D1275" s="2"/>
      <c r="E1275" s="2"/>
      <c r="F1275" s="2"/>
      <c r="G1275" s="48"/>
    </row>
    <row r="1276" spans="4:7" ht="12.75">
      <c r="D1276" s="2"/>
      <c r="E1276" s="2"/>
      <c r="F1276" s="2"/>
      <c r="G1276" s="48"/>
    </row>
    <row r="1277" spans="4:7" ht="12.75">
      <c r="D1277" s="2"/>
      <c r="E1277" s="2"/>
      <c r="F1277" s="2"/>
      <c r="G1277" s="48"/>
    </row>
    <row r="1278" spans="4:7" ht="12.75">
      <c r="D1278" s="2"/>
      <c r="E1278" s="2"/>
      <c r="F1278" s="2"/>
      <c r="G1278" s="48"/>
    </row>
    <row r="1279" spans="4:7" ht="12.75">
      <c r="D1279" s="2"/>
      <c r="E1279" s="2"/>
      <c r="F1279" s="2"/>
      <c r="G1279" s="48"/>
    </row>
    <row r="1280" spans="4:7" ht="12.75">
      <c r="D1280" s="2"/>
      <c r="E1280" s="2"/>
      <c r="F1280" s="2"/>
      <c r="G1280" s="48"/>
    </row>
    <row r="1281" spans="4:7" ht="12.75">
      <c r="D1281" s="2"/>
      <c r="E1281" s="2"/>
      <c r="F1281" s="2"/>
      <c r="G1281" s="48"/>
    </row>
    <row r="1282" spans="4:7" ht="12.75">
      <c r="D1282" s="2"/>
      <c r="E1282" s="2"/>
      <c r="F1282" s="2"/>
      <c r="G1282" s="48"/>
    </row>
    <row r="1283" spans="4:7" ht="12.75">
      <c r="D1283" s="2"/>
      <c r="E1283" s="2"/>
      <c r="F1283" s="2"/>
      <c r="G1283" s="48"/>
    </row>
    <row r="1284" spans="4:7" ht="12.75">
      <c r="D1284" s="2"/>
      <c r="E1284" s="2"/>
      <c r="F1284" s="2"/>
      <c r="G1284" s="48"/>
    </row>
    <row r="1285" spans="4:7" ht="12.75">
      <c r="D1285" s="2"/>
      <c r="E1285" s="2"/>
      <c r="F1285" s="2"/>
      <c r="G1285" s="48"/>
    </row>
    <row r="1286" spans="4:7" ht="12.75">
      <c r="D1286" s="2"/>
      <c r="E1286" s="2"/>
      <c r="F1286" s="2"/>
      <c r="G1286" s="48"/>
    </row>
    <row r="1287" spans="4:7" ht="12.75">
      <c r="D1287" s="2"/>
      <c r="E1287" s="2"/>
      <c r="F1287" s="2"/>
      <c r="G1287" s="48"/>
    </row>
    <row r="1288" spans="4:7" ht="12.75">
      <c r="D1288" s="2"/>
      <c r="E1288" s="2"/>
      <c r="F1288" s="2"/>
      <c r="G1288" s="48"/>
    </row>
    <row r="1289" spans="4:7" ht="12.75">
      <c r="D1289" s="2"/>
      <c r="E1289" s="2"/>
      <c r="F1289" s="2"/>
      <c r="G1289" s="48"/>
    </row>
    <row r="1290" spans="4:7" ht="12.75">
      <c r="D1290" s="2"/>
      <c r="E1290" s="2"/>
      <c r="F1290" s="2"/>
      <c r="G1290" s="48"/>
    </row>
    <row r="1291" spans="4:7" ht="12.75">
      <c r="D1291" s="2"/>
      <c r="E1291" s="2"/>
      <c r="F1291" s="2"/>
      <c r="G1291" s="48"/>
    </row>
    <row r="1292" spans="4:7" ht="12.75">
      <c r="D1292" s="2"/>
      <c r="E1292" s="2"/>
      <c r="F1292" s="2"/>
      <c r="G1292" s="48"/>
    </row>
    <row r="1293" spans="4:7" ht="12.75">
      <c r="D1293" s="2"/>
      <c r="E1293" s="2"/>
      <c r="F1293" s="2"/>
      <c r="G1293" s="48"/>
    </row>
    <row r="1294" spans="4:7" ht="12.75">
      <c r="D1294" s="2"/>
      <c r="E1294" s="2"/>
      <c r="F1294" s="2"/>
      <c r="G1294" s="48"/>
    </row>
    <row r="1295" spans="4:7" ht="12.75">
      <c r="D1295" s="2"/>
      <c r="E1295" s="2"/>
      <c r="F1295" s="2"/>
      <c r="G1295" s="48"/>
    </row>
    <row r="1296" spans="4:7" ht="12.75">
      <c r="D1296" s="2"/>
      <c r="E1296" s="2"/>
      <c r="F1296" s="2"/>
      <c r="G1296" s="48"/>
    </row>
    <row r="1297" spans="4:7" ht="12.75">
      <c r="D1297" s="2"/>
      <c r="E1297" s="2"/>
      <c r="F1297" s="2"/>
      <c r="G1297" s="48"/>
    </row>
    <row r="1298" spans="4:7" ht="12.75">
      <c r="D1298" s="2"/>
      <c r="E1298" s="2"/>
      <c r="F1298" s="2"/>
      <c r="G1298" s="48"/>
    </row>
    <row r="1299" spans="4:7" ht="12.75">
      <c r="D1299" s="2"/>
      <c r="E1299" s="2"/>
      <c r="F1299" s="2"/>
      <c r="G1299" s="48"/>
    </row>
    <row r="1300" spans="4:7" ht="12.75">
      <c r="D1300" s="2"/>
      <c r="E1300" s="2"/>
      <c r="F1300" s="2"/>
      <c r="G1300" s="48"/>
    </row>
    <row r="1301" spans="4:7" ht="12.75">
      <c r="D1301" s="2"/>
      <c r="E1301" s="2"/>
      <c r="F1301" s="2"/>
      <c r="G1301" s="48"/>
    </row>
    <row r="1302" spans="4:7" ht="12.75">
      <c r="D1302" s="2"/>
      <c r="E1302" s="2"/>
      <c r="F1302" s="2"/>
      <c r="G1302" s="48"/>
    </row>
    <row r="1303" spans="4:7" ht="12.75">
      <c r="D1303" s="2"/>
      <c r="E1303" s="2"/>
      <c r="F1303" s="2"/>
      <c r="G1303" s="48"/>
    </row>
    <row r="1304" spans="4:7" ht="12.75">
      <c r="D1304" s="2"/>
      <c r="E1304" s="2"/>
      <c r="F1304" s="2"/>
      <c r="G1304" s="48"/>
    </row>
    <row r="1305" spans="4:7" ht="12.75">
      <c r="D1305" s="2"/>
      <c r="E1305" s="2"/>
      <c r="F1305" s="2"/>
      <c r="G1305" s="48"/>
    </row>
    <row r="1306" spans="4:7" ht="12.75">
      <c r="D1306" s="2"/>
      <c r="E1306" s="2"/>
      <c r="F1306" s="2"/>
      <c r="G1306" s="48"/>
    </row>
    <row r="1307" spans="4:7" ht="12.75">
      <c r="D1307" s="2"/>
      <c r="E1307" s="2"/>
      <c r="F1307" s="2"/>
      <c r="G1307" s="48"/>
    </row>
    <row r="1308" spans="4:7" ht="12.75">
      <c r="D1308" s="2"/>
      <c r="E1308" s="2"/>
      <c r="F1308" s="2"/>
      <c r="G1308" s="48"/>
    </row>
    <row r="1309" spans="4:7" ht="12.75">
      <c r="D1309" s="2"/>
      <c r="E1309" s="2"/>
      <c r="F1309" s="2"/>
      <c r="G1309" s="48"/>
    </row>
    <row r="1310" spans="4:7" ht="12.75">
      <c r="D1310" s="2"/>
      <c r="E1310" s="2"/>
      <c r="F1310" s="2"/>
      <c r="G1310" s="48"/>
    </row>
    <row r="1311" spans="4:7" ht="12.75">
      <c r="D1311" s="2"/>
      <c r="E1311" s="2"/>
      <c r="F1311" s="2"/>
      <c r="G1311" s="48"/>
    </row>
    <row r="1312" spans="4:7" ht="12.75">
      <c r="D1312" s="2"/>
      <c r="E1312" s="2"/>
      <c r="F1312" s="2"/>
      <c r="G1312" s="48"/>
    </row>
    <row r="1313" spans="4:7" ht="12.75">
      <c r="D1313" s="2"/>
      <c r="E1313" s="2"/>
      <c r="F1313" s="2"/>
      <c r="G1313" s="48"/>
    </row>
    <row r="1314" spans="4:7" ht="12.75">
      <c r="D1314" s="2"/>
      <c r="E1314" s="2"/>
      <c r="F1314" s="2"/>
      <c r="G1314" s="48"/>
    </row>
    <row r="1315" spans="4:7" ht="12.75">
      <c r="D1315" s="2"/>
      <c r="E1315" s="2"/>
      <c r="F1315" s="2"/>
      <c r="G1315" s="48"/>
    </row>
    <row r="1316" spans="4:7" ht="12.75">
      <c r="D1316" s="2"/>
      <c r="E1316" s="2"/>
      <c r="F1316" s="2"/>
      <c r="G1316" s="48"/>
    </row>
    <row r="1317" spans="4:7" ht="12.75">
      <c r="D1317" s="2"/>
      <c r="E1317" s="2"/>
      <c r="F1317" s="2"/>
      <c r="G1317" s="48"/>
    </row>
    <row r="1318" spans="4:7" ht="12.75">
      <c r="D1318" s="2"/>
      <c r="E1318" s="2"/>
      <c r="F1318" s="2"/>
      <c r="G1318" s="48"/>
    </row>
    <row r="1319" spans="4:7" ht="12.75">
      <c r="D1319" s="2"/>
      <c r="E1319" s="2"/>
      <c r="F1319" s="2"/>
      <c r="G1319" s="48"/>
    </row>
    <row r="1320" spans="4:7" ht="12.75">
      <c r="D1320" s="2"/>
      <c r="E1320" s="2"/>
      <c r="F1320" s="2"/>
      <c r="G1320" s="48"/>
    </row>
    <row r="1321" spans="4:7" ht="12.75">
      <c r="D1321" s="2"/>
      <c r="E1321" s="2"/>
      <c r="F1321" s="2"/>
      <c r="G1321" s="48"/>
    </row>
    <row r="1322" spans="4:7" ht="12.75">
      <c r="D1322" s="2"/>
      <c r="E1322" s="2"/>
      <c r="F1322" s="2"/>
      <c r="G1322" s="48"/>
    </row>
    <row r="1323" spans="4:7" ht="12.75">
      <c r="D1323" s="2"/>
      <c r="E1323" s="2"/>
      <c r="F1323" s="2"/>
      <c r="G1323" s="48"/>
    </row>
    <row r="1324" spans="4:7" ht="12.75">
      <c r="D1324" s="2"/>
      <c r="E1324" s="2"/>
      <c r="F1324" s="2"/>
      <c r="G1324" s="48"/>
    </row>
    <row r="1325" spans="4:7" ht="12.75">
      <c r="D1325" s="2"/>
      <c r="E1325" s="2"/>
      <c r="F1325" s="2"/>
      <c r="G1325" s="48"/>
    </row>
    <row r="1326" spans="4:7" ht="12.75">
      <c r="D1326" s="2"/>
      <c r="E1326" s="2"/>
      <c r="F1326" s="2"/>
      <c r="G1326" s="48"/>
    </row>
    <row r="1327" spans="4:7" ht="12.75">
      <c r="D1327" s="2"/>
      <c r="E1327" s="2"/>
      <c r="F1327" s="2"/>
      <c r="G1327" s="48"/>
    </row>
    <row r="1328" spans="4:7" ht="12.75">
      <c r="D1328" s="2"/>
      <c r="E1328" s="2"/>
      <c r="F1328" s="2"/>
      <c r="G1328" s="48"/>
    </row>
    <row r="1329" spans="4:7" ht="12.75">
      <c r="D1329" s="2"/>
      <c r="E1329" s="2"/>
      <c r="F1329" s="2"/>
      <c r="G1329" s="48"/>
    </row>
    <row r="1330" spans="4:7" ht="12.75">
      <c r="D1330" s="2"/>
      <c r="E1330" s="2"/>
      <c r="F1330" s="2"/>
      <c r="G1330" s="48"/>
    </row>
    <row r="1331" spans="4:7" ht="12.75">
      <c r="D1331" s="2"/>
      <c r="E1331" s="2"/>
      <c r="F1331" s="2"/>
      <c r="G1331" s="48"/>
    </row>
    <row r="1332" spans="4:7" ht="12.75">
      <c r="D1332" s="2"/>
      <c r="E1332" s="2"/>
      <c r="F1332" s="2"/>
      <c r="G1332" s="48"/>
    </row>
    <row r="1333" spans="4:7" ht="12.75">
      <c r="D1333" s="2"/>
      <c r="E1333" s="2"/>
      <c r="F1333" s="2"/>
      <c r="G1333" s="48"/>
    </row>
    <row r="1334" spans="4:7" ht="12.75">
      <c r="D1334" s="2"/>
      <c r="E1334" s="2"/>
      <c r="F1334" s="2"/>
      <c r="G1334" s="48"/>
    </row>
    <row r="1335" spans="4:7" ht="12.75">
      <c r="D1335" s="2"/>
      <c r="E1335" s="2"/>
      <c r="F1335" s="2"/>
      <c r="G1335" s="48"/>
    </row>
    <row r="1336" spans="4:7" ht="12.75">
      <c r="D1336" s="2"/>
      <c r="E1336" s="2"/>
      <c r="F1336" s="2"/>
      <c r="G1336" s="48"/>
    </row>
    <row r="1337" spans="4:7" ht="12.75">
      <c r="D1337" s="2"/>
      <c r="E1337" s="2"/>
      <c r="F1337" s="2"/>
      <c r="G1337" s="48"/>
    </row>
    <row r="1338" spans="4:7" ht="12.75">
      <c r="D1338" s="2"/>
      <c r="E1338" s="2"/>
      <c r="F1338" s="2"/>
      <c r="G1338" s="48"/>
    </row>
    <row r="1339" spans="4:7" ht="12.75">
      <c r="D1339" s="2"/>
      <c r="E1339" s="2"/>
      <c r="F1339" s="2"/>
      <c r="G1339" s="48"/>
    </row>
    <row r="1340" spans="4:7" ht="12.75">
      <c r="D1340" s="2"/>
      <c r="E1340" s="2"/>
      <c r="F1340" s="2"/>
      <c r="G1340" s="48"/>
    </row>
    <row r="1341" spans="4:7" ht="12.75">
      <c r="D1341" s="2"/>
      <c r="E1341" s="2"/>
      <c r="F1341" s="2"/>
      <c r="G1341" s="48"/>
    </row>
    <row r="1342" spans="4:7" ht="12.75">
      <c r="D1342" s="2"/>
      <c r="E1342" s="2"/>
      <c r="F1342" s="2"/>
      <c r="G1342" s="48"/>
    </row>
    <row r="1343" spans="4:7" ht="12.75">
      <c r="D1343" s="2"/>
      <c r="E1343" s="2"/>
      <c r="F1343" s="2"/>
      <c r="G1343" s="48"/>
    </row>
    <row r="1344" spans="4:7" ht="12.75">
      <c r="D1344" s="2"/>
      <c r="E1344" s="2"/>
      <c r="F1344" s="2"/>
      <c r="G1344" s="48"/>
    </row>
    <row r="1345" spans="4:7" ht="12.75">
      <c r="D1345" s="2"/>
      <c r="E1345" s="2"/>
      <c r="F1345" s="2"/>
      <c r="G1345" s="48"/>
    </row>
    <row r="1346" spans="4:7" ht="12.75">
      <c r="D1346" s="2"/>
      <c r="E1346" s="2"/>
      <c r="F1346" s="2"/>
      <c r="G1346" s="48"/>
    </row>
    <row r="1347" spans="4:7" ht="12.75">
      <c r="D1347" s="2"/>
      <c r="E1347" s="2"/>
      <c r="F1347" s="2"/>
      <c r="G1347" s="48"/>
    </row>
    <row r="1348" spans="4:7" ht="12.75">
      <c r="D1348" s="2"/>
      <c r="E1348" s="2"/>
      <c r="F1348" s="2"/>
      <c r="G1348" s="48"/>
    </row>
    <row r="1349" spans="4:7" ht="12.75">
      <c r="D1349" s="2"/>
      <c r="E1349" s="2"/>
      <c r="F1349" s="2"/>
      <c r="G1349" s="48"/>
    </row>
    <row r="1350" spans="4:7" ht="12.75">
      <c r="D1350" s="2"/>
      <c r="E1350" s="2"/>
      <c r="F1350" s="2"/>
      <c r="G1350" s="48"/>
    </row>
    <row r="1351" spans="4:7" ht="12.75">
      <c r="D1351" s="2"/>
      <c r="E1351" s="2"/>
      <c r="F1351" s="2"/>
      <c r="G1351" s="48"/>
    </row>
    <row r="1352" spans="4:7" ht="12.75">
      <c r="D1352" s="2"/>
      <c r="E1352" s="2"/>
      <c r="F1352" s="2"/>
      <c r="G1352" s="48"/>
    </row>
    <row r="1353" spans="4:7" ht="12.75">
      <c r="D1353" s="2"/>
      <c r="E1353" s="2"/>
      <c r="F1353" s="2"/>
      <c r="G1353" s="48"/>
    </row>
    <row r="1354" spans="4:7" ht="12.75">
      <c r="D1354" s="2"/>
      <c r="E1354" s="2"/>
      <c r="F1354" s="2"/>
      <c r="G1354" s="48"/>
    </row>
    <row r="1355" spans="4:7" ht="12.75">
      <c r="D1355" s="2"/>
      <c r="E1355" s="2"/>
      <c r="F1355" s="2"/>
      <c r="G1355" s="48"/>
    </row>
    <row r="1356" spans="4:7" ht="12.75">
      <c r="D1356" s="2"/>
      <c r="E1356" s="2"/>
      <c r="F1356" s="2"/>
      <c r="G1356" s="48"/>
    </row>
    <row r="1357" spans="4:7" ht="12.75">
      <c r="D1357" s="2"/>
      <c r="E1357" s="2"/>
      <c r="F1357" s="2"/>
      <c r="G1357" s="48"/>
    </row>
    <row r="1358" spans="4:7" ht="12.75">
      <c r="D1358" s="2"/>
      <c r="E1358" s="2"/>
      <c r="F1358" s="2"/>
      <c r="G1358" s="48"/>
    </row>
    <row r="1359" spans="4:7" ht="12.75">
      <c r="D1359" s="2"/>
      <c r="E1359" s="2"/>
      <c r="F1359" s="2"/>
      <c r="G1359" s="48"/>
    </row>
    <row r="1360" spans="4:7" ht="12.75">
      <c r="D1360" s="2"/>
      <c r="E1360" s="2"/>
      <c r="F1360" s="2"/>
      <c r="G1360" s="48"/>
    </row>
    <row r="1361" spans="4:7" ht="12.75">
      <c r="D1361" s="2"/>
      <c r="E1361" s="2"/>
      <c r="F1361" s="2"/>
      <c r="G1361" s="48"/>
    </row>
    <row r="1362" spans="4:7" ht="12.75">
      <c r="D1362" s="2"/>
      <c r="E1362" s="2"/>
      <c r="F1362" s="2"/>
      <c r="G1362" s="48"/>
    </row>
    <row r="1363" spans="4:7" ht="12.75">
      <c r="D1363" s="2"/>
      <c r="E1363" s="2"/>
      <c r="F1363" s="2"/>
      <c r="G1363" s="48"/>
    </row>
    <row r="1364" spans="4:7" ht="12.75">
      <c r="D1364" s="2"/>
      <c r="E1364" s="2"/>
      <c r="F1364" s="2"/>
      <c r="G1364" s="48"/>
    </row>
    <row r="1365" spans="4:7" ht="12.75">
      <c r="D1365" s="2"/>
      <c r="E1365" s="2"/>
      <c r="F1365" s="2"/>
      <c r="G1365" s="48"/>
    </row>
    <row r="1366" spans="4:7" ht="12.75">
      <c r="D1366" s="2"/>
      <c r="E1366" s="2"/>
      <c r="F1366" s="2"/>
      <c r="G1366" s="48"/>
    </row>
    <row r="1367" spans="4:7" ht="12.75">
      <c r="D1367" s="2"/>
      <c r="E1367" s="2"/>
      <c r="F1367" s="2"/>
      <c r="G1367" s="48"/>
    </row>
    <row r="1368" spans="4:7" ht="12.75">
      <c r="D1368" s="2"/>
      <c r="E1368" s="2"/>
      <c r="F1368" s="2"/>
      <c r="G1368" s="48"/>
    </row>
    <row r="1369" spans="4:7" ht="12.75">
      <c r="D1369" s="2"/>
      <c r="E1369" s="2"/>
      <c r="F1369" s="2"/>
      <c r="G1369" s="48"/>
    </row>
    <row r="1370" spans="4:7" ht="12.75">
      <c r="D1370" s="2"/>
      <c r="E1370" s="2"/>
      <c r="F1370" s="2"/>
      <c r="G1370" s="48"/>
    </row>
    <row r="1371" spans="4:7" ht="12.75">
      <c r="D1371" s="2"/>
      <c r="E1371" s="2"/>
      <c r="F1371" s="2"/>
      <c r="G1371" s="48"/>
    </row>
    <row r="1372" spans="4:7" ht="12.75">
      <c r="D1372" s="2"/>
      <c r="E1372" s="2"/>
      <c r="F1372" s="2"/>
      <c r="G1372" s="48"/>
    </row>
    <row r="1373" spans="4:7" ht="12.75">
      <c r="D1373" s="2"/>
      <c r="E1373" s="2"/>
      <c r="F1373" s="2"/>
      <c r="G1373" s="48"/>
    </row>
    <row r="1374" spans="4:7" ht="12.75">
      <c r="D1374" s="2"/>
      <c r="E1374" s="2"/>
      <c r="F1374" s="2"/>
      <c r="G1374" s="48"/>
    </row>
    <row r="1375" spans="4:7" ht="12.75">
      <c r="D1375" s="2"/>
      <c r="E1375" s="2"/>
      <c r="F1375" s="2"/>
      <c r="G1375" s="48"/>
    </row>
    <row r="1376" spans="4:7" ht="12.75">
      <c r="D1376" s="2"/>
      <c r="E1376" s="2"/>
      <c r="F1376" s="2"/>
      <c r="G1376" s="48"/>
    </row>
    <row r="1377" spans="4:7" ht="12.75">
      <c r="D1377" s="2"/>
      <c r="E1377" s="2"/>
      <c r="F1377" s="2"/>
      <c r="G1377" s="48"/>
    </row>
    <row r="1378" spans="4:7" ht="12.75">
      <c r="D1378" s="2"/>
      <c r="E1378" s="2"/>
      <c r="F1378" s="2"/>
      <c r="G1378" s="48"/>
    </row>
    <row r="1379" spans="4:7" ht="12.75">
      <c r="D1379" s="2"/>
      <c r="E1379" s="2"/>
      <c r="F1379" s="2"/>
      <c r="G1379" s="48"/>
    </row>
    <row r="1380" spans="4:7" ht="12.75">
      <c r="D1380" s="2"/>
      <c r="E1380" s="2"/>
      <c r="F1380" s="2"/>
      <c r="G1380" s="48"/>
    </row>
    <row r="1381" spans="4:7" ht="12.75">
      <c r="D1381" s="2"/>
      <c r="E1381" s="2"/>
      <c r="F1381" s="2"/>
      <c r="G1381" s="48"/>
    </row>
    <row r="1382" spans="4:7" ht="12.75">
      <c r="D1382" s="2"/>
      <c r="E1382" s="2"/>
      <c r="F1382" s="2"/>
      <c r="G1382" s="48"/>
    </row>
    <row r="1383" spans="4:7" ht="12.75">
      <c r="D1383" s="2"/>
      <c r="E1383" s="2"/>
      <c r="F1383" s="2"/>
      <c r="G1383" s="48"/>
    </row>
    <row r="1384" spans="4:7" ht="12.75">
      <c r="D1384" s="2"/>
      <c r="E1384" s="2"/>
      <c r="F1384" s="2"/>
      <c r="G1384" s="48"/>
    </row>
    <row r="1385" spans="4:7" ht="12.75">
      <c r="D1385" s="2"/>
      <c r="E1385" s="2"/>
      <c r="F1385" s="2"/>
      <c r="G1385" s="48"/>
    </row>
    <row r="1386" spans="4:7" ht="12.75">
      <c r="D1386" s="2"/>
      <c r="E1386" s="2"/>
      <c r="F1386" s="2"/>
      <c r="G1386" s="48"/>
    </row>
    <row r="1387" spans="4:7" ht="12.75">
      <c r="D1387" s="2"/>
      <c r="E1387" s="2"/>
      <c r="F1387" s="2"/>
      <c r="G1387" s="48"/>
    </row>
    <row r="1388" spans="4:7" ht="12.75">
      <c r="D1388" s="2"/>
      <c r="E1388" s="2"/>
      <c r="F1388" s="2"/>
      <c r="G1388" s="48"/>
    </row>
    <row r="1389" spans="4:7" ht="12.75">
      <c r="D1389" s="2"/>
      <c r="E1389" s="2"/>
      <c r="F1389" s="2"/>
      <c r="G1389" s="48"/>
    </row>
    <row r="1390" spans="4:7" ht="12.75">
      <c r="D1390" s="2"/>
      <c r="E1390" s="2"/>
      <c r="F1390" s="2"/>
      <c r="G1390" s="48"/>
    </row>
    <row r="1391" spans="4:7" ht="12.75">
      <c r="D1391" s="2"/>
      <c r="E1391" s="2"/>
      <c r="F1391" s="2"/>
      <c r="G1391" s="48"/>
    </row>
    <row r="1392" spans="4:7" ht="12.75">
      <c r="D1392" s="2"/>
      <c r="E1392" s="2"/>
      <c r="F1392" s="2"/>
      <c r="G1392" s="48"/>
    </row>
    <row r="1393" spans="4:7" ht="12.75">
      <c r="D1393" s="2"/>
      <c r="E1393" s="2"/>
      <c r="F1393" s="2"/>
      <c r="G1393" s="48"/>
    </row>
    <row r="1394" spans="4:7" ht="12.75">
      <c r="D1394" s="2"/>
      <c r="E1394" s="2"/>
      <c r="F1394" s="2"/>
      <c r="G1394" s="48"/>
    </row>
    <row r="1395" spans="4:7" ht="12.75">
      <c r="D1395" s="2"/>
      <c r="E1395" s="2"/>
      <c r="F1395" s="2"/>
      <c r="G1395" s="48"/>
    </row>
    <row r="1396" spans="4:7" ht="12.75">
      <c r="D1396" s="2"/>
      <c r="E1396" s="2"/>
      <c r="F1396" s="2"/>
      <c r="G1396" s="48"/>
    </row>
    <row r="1397" spans="4:7" ht="12.75">
      <c r="D1397" s="2"/>
      <c r="E1397" s="2"/>
      <c r="F1397" s="2"/>
      <c r="G1397" s="48"/>
    </row>
    <row r="1398" spans="4:7" ht="12.75">
      <c r="D1398" s="2"/>
      <c r="E1398" s="2"/>
      <c r="F1398" s="2"/>
      <c r="G1398" s="48"/>
    </row>
    <row r="1399" spans="4:7" ht="12.75">
      <c r="D1399" s="2"/>
      <c r="E1399" s="2"/>
      <c r="F1399" s="2"/>
      <c r="G1399" s="48"/>
    </row>
    <row r="1400" spans="4:7" ht="12.75">
      <c r="D1400" s="2"/>
      <c r="E1400" s="2"/>
      <c r="F1400" s="2"/>
      <c r="G1400" s="48"/>
    </row>
    <row r="1401" spans="4:7" ht="12.75">
      <c r="D1401" s="2"/>
      <c r="E1401" s="2"/>
      <c r="F1401" s="2"/>
      <c r="G1401" s="48"/>
    </row>
    <row r="1402" spans="4:7" ht="12.75">
      <c r="D1402" s="2"/>
      <c r="E1402" s="2"/>
      <c r="F1402" s="2"/>
      <c r="G1402" s="48"/>
    </row>
    <row r="1403" spans="4:7" ht="12.75">
      <c r="D1403" s="2"/>
      <c r="E1403" s="2"/>
      <c r="F1403" s="2"/>
      <c r="G1403" s="48"/>
    </row>
    <row r="1404" spans="4:7" ht="12.75">
      <c r="D1404" s="2"/>
      <c r="E1404" s="2"/>
      <c r="F1404" s="2"/>
      <c r="G1404" s="48"/>
    </row>
    <row r="1405" spans="4:7" ht="12.75">
      <c r="D1405" s="2"/>
      <c r="E1405" s="2"/>
      <c r="F1405" s="2"/>
      <c r="G1405" s="48"/>
    </row>
    <row r="1406" spans="4:7" ht="12.75">
      <c r="D1406" s="2"/>
      <c r="E1406" s="2"/>
      <c r="F1406" s="2"/>
      <c r="G1406" s="48"/>
    </row>
    <row r="1407" spans="4:7" ht="12.75">
      <c r="D1407" s="2"/>
      <c r="E1407" s="2"/>
      <c r="F1407" s="2"/>
      <c r="G1407" s="48"/>
    </row>
    <row r="1408" spans="4:7" ht="12.75">
      <c r="D1408" s="2"/>
      <c r="E1408" s="2"/>
      <c r="F1408" s="2"/>
      <c r="G1408" s="48"/>
    </row>
    <row r="1409" spans="4:7" ht="12.75">
      <c r="D1409" s="2"/>
      <c r="E1409" s="2"/>
      <c r="F1409" s="2"/>
      <c r="G1409" s="48"/>
    </row>
    <row r="1410" spans="4:7" ht="12.75">
      <c r="D1410" s="2"/>
      <c r="E1410" s="2"/>
      <c r="F1410" s="2"/>
      <c r="G1410" s="48"/>
    </row>
    <row r="1411" spans="4:7" ht="12.75">
      <c r="D1411" s="2"/>
      <c r="E1411" s="2"/>
      <c r="F1411" s="2"/>
      <c r="G1411" s="48"/>
    </row>
    <row r="1412" spans="4:7" ht="12.75">
      <c r="D1412" s="2"/>
      <c r="E1412" s="2"/>
      <c r="F1412" s="2"/>
      <c r="G1412" s="48"/>
    </row>
    <row r="1413" spans="4:7" ht="12.75">
      <c r="D1413" s="2"/>
      <c r="E1413" s="2"/>
      <c r="F1413" s="2"/>
      <c r="G1413" s="48"/>
    </row>
    <row r="1414" spans="4:7" ht="12.75">
      <c r="D1414" s="2"/>
      <c r="E1414" s="2"/>
      <c r="F1414" s="2"/>
      <c r="G1414" s="48"/>
    </row>
    <row r="1415" spans="4:7" ht="12.75">
      <c r="D1415" s="2"/>
      <c r="E1415" s="2"/>
      <c r="F1415" s="2"/>
      <c r="G1415" s="48"/>
    </row>
    <row r="1416" spans="4:7" ht="12.75">
      <c r="D1416" s="2"/>
      <c r="E1416" s="2"/>
      <c r="F1416" s="2"/>
      <c r="G1416" s="48"/>
    </row>
    <row r="1417" spans="4:7" ht="12.75">
      <c r="D1417" s="2"/>
      <c r="E1417" s="2"/>
      <c r="F1417" s="2"/>
      <c r="G1417" s="48"/>
    </row>
    <row r="1418" spans="4:7" ht="12.75">
      <c r="D1418" s="2"/>
      <c r="E1418" s="2"/>
      <c r="F1418" s="2"/>
      <c r="G1418" s="48"/>
    </row>
    <row r="1419" spans="4:7" ht="12.75">
      <c r="D1419" s="2"/>
      <c r="E1419" s="2"/>
      <c r="F1419" s="2"/>
      <c r="G1419" s="48"/>
    </row>
    <row r="1420" spans="4:7" ht="12.75">
      <c r="D1420" s="2"/>
      <c r="E1420" s="2"/>
      <c r="F1420" s="2"/>
      <c r="G1420" s="48"/>
    </row>
    <row r="1421" spans="4:7" ht="12.75">
      <c r="D1421" s="2"/>
      <c r="E1421" s="2"/>
      <c r="F1421" s="2"/>
      <c r="G1421" s="48"/>
    </row>
    <row r="1422" spans="4:7" ht="12.75">
      <c r="D1422" s="2"/>
      <c r="E1422" s="2"/>
      <c r="F1422" s="2"/>
      <c r="G1422" s="48"/>
    </row>
    <row r="1423" spans="4:7" ht="12.75">
      <c r="D1423" s="2"/>
      <c r="E1423" s="2"/>
      <c r="F1423" s="2"/>
      <c r="G1423" s="48"/>
    </row>
    <row r="1424" spans="4:7" ht="12.75">
      <c r="D1424" s="2"/>
      <c r="E1424" s="2"/>
      <c r="F1424" s="2"/>
      <c r="G1424" s="48"/>
    </row>
    <row r="1425" spans="4:7" ht="12.75">
      <c r="D1425" s="2"/>
      <c r="E1425" s="2"/>
      <c r="F1425" s="2"/>
      <c r="G1425" s="48"/>
    </row>
    <row r="1426" spans="4:7" ht="12.75">
      <c r="D1426" s="2"/>
      <c r="E1426" s="2"/>
      <c r="F1426" s="2"/>
      <c r="G1426" s="48"/>
    </row>
    <row r="1427" spans="4:7" ht="12.75">
      <c r="D1427" s="2"/>
      <c r="E1427" s="2"/>
      <c r="F1427" s="2"/>
      <c r="G1427" s="48"/>
    </row>
    <row r="1428" spans="4:7" ht="12.75">
      <c r="D1428" s="2"/>
      <c r="E1428" s="2"/>
      <c r="F1428" s="2"/>
      <c r="G1428" s="48"/>
    </row>
    <row r="1429" spans="4:7" ht="12.75">
      <c r="D1429" s="2"/>
      <c r="E1429" s="2"/>
      <c r="F1429" s="2"/>
      <c r="G1429" s="48"/>
    </row>
    <row r="1430" spans="4:7" ht="12.75">
      <c r="D1430" s="2"/>
      <c r="E1430" s="2"/>
      <c r="F1430" s="2"/>
      <c r="G1430" s="48"/>
    </row>
    <row r="1431" spans="4:7" ht="12.75">
      <c r="D1431" s="2"/>
      <c r="E1431" s="2"/>
      <c r="F1431" s="2"/>
      <c r="G1431" s="48"/>
    </row>
    <row r="1432" spans="4:7" ht="12.75">
      <c r="D1432" s="2"/>
      <c r="E1432" s="2"/>
      <c r="F1432" s="2"/>
      <c r="G1432" s="48"/>
    </row>
    <row r="1433" spans="4:7" ht="12.75">
      <c r="D1433" s="2"/>
      <c r="E1433" s="2"/>
      <c r="F1433" s="2"/>
      <c r="G1433" s="48"/>
    </row>
    <row r="1434" spans="4:7" ht="12.75">
      <c r="D1434" s="2"/>
      <c r="E1434" s="2"/>
      <c r="F1434" s="2"/>
      <c r="G1434" s="48"/>
    </row>
    <row r="1435" spans="4:7" ht="12.75">
      <c r="D1435" s="2"/>
      <c r="E1435" s="2"/>
      <c r="F1435" s="2"/>
      <c r="G1435" s="48"/>
    </row>
    <row r="1436" spans="4:7" ht="12.75">
      <c r="D1436" s="2"/>
      <c r="E1436" s="2"/>
      <c r="F1436" s="2"/>
      <c r="G1436" s="48"/>
    </row>
    <row r="1437" spans="4:7" ht="12.75">
      <c r="D1437" s="2"/>
      <c r="E1437" s="2"/>
      <c r="F1437" s="2"/>
      <c r="G1437" s="48"/>
    </row>
    <row r="1438" spans="4:7" ht="12.75">
      <c r="D1438" s="2"/>
      <c r="E1438" s="2"/>
      <c r="F1438" s="2"/>
      <c r="G1438" s="48"/>
    </row>
    <row r="1439" spans="4:7" ht="12.75">
      <c r="D1439" s="2"/>
      <c r="E1439" s="2"/>
      <c r="F1439" s="2"/>
      <c r="G1439" s="48"/>
    </row>
    <row r="1440" spans="4:7" ht="12.75">
      <c r="D1440" s="2"/>
      <c r="E1440" s="2"/>
      <c r="F1440" s="2"/>
      <c r="G1440" s="48"/>
    </row>
    <row r="1441" spans="4:7" ht="12.75">
      <c r="D1441" s="2"/>
      <c r="E1441" s="2"/>
      <c r="F1441" s="2"/>
      <c r="G1441" s="48"/>
    </row>
    <row r="1442" spans="4:7" ht="12.75">
      <c r="D1442" s="2"/>
      <c r="E1442" s="2"/>
      <c r="F1442" s="2"/>
      <c r="G1442" s="48"/>
    </row>
    <row r="1443" spans="4:7" ht="12.75">
      <c r="D1443" s="2"/>
      <c r="E1443" s="2"/>
      <c r="F1443" s="2"/>
      <c r="G1443" s="48"/>
    </row>
    <row r="1444" spans="4:7" ht="12.75">
      <c r="D1444" s="2"/>
      <c r="E1444" s="2"/>
      <c r="F1444" s="2"/>
      <c r="G1444" s="48"/>
    </row>
    <row r="1445" spans="4:7" ht="12.75">
      <c r="D1445" s="2"/>
      <c r="E1445" s="2"/>
      <c r="F1445" s="2"/>
      <c r="G1445" s="48"/>
    </row>
    <row r="1446" spans="4:7" ht="12.75">
      <c r="D1446" s="2"/>
      <c r="E1446" s="2"/>
      <c r="F1446" s="2"/>
      <c r="G1446" s="48"/>
    </row>
    <row r="1447" spans="4:7" ht="12.75">
      <c r="D1447" s="2"/>
      <c r="E1447" s="2"/>
      <c r="F1447" s="2"/>
      <c r="G1447" s="48"/>
    </row>
    <row r="1448" spans="4:7" ht="12.75">
      <c r="D1448" s="2"/>
      <c r="E1448" s="2"/>
      <c r="F1448" s="2"/>
      <c r="G1448" s="48"/>
    </row>
    <row r="1449" spans="4:7" ht="12.75">
      <c r="D1449" s="2"/>
      <c r="E1449" s="2"/>
      <c r="F1449" s="2"/>
      <c r="G1449" s="48"/>
    </row>
    <row r="1450" spans="4:7" ht="12.75">
      <c r="D1450" s="2"/>
      <c r="E1450" s="2"/>
      <c r="F1450" s="2"/>
      <c r="G1450" s="48"/>
    </row>
    <row r="1451" spans="4:7" ht="12.75">
      <c r="D1451" s="2"/>
      <c r="E1451" s="2"/>
      <c r="F1451" s="2"/>
      <c r="G1451" s="48"/>
    </row>
    <row r="1452" spans="4:7" ht="12.75">
      <c r="D1452" s="2"/>
      <c r="E1452" s="2"/>
      <c r="F1452" s="2"/>
      <c r="G1452" s="48"/>
    </row>
    <row r="1453" spans="4:7" ht="12.75">
      <c r="D1453" s="2"/>
      <c r="E1453" s="2"/>
      <c r="F1453" s="2"/>
      <c r="G1453" s="48"/>
    </row>
    <row r="1454" spans="4:7" ht="12.75">
      <c r="D1454" s="2"/>
      <c r="E1454" s="2"/>
      <c r="F1454" s="2"/>
      <c r="G1454" s="48"/>
    </row>
    <row r="1455" spans="4:7" ht="12.75">
      <c r="D1455" s="2"/>
      <c r="E1455" s="2"/>
      <c r="F1455" s="2"/>
      <c r="G1455" s="48"/>
    </row>
    <row r="1456" spans="4:7" ht="12.75">
      <c r="D1456" s="2"/>
      <c r="E1456" s="2"/>
      <c r="F1456" s="2"/>
      <c r="G1456" s="48"/>
    </row>
    <row r="1457" spans="4:7" ht="12.75">
      <c r="D1457" s="2"/>
      <c r="E1457" s="2"/>
      <c r="F1457" s="2"/>
      <c r="G1457" s="48"/>
    </row>
    <row r="1458" spans="4:7" ht="12.75">
      <c r="D1458" s="2"/>
      <c r="E1458" s="2"/>
      <c r="F1458" s="2"/>
      <c r="G1458" s="48"/>
    </row>
    <row r="1459" spans="4:7" ht="12.75">
      <c r="D1459" s="2"/>
      <c r="E1459" s="2"/>
      <c r="F1459" s="2"/>
      <c r="G1459" s="48"/>
    </row>
    <row r="1460" spans="4:7" ht="12.75">
      <c r="D1460" s="2"/>
      <c r="E1460" s="2"/>
      <c r="F1460" s="2"/>
      <c r="G1460" s="48"/>
    </row>
    <row r="1461" spans="4:7" ht="12.75">
      <c r="D1461" s="2"/>
      <c r="E1461" s="2"/>
      <c r="F1461" s="2"/>
      <c r="G1461" s="48"/>
    </row>
    <row r="1462" spans="4:7" ht="12.75">
      <c r="D1462" s="2"/>
      <c r="E1462" s="2"/>
      <c r="F1462" s="2"/>
      <c r="G1462" s="48"/>
    </row>
    <row r="1463" spans="4:7" ht="12.75">
      <c r="D1463" s="2"/>
      <c r="E1463" s="2"/>
      <c r="F1463" s="2"/>
      <c r="G1463" s="48"/>
    </row>
    <row r="1464" spans="4:7" ht="12.75">
      <c r="D1464" s="2"/>
      <c r="E1464" s="2"/>
      <c r="F1464" s="2"/>
      <c r="G1464" s="48"/>
    </row>
    <row r="1465" spans="4:7" ht="12.75">
      <c r="D1465" s="2"/>
      <c r="E1465" s="2"/>
      <c r="F1465" s="2"/>
      <c r="G1465" s="48"/>
    </row>
    <row r="1466" spans="4:7" ht="12.75">
      <c r="D1466" s="2"/>
      <c r="E1466" s="2"/>
      <c r="F1466" s="2"/>
      <c r="G1466" s="48"/>
    </row>
    <row r="1467" spans="4:7" ht="12.75">
      <c r="D1467" s="2"/>
      <c r="E1467" s="2"/>
      <c r="F1467" s="2"/>
      <c r="G1467" s="48"/>
    </row>
    <row r="1468" spans="4:7" ht="12.75">
      <c r="D1468" s="2"/>
      <c r="E1468" s="2"/>
      <c r="F1468" s="2"/>
      <c r="G1468" s="48"/>
    </row>
    <row r="1469" spans="4:7" ht="12.75">
      <c r="D1469" s="2"/>
      <c r="E1469" s="2"/>
      <c r="F1469" s="2"/>
      <c r="G1469" s="48"/>
    </row>
    <row r="1470" spans="4:7" ht="12.75">
      <c r="D1470" s="2"/>
      <c r="E1470" s="2"/>
      <c r="F1470" s="2"/>
      <c r="G1470" s="48"/>
    </row>
    <row r="1471" spans="4:7" ht="12.75">
      <c r="D1471" s="2"/>
      <c r="E1471" s="2"/>
      <c r="F1471" s="2"/>
      <c r="G1471" s="48"/>
    </row>
    <row r="1472" spans="4:7" ht="12.75">
      <c r="D1472" s="2"/>
      <c r="E1472" s="2"/>
      <c r="F1472" s="2"/>
      <c r="G1472" s="48"/>
    </row>
    <row r="1473" spans="4:7" ht="12.75">
      <c r="D1473" s="2"/>
      <c r="E1473" s="2"/>
      <c r="F1473" s="2"/>
      <c r="G1473" s="48"/>
    </row>
    <row r="1474" spans="4:7" ht="12.75">
      <c r="D1474" s="2"/>
      <c r="E1474" s="2"/>
      <c r="F1474" s="2"/>
      <c r="G1474" s="48"/>
    </row>
    <row r="1475" spans="4:7" ht="12.75">
      <c r="D1475" s="2"/>
      <c r="E1475" s="2"/>
      <c r="F1475" s="2"/>
      <c r="G1475" s="48"/>
    </row>
    <row r="1476" spans="4:7" ht="12.75">
      <c r="D1476" s="2"/>
      <c r="E1476" s="2"/>
      <c r="F1476" s="2"/>
      <c r="G1476" s="48"/>
    </row>
    <row r="1477" spans="4:7" ht="12.75">
      <c r="D1477" s="2"/>
      <c r="E1477" s="2"/>
      <c r="F1477" s="2"/>
      <c r="G1477" s="48"/>
    </row>
    <row r="1478" spans="4:7" ht="12.75">
      <c r="D1478" s="2"/>
      <c r="E1478" s="2"/>
      <c r="F1478" s="2"/>
      <c r="G1478" s="48"/>
    </row>
    <row r="1479" spans="4:7" ht="12.75">
      <c r="D1479" s="2"/>
      <c r="E1479" s="2"/>
      <c r="F1479" s="2"/>
      <c r="G1479" s="48"/>
    </row>
    <row r="1480" spans="4:7" ht="12.75">
      <c r="D1480" s="2"/>
      <c r="E1480" s="2"/>
      <c r="F1480" s="2"/>
      <c r="G1480" s="48"/>
    </row>
    <row r="1481" spans="4:7" ht="12.75">
      <c r="D1481" s="2"/>
      <c r="E1481" s="2"/>
      <c r="F1481" s="2"/>
      <c r="G1481" s="48"/>
    </row>
    <row r="1482" spans="4:7" ht="12.75">
      <c r="D1482" s="2"/>
      <c r="E1482" s="2"/>
      <c r="F1482" s="2"/>
      <c r="G1482" s="48"/>
    </row>
    <row r="1483" spans="4:7" ht="12.75">
      <c r="D1483" s="2"/>
      <c r="E1483" s="2"/>
      <c r="F1483" s="2"/>
      <c r="G1483" s="48"/>
    </row>
    <row r="1484" spans="4:7" ht="12.75">
      <c r="D1484" s="2"/>
      <c r="E1484" s="2"/>
      <c r="F1484" s="2"/>
      <c r="G1484" s="48"/>
    </row>
    <row r="1485" spans="4:7" ht="12.75">
      <c r="D1485" s="2"/>
      <c r="E1485" s="2"/>
      <c r="F1485" s="2"/>
      <c r="G1485" s="48"/>
    </row>
    <row r="1486" spans="4:7" ht="12.75">
      <c r="D1486" s="2"/>
      <c r="E1486" s="2"/>
      <c r="F1486" s="2"/>
      <c r="G1486" s="48"/>
    </row>
    <row r="1487" spans="4:7" ht="12.75">
      <c r="D1487" s="2"/>
      <c r="E1487" s="2"/>
      <c r="F1487" s="2"/>
      <c r="G1487" s="48"/>
    </row>
    <row r="1488" spans="4:7" ht="12.75">
      <c r="D1488" s="2"/>
      <c r="E1488" s="2"/>
      <c r="F1488" s="2"/>
      <c r="G1488" s="48"/>
    </row>
    <row r="1489" spans="4:7" ht="12.75">
      <c r="D1489" s="2"/>
      <c r="E1489" s="2"/>
      <c r="F1489" s="2"/>
      <c r="G1489" s="48"/>
    </row>
    <row r="1490" spans="4:7" ht="12.75">
      <c r="D1490" s="2"/>
      <c r="E1490" s="2"/>
      <c r="F1490" s="2"/>
      <c r="G1490" s="48"/>
    </row>
    <row r="1491" spans="4:7" ht="12.75">
      <c r="D1491" s="2"/>
      <c r="E1491" s="2"/>
      <c r="F1491" s="2"/>
      <c r="G1491" s="48"/>
    </row>
    <row r="1492" spans="4:7" ht="12.75">
      <c r="D1492" s="2"/>
      <c r="E1492" s="2"/>
      <c r="F1492" s="2"/>
      <c r="G1492" s="48"/>
    </row>
    <row r="1493" spans="4:7" ht="12.75">
      <c r="D1493" s="2"/>
      <c r="E1493" s="2"/>
      <c r="F1493" s="2"/>
      <c r="G1493" s="48"/>
    </row>
    <row r="1494" spans="4:7" ht="12.75">
      <c r="D1494" s="2"/>
      <c r="E1494" s="2"/>
      <c r="F1494" s="2"/>
      <c r="G1494" s="48"/>
    </row>
    <row r="1495" spans="4:7" ht="12.75">
      <c r="D1495" s="2"/>
      <c r="E1495" s="2"/>
      <c r="F1495" s="2"/>
      <c r="G1495" s="48"/>
    </row>
    <row r="1496" spans="4:7" ht="12.75">
      <c r="D1496" s="2"/>
      <c r="E1496" s="2"/>
      <c r="F1496" s="2"/>
      <c r="G1496" s="48"/>
    </row>
    <row r="1497" spans="4:7" ht="12.75">
      <c r="D1497" s="2"/>
      <c r="E1497" s="2"/>
      <c r="F1497" s="2"/>
      <c r="G1497" s="48"/>
    </row>
    <row r="1498" spans="4:7" ht="12.75">
      <c r="D1498" s="2"/>
      <c r="E1498" s="2"/>
      <c r="F1498" s="2"/>
      <c r="G1498" s="48"/>
    </row>
    <row r="1499" spans="4:7" ht="12.75">
      <c r="D1499" s="2"/>
      <c r="E1499" s="2"/>
      <c r="F1499" s="2"/>
      <c r="G1499" s="48"/>
    </row>
    <row r="1500" spans="4:7" ht="12.75">
      <c r="D1500" s="2"/>
      <c r="E1500" s="2"/>
      <c r="F1500" s="2"/>
      <c r="G1500" s="48"/>
    </row>
    <row r="1501" spans="4:7" ht="12.75">
      <c r="D1501" s="2"/>
      <c r="E1501" s="2"/>
      <c r="F1501" s="2"/>
      <c r="G1501" s="48"/>
    </row>
    <row r="1502" spans="4:7" ht="12.75">
      <c r="D1502" s="2"/>
      <c r="E1502" s="2"/>
      <c r="F1502" s="2"/>
      <c r="G1502" s="48"/>
    </row>
    <row r="1503" spans="4:7" ht="12.75">
      <c r="D1503" s="2"/>
      <c r="E1503" s="2"/>
      <c r="F1503" s="2"/>
      <c r="G1503" s="48"/>
    </row>
    <row r="1504" spans="4:7" ht="12.75">
      <c r="D1504" s="2"/>
      <c r="E1504" s="2"/>
      <c r="F1504" s="2"/>
      <c r="G1504" s="48"/>
    </row>
    <row r="1505" spans="4:7" ht="12.75">
      <c r="D1505" s="2"/>
      <c r="E1505" s="2"/>
      <c r="F1505" s="2"/>
      <c r="G1505" s="48"/>
    </row>
    <row r="1506" spans="4:7" ht="12.75">
      <c r="D1506" s="2"/>
      <c r="E1506" s="2"/>
      <c r="F1506" s="2"/>
      <c r="G1506" s="48"/>
    </row>
    <row r="1507" spans="4:7" ht="12.75">
      <c r="D1507" s="2"/>
      <c r="E1507" s="2"/>
      <c r="F1507" s="2"/>
      <c r="G1507" s="48"/>
    </row>
    <row r="1508" spans="4:7" ht="12.75">
      <c r="D1508" s="2"/>
      <c r="E1508" s="2"/>
      <c r="F1508" s="2"/>
      <c r="G1508" s="48"/>
    </row>
    <row r="1509" spans="4:7" ht="12.75">
      <c r="D1509" s="2"/>
      <c r="E1509" s="2"/>
      <c r="F1509" s="2"/>
      <c r="G1509" s="48"/>
    </row>
    <row r="1510" spans="4:7" ht="12.75">
      <c r="D1510" s="2"/>
      <c r="E1510" s="2"/>
      <c r="F1510" s="2"/>
      <c r="G1510" s="48"/>
    </row>
    <row r="1511" spans="4:7" ht="12.75">
      <c r="D1511" s="2"/>
      <c r="E1511" s="2"/>
      <c r="F1511" s="2"/>
      <c r="G1511" s="48"/>
    </row>
    <row r="1512" spans="4:7" ht="12.75">
      <c r="D1512" s="2"/>
      <c r="E1512" s="2"/>
      <c r="F1512" s="2"/>
      <c r="G1512" s="48"/>
    </row>
    <row r="1513" spans="4:7" ht="12.75">
      <c r="D1513" s="2"/>
      <c r="E1513" s="2"/>
      <c r="F1513" s="2"/>
      <c r="G1513" s="48"/>
    </row>
    <row r="1514" spans="4:7" ht="12.75">
      <c r="D1514" s="2"/>
      <c r="E1514" s="2"/>
      <c r="F1514" s="2"/>
      <c r="G1514" s="48"/>
    </row>
    <row r="1515" spans="4:7" ht="12.75">
      <c r="D1515" s="2"/>
      <c r="E1515" s="2"/>
      <c r="F1515" s="2"/>
      <c r="G1515" s="48"/>
    </row>
    <row r="1516" spans="4:7" ht="12.75">
      <c r="D1516" s="2"/>
      <c r="E1516" s="2"/>
      <c r="F1516" s="2"/>
      <c r="G1516" s="48"/>
    </row>
    <row r="1517" spans="4:7" ht="12.75">
      <c r="D1517" s="2"/>
      <c r="E1517" s="2"/>
      <c r="F1517" s="2"/>
      <c r="G1517" s="48"/>
    </row>
    <row r="1518" spans="4:7" ht="12.75">
      <c r="D1518" s="2"/>
      <c r="E1518" s="2"/>
      <c r="F1518" s="2"/>
      <c r="G1518" s="48"/>
    </row>
    <row r="1519" spans="4:7" ht="12.75">
      <c r="D1519" s="2"/>
      <c r="E1519" s="2"/>
      <c r="F1519" s="2"/>
      <c r="G1519" s="48"/>
    </row>
    <row r="1520" spans="4:7" ht="12.75">
      <c r="D1520" s="2"/>
      <c r="E1520" s="2"/>
      <c r="F1520" s="2"/>
      <c r="G1520" s="48"/>
    </row>
    <row r="1521" spans="4:7" ht="12.75">
      <c r="D1521" s="2"/>
      <c r="E1521" s="2"/>
      <c r="F1521" s="2"/>
      <c r="G1521" s="48"/>
    </row>
    <row r="1522" spans="4:7" ht="12.75">
      <c r="D1522" s="2"/>
      <c r="E1522" s="2"/>
      <c r="F1522" s="2"/>
      <c r="G1522" s="48"/>
    </row>
    <row r="1523" spans="4:7" ht="12.75">
      <c r="D1523" s="2"/>
      <c r="E1523" s="2"/>
      <c r="F1523" s="2"/>
      <c r="G1523" s="48"/>
    </row>
    <row r="1524" spans="4:7" ht="12.75">
      <c r="D1524" s="2"/>
      <c r="E1524" s="2"/>
      <c r="F1524" s="2"/>
      <c r="G1524" s="48"/>
    </row>
    <row r="1525" spans="4:7" ht="12.75">
      <c r="D1525" s="2"/>
      <c r="E1525" s="2"/>
      <c r="F1525" s="2"/>
      <c r="G1525" s="48"/>
    </row>
    <row r="1526" spans="4:7" ht="12.75">
      <c r="D1526" s="2"/>
      <c r="E1526" s="2"/>
      <c r="F1526" s="2"/>
      <c r="G1526" s="48"/>
    </row>
    <row r="1527" spans="4:7" ht="12.75">
      <c r="D1527" s="2"/>
      <c r="E1527" s="2"/>
      <c r="F1527" s="2"/>
      <c r="G1527" s="48"/>
    </row>
    <row r="1528" spans="4:7" ht="12.75">
      <c r="D1528" s="2"/>
      <c r="E1528" s="2"/>
      <c r="F1528" s="2"/>
      <c r="G1528" s="48"/>
    </row>
    <row r="1529" spans="4:7" ht="12.75">
      <c r="D1529" s="2"/>
      <c r="E1529" s="2"/>
      <c r="F1529" s="2"/>
      <c r="G1529" s="48"/>
    </row>
    <row r="1530" spans="4:7" ht="12.75">
      <c r="D1530" s="2"/>
      <c r="E1530" s="2"/>
      <c r="F1530" s="2"/>
      <c r="G1530" s="48"/>
    </row>
    <row r="1531" spans="4:7" ht="12.75">
      <c r="D1531" s="2"/>
      <c r="E1531" s="2"/>
      <c r="F1531" s="2"/>
      <c r="G1531" s="48"/>
    </row>
    <row r="1532" spans="4:7" ht="12.75">
      <c r="D1532" s="2"/>
      <c r="E1532" s="2"/>
      <c r="F1532" s="2"/>
      <c r="G1532" s="48"/>
    </row>
    <row r="1533" spans="4:7" ht="12.75">
      <c r="D1533" s="2"/>
      <c r="E1533" s="2"/>
      <c r="F1533" s="2"/>
      <c r="G1533" s="48"/>
    </row>
    <row r="1534" spans="4:7" ht="12.75">
      <c r="D1534" s="2"/>
      <c r="E1534" s="2"/>
      <c r="F1534" s="2"/>
      <c r="G1534" s="48"/>
    </row>
    <row r="1535" spans="4:7" ht="12.75">
      <c r="D1535" s="2"/>
      <c r="E1535" s="2"/>
      <c r="F1535" s="2"/>
      <c r="G1535" s="48"/>
    </row>
    <row r="1536" spans="4:7" ht="12.75">
      <c r="D1536" s="2"/>
      <c r="E1536" s="2"/>
      <c r="F1536" s="2"/>
      <c r="G1536" s="48"/>
    </row>
    <row r="1537" spans="4:7" ht="12.75">
      <c r="D1537" s="2"/>
      <c r="E1537" s="2"/>
      <c r="F1537" s="2"/>
      <c r="G1537" s="48"/>
    </row>
    <row r="1538" spans="4:7" ht="12.75">
      <c r="D1538" s="2"/>
      <c r="E1538" s="2"/>
      <c r="F1538" s="2"/>
      <c r="G1538" s="48"/>
    </row>
    <row r="1539" spans="4:7" ht="12.75">
      <c r="D1539" s="2"/>
      <c r="E1539" s="2"/>
      <c r="F1539" s="2"/>
      <c r="G1539" s="48"/>
    </row>
    <row r="1540" spans="4:7" ht="12.75">
      <c r="D1540" s="2"/>
      <c r="E1540" s="2"/>
      <c r="F1540" s="2"/>
      <c r="G1540" s="48"/>
    </row>
    <row r="1541" spans="4:7" ht="12.75">
      <c r="D1541" s="2"/>
      <c r="E1541" s="2"/>
      <c r="F1541" s="2"/>
      <c r="G1541" s="48"/>
    </row>
    <row r="1542" spans="4:7" ht="12.75">
      <c r="D1542" s="2"/>
      <c r="E1542" s="2"/>
      <c r="F1542" s="2"/>
      <c r="G1542" s="48"/>
    </row>
    <row r="1543" spans="4:7" ht="12.75">
      <c r="D1543" s="2"/>
      <c r="E1543" s="2"/>
      <c r="F1543" s="2"/>
      <c r="G1543" s="48"/>
    </row>
    <row r="1544" spans="4:7" ht="12.75">
      <c r="D1544" s="2"/>
      <c r="E1544" s="2"/>
      <c r="F1544" s="2"/>
      <c r="G1544" s="48"/>
    </row>
    <row r="1545" spans="4:7" ht="12.75">
      <c r="D1545" s="2"/>
      <c r="E1545" s="2"/>
      <c r="F1545" s="2"/>
      <c r="G1545" s="48"/>
    </row>
    <row r="1546" spans="4:7" ht="12.75">
      <c r="D1546" s="2"/>
      <c r="E1546" s="2"/>
      <c r="F1546" s="2"/>
      <c r="G1546" s="48"/>
    </row>
    <row r="1547" spans="4:7" ht="12.75">
      <c r="D1547" s="2"/>
      <c r="E1547" s="2"/>
      <c r="F1547" s="2"/>
      <c r="G1547" s="48"/>
    </row>
    <row r="1548" spans="4:7" ht="12.75">
      <c r="D1548" s="2"/>
      <c r="E1548" s="2"/>
      <c r="F1548" s="2"/>
      <c r="G1548" s="48"/>
    </row>
    <row r="1549" spans="4:7" ht="12.75">
      <c r="D1549" s="2"/>
      <c r="E1549" s="2"/>
      <c r="F1549" s="2"/>
      <c r="G1549" s="48"/>
    </row>
    <row r="1550" spans="4:7" ht="12.75">
      <c r="D1550" s="2"/>
      <c r="E1550" s="2"/>
      <c r="F1550" s="2"/>
      <c r="G1550" s="48"/>
    </row>
    <row r="1551" spans="4:7" ht="12.75">
      <c r="D1551" s="2"/>
      <c r="E1551" s="2"/>
      <c r="F1551" s="2"/>
      <c r="G1551" s="48"/>
    </row>
    <row r="1552" spans="4:7" ht="12.75">
      <c r="D1552" s="2"/>
      <c r="E1552" s="2"/>
      <c r="F1552" s="2"/>
      <c r="G1552" s="48"/>
    </row>
    <row r="1553" spans="4:7" ht="12.75">
      <c r="D1553" s="2"/>
      <c r="E1553" s="2"/>
      <c r="F1553" s="2"/>
      <c r="G1553" s="48"/>
    </row>
    <row r="1554" spans="4:7" ht="12.75">
      <c r="D1554" s="2"/>
      <c r="E1554" s="2"/>
      <c r="F1554" s="2"/>
      <c r="G1554" s="48"/>
    </row>
    <row r="1555" spans="4:7" ht="12.75">
      <c r="D1555" s="2"/>
      <c r="E1555" s="2"/>
      <c r="F1555" s="2"/>
      <c r="G1555" s="48"/>
    </row>
    <row r="1556" spans="4:7" ht="12.75">
      <c r="D1556" s="2"/>
      <c r="E1556" s="2"/>
      <c r="F1556" s="2"/>
      <c r="G1556" s="48"/>
    </row>
    <row r="1557" spans="4:7" ht="12.75">
      <c r="D1557" s="2"/>
      <c r="E1557" s="2"/>
      <c r="F1557" s="2"/>
      <c r="G1557" s="48"/>
    </row>
    <row r="1558" spans="4:7" ht="12.75">
      <c r="D1558" s="2"/>
      <c r="E1558" s="2"/>
      <c r="F1558" s="2"/>
      <c r="G1558" s="48"/>
    </row>
    <row r="1559" spans="4:7" ht="12.75">
      <c r="D1559" s="2"/>
      <c r="E1559" s="2"/>
      <c r="F1559" s="2"/>
      <c r="G1559" s="48"/>
    </row>
    <row r="1560" spans="4:7" ht="12.75">
      <c r="D1560" s="2"/>
      <c r="E1560" s="2"/>
      <c r="F1560" s="2"/>
      <c r="G1560" s="48"/>
    </row>
    <row r="1561" spans="4:7" ht="12.75">
      <c r="D1561" s="2"/>
      <c r="E1561" s="2"/>
      <c r="F1561" s="2"/>
      <c r="G1561" s="48"/>
    </row>
    <row r="1562" spans="4:7" ht="12.75">
      <c r="D1562" s="2"/>
      <c r="E1562" s="2"/>
      <c r="F1562" s="2"/>
      <c r="G1562" s="48"/>
    </row>
    <row r="1563" spans="4:7" ht="12.75">
      <c r="D1563" s="2"/>
      <c r="E1563" s="2"/>
      <c r="F1563" s="2"/>
      <c r="G1563" s="48"/>
    </row>
    <row r="1564" spans="4:7" ht="12.75">
      <c r="D1564" s="2"/>
      <c r="E1564" s="2"/>
      <c r="F1564" s="2"/>
      <c r="G1564" s="48"/>
    </row>
    <row r="1565" spans="4:7" ht="12.75">
      <c r="D1565" s="2"/>
      <c r="E1565" s="2"/>
      <c r="F1565" s="2"/>
      <c r="G1565" s="48"/>
    </row>
    <row r="1566" spans="4:7" ht="12.75">
      <c r="D1566" s="2"/>
      <c r="E1566" s="2"/>
      <c r="F1566" s="2"/>
      <c r="G1566" s="48"/>
    </row>
    <row r="1567" spans="4:7" ht="12.75">
      <c r="D1567" s="2"/>
      <c r="E1567" s="2"/>
      <c r="F1567" s="2"/>
      <c r="G1567" s="48"/>
    </row>
    <row r="1568" spans="4:7" ht="12.75">
      <c r="D1568" s="2"/>
      <c r="E1568" s="2"/>
      <c r="F1568" s="2"/>
      <c r="G1568" s="48"/>
    </row>
    <row r="1569" spans="4:7" ht="12.75">
      <c r="D1569" s="2"/>
      <c r="E1569" s="2"/>
      <c r="F1569" s="2"/>
      <c r="G1569" s="48"/>
    </row>
    <row r="1570" spans="4:7" ht="12.75">
      <c r="D1570" s="2"/>
      <c r="E1570" s="2"/>
      <c r="F1570" s="2"/>
      <c r="G1570" s="48"/>
    </row>
    <row r="1571" spans="4:7" ht="12.75">
      <c r="D1571" s="2"/>
      <c r="E1571" s="2"/>
      <c r="F1571" s="2"/>
      <c r="G1571" s="48"/>
    </row>
    <row r="1572" spans="4:7" ht="12.75">
      <c r="D1572" s="2"/>
      <c r="E1572" s="2"/>
      <c r="F1572" s="2"/>
      <c r="G1572" s="48"/>
    </row>
    <row r="1573" spans="4:7" ht="12.75">
      <c r="D1573" s="2"/>
      <c r="E1573" s="2"/>
      <c r="F1573" s="2"/>
      <c r="G1573" s="48"/>
    </row>
    <row r="1574" spans="4:7" ht="12.75">
      <c r="D1574" s="2"/>
      <c r="E1574" s="2"/>
      <c r="F1574" s="2"/>
      <c r="G1574" s="48"/>
    </row>
    <row r="1575" spans="4:7" ht="12.75">
      <c r="D1575" s="2"/>
      <c r="E1575" s="2"/>
      <c r="F1575" s="2"/>
      <c r="G1575" s="48"/>
    </row>
    <row r="1576" spans="4:7" ht="12.75">
      <c r="D1576" s="2"/>
      <c r="E1576" s="2"/>
      <c r="F1576" s="2"/>
      <c r="G1576" s="48"/>
    </row>
    <row r="1577" spans="4:7" ht="12.75">
      <c r="D1577" s="2"/>
      <c r="E1577" s="2"/>
      <c r="F1577" s="2"/>
      <c r="G1577" s="48"/>
    </row>
    <row r="1578" spans="4:7" ht="12.75">
      <c r="D1578" s="2"/>
      <c r="E1578" s="2"/>
      <c r="F1578" s="2"/>
      <c r="G1578" s="48"/>
    </row>
    <row r="1579" spans="4:7" ht="12.75">
      <c r="D1579" s="2"/>
      <c r="E1579" s="2"/>
      <c r="F1579" s="2"/>
      <c r="G1579" s="48"/>
    </row>
    <row r="1580" spans="4:7" ht="12.75">
      <c r="D1580" s="2"/>
      <c r="E1580" s="2"/>
      <c r="F1580" s="2"/>
      <c r="G1580" s="48"/>
    </row>
    <row r="1581" spans="4:7" ht="12.75">
      <c r="D1581" s="2"/>
      <c r="E1581" s="2"/>
      <c r="F1581" s="2"/>
      <c r="G1581" s="48"/>
    </row>
    <row r="1582" spans="4:7" ht="12.75">
      <c r="D1582" s="2"/>
      <c r="E1582" s="2"/>
      <c r="F1582" s="2"/>
      <c r="G1582" s="48"/>
    </row>
    <row r="1583" spans="4:7" ht="12.75">
      <c r="D1583" s="2"/>
      <c r="E1583" s="2"/>
      <c r="F1583" s="2"/>
      <c r="G1583" s="48"/>
    </row>
    <row r="1584" spans="4:7" ht="12.75">
      <c r="D1584" s="2"/>
      <c r="E1584" s="2"/>
      <c r="F1584" s="2"/>
      <c r="G1584" s="48"/>
    </row>
    <row r="1585" spans="4:7" ht="12.75">
      <c r="D1585" s="2"/>
      <c r="E1585" s="2"/>
      <c r="F1585" s="2"/>
      <c r="G1585" s="48"/>
    </row>
    <row r="1586" spans="4:7" ht="12.75">
      <c r="D1586" s="2"/>
      <c r="E1586" s="2"/>
      <c r="F1586" s="2"/>
      <c r="G1586" s="48"/>
    </row>
    <row r="1587" spans="4:7" ht="12.75">
      <c r="D1587" s="2"/>
      <c r="E1587" s="2"/>
      <c r="F1587" s="2"/>
      <c r="G1587" s="48"/>
    </row>
    <row r="1588" spans="4:7" ht="12.75">
      <c r="D1588" s="2"/>
      <c r="E1588" s="2"/>
      <c r="F1588" s="2"/>
      <c r="G1588" s="48"/>
    </row>
    <row r="1589" spans="4:7" ht="12.75">
      <c r="D1589" s="2"/>
      <c r="E1589" s="2"/>
      <c r="F1589" s="2"/>
      <c r="G1589" s="48"/>
    </row>
    <row r="1590" spans="4:7" ht="12.75">
      <c r="D1590" s="2"/>
      <c r="E1590" s="2"/>
      <c r="F1590" s="2"/>
      <c r="G1590" s="48"/>
    </row>
    <row r="1591" spans="4:7" ht="12.75">
      <c r="D1591" s="2"/>
      <c r="E1591" s="2"/>
      <c r="F1591" s="2"/>
      <c r="G1591" s="48"/>
    </row>
    <row r="1592" spans="4:7" ht="12.75">
      <c r="D1592" s="2"/>
      <c r="E1592" s="2"/>
      <c r="F1592" s="2"/>
      <c r="G1592" s="48"/>
    </row>
    <row r="1593" spans="4:7" ht="12.75">
      <c r="D1593" s="2"/>
      <c r="E1593" s="2"/>
      <c r="F1593" s="2"/>
      <c r="G1593" s="48"/>
    </row>
    <row r="1594" spans="4:7" ht="12.75">
      <c r="D1594" s="2"/>
      <c r="E1594" s="2"/>
      <c r="F1594" s="2"/>
      <c r="G1594" s="48"/>
    </row>
    <row r="1595" spans="4:7" ht="12.75">
      <c r="D1595" s="2"/>
      <c r="E1595" s="2"/>
      <c r="F1595" s="2"/>
      <c r="G1595" s="48"/>
    </row>
    <row r="1596" spans="4:7" ht="12.75">
      <c r="D1596" s="2"/>
      <c r="E1596" s="2"/>
      <c r="F1596" s="2"/>
      <c r="G1596" s="48"/>
    </row>
    <row r="1597" spans="4:7" ht="12.75">
      <c r="D1597" s="2"/>
      <c r="E1597" s="2"/>
      <c r="F1597" s="2"/>
      <c r="G1597" s="48"/>
    </row>
    <row r="1598" spans="4:7" ht="12.75">
      <c r="D1598" s="2"/>
      <c r="E1598" s="2"/>
      <c r="F1598" s="2"/>
      <c r="G1598" s="48"/>
    </row>
    <row r="1599" spans="4:7" ht="12.75">
      <c r="D1599" s="2"/>
      <c r="E1599" s="2"/>
      <c r="F1599" s="2"/>
      <c r="G1599" s="48"/>
    </row>
    <row r="1600" spans="4:7" ht="12.75">
      <c r="D1600" s="2"/>
      <c r="E1600" s="2"/>
      <c r="F1600" s="2"/>
      <c r="G1600" s="48"/>
    </row>
    <row r="1601" spans="4:7" ht="12.75">
      <c r="D1601" s="2"/>
      <c r="E1601" s="2"/>
      <c r="F1601" s="2"/>
      <c r="G1601" s="48"/>
    </row>
    <row r="1602" spans="4:7" ht="12.75">
      <c r="D1602" s="2"/>
      <c r="E1602" s="2"/>
      <c r="F1602" s="2"/>
      <c r="G1602" s="48"/>
    </row>
    <row r="1603" spans="4:7" ht="12.75">
      <c r="D1603" s="2"/>
      <c r="E1603" s="2"/>
      <c r="F1603" s="2"/>
      <c r="G1603" s="48"/>
    </row>
    <row r="1604" spans="4:7" ht="12.75">
      <c r="D1604" s="2"/>
      <c r="E1604" s="2"/>
      <c r="F1604" s="2"/>
      <c r="G1604" s="48"/>
    </row>
    <row r="1605" spans="4:7" ht="12.75">
      <c r="D1605" s="2"/>
      <c r="E1605" s="2"/>
      <c r="F1605" s="2"/>
      <c r="G1605" s="48"/>
    </row>
    <row r="1606" spans="4:7" ht="12.75">
      <c r="D1606" s="2"/>
      <c r="E1606" s="2"/>
      <c r="F1606" s="2"/>
      <c r="G1606" s="48"/>
    </row>
    <row r="1607" spans="4:7" ht="12.75">
      <c r="D1607" s="2"/>
      <c r="E1607" s="2"/>
      <c r="F1607" s="2"/>
      <c r="G1607" s="48"/>
    </row>
    <row r="1608" spans="4:7" ht="12.75">
      <c r="D1608" s="2"/>
      <c r="E1608" s="2"/>
      <c r="F1608" s="2"/>
      <c r="G1608" s="48"/>
    </row>
    <row r="1609" spans="4:7" ht="12.75">
      <c r="D1609" s="2"/>
      <c r="E1609" s="2"/>
      <c r="F1609" s="2"/>
      <c r="G1609" s="48"/>
    </row>
    <row r="1610" spans="4:7" ht="12.75">
      <c r="D1610" s="2"/>
      <c r="E1610" s="2"/>
      <c r="F1610" s="2"/>
      <c r="G1610" s="48"/>
    </row>
    <row r="1611" spans="4:7" ht="12.75">
      <c r="D1611" s="2"/>
      <c r="E1611" s="2"/>
      <c r="F1611" s="2"/>
      <c r="G1611" s="48"/>
    </row>
    <row r="1612" spans="4:7" ht="12.75">
      <c r="D1612" s="2"/>
      <c r="E1612" s="2"/>
      <c r="F1612" s="2"/>
      <c r="G1612" s="48"/>
    </row>
    <row r="1613" spans="4:7" ht="12.75">
      <c r="D1613" s="2"/>
      <c r="E1613" s="2"/>
      <c r="F1613" s="2"/>
      <c r="G1613" s="48"/>
    </row>
    <row r="1614" spans="4:7" ht="12.75">
      <c r="D1614" s="2"/>
      <c r="E1614" s="2"/>
      <c r="F1614" s="2"/>
      <c r="G1614" s="48"/>
    </row>
    <row r="1615" spans="4:7" ht="12.75">
      <c r="D1615" s="2"/>
      <c r="E1615" s="2"/>
      <c r="F1615" s="2"/>
      <c r="G1615" s="48"/>
    </row>
    <row r="1616" spans="4:7" ht="12.75">
      <c r="D1616" s="2"/>
      <c r="E1616" s="2"/>
      <c r="F1616" s="2"/>
      <c r="G1616" s="48"/>
    </row>
    <row r="1617" spans="4:7" ht="12.75">
      <c r="D1617" s="2"/>
      <c r="E1617" s="2"/>
      <c r="F1617" s="2"/>
      <c r="G1617" s="48"/>
    </row>
    <row r="1618" spans="4:7" ht="12.75">
      <c r="D1618" s="2"/>
      <c r="E1618" s="2"/>
      <c r="F1618" s="2"/>
      <c r="G1618" s="48"/>
    </row>
    <row r="1619" spans="4:7" ht="12.75">
      <c r="D1619" s="2"/>
      <c r="E1619" s="2"/>
      <c r="F1619" s="2"/>
      <c r="G1619" s="48"/>
    </row>
    <row r="1620" spans="4:7" ht="12.75">
      <c r="D1620" s="2"/>
      <c r="E1620" s="2"/>
      <c r="F1620" s="2"/>
      <c r="G1620" s="48"/>
    </row>
    <row r="1621" spans="4:7" ht="12.75">
      <c r="D1621" s="2"/>
      <c r="E1621" s="2"/>
      <c r="F1621" s="2"/>
      <c r="G1621" s="48"/>
    </row>
    <row r="1622" spans="4:7" ht="12.75">
      <c r="D1622" s="2"/>
      <c r="E1622" s="2"/>
      <c r="F1622" s="2"/>
      <c r="G1622" s="48"/>
    </row>
    <row r="1623" spans="4:7" ht="12.75">
      <c r="D1623" s="2"/>
      <c r="E1623" s="2"/>
      <c r="F1623" s="2"/>
      <c r="G1623" s="48"/>
    </row>
    <row r="1624" spans="4:7" ht="12.75">
      <c r="D1624" s="2"/>
      <c r="E1624" s="2"/>
      <c r="F1624" s="2"/>
      <c r="G1624" s="48"/>
    </row>
    <row r="1625" spans="4:7" ht="12.75">
      <c r="D1625" s="2"/>
      <c r="E1625" s="2"/>
      <c r="F1625" s="2"/>
      <c r="G1625" s="48"/>
    </row>
    <row r="1626" spans="4:7" ht="12.75">
      <c r="D1626" s="2"/>
      <c r="E1626" s="2"/>
      <c r="F1626" s="2"/>
      <c r="G1626" s="48"/>
    </row>
    <row r="1627" spans="4:7" ht="12.75">
      <c r="D1627" s="2"/>
      <c r="E1627" s="2"/>
      <c r="F1627" s="2"/>
      <c r="G1627" s="48"/>
    </row>
    <row r="1628" spans="4:7" ht="12.75">
      <c r="D1628" s="2"/>
      <c r="E1628" s="2"/>
      <c r="F1628" s="2"/>
      <c r="G1628" s="48"/>
    </row>
    <row r="1629" spans="4:7" ht="12.75">
      <c r="D1629" s="2"/>
      <c r="E1629" s="2"/>
      <c r="F1629" s="2"/>
      <c r="G1629" s="48"/>
    </row>
    <row r="1630" spans="4:7" ht="12.75">
      <c r="D1630" s="2"/>
      <c r="E1630" s="2"/>
      <c r="F1630" s="2"/>
      <c r="G1630" s="48"/>
    </row>
    <row r="1631" spans="4:7" ht="12.75">
      <c r="D1631" s="2"/>
      <c r="E1631" s="2"/>
      <c r="F1631" s="2"/>
      <c r="G1631" s="48"/>
    </row>
    <row r="1632" spans="4:7" ht="12.75">
      <c r="D1632" s="2"/>
      <c r="E1632" s="2"/>
      <c r="F1632" s="2"/>
      <c r="G1632" s="48"/>
    </row>
    <row r="1633" spans="4:7" ht="12.75">
      <c r="D1633" s="2"/>
      <c r="E1633" s="2"/>
      <c r="F1633" s="2"/>
      <c r="G1633" s="48"/>
    </row>
    <row r="1634" spans="4:7" ht="12.75">
      <c r="D1634" s="2"/>
      <c r="E1634" s="2"/>
      <c r="F1634" s="2"/>
      <c r="G1634" s="48"/>
    </row>
    <row r="1635" spans="4:7" ht="12.75">
      <c r="D1635" s="2"/>
      <c r="E1635" s="2"/>
      <c r="F1635" s="2"/>
      <c r="G1635" s="48"/>
    </row>
    <row r="1636" spans="4:7" ht="12.75">
      <c r="D1636" s="2"/>
      <c r="E1636" s="2"/>
      <c r="F1636" s="2"/>
      <c r="G1636" s="48"/>
    </row>
    <row r="1637" spans="4:7" ht="12.75">
      <c r="D1637" s="2"/>
      <c r="E1637" s="2"/>
      <c r="F1637" s="2"/>
      <c r="G1637" s="48"/>
    </row>
    <row r="1638" spans="4:7" ht="12.75">
      <c r="D1638" s="2"/>
      <c r="E1638" s="2"/>
      <c r="F1638" s="2"/>
      <c r="G1638" s="48"/>
    </row>
    <row r="1639" spans="4:7" ht="12.75">
      <c r="D1639" s="2"/>
      <c r="E1639" s="2"/>
      <c r="F1639" s="2"/>
      <c r="G1639" s="48"/>
    </row>
    <row r="1640" spans="4:7" ht="12.75">
      <c r="D1640" s="2"/>
      <c r="E1640" s="2"/>
      <c r="F1640" s="2"/>
      <c r="G1640" s="48"/>
    </row>
    <row r="1641" spans="4:7" ht="12.75">
      <c r="D1641" s="2"/>
      <c r="E1641" s="2"/>
      <c r="F1641" s="2"/>
      <c r="G1641" s="48"/>
    </row>
    <row r="1642" spans="4:7" ht="12.75">
      <c r="D1642" s="2"/>
      <c r="E1642" s="2"/>
      <c r="F1642" s="2"/>
      <c r="G1642" s="48"/>
    </row>
    <row r="1643" spans="4:7" ht="12.75">
      <c r="D1643" s="2"/>
      <c r="E1643" s="2"/>
      <c r="F1643" s="2"/>
      <c r="G1643" s="48"/>
    </row>
    <row r="1644" spans="4:7" ht="12.75">
      <c r="D1644" s="2"/>
      <c r="E1644" s="2"/>
      <c r="F1644" s="2"/>
      <c r="G1644" s="48"/>
    </row>
    <row r="1645" spans="4:7" ht="12.75">
      <c r="D1645" s="2"/>
      <c r="E1645" s="2"/>
      <c r="F1645" s="2"/>
      <c r="G1645" s="48"/>
    </row>
    <row r="1646" spans="4:7" ht="12.75">
      <c r="D1646" s="2"/>
      <c r="E1646" s="2"/>
      <c r="F1646" s="2"/>
      <c r="G1646" s="48"/>
    </row>
    <row r="1647" spans="4:7" ht="12.75">
      <c r="D1647" s="2"/>
      <c r="E1647" s="2"/>
      <c r="F1647" s="2"/>
      <c r="G1647" s="48"/>
    </row>
    <row r="1648" spans="4:7" ht="12.75">
      <c r="D1648" s="2"/>
      <c r="E1648" s="2"/>
      <c r="F1648" s="2"/>
      <c r="G1648" s="48"/>
    </row>
    <row r="1649" spans="4:7" ht="12.75">
      <c r="D1649" s="2"/>
      <c r="E1649" s="2"/>
      <c r="F1649" s="2"/>
      <c r="G1649" s="48"/>
    </row>
    <row r="1650" spans="4:7" ht="12.75">
      <c r="D1650" s="2"/>
      <c r="E1650" s="2"/>
      <c r="F1650" s="2"/>
      <c r="G1650" s="48"/>
    </row>
    <row r="1651" spans="4:7" ht="12.75">
      <c r="D1651" s="2"/>
      <c r="E1651" s="2"/>
      <c r="F1651" s="2"/>
      <c r="G1651" s="48"/>
    </row>
    <row r="1652" spans="4:7" ht="12.75">
      <c r="D1652" s="2"/>
      <c r="E1652" s="2"/>
      <c r="F1652" s="2"/>
      <c r="G1652" s="48"/>
    </row>
    <row r="1653" spans="4:7" ht="12.75">
      <c r="D1653" s="2"/>
      <c r="E1653" s="2"/>
      <c r="F1653" s="2"/>
      <c r="G1653" s="48"/>
    </row>
    <row r="1654" spans="4:7" ht="12.75">
      <c r="D1654" s="2"/>
      <c r="E1654" s="2"/>
      <c r="F1654" s="2"/>
      <c r="G1654" s="48"/>
    </row>
    <row r="1655" spans="4:7" ht="12.75">
      <c r="D1655" s="2"/>
      <c r="E1655" s="2"/>
      <c r="F1655" s="2"/>
      <c r="G1655" s="48"/>
    </row>
    <row r="1656" spans="4:7" ht="12.75">
      <c r="D1656" s="2"/>
      <c r="E1656" s="2"/>
      <c r="F1656" s="2"/>
      <c r="G1656" s="48"/>
    </row>
    <row r="1657" spans="4:7" ht="12.75">
      <c r="D1657" s="2"/>
      <c r="E1657" s="2"/>
      <c r="F1657" s="2"/>
      <c r="G1657" s="48"/>
    </row>
    <row r="1658" spans="4:7" ht="12.75">
      <c r="D1658" s="2"/>
      <c r="E1658" s="2"/>
      <c r="F1658" s="2"/>
      <c r="G1658" s="48"/>
    </row>
    <row r="1659" spans="4:7" ht="12.75">
      <c r="D1659" s="2"/>
      <c r="E1659" s="2"/>
      <c r="F1659" s="2"/>
      <c r="G1659" s="48"/>
    </row>
    <row r="1660" spans="4:7" ht="12.75">
      <c r="D1660" s="2"/>
      <c r="E1660" s="2"/>
      <c r="F1660" s="2"/>
      <c r="G1660" s="48"/>
    </row>
    <row r="1661" spans="4:7" ht="12.75">
      <c r="D1661" s="2"/>
      <c r="E1661" s="2"/>
      <c r="F1661" s="2"/>
      <c r="G1661" s="48"/>
    </row>
    <row r="1662" spans="4:7" ht="12.75">
      <c r="D1662" s="2"/>
      <c r="E1662" s="2"/>
      <c r="F1662" s="2"/>
      <c r="G1662" s="48"/>
    </row>
    <row r="1663" spans="4:7" ht="12.75">
      <c r="D1663" s="2"/>
      <c r="E1663" s="2"/>
      <c r="F1663" s="2"/>
      <c r="G1663" s="48"/>
    </row>
    <row r="1664" spans="4:7" ht="12.75">
      <c r="D1664" s="2"/>
      <c r="E1664" s="2"/>
      <c r="F1664" s="2"/>
      <c r="G1664" s="48"/>
    </row>
    <row r="1665" spans="4:7" ht="12.75">
      <c r="D1665" s="2"/>
      <c r="E1665" s="2"/>
      <c r="F1665" s="2"/>
      <c r="G1665" s="48"/>
    </row>
    <row r="1666" spans="4:7" ht="12.75">
      <c r="D1666" s="2"/>
      <c r="E1666" s="2"/>
      <c r="F1666" s="2"/>
      <c r="G1666" s="48"/>
    </row>
    <row r="1667" spans="4:7" ht="12.75">
      <c r="D1667" s="2"/>
      <c r="E1667" s="2"/>
      <c r="F1667" s="2"/>
      <c r="G1667" s="48"/>
    </row>
    <row r="1668" spans="4:7" ht="12.75">
      <c r="D1668" s="2"/>
      <c r="E1668" s="2"/>
      <c r="F1668" s="2"/>
      <c r="G1668" s="48"/>
    </row>
    <row r="1669" spans="4:7" ht="12.75">
      <c r="D1669" s="2"/>
      <c r="E1669" s="2"/>
      <c r="F1669" s="2"/>
      <c r="G1669" s="48"/>
    </row>
    <row r="1670" spans="4:7" ht="12.75">
      <c r="D1670" s="2"/>
      <c r="E1670" s="2"/>
      <c r="F1670" s="2"/>
      <c r="G1670" s="48"/>
    </row>
    <row r="1671" spans="4:7" ht="12.75">
      <c r="D1671" s="2"/>
      <c r="E1671" s="2"/>
      <c r="F1671" s="2"/>
      <c r="G1671" s="48"/>
    </row>
    <row r="1672" spans="4:7" ht="12.75">
      <c r="D1672" s="2"/>
      <c r="E1672" s="2"/>
      <c r="F1672" s="2"/>
      <c r="G1672" s="48"/>
    </row>
    <row r="1673" spans="4:7" ht="12.75">
      <c r="D1673" s="2"/>
      <c r="E1673" s="2"/>
      <c r="F1673" s="2"/>
      <c r="G1673" s="48"/>
    </row>
  </sheetData>
  <sheetProtection/>
  <mergeCells count="21">
    <mergeCell ref="E2:E3"/>
    <mergeCell ref="A1:H1"/>
    <mergeCell ref="A35:A36"/>
    <mergeCell ref="H35:H36"/>
    <mergeCell ref="B35:B36"/>
    <mergeCell ref="D35:D36"/>
    <mergeCell ref="G35:G36"/>
    <mergeCell ref="B2:B3"/>
    <mergeCell ref="C2:C3"/>
    <mergeCell ref="C35:C36"/>
    <mergeCell ref="A34:H34"/>
    <mergeCell ref="A2:A3"/>
    <mergeCell ref="L39:N40"/>
    <mergeCell ref="F35:F36"/>
    <mergeCell ref="J39:K39"/>
    <mergeCell ref="H2:H3"/>
    <mergeCell ref="J40:K40"/>
    <mergeCell ref="D2:D3"/>
    <mergeCell ref="E35:E36"/>
    <mergeCell ref="F2:F3"/>
    <mergeCell ref="G2:G3"/>
  </mergeCells>
  <printOptions/>
  <pageMargins left="0.15748031496062992" right="0.2362204724409449" top="0.5511811023622047" bottom="0.5905511811023623" header="0" footer="0"/>
  <pageSetup fitToHeight="188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100"/>
  <sheetViews>
    <sheetView zoomScalePageLayoutView="0" workbookViewId="0" topLeftCell="A16">
      <selection activeCell="D20" sqref="A20:H76"/>
    </sheetView>
  </sheetViews>
  <sheetFormatPr defaultColWidth="9.140625" defaultRowHeight="12.75"/>
  <cols>
    <col min="1" max="1" width="6.7109375" style="3" customWidth="1"/>
    <col min="2" max="2" width="45.8515625" style="3" customWidth="1"/>
    <col min="3" max="3" width="9.140625" style="10" customWidth="1"/>
    <col min="4" max="4" width="14.421875" style="3" customWidth="1"/>
    <col min="5" max="5" width="14.8515625" style="3" customWidth="1"/>
    <col min="6" max="6" width="13.57421875" style="3" customWidth="1"/>
    <col min="7" max="7" width="11.57421875" style="3" customWidth="1"/>
    <col min="8" max="8" width="11.8515625" style="3" customWidth="1"/>
    <col min="9" max="9" width="12.28125" style="3" customWidth="1"/>
    <col min="10" max="16384" width="9.140625" style="3" customWidth="1"/>
  </cols>
  <sheetData>
    <row r="1" spans="1:8" s="17" customFormat="1" ht="55.5" customHeight="1">
      <c r="A1" s="128" t="s">
        <v>334</v>
      </c>
      <c r="B1" s="128"/>
      <c r="C1" s="128"/>
      <c r="D1" s="128"/>
      <c r="E1" s="128"/>
      <c r="F1" s="128"/>
      <c r="G1" s="128"/>
      <c r="H1" s="128"/>
    </row>
    <row r="2" spans="1:8" ht="12.75" customHeight="1">
      <c r="A2" s="16"/>
      <c r="B2" s="132" t="s">
        <v>13</v>
      </c>
      <c r="C2" s="30"/>
      <c r="D2" s="130" t="s">
        <v>14</v>
      </c>
      <c r="E2" s="125" t="s">
        <v>239</v>
      </c>
      <c r="F2" s="130" t="s">
        <v>15</v>
      </c>
      <c r="G2" s="130" t="s">
        <v>16</v>
      </c>
      <c r="H2" s="125" t="s">
        <v>240</v>
      </c>
    </row>
    <row r="3" spans="1:8" ht="18" customHeight="1">
      <c r="A3" s="5"/>
      <c r="B3" s="132"/>
      <c r="C3" s="30"/>
      <c r="D3" s="130"/>
      <c r="E3" s="126"/>
      <c r="F3" s="130"/>
      <c r="G3" s="130"/>
      <c r="H3" s="126"/>
    </row>
    <row r="4" spans="1:8" ht="15">
      <c r="A4" s="5"/>
      <c r="B4" s="20" t="s">
        <v>93</v>
      </c>
      <c r="C4" s="37"/>
      <c r="D4" s="21">
        <f>D5+D6+D7+D8+D9+D10+D11+D12+D13+D14+D15+D16+D17+D18+D19</f>
        <v>60302.9</v>
      </c>
      <c r="E4" s="21">
        <f>E5+E6+E7+E8+E9+E10+E11+E12+E13+E14+E15+E16+E17+E18+E19</f>
        <v>12443</v>
      </c>
      <c r="F4" s="21">
        <f>F5+F6+F7+F8+F9+F10+F11+F12+F13+F14+F15+F16+F17+F18+F19</f>
        <v>8837.800000000001</v>
      </c>
      <c r="G4" s="43">
        <f aca="true" t="shared" si="0" ref="G4:G28">F4/D4</f>
        <v>0.14655679909258096</v>
      </c>
      <c r="H4" s="43">
        <f>F4/E4</f>
        <v>0.7102627983605241</v>
      </c>
    </row>
    <row r="5" spans="1:8" ht="15">
      <c r="A5" s="5"/>
      <c r="B5" s="1" t="s">
        <v>17</v>
      </c>
      <c r="C5" s="23"/>
      <c r="D5" s="19">
        <v>37080</v>
      </c>
      <c r="E5" s="19">
        <v>8973</v>
      </c>
      <c r="F5" s="19">
        <v>5096.2</v>
      </c>
      <c r="G5" s="43">
        <f t="shared" si="0"/>
        <v>0.13743797195253504</v>
      </c>
      <c r="H5" s="43">
        <f aca="true" t="shared" si="1" ref="H5:H27">F5/E5</f>
        <v>0.5679482893123816</v>
      </c>
    </row>
    <row r="6" spans="1:8" ht="15">
      <c r="A6" s="5"/>
      <c r="B6" s="1" t="s">
        <v>355</v>
      </c>
      <c r="C6" s="23"/>
      <c r="D6" s="19">
        <v>2849.9</v>
      </c>
      <c r="E6" s="19">
        <v>700</v>
      </c>
      <c r="F6" s="19">
        <v>662.5</v>
      </c>
      <c r="G6" s="43">
        <v>0</v>
      </c>
      <c r="H6" s="43">
        <v>0</v>
      </c>
    </row>
    <row r="7" spans="1:8" ht="15">
      <c r="A7" s="5"/>
      <c r="B7" s="1" t="s">
        <v>19</v>
      </c>
      <c r="C7" s="23"/>
      <c r="D7" s="19">
        <v>170</v>
      </c>
      <c r="E7" s="19">
        <v>50</v>
      </c>
      <c r="F7" s="19">
        <v>5.4</v>
      </c>
      <c r="G7" s="43">
        <f t="shared" si="0"/>
        <v>0.031764705882352945</v>
      </c>
      <c r="H7" s="43">
        <f t="shared" si="1"/>
        <v>0.10800000000000001</v>
      </c>
    </row>
    <row r="8" spans="1:8" ht="15">
      <c r="A8" s="5"/>
      <c r="B8" s="1" t="s">
        <v>20</v>
      </c>
      <c r="C8" s="23"/>
      <c r="D8" s="19">
        <v>5100</v>
      </c>
      <c r="E8" s="19">
        <v>100</v>
      </c>
      <c r="F8" s="19">
        <v>202</v>
      </c>
      <c r="G8" s="43">
        <f t="shared" si="0"/>
        <v>0.0396078431372549</v>
      </c>
      <c r="H8" s="43">
        <f t="shared" si="1"/>
        <v>2.02</v>
      </c>
    </row>
    <row r="9" spans="1:8" ht="15">
      <c r="A9" s="5"/>
      <c r="B9" s="1" t="s">
        <v>21</v>
      </c>
      <c r="C9" s="23"/>
      <c r="D9" s="19">
        <v>12200</v>
      </c>
      <c r="E9" s="19">
        <v>2100</v>
      </c>
      <c r="F9" s="19">
        <v>2129.4</v>
      </c>
      <c r="G9" s="43">
        <f t="shared" si="0"/>
        <v>0.1745409836065574</v>
      </c>
      <c r="H9" s="43">
        <f t="shared" si="1"/>
        <v>1.014</v>
      </c>
    </row>
    <row r="10" spans="1:8" ht="15">
      <c r="A10" s="5"/>
      <c r="B10" s="1" t="s">
        <v>118</v>
      </c>
      <c r="C10" s="23"/>
      <c r="D10" s="19">
        <v>0</v>
      </c>
      <c r="E10" s="19">
        <v>0</v>
      </c>
      <c r="F10" s="19">
        <v>0</v>
      </c>
      <c r="G10" s="43">
        <v>0</v>
      </c>
      <c r="H10" s="43">
        <v>0</v>
      </c>
    </row>
    <row r="11" spans="1:8" ht="15">
      <c r="A11" s="5"/>
      <c r="B11" s="1" t="s">
        <v>108</v>
      </c>
      <c r="C11" s="23"/>
      <c r="D11" s="19">
        <v>0</v>
      </c>
      <c r="E11" s="19">
        <v>0</v>
      </c>
      <c r="F11" s="19">
        <v>0</v>
      </c>
      <c r="G11" s="43">
        <v>0</v>
      </c>
      <c r="H11" s="43">
        <v>0</v>
      </c>
    </row>
    <row r="12" spans="1:8" ht="15">
      <c r="A12" s="5"/>
      <c r="B12" s="1" t="s">
        <v>23</v>
      </c>
      <c r="C12" s="23"/>
      <c r="D12" s="19">
        <v>1900</v>
      </c>
      <c r="E12" s="19">
        <v>300</v>
      </c>
      <c r="F12" s="19">
        <v>368.7</v>
      </c>
      <c r="G12" s="43">
        <f t="shared" si="0"/>
        <v>0.19405263157894737</v>
      </c>
      <c r="H12" s="43">
        <f t="shared" si="1"/>
        <v>1.2289999999999999</v>
      </c>
    </row>
    <row r="13" spans="1:8" ht="15">
      <c r="A13" s="5"/>
      <c r="B13" s="1" t="s">
        <v>24</v>
      </c>
      <c r="C13" s="23"/>
      <c r="D13" s="19">
        <v>500</v>
      </c>
      <c r="E13" s="19">
        <v>100</v>
      </c>
      <c r="F13" s="19">
        <v>263.5</v>
      </c>
      <c r="G13" s="43">
        <f t="shared" si="0"/>
        <v>0.527</v>
      </c>
      <c r="H13" s="43">
        <f t="shared" si="1"/>
        <v>2.635</v>
      </c>
    </row>
    <row r="14" spans="1:8" ht="15">
      <c r="A14" s="5"/>
      <c r="B14" s="1" t="s">
        <v>109</v>
      </c>
      <c r="C14" s="23"/>
      <c r="D14" s="19">
        <v>400</v>
      </c>
      <c r="E14" s="19">
        <v>100</v>
      </c>
      <c r="F14" s="19">
        <v>67.5</v>
      </c>
      <c r="G14" s="43">
        <f t="shared" si="0"/>
        <v>0.16875</v>
      </c>
      <c r="H14" s="43">
        <f t="shared" si="1"/>
        <v>0.675</v>
      </c>
    </row>
    <row r="15" spans="1:8" ht="15">
      <c r="A15" s="5"/>
      <c r="B15" s="1" t="s">
        <v>27</v>
      </c>
      <c r="C15" s="23"/>
      <c r="D15" s="19">
        <v>0</v>
      </c>
      <c r="E15" s="19">
        <v>0</v>
      </c>
      <c r="F15" s="19">
        <v>0</v>
      </c>
      <c r="G15" s="43">
        <v>0</v>
      </c>
      <c r="H15" s="43">
        <v>0</v>
      </c>
    </row>
    <row r="16" spans="1:8" ht="15">
      <c r="A16" s="102"/>
      <c r="B16" s="101" t="s">
        <v>138</v>
      </c>
      <c r="C16" s="100"/>
      <c r="D16" s="98">
        <v>0</v>
      </c>
      <c r="E16" s="98">
        <v>0</v>
      </c>
      <c r="F16" s="98">
        <v>0</v>
      </c>
      <c r="G16" s="103">
        <v>0</v>
      </c>
      <c r="H16" s="103">
        <v>0</v>
      </c>
    </row>
    <row r="17" spans="1:8" ht="15">
      <c r="A17" s="102"/>
      <c r="B17" s="101" t="s">
        <v>135</v>
      </c>
      <c r="C17" s="100"/>
      <c r="D17" s="98">
        <v>100</v>
      </c>
      <c r="E17" s="98">
        <v>20</v>
      </c>
      <c r="F17" s="98">
        <v>42.6</v>
      </c>
      <c r="G17" s="103">
        <v>0</v>
      </c>
      <c r="H17" s="103">
        <v>0</v>
      </c>
    </row>
    <row r="18" spans="1:8" ht="15">
      <c r="A18" s="102"/>
      <c r="B18" s="101" t="s">
        <v>133</v>
      </c>
      <c r="C18" s="100"/>
      <c r="D18" s="98">
        <v>3</v>
      </c>
      <c r="E18" s="98">
        <v>0</v>
      </c>
      <c r="F18" s="98">
        <v>0</v>
      </c>
      <c r="G18" s="103">
        <v>0</v>
      </c>
      <c r="H18" s="103">
        <v>0</v>
      </c>
    </row>
    <row r="19" spans="1:8" ht="15">
      <c r="A19" s="102"/>
      <c r="B19" s="101" t="s">
        <v>33</v>
      </c>
      <c r="C19" s="100"/>
      <c r="D19" s="98">
        <v>0</v>
      </c>
      <c r="E19" s="98">
        <v>0</v>
      </c>
      <c r="F19" s="98">
        <v>0</v>
      </c>
      <c r="G19" s="103">
        <v>0</v>
      </c>
      <c r="H19" s="103">
        <v>0</v>
      </c>
    </row>
    <row r="20" spans="1:8" ht="24.75" customHeight="1">
      <c r="A20" s="5"/>
      <c r="B20" s="26" t="s">
        <v>92</v>
      </c>
      <c r="C20" s="27"/>
      <c r="D20" s="19">
        <f>D21+D22+D24+D25+D23+D26</f>
        <v>5060.6</v>
      </c>
      <c r="E20" s="19">
        <f>E21+E22+E24+E25+E23+E26</f>
        <v>1265.2</v>
      </c>
      <c r="F20" s="19">
        <f>F21+F22+F24+F25+F23+F26</f>
        <v>702.3</v>
      </c>
      <c r="G20" s="43">
        <f t="shared" si="0"/>
        <v>0.13877801051258742</v>
      </c>
      <c r="H20" s="43">
        <f t="shared" si="1"/>
        <v>0.555090104331331</v>
      </c>
    </row>
    <row r="21" spans="1:8" ht="15">
      <c r="A21" s="5"/>
      <c r="B21" s="1" t="s">
        <v>35</v>
      </c>
      <c r="C21" s="23"/>
      <c r="D21" s="19">
        <v>1453.2</v>
      </c>
      <c r="E21" s="19">
        <v>363.3</v>
      </c>
      <c r="F21" s="19">
        <v>242.2</v>
      </c>
      <c r="G21" s="43">
        <f t="shared" si="0"/>
        <v>0.16666666666666666</v>
      </c>
      <c r="H21" s="43">
        <f t="shared" si="1"/>
        <v>0.6666666666666666</v>
      </c>
    </row>
    <row r="22" spans="1:8" ht="15" hidden="1">
      <c r="A22" s="5"/>
      <c r="B22" s="1" t="s">
        <v>175</v>
      </c>
      <c r="C22" s="23"/>
      <c r="D22" s="19">
        <v>0</v>
      </c>
      <c r="E22" s="19">
        <v>0</v>
      </c>
      <c r="F22" s="19">
        <v>0</v>
      </c>
      <c r="G22" s="43" t="e">
        <f t="shared" si="0"/>
        <v>#DIV/0!</v>
      </c>
      <c r="H22" s="43">
        <v>0</v>
      </c>
    </row>
    <row r="23" spans="1:8" ht="15" hidden="1">
      <c r="A23" s="5"/>
      <c r="B23" s="189" t="s">
        <v>176</v>
      </c>
      <c r="C23" s="190"/>
      <c r="D23" s="19">
        <v>0</v>
      </c>
      <c r="E23" s="19">
        <v>0</v>
      </c>
      <c r="F23" s="19">
        <v>0</v>
      </c>
      <c r="G23" s="43" t="e">
        <f t="shared" si="0"/>
        <v>#DIV/0!</v>
      </c>
      <c r="H23" s="43">
        <v>0</v>
      </c>
    </row>
    <row r="24" spans="1:8" ht="15">
      <c r="A24" s="5"/>
      <c r="B24" s="1" t="s">
        <v>78</v>
      </c>
      <c r="C24" s="23"/>
      <c r="D24" s="19">
        <v>3607.4</v>
      </c>
      <c r="E24" s="19">
        <v>901.9</v>
      </c>
      <c r="F24" s="19">
        <v>460.1</v>
      </c>
      <c r="G24" s="43">
        <f t="shared" si="0"/>
        <v>0.12754338304596108</v>
      </c>
      <c r="H24" s="43">
        <f t="shared" si="1"/>
        <v>0.510145248918949</v>
      </c>
    </row>
    <row r="25" spans="1:8" ht="29.25" customHeight="1">
      <c r="A25" s="5"/>
      <c r="B25" s="1" t="s">
        <v>38</v>
      </c>
      <c r="C25" s="23"/>
      <c r="D25" s="19">
        <v>0</v>
      </c>
      <c r="E25" s="19">
        <v>0</v>
      </c>
      <c r="F25" s="19">
        <v>0</v>
      </c>
      <c r="G25" s="43">
        <v>0</v>
      </c>
      <c r="H25" s="43">
        <v>0</v>
      </c>
    </row>
    <row r="26" spans="1:8" ht="14.25" customHeight="1" thickBot="1">
      <c r="A26" s="5"/>
      <c r="B26" s="191" t="s">
        <v>171</v>
      </c>
      <c r="C26" s="23"/>
      <c r="D26" s="192">
        <v>0</v>
      </c>
      <c r="E26" s="192">
        <v>0</v>
      </c>
      <c r="F26" s="192">
        <v>0</v>
      </c>
      <c r="G26" s="43">
        <v>0</v>
      </c>
      <c r="H26" s="43" t="e">
        <f t="shared" si="1"/>
        <v>#DIV/0!</v>
      </c>
    </row>
    <row r="27" spans="1:8" ht="18.75">
      <c r="A27" s="5"/>
      <c r="B27" s="22" t="s">
        <v>39</v>
      </c>
      <c r="C27" s="66"/>
      <c r="D27" s="21">
        <f>D4+D20</f>
        <v>65363.5</v>
      </c>
      <c r="E27" s="21">
        <f>E4+E20</f>
        <v>13708.2</v>
      </c>
      <c r="F27" s="21">
        <f>F4+F20</f>
        <v>9540.1</v>
      </c>
      <c r="G27" s="43">
        <v>0</v>
      </c>
      <c r="H27" s="43">
        <f t="shared" si="1"/>
        <v>0.695941115536686</v>
      </c>
    </row>
    <row r="28" spans="1:8" ht="15">
      <c r="A28" s="5"/>
      <c r="B28" s="1" t="s">
        <v>119</v>
      </c>
      <c r="C28" s="23"/>
      <c r="D28" s="19">
        <f>D4</f>
        <v>60302.9</v>
      </c>
      <c r="E28" s="19">
        <f>E4</f>
        <v>12443</v>
      </c>
      <c r="F28" s="19">
        <f>F4</f>
        <v>8837.800000000001</v>
      </c>
      <c r="G28" s="43">
        <f t="shared" si="0"/>
        <v>0.14655679909258096</v>
      </c>
      <c r="H28" s="43">
        <f>F28/E28</f>
        <v>0.7102627983605241</v>
      </c>
    </row>
    <row r="29" spans="1:8" ht="12.75">
      <c r="A29" s="135"/>
      <c r="B29" s="141"/>
      <c r="C29" s="141"/>
      <c r="D29" s="141"/>
      <c r="E29" s="141"/>
      <c r="F29" s="141"/>
      <c r="G29" s="141"/>
      <c r="H29" s="142"/>
    </row>
    <row r="30" spans="1:8" ht="15" customHeight="1">
      <c r="A30" s="193" t="s">
        <v>178</v>
      </c>
      <c r="B30" s="194" t="s">
        <v>40</v>
      </c>
      <c r="C30" s="195" t="s">
        <v>180</v>
      </c>
      <c r="D30" s="123" t="s">
        <v>14</v>
      </c>
      <c r="E30" s="125" t="s">
        <v>239</v>
      </c>
      <c r="F30" s="130" t="s">
        <v>15</v>
      </c>
      <c r="G30" s="130" t="s">
        <v>16</v>
      </c>
      <c r="H30" s="125" t="s">
        <v>240</v>
      </c>
    </row>
    <row r="31" spans="1:8" ht="15" customHeight="1">
      <c r="A31" s="193"/>
      <c r="B31" s="194"/>
      <c r="C31" s="196"/>
      <c r="D31" s="123"/>
      <c r="E31" s="126"/>
      <c r="F31" s="130"/>
      <c r="G31" s="130"/>
      <c r="H31" s="126"/>
    </row>
    <row r="32" spans="1:8" ht="12.75">
      <c r="A32" s="27" t="s">
        <v>80</v>
      </c>
      <c r="B32" s="26" t="s">
        <v>41</v>
      </c>
      <c r="C32" s="27"/>
      <c r="D32" s="166">
        <f>D33+D34+D35+D36</f>
        <v>1486.4</v>
      </c>
      <c r="E32" s="166">
        <f>E33+E34+E35+E36</f>
        <v>427.70000000000005</v>
      </c>
      <c r="F32" s="166">
        <f>F33+F34+F35+F36</f>
        <v>267.5</v>
      </c>
      <c r="G32" s="44">
        <f>F32/D32</f>
        <v>0.17996501614639396</v>
      </c>
      <c r="H32" s="44">
        <f>F32/E32</f>
        <v>0.6254383913958381</v>
      </c>
    </row>
    <row r="33" spans="1:8" ht="31.5" customHeight="1">
      <c r="A33" s="23" t="s">
        <v>82</v>
      </c>
      <c r="B33" s="1" t="s">
        <v>282</v>
      </c>
      <c r="C33" s="23" t="s">
        <v>82</v>
      </c>
      <c r="D33" s="19">
        <v>910.8</v>
      </c>
      <c r="E33" s="19">
        <v>231.3</v>
      </c>
      <c r="F33" s="19">
        <v>135.2</v>
      </c>
      <c r="G33" s="44">
        <f>F33/D33</f>
        <v>0.1484409310496267</v>
      </c>
      <c r="H33" s="44">
        <f>F33/E33</f>
        <v>0.5845222654561175</v>
      </c>
    </row>
    <row r="34" spans="1:8" ht="53.25" customHeight="1" hidden="1">
      <c r="A34" s="23" t="s">
        <v>83</v>
      </c>
      <c r="B34" s="1" t="s">
        <v>182</v>
      </c>
      <c r="C34" s="23" t="s">
        <v>83</v>
      </c>
      <c r="D34" s="19">
        <v>0</v>
      </c>
      <c r="E34" s="19">
        <v>0</v>
      </c>
      <c r="F34" s="19">
        <v>0</v>
      </c>
      <c r="G34" s="44" t="e">
        <f>F34/D34</f>
        <v>#DIV/0!</v>
      </c>
      <c r="H34" s="44" t="e">
        <f>F34/E34</f>
        <v>#DIV/0!</v>
      </c>
    </row>
    <row r="35" spans="1:8" ht="12.75" hidden="1">
      <c r="A35" s="23" t="s">
        <v>85</v>
      </c>
      <c r="B35" s="1" t="s">
        <v>221</v>
      </c>
      <c r="C35" s="23" t="s">
        <v>85</v>
      </c>
      <c r="D35" s="19">
        <v>0</v>
      </c>
      <c r="E35" s="19">
        <v>0</v>
      </c>
      <c r="F35" s="19">
        <v>0</v>
      </c>
      <c r="G35" s="44" t="e">
        <f aca="true" t="shared" si="2" ref="G35:G76">F35/D35</f>
        <v>#DIV/0!</v>
      </c>
      <c r="H35" s="44" t="e">
        <f aca="true" t="shared" si="3" ref="H35:H76">F35/E35</f>
        <v>#DIV/0!</v>
      </c>
    </row>
    <row r="36" spans="1:9" ht="14.25" customHeight="1">
      <c r="A36" s="23" t="s">
        <v>144</v>
      </c>
      <c r="B36" s="1" t="s">
        <v>131</v>
      </c>
      <c r="C36" s="23"/>
      <c r="D36" s="19">
        <f>D37+D38+D39+D40+D41+D42</f>
        <v>575.6</v>
      </c>
      <c r="E36" s="19">
        <f>E37+E38+E39+E40+E41+E42</f>
        <v>196.4</v>
      </c>
      <c r="F36" s="19">
        <f>F37+F38+F39+F40+F41+F42</f>
        <v>132.3</v>
      </c>
      <c r="G36" s="44">
        <f t="shared" si="2"/>
        <v>0.22984711605281447</v>
      </c>
      <c r="H36" s="44">
        <f t="shared" si="3"/>
        <v>0.6736252545824848</v>
      </c>
      <c r="I36" s="93"/>
    </row>
    <row r="37" spans="1:9" s="70" customFormat="1" ht="34.5" customHeight="1">
      <c r="A37" s="67"/>
      <c r="B37" s="167" t="s">
        <v>256</v>
      </c>
      <c r="C37" s="67" t="s">
        <v>338</v>
      </c>
      <c r="D37" s="168">
        <v>325.6</v>
      </c>
      <c r="E37" s="168">
        <v>81.4</v>
      </c>
      <c r="F37" s="168">
        <v>81.2</v>
      </c>
      <c r="G37" s="68">
        <f t="shared" si="2"/>
        <v>0.24938574938574937</v>
      </c>
      <c r="H37" s="68">
        <f t="shared" si="3"/>
        <v>0.9975429975429975</v>
      </c>
      <c r="I37" s="94"/>
    </row>
    <row r="38" spans="1:9" s="70" customFormat="1" ht="13.5" hidden="1">
      <c r="A38" s="67"/>
      <c r="B38" s="167" t="s">
        <v>120</v>
      </c>
      <c r="C38" s="67" t="s">
        <v>186</v>
      </c>
      <c r="D38" s="168">
        <v>0</v>
      </c>
      <c r="E38" s="168">
        <v>0</v>
      </c>
      <c r="F38" s="168">
        <v>0</v>
      </c>
      <c r="G38" s="68" t="e">
        <f t="shared" si="2"/>
        <v>#DIV/0!</v>
      </c>
      <c r="H38" s="68" t="e">
        <f t="shared" si="3"/>
        <v>#DIV/0!</v>
      </c>
      <c r="I38" s="94"/>
    </row>
    <row r="39" spans="1:9" s="70" customFormat="1" ht="13.5" hidden="1">
      <c r="A39" s="67"/>
      <c r="B39" s="167" t="s">
        <v>226</v>
      </c>
      <c r="C39" s="67" t="s">
        <v>222</v>
      </c>
      <c r="D39" s="168">
        <v>0</v>
      </c>
      <c r="E39" s="168">
        <v>0</v>
      </c>
      <c r="F39" s="168">
        <v>0</v>
      </c>
      <c r="G39" s="68" t="e">
        <f t="shared" si="2"/>
        <v>#DIV/0!</v>
      </c>
      <c r="H39" s="68" t="e">
        <f t="shared" si="3"/>
        <v>#DIV/0!</v>
      </c>
      <c r="I39" s="94"/>
    </row>
    <row r="40" spans="1:9" s="70" customFormat="1" ht="25.5" hidden="1">
      <c r="A40" s="67"/>
      <c r="B40" s="167" t="s">
        <v>129</v>
      </c>
      <c r="C40" s="67" t="s">
        <v>185</v>
      </c>
      <c r="D40" s="168">
        <v>0</v>
      </c>
      <c r="E40" s="168">
        <v>0</v>
      </c>
      <c r="F40" s="168">
        <v>0</v>
      </c>
      <c r="G40" s="68" t="e">
        <f t="shared" si="2"/>
        <v>#DIV/0!</v>
      </c>
      <c r="H40" s="68" t="e">
        <f t="shared" si="3"/>
        <v>#DIV/0!</v>
      </c>
      <c r="I40" s="94"/>
    </row>
    <row r="41" spans="1:9" s="70" customFormat="1" ht="25.5">
      <c r="A41" s="67"/>
      <c r="B41" s="167" t="s">
        <v>342</v>
      </c>
      <c r="C41" s="67" t="s">
        <v>339</v>
      </c>
      <c r="D41" s="168">
        <v>70</v>
      </c>
      <c r="E41" s="168">
        <v>70</v>
      </c>
      <c r="F41" s="168">
        <v>34.5</v>
      </c>
      <c r="G41" s="68">
        <f t="shared" si="2"/>
        <v>0.4928571428571429</v>
      </c>
      <c r="H41" s="68">
        <f t="shared" si="3"/>
        <v>0.4928571428571429</v>
      </c>
      <c r="I41" s="94"/>
    </row>
    <row r="42" spans="1:9" s="70" customFormat="1" ht="13.5">
      <c r="A42" s="67"/>
      <c r="B42" s="167" t="s">
        <v>341</v>
      </c>
      <c r="C42" s="67" t="s">
        <v>340</v>
      </c>
      <c r="D42" s="168">
        <v>180</v>
      </c>
      <c r="E42" s="168">
        <v>45</v>
      </c>
      <c r="F42" s="168">
        <v>16.6</v>
      </c>
      <c r="G42" s="68">
        <f t="shared" si="2"/>
        <v>0.09222222222222223</v>
      </c>
      <c r="H42" s="68">
        <f t="shared" si="3"/>
        <v>0.36888888888888893</v>
      </c>
      <c r="I42" s="94"/>
    </row>
    <row r="43" spans="1:8" ht="18.75" customHeight="1">
      <c r="A43" s="31" t="s">
        <v>86</v>
      </c>
      <c r="B43" s="184" t="s">
        <v>49</v>
      </c>
      <c r="C43" s="31"/>
      <c r="D43" s="166">
        <f>D44</f>
        <v>800</v>
      </c>
      <c r="E43" s="166">
        <f>E44</f>
        <v>200</v>
      </c>
      <c r="F43" s="166">
        <f>F44</f>
        <v>87.6</v>
      </c>
      <c r="G43" s="44">
        <f t="shared" si="2"/>
        <v>0.10949999999999999</v>
      </c>
      <c r="H43" s="44">
        <f t="shared" si="3"/>
        <v>0.43799999999999994</v>
      </c>
    </row>
    <row r="44" spans="1:8" ht="33" customHeight="1">
      <c r="A44" s="23" t="s">
        <v>177</v>
      </c>
      <c r="B44" s="1" t="s">
        <v>223</v>
      </c>
      <c r="C44" s="23"/>
      <c r="D44" s="19">
        <f>D45+D46+D47</f>
        <v>800</v>
      </c>
      <c r="E44" s="19">
        <f>E45+E46+E47</f>
        <v>200</v>
      </c>
      <c r="F44" s="19">
        <f>F45+F46+F47</f>
        <v>87.6</v>
      </c>
      <c r="G44" s="44">
        <f t="shared" si="2"/>
        <v>0.10949999999999999</v>
      </c>
      <c r="H44" s="44">
        <f t="shared" si="3"/>
        <v>0.43799999999999994</v>
      </c>
    </row>
    <row r="45" spans="1:8" s="70" customFormat="1" ht="41.25" customHeight="1">
      <c r="A45" s="67"/>
      <c r="B45" s="167" t="s">
        <v>283</v>
      </c>
      <c r="C45" s="67" t="s">
        <v>284</v>
      </c>
      <c r="D45" s="168">
        <v>200</v>
      </c>
      <c r="E45" s="168">
        <v>50</v>
      </c>
      <c r="F45" s="168">
        <f>0</f>
        <v>0</v>
      </c>
      <c r="G45" s="68">
        <f t="shared" si="2"/>
        <v>0</v>
      </c>
      <c r="H45" s="68">
        <f t="shared" si="3"/>
        <v>0</v>
      </c>
    </row>
    <row r="46" spans="1:8" s="70" customFormat="1" ht="51" customHeight="1">
      <c r="A46" s="67"/>
      <c r="B46" s="167" t="s">
        <v>286</v>
      </c>
      <c r="C46" s="67" t="s">
        <v>285</v>
      </c>
      <c r="D46" s="168">
        <v>580</v>
      </c>
      <c r="E46" s="168">
        <v>145</v>
      </c>
      <c r="F46" s="168">
        <v>87.6</v>
      </c>
      <c r="G46" s="68">
        <f t="shared" si="2"/>
        <v>0.1510344827586207</v>
      </c>
      <c r="H46" s="68">
        <f t="shared" si="3"/>
        <v>0.6041379310344828</v>
      </c>
    </row>
    <row r="47" spans="1:8" s="70" customFormat="1" ht="55.5" customHeight="1">
      <c r="A47" s="67"/>
      <c r="B47" s="167" t="s">
        <v>288</v>
      </c>
      <c r="C47" s="67" t="s">
        <v>287</v>
      </c>
      <c r="D47" s="168">
        <v>20</v>
      </c>
      <c r="E47" s="168">
        <v>5</v>
      </c>
      <c r="F47" s="168">
        <v>0</v>
      </c>
      <c r="G47" s="68">
        <f t="shared" si="2"/>
        <v>0</v>
      </c>
      <c r="H47" s="68">
        <f t="shared" si="3"/>
        <v>0</v>
      </c>
    </row>
    <row r="48" spans="1:8" ht="34.5" customHeight="1">
      <c r="A48" s="27" t="s">
        <v>87</v>
      </c>
      <c r="B48" s="26" t="s">
        <v>51</v>
      </c>
      <c r="C48" s="27"/>
      <c r="D48" s="166">
        <f>SUM(D50:D50)</f>
        <v>12619.9</v>
      </c>
      <c r="E48" s="166">
        <f>SUM(E50:E50)</f>
        <v>1500</v>
      </c>
      <c r="F48" s="166">
        <f>SUM(F50:F50)</f>
        <v>1500</v>
      </c>
      <c r="G48" s="44">
        <f t="shared" si="2"/>
        <v>0.11885989587873122</v>
      </c>
      <c r="H48" s="44">
        <f t="shared" si="3"/>
        <v>1</v>
      </c>
    </row>
    <row r="49" spans="1:8" ht="22.5" customHeight="1">
      <c r="A49" s="27" t="s">
        <v>134</v>
      </c>
      <c r="B49" s="26" t="s">
        <v>224</v>
      </c>
      <c r="C49" s="27"/>
      <c r="D49" s="166">
        <f>D50</f>
        <v>12619.9</v>
      </c>
      <c r="E49" s="166">
        <f>E50</f>
        <v>1500</v>
      </c>
      <c r="F49" s="166">
        <f>F50</f>
        <v>1500</v>
      </c>
      <c r="G49" s="44"/>
      <c r="H49" s="44"/>
    </row>
    <row r="50" spans="1:8" ht="45" customHeight="1">
      <c r="A50" s="23" t="s">
        <v>134</v>
      </c>
      <c r="B50" s="1" t="s">
        <v>290</v>
      </c>
      <c r="C50" s="23" t="s">
        <v>289</v>
      </c>
      <c r="D50" s="19">
        <v>12619.9</v>
      </c>
      <c r="E50" s="19">
        <v>1500</v>
      </c>
      <c r="F50" s="19">
        <v>1500</v>
      </c>
      <c r="G50" s="44">
        <f t="shared" si="2"/>
        <v>0.11885989587873122</v>
      </c>
      <c r="H50" s="44">
        <f t="shared" si="3"/>
        <v>1</v>
      </c>
    </row>
    <row r="51" spans="1:8" ht="30.75" customHeight="1">
      <c r="A51" s="27" t="s">
        <v>89</v>
      </c>
      <c r="B51" s="26" t="s">
        <v>52</v>
      </c>
      <c r="C51" s="27"/>
      <c r="D51" s="166">
        <f>D52+D56</f>
        <v>22197.5</v>
      </c>
      <c r="E51" s="166">
        <f>E52+E56</f>
        <v>6375.9</v>
      </c>
      <c r="F51" s="166">
        <f>F52+F56</f>
        <v>4932.7</v>
      </c>
      <c r="G51" s="44">
        <f t="shared" si="2"/>
        <v>0.2222187183241356</v>
      </c>
      <c r="H51" s="44">
        <f t="shared" si="3"/>
        <v>0.7736476419015355</v>
      </c>
    </row>
    <row r="52" spans="1:8" ht="21.75" customHeight="1">
      <c r="A52" s="27" t="s">
        <v>90</v>
      </c>
      <c r="B52" s="26" t="s">
        <v>53</v>
      </c>
      <c r="C52" s="27"/>
      <c r="D52" s="19">
        <f>D53+D55+D54</f>
        <v>2633.4</v>
      </c>
      <c r="E52" s="19">
        <f>E53+E55+E54</f>
        <v>675.9</v>
      </c>
      <c r="F52" s="19">
        <f>F53+F55+F54</f>
        <v>247.9</v>
      </c>
      <c r="G52" s="44">
        <f t="shared" si="2"/>
        <v>0.09413685729475203</v>
      </c>
      <c r="H52" s="44">
        <f t="shared" si="3"/>
        <v>0.3667702322828821</v>
      </c>
    </row>
    <row r="53" spans="1:8" ht="42" customHeight="1">
      <c r="A53" s="23"/>
      <c r="B53" s="1" t="s">
        <v>336</v>
      </c>
      <c r="C53" s="23" t="s">
        <v>335</v>
      </c>
      <c r="D53" s="19">
        <v>353.4</v>
      </c>
      <c r="E53" s="19">
        <v>353.4</v>
      </c>
      <c r="F53" s="19">
        <v>0</v>
      </c>
      <c r="G53" s="44">
        <f t="shared" si="2"/>
        <v>0</v>
      </c>
      <c r="H53" s="44">
        <f t="shared" si="3"/>
        <v>0</v>
      </c>
    </row>
    <row r="54" spans="1:8" ht="29.25" customHeight="1">
      <c r="A54" s="27"/>
      <c r="B54" s="1" t="s">
        <v>203</v>
      </c>
      <c r="C54" s="23" t="s">
        <v>263</v>
      </c>
      <c r="D54" s="19">
        <v>1280</v>
      </c>
      <c r="E54" s="19">
        <v>72.5</v>
      </c>
      <c r="F54" s="19">
        <v>0</v>
      </c>
      <c r="G54" s="44">
        <f t="shared" si="2"/>
        <v>0</v>
      </c>
      <c r="H54" s="44">
        <f t="shared" si="3"/>
        <v>0</v>
      </c>
    </row>
    <row r="55" spans="1:8" s="70" customFormat="1" ht="34.5" customHeight="1">
      <c r="A55" s="67"/>
      <c r="B55" s="167" t="s">
        <v>278</v>
      </c>
      <c r="C55" s="67" t="s">
        <v>277</v>
      </c>
      <c r="D55" s="168">
        <v>1000</v>
      </c>
      <c r="E55" s="168">
        <v>250</v>
      </c>
      <c r="F55" s="168">
        <v>247.9</v>
      </c>
      <c r="G55" s="68">
        <f t="shared" si="2"/>
        <v>0.2479</v>
      </c>
      <c r="H55" s="68">
        <f t="shared" si="3"/>
        <v>0.9916</v>
      </c>
    </row>
    <row r="56" spans="1:8" s="70" customFormat="1" ht="21.75" customHeight="1">
      <c r="A56" s="27" t="s">
        <v>55</v>
      </c>
      <c r="B56" s="26" t="s">
        <v>9</v>
      </c>
      <c r="C56" s="27"/>
      <c r="D56" s="166">
        <f>D57+D58+D59++D60+D61+D62+D63</f>
        <v>19564.1</v>
      </c>
      <c r="E56" s="166">
        <f>E57+E58+E59++E60+E61+E62+E63</f>
        <v>5700</v>
      </c>
      <c r="F56" s="166">
        <f>F57+F58+F59++F60+F61+F62+F63</f>
        <v>4684.8</v>
      </c>
      <c r="G56" s="68">
        <f t="shared" si="2"/>
        <v>0.2394590091034088</v>
      </c>
      <c r="H56" s="68">
        <f t="shared" si="3"/>
        <v>0.8218947368421053</v>
      </c>
    </row>
    <row r="57" spans="1:8" s="70" customFormat="1" ht="30.75" customHeight="1">
      <c r="A57" s="67"/>
      <c r="B57" s="167" t="s">
        <v>292</v>
      </c>
      <c r="C57" s="67" t="s">
        <v>291</v>
      </c>
      <c r="D57" s="168">
        <v>400</v>
      </c>
      <c r="E57" s="168">
        <v>250</v>
      </c>
      <c r="F57" s="168">
        <v>0</v>
      </c>
      <c r="G57" s="68">
        <f t="shared" si="2"/>
        <v>0</v>
      </c>
      <c r="H57" s="68">
        <f t="shared" si="3"/>
        <v>0</v>
      </c>
    </row>
    <row r="58" spans="1:8" s="70" customFormat="1" ht="21.75" customHeight="1">
      <c r="A58" s="67"/>
      <c r="B58" s="167" t="s">
        <v>294</v>
      </c>
      <c r="C58" s="67" t="s">
        <v>293</v>
      </c>
      <c r="D58" s="168">
        <v>50</v>
      </c>
      <c r="E58" s="168">
        <v>0</v>
      </c>
      <c r="F58" s="168">
        <v>0</v>
      </c>
      <c r="G58" s="68">
        <f t="shared" si="2"/>
        <v>0</v>
      </c>
      <c r="H58" s="68" t="e">
        <f t="shared" si="3"/>
        <v>#DIV/0!</v>
      </c>
    </row>
    <row r="59" spans="1:8" s="70" customFormat="1" ht="30.75" customHeight="1">
      <c r="A59" s="67"/>
      <c r="B59" s="167" t="s">
        <v>296</v>
      </c>
      <c r="C59" s="67" t="s">
        <v>295</v>
      </c>
      <c r="D59" s="168">
        <v>50</v>
      </c>
      <c r="E59" s="168">
        <v>0</v>
      </c>
      <c r="F59" s="168">
        <v>0</v>
      </c>
      <c r="G59" s="68">
        <f t="shared" si="2"/>
        <v>0</v>
      </c>
      <c r="H59" s="68" t="e">
        <f t="shared" si="3"/>
        <v>#DIV/0!</v>
      </c>
    </row>
    <row r="60" spans="1:8" s="70" customFormat="1" ht="21.75" customHeight="1">
      <c r="A60" s="67"/>
      <c r="B60" s="167" t="s">
        <v>298</v>
      </c>
      <c r="C60" s="67" t="s">
        <v>297</v>
      </c>
      <c r="D60" s="168">
        <v>750</v>
      </c>
      <c r="E60" s="168">
        <v>100</v>
      </c>
      <c r="F60" s="168">
        <v>0</v>
      </c>
      <c r="G60" s="68">
        <f t="shared" si="2"/>
        <v>0</v>
      </c>
      <c r="H60" s="68">
        <f t="shared" si="3"/>
        <v>0</v>
      </c>
    </row>
    <row r="61" spans="1:8" s="70" customFormat="1" ht="21.75" customHeight="1">
      <c r="A61" s="67"/>
      <c r="B61" s="167" t="s">
        <v>300</v>
      </c>
      <c r="C61" s="67" t="s">
        <v>299</v>
      </c>
      <c r="D61" s="168">
        <v>50</v>
      </c>
      <c r="E61" s="168">
        <v>50</v>
      </c>
      <c r="F61" s="168">
        <v>25</v>
      </c>
      <c r="G61" s="68">
        <f t="shared" si="2"/>
        <v>0.5</v>
      </c>
      <c r="H61" s="68">
        <f t="shared" si="3"/>
        <v>0.5</v>
      </c>
    </row>
    <row r="62" spans="1:8" s="70" customFormat="1" ht="21.75" customHeight="1">
      <c r="A62" s="67"/>
      <c r="B62" s="167" t="s">
        <v>206</v>
      </c>
      <c r="C62" s="67" t="s">
        <v>301</v>
      </c>
      <c r="D62" s="168">
        <v>8014.1</v>
      </c>
      <c r="E62" s="168">
        <v>2600</v>
      </c>
      <c r="F62" s="168">
        <v>2063.4</v>
      </c>
      <c r="G62" s="68">
        <f t="shared" si="2"/>
        <v>0.2574712069976666</v>
      </c>
      <c r="H62" s="68">
        <f t="shared" si="3"/>
        <v>0.7936153846153846</v>
      </c>
    </row>
    <row r="63" spans="1:8" s="70" customFormat="1" ht="21.75" customHeight="1">
      <c r="A63" s="67"/>
      <c r="B63" s="167" t="s">
        <v>208</v>
      </c>
      <c r="C63" s="67" t="s">
        <v>302</v>
      </c>
      <c r="D63" s="168">
        <v>10250</v>
      </c>
      <c r="E63" s="168">
        <v>2700</v>
      </c>
      <c r="F63" s="168">
        <v>2596.4</v>
      </c>
      <c r="G63" s="68">
        <f t="shared" si="2"/>
        <v>0.2533073170731707</v>
      </c>
      <c r="H63" s="68">
        <f t="shared" si="3"/>
        <v>0.9616296296296296</v>
      </c>
    </row>
    <row r="64" spans="1:8" s="34" customFormat="1" ht="21.75" customHeight="1">
      <c r="A64" s="27" t="s">
        <v>57</v>
      </c>
      <c r="B64" s="26" t="s">
        <v>58</v>
      </c>
      <c r="C64" s="27" t="s">
        <v>303</v>
      </c>
      <c r="D64" s="166">
        <f>D65</f>
        <v>3730.1</v>
      </c>
      <c r="E64" s="166">
        <f>E65</f>
        <v>1106.9</v>
      </c>
      <c r="F64" s="166">
        <f>F65</f>
        <v>609.8</v>
      </c>
      <c r="G64" s="44">
        <f t="shared" si="2"/>
        <v>0.16348087182649257</v>
      </c>
      <c r="H64" s="44">
        <f t="shared" si="3"/>
        <v>0.5509079410967567</v>
      </c>
    </row>
    <row r="65" spans="1:8" s="70" customFormat="1" ht="29.25" customHeight="1">
      <c r="A65" s="67" t="s">
        <v>61</v>
      </c>
      <c r="B65" s="167" t="s">
        <v>304</v>
      </c>
      <c r="C65" s="67" t="s">
        <v>303</v>
      </c>
      <c r="D65" s="168">
        <v>3730.1</v>
      </c>
      <c r="E65" s="168">
        <v>1106.9</v>
      </c>
      <c r="F65" s="168">
        <v>609.8</v>
      </c>
      <c r="G65" s="68">
        <f t="shared" si="2"/>
        <v>0.16348087182649257</v>
      </c>
      <c r="H65" s="68">
        <f t="shared" si="3"/>
        <v>0.5509079410967567</v>
      </c>
    </row>
    <row r="66" spans="1:8" ht="20.25" customHeight="1">
      <c r="A66" s="27">
        <v>1000</v>
      </c>
      <c r="B66" s="26" t="s">
        <v>72</v>
      </c>
      <c r="C66" s="27"/>
      <c r="D66" s="166">
        <f>D67</f>
        <v>100</v>
      </c>
      <c r="E66" s="166">
        <f>E67</f>
        <v>34.6</v>
      </c>
      <c r="F66" s="166">
        <f>F67</f>
        <v>34.2</v>
      </c>
      <c r="G66" s="44">
        <f t="shared" si="2"/>
        <v>0.342</v>
      </c>
      <c r="H66" s="44">
        <f t="shared" si="3"/>
        <v>0.9884393063583815</v>
      </c>
    </row>
    <row r="67" spans="1:8" ht="29.25" customHeight="1">
      <c r="A67" s="23">
        <v>1001</v>
      </c>
      <c r="B67" s="1" t="s">
        <v>267</v>
      </c>
      <c r="C67" s="23" t="s">
        <v>73</v>
      </c>
      <c r="D67" s="19">
        <v>100</v>
      </c>
      <c r="E67" s="19">
        <v>34.6</v>
      </c>
      <c r="F67" s="19">
        <v>34.2</v>
      </c>
      <c r="G67" s="44">
        <f t="shared" si="2"/>
        <v>0.342</v>
      </c>
      <c r="H67" s="44">
        <f t="shared" si="3"/>
        <v>0.9884393063583815</v>
      </c>
    </row>
    <row r="68" spans="1:8" ht="29.25" customHeight="1">
      <c r="A68" s="27" t="s">
        <v>76</v>
      </c>
      <c r="B68" s="26" t="s">
        <v>145</v>
      </c>
      <c r="C68" s="27"/>
      <c r="D68" s="166">
        <f>D69</f>
        <v>26483</v>
      </c>
      <c r="E68" s="166">
        <f>E69</f>
        <v>7377.5</v>
      </c>
      <c r="F68" s="166">
        <f>F69</f>
        <v>3322.8</v>
      </c>
      <c r="G68" s="44">
        <f t="shared" si="2"/>
        <v>0.12546916890080428</v>
      </c>
      <c r="H68" s="44">
        <f t="shared" si="3"/>
        <v>0.4503964757709251</v>
      </c>
    </row>
    <row r="69" spans="1:8" ht="29.25" customHeight="1">
      <c r="A69" s="23" t="s">
        <v>77</v>
      </c>
      <c r="B69" s="1" t="s">
        <v>305</v>
      </c>
      <c r="C69" s="23" t="s">
        <v>77</v>
      </c>
      <c r="D69" s="19">
        <v>26483</v>
      </c>
      <c r="E69" s="19">
        <v>7377.5</v>
      </c>
      <c r="F69" s="19">
        <v>3322.8</v>
      </c>
      <c r="G69" s="44">
        <f t="shared" si="2"/>
        <v>0.12546916890080428</v>
      </c>
      <c r="H69" s="44">
        <f t="shared" si="3"/>
        <v>0.4503964757709251</v>
      </c>
    </row>
    <row r="70" spans="1:8" ht="20.25" customHeight="1">
      <c r="A70" s="27" t="s">
        <v>149</v>
      </c>
      <c r="B70" s="26" t="s">
        <v>150</v>
      </c>
      <c r="C70" s="27"/>
      <c r="D70" s="166">
        <f>D71</f>
        <v>50</v>
      </c>
      <c r="E70" s="166">
        <f>E71</f>
        <v>10</v>
      </c>
      <c r="F70" s="166">
        <f>F71</f>
        <v>0</v>
      </c>
      <c r="G70" s="44">
        <f t="shared" si="2"/>
        <v>0</v>
      </c>
      <c r="H70" s="44">
        <f t="shared" si="3"/>
        <v>0</v>
      </c>
    </row>
    <row r="71" spans="1:8" ht="18.75" customHeight="1">
      <c r="A71" s="23" t="s">
        <v>151</v>
      </c>
      <c r="B71" s="1" t="s">
        <v>152</v>
      </c>
      <c r="C71" s="23" t="s">
        <v>151</v>
      </c>
      <c r="D71" s="19">
        <v>50</v>
      </c>
      <c r="E71" s="19">
        <v>10</v>
      </c>
      <c r="F71" s="19">
        <v>0</v>
      </c>
      <c r="G71" s="44">
        <f t="shared" si="2"/>
        <v>0</v>
      </c>
      <c r="H71" s="44">
        <f t="shared" si="3"/>
        <v>0</v>
      </c>
    </row>
    <row r="72" spans="1:8" ht="25.5" customHeight="1" hidden="1">
      <c r="A72" s="27"/>
      <c r="B72" s="26" t="s">
        <v>111</v>
      </c>
      <c r="C72" s="27"/>
      <c r="D72" s="166">
        <f>D73+D74+D75</f>
        <v>0</v>
      </c>
      <c r="E72" s="166">
        <f>E73+E74+E75</f>
        <v>0</v>
      </c>
      <c r="F72" s="166">
        <f>F73+F74+F75</f>
        <v>0</v>
      </c>
      <c r="G72" s="44" t="e">
        <f t="shared" si="2"/>
        <v>#DIV/0!</v>
      </c>
      <c r="H72" s="44" t="e">
        <f t="shared" si="3"/>
        <v>#DIV/0!</v>
      </c>
    </row>
    <row r="73" spans="1:8" s="70" customFormat="1" ht="30" customHeight="1" hidden="1">
      <c r="A73" s="67"/>
      <c r="B73" s="167" t="s">
        <v>112</v>
      </c>
      <c r="C73" s="67" t="s">
        <v>225</v>
      </c>
      <c r="D73" s="168">
        <v>0</v>
      </c>
      <c r="E73" s="168">
        <v>0</v>
      </c>
      <c r="F73" s="168">
        <v>0</v>
      </c>
      <c r="G73" s="68" t="e">
        <f t="shared" si="2"/>
        <v>#DIV/0!</v>
      </c>
      <c r="H73" s="68" t="e">
        <f t="shared" si="3"/>
        <v>#DIV/0!</v>
      </c>
    </row>
    <row r="74" spans="1:8" s="70" customFormat="1" ht="106.5" customHeight="1" hidden="1">
      <c r="A74" s="67"/>
      <c r="B74" s="197" t="s">
        <v>10</v>
      </c>
      <c r="C74" s="67" t="s">
        <v>196</v>
      </c>
      <c r="D74" s="168">
        <v>0</v>
      </c>
      <c r="E74" s="168">
        <v>0</v>
      </c>
      <c r="F74" s="168">
        <v>0</v>
      </c>
      <c r="G74" s="68"/>
      <c r="H74" s="68"/>
    </row>
    <row r="75" spans="1:8" s="70" customFormat="1" ht="91.5" customHeight="1" hidden="1">
      <c r="A75" s="67"/>
      <c r="B75" s="197" t="s">
        <v>11</v>
      </c>
      <c r="C75" s="67" t="s">
        <v>197</v>
      </c>
      <c r="D75" s="168">
        <v>0</v>
      </c>
      <c r="E75" s="168">
        <v>0</v>
      </c>
      <c r="F75" s="168">
        <v>0</v>
      </c>
      <c r="G75" s="68"/>
      <c r="H75" s="68"/>
    </row>
    <row r="76" spans="1:8" ht="27" customHeight="1">
      <c r="A76" s="23"/>
      <c r="B76" s="198" t="s">
        <v>79</v>
      </c>
      <c r="C76" s="199"/>
      <c r="D76" s="200">
        <f>D32+D43+D48+D51+D66+D70+D72+D64+D68</f>
        <v>67466.9</v>
      </c>
      <c r="E76" s="200">
        <f>E32+E43+E48+E51+E66+E70+E72+E64+E68</f>
        <v>17032.6</v>
      </c>
      <c r="F76" s="200">
        <f>F32+F43+F48+F51+F66+F70+F72+F64+F68</f>
        <v>10754.599999999999</v>
      </c>
      <c r="G76" s="44">
        <f t="shared" si="2"/>
        <v>0.15940557517834672</v>
      </c>
      <c r="H76" s="44">
        <f t="shared" si="3"/>
        <v>0.6314127026995291</v>
      </c>
    </row>
    <row r="77" spans="1:8" ht="12.75">
      <c r="A77" s="9"/>
      <c r="B77" s="1" t="s">
        <v>94</v>
      </c>
      <c r="C77" s="23"/>
      <c r="D77" s="29">
        <f>D72</f>
        <v>0</v>
      </c>
      <c r="E77" s="29">
        <f>E72</f>
        <v>0</v>
      </c>
      <c r="F77" s="29">
        <f>F72</f>
        <v>0</v>
      </c>
      <c r="G77" s="44">
        <v>0</v>
      </c>
      <c r="H77" s="44">
        <v>0</v>
      </c>
    </row>
    <row r="80" spans="2:8" ht="15">
      <c r="B80" s="6" t="s">
        <v>104</v>
      </c>
      <c r="C80" s="14"/>
      <c r="H80" s="3">
        <v>2054.6</v>
      </c>
    </row>
    <row r="81" spans="2:3" ht="15">
      <c r="B81" s="6"/>
      <c r="C81" s="14"/>
    </row>
    <row r="82" spans="2:3" ht="15">
      <c r="B82" s="6" t="s">
        <v>95</v>
      </c>
      <c r="C82" s="14"/>
    </row>
    <row r="83" spans="2:3" ht="15">
      <c r="B83" s="6" t="s">
        <v>96</v>
      </c>
      <c r="C83" s="14"/>
    </row>
    <row r="84" spans="2:3" ht="15">
      <c r="B84" s="6"/>
      <c r="C84" s="14"/>
    </row>
    <row r="85" spans="2:3" ht="15">
      <c r="B85" s="6" t="s">
        <v>97</v>
      </c>
      <c r="C85" s="14"/>
    </row>
    <row r="86" spans="2:3" ht="15">
      <c r="B86" s="6" t="s">
        <v>98</v>
      </c>
      <c r="C86" s="14"/>
    </row>
    <row r="87" spans="2:3" ht="15">
      <c r="B87" s="6"/>
      <c r="C87" s="14"/>
    </row>
    <row r="88" spans="2:3" ht="15">
      <c r="B88" s="6" t="s">
        <v>99</v>
      </c>
      <c r="C88" s="14"/>
    </row>
    <row r="89" spans="2:3" ht="15">
      <c r="B89" s="6" t="s">
        <v>100</v>
      </c>
      <c r="C89" s="14"/>
    </row>
    <row r="90" spans="2:3" ht="15">
      <c r="B90" s="6"/>
      <c r="C90" s="14"/>
    </row>
    <row r="91" spans="2:3" ht="15">
      <c r="B91" s="6" t="s">
        <v>101</v>
      </c>
      <c r="C91" s="14"/>
    </row>
    <row r="92" spans="2:3" ht="15">
      <c r="B92" s="6" t="s">
        <v>102</v>
      </c>
      <c r="C92" s="14"/>
    </row>
    <row r="93" spans="2:3" ht="15">
      <c r="B93" s="6"/>
      <c r="C93" s="14"/>
    </row>
    <row r="94" spans="2:3" ht="15">
      <c r="B94" s="6"/>
      <c r="C94" s="14"/>
    </row>
    <row r="95" spans="2:8" ht="15">
      <c r="B95" s="6" t="s">
        <v>103</v>
      </c>
      <c r="C95" s="14"/>
      <c r="H95" s="2">
        <f>F27+H80-F76</f>
        <v>840.1000000000022</v>
      </c>
    </row>
    <row r="98" spans="2:3" ht="15">
      <c r="B98" s="6" t="s">
        <v>105</v>
      </c>
      <c r="C98" s="14"/>
    </row>
    <row r="99" spans="2:3" ht="15">
      <c r="B99" s="6" t="s">
        <v>106</v>
      </c>
      <c r="C99" s="14"/>
    </row>
    <row r="100" spans="2:3" ht="15">
      <c r="B100" s="6" t="s">
        <v>107</v>
      </c>
      <c r="C100" s="14"/>
    </row>
  </sheetData>
  <sheetProtection/>
  <mergeCells count="16">
    <mergeCell ref="A30:A31"/>
    <mergeCell ref="B30:B31"/>
    <mergeCell ref="D30:D31"/>
    <mergeCell ref="H30:H31"/>
    <mergeCell ref="E30:E31"/>
    <mergeCell ref="C30:C31"/>
    <mergeCell ref="A1:H1"/>
    <mergeCell ref="G2:G3"/>
    <mergeCell ref="G30:G31"/>
    <mergeCell ref="A29:H29"/>
    <mergeCell ref="F30:F31"/>
    <mergeCell ref="H2:H3"/>
    <mergeCell ref="B2:B3"/>
    <mergeCell ref="D2:D3"/>
    <mergeCell ref="E2:E3"/>
    <mergeCell ref="F2:F3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323"/>
  <sheetViews>
    <sheetView zoomScalePageLayoutView="0" workbookViewId="0" topLeftCell="A8">
      <selection activeCell="B24" sqref="B24"/>
    </sheetView>
  </sheetViews>
  <sheetFormatPr defaultColWidth="9.140625" defaultRowHeight="12.75"/>
  <cols>
    <col min="1" max="1" width="6.7109375" style="3" customWidth="1"/>
    <col min="2" max="2" width="37.421875" style="3" customWidth="1"/>
    <col min="3" max="3" width="16.28125" style="10" customWidth="1"/>
    <col min="4" max="5" width="11.7109375" style="3" customWidth="1"/>
    <col min="6" max="7" width="11.140625" style="3" customWidth="1"/>
    <col min="8" max="8" width="12.00390625" style="3" customWidth="1"/>
    <col min="9" max="9" width="12.57421875" style="3" customWidth="1"/>
    <col min="10" max="10" width="10.8515625" style="3" customWidth="1"/>
    <col min="11" max="11" width="11.28125" style="3" customWidth="1"/>
    <col min="12" max="16384" width="9.140625" style="3" customWidth="1"/>
  </cols>
  <sheetData>
    <row r="1" spans="1:8" s="15" customFormat="1" ht="57" customHeight="1">
      <c r="A1" s="128" t="s">
        <v>326</v>
      </c>
      <c r="B1" s="128"/>
      <c r="C1" s="128"/>
      <c r="D1" s="128"/>
      <c r="E1" s="128"/>
      <c r="F1" s="128"/>
      <c r="G1" s="128"/>
      <c r="H1" s="128"/>
    </row>
    <row r="2" spans="1:8" ht="12.75" customHeight="1">
      <c r="A2" s="16"/>
      <c r="B2" s="143" t="s">
        <v>13</v>
      </c>
      <c r="C2" s="71"/>
      <c r="D2" s="130" t="s">
        <v>14</v>
      </c>
      <c r="E2" s="125" t="s">
        <v>239</v>
      </c>
      <c r="F2" s="130" t="s">
        <v>15</v>
      </c>
      <c r="G2" s="130" t="s">
        <v>16</v>
      </c>
      <c r="H2" s="125" t="s">
        <v>240</v>
      </c>
    </row>
    <row r="3" spans="1:8" ht="23.25" customHeight="1">
      <c r="A3" s="5"/>
      <c r="B3" s="144"/>
      <c r="C3" s="72"/>
      <c r="D3" s="130"/>
      <c r="E3" s="126"/>
      <c r="F3" s="130"/>
      <c r="G3" s="130"/>
      <c r="H3" s="126"/>
    </row>
    <row r="4" spans="1:8" ht="15">
      <c r="A4" s="5"/>
      <c r="B4" s="20" t="s">
        <v>93</v>
      </c>
      <c r="C4" s="37"/>
      <c r="D4" s="21">
        <f>D5+D6+D7+D8+D9+D10+D11+D12+D13+D14+D15+D16+D17+D18+D19</f>
        <v>3211.2</v>
      </c>
      <c r="E4" s="21">
        <f>E5+E6+E7+E8+E9+E10+E11+E12+E13+E14+E15+E16+E17+E18+E19</f>
        <v>548</v>
      </c>
      <c r="F4" s="21">
        <f>F5+F6+F7+F8+F9+F10+F11+F12+F13+F14+F15+F16+F17+F18+F19</f>
        <v>451.4</v>
      </c>
      <c r="G4" s="43">
        <f>F4/D4</f>
        <v>0.14057050323866468</v>
      </c>
      <c r="H4" s="43">
        <f>F4/E4</f>
        <v>0.8237226277372263</v>
      </c>
    </row>
    <row r="5" spans="1:8" ht="15">
      <c r="A5" s="5"/>
      <c r="B5" s="1" t="s">
        <v>17</v>
      </c>
      <c r="C5" s="23"/>
      <c r="D5" s="19">
        <v>450</v>
      </c>
      <c r="E5" s="19">
        <v>90</v>
      </c>
      <c r="F5" s="19">
        <v>64</v>
      </c>
      <c r="G5" s="43">
        <f aca="true" t="shared" si="0" ref="G5:G27">F5/D5</f>
        <v>0.14222222222222222</v>
      </c>
      <c r="H5" s="43">
        <f aca="true" t="shared" si="1" ref="H5:H27">F5/E5</f>
        <v>0.7111111111111111</v>
      </c>
    </row>
    <row r="6" spans="1:8" ht="15">
      <c r="A6" s="5"/>
      <c r="B6" s="1" t="s">
        <v>355</v>
      </c>
      <c r="C6" s="23"/>
      <c r="D6" s="19">
        <v>941.2</v>
      </c>
      <c r="E6" s="19">
        <v>230</v>
      </c>
      <c r="F6" s="19">
        <v>218.8</v>
      </c>
      <c r="G6" s="43">
        <v>0</v>
      </c>
      <c r="H6" s="43">
        <v>0</v>
      </c>
    </row>
    <row r="7" spans="1:8" ht="15">
      <c r="A7" s="5"/>
      <c r="B7" s="1" t="s">
        <v>19</v>
      </c>
      <c r="C7" s="23"/>
      <c r="D7" s="19">
        <v>200</v>
      </c>
      <c r="E7" s="19">
        <v>40</v>
      </c>
      <c r="F7" s="19">
        <v>0</v>
      </c>
      <c r="G7" s="43">
        <f t="shared" si="0"/>
        <v>0</v>
      </c>
      <c r="H7" s="43">
        <f t="shared" si="1"/>
        <v>0</v>
      </c>
    </row>
    <row r="8" spans="1:8" ht="15">
      <c r="A8" s="5"/>
      <c r="B8" s="1" t="s">
        <v>20</v>
      </c>
      <c r="C8" s="23"/>
      <c r="D8" s="19">
        <v>160</v>
      </c>
      <c r="E8" s="19">
        <v>10</v>
      </c>
      <c r="F8" s="19">
        <v>8.3</v>
      </c>
      <c r="G8" s="43">
        <f t="shared" si="0"/>
        <v>0.051875000000000004</v>
      </c>
      <c r="H8" s="43">
        <f t="shared" si="1"/>
        <v>0.8300000000000001</v>
      </c>
    </row>
    <row r="9" spans="1:8" ht="15">
      <c r="A9" s="5"/>
      <c r="B9" s="1" t="s">
        <v>21</v>
      </c>
      <c r="C9" s="23"/>
      <c r="D9" s="19">
        <v>1400</v>
      </c>
      <c r="E9" s="19">
        <v>164</v>
      </c>
      <c r="F9" s="19">
        <v>141</v>
      </c>
      <c r="G9" s="43">
        <f t="shared" si="0"/>
        <v>0.10071428571428571</v>
      </c>
      <c r="H9" s="43">
        <f t="shared" si="1"/>
        <v>0.8597560975609756</v>
      </c>
    </row>
    <row r="10" spans="1:8" ht="15">
      <c r="A10" s="5"/>
      <c r="B10" s="1" t="s">
        <v>118</v>
      </c>
      <c r="C10" s="23"/>
      <c r="D10" s="19">
        <v>10</v>
      </c>
      <c r="E10" s="19">
        <v>2</v>
      </c>
      <c r="F10" s="19">
        <v>12.9</v>
      </c>
      <c r="G10" s="43">
        <f t="shared" si="0"/>
        <v>1.29</v>
      </c>
      <c r="H10" s="43">
        <f t="shared" si="1"/>
        <v>6.45</v>
      </c>
    </row>
    <row r="11" spans="1:8" ht="15">
      <c r="A11" s="5"/>
      <c r="B11" s="1" t="s">
        <v>22</v>
      </c>
      <c r="C11" s="23"/>
      <c r="D11" s="19">
        <v>0</v>
      </c>
      <c r="E11" s="19">
        <v>0</v>
      </c>
      <c r="F11" s="19">
        <v>0</v>
      </c>
      <c r="G11" s="43">
        <v>0</v>
      </c>
      <c r="H11" s="43">
        <v>0</v>
      </c>
    </row>
    <row r="12" spans="1:8" ht="15">
      <c r="A12" s="5"/>
      <c r="B12" s="1" t="s">
        <v>23</v>
      </c>
      <c r="C12" s="23"/>
      <c r="D12" s="19">
        <v>50</v>
      </c>
      <c r="E12" s="19">
        <v>12</v>
      </c>
      <c r="F12" s="19">
        <v>6.4</v>
      </c>
      <c r="G12" s="43">
        <f t="shared" si="0"/>
        <v>0.128</v>
      </c>
      <c r="H12" s="43">
        <f t="shared" si="1"/>
        <v>0.5333333333333333</v>
      </c>
    </row>
    <row r="13" spans="1:8" ht="15">
      <c r="A13" s="5"/>
      <c r="B13" s="1" t="s">
        <v>24</v>
      </c>
      <c r="C13" s="23"/>
      <c r="D13" s="19">
        <v>0</v>
      </c>
      <c r="E13" s="19">
        <v>0</v>
      </c>
      <c r="F13" s="19">
        <v>0</v>
      </c>
      <c r="G13" s="43">
        <v>0</v>
      </c>
      <c r="H13" s="43">
        <v>0</v>
      </c>
    </row>
    <row r="14" spans="1:8" ht="15">
      <c r="A14" s="5"/>
      <c r="B14" s="1" t="s">
        <v>26</v>
      </c>
      <c r="C14" s="23"/>
      <c r="D14" s="19">
        <v>0</v>
      </c>
      <c r="E14" s="19">
        <v>0</v>
      </c>
      <c r="F14" s="19">
        <v>0</v>
      </c>
      <c r="G14" s="43">
        <v>0</v>
      </c>
      <c r="H14" s="43">
        <v>0</v>
      </c>
    </row>
    <row r="15" spans="1:8" ht="15">
      <c r="A15" s="5"/>
      <c r="B15" s="1" t="s">
        <v>27</v>
      </c>
      <c r="C15" s="23"/>
      <c r="D15" s="19">
        <v>0</v>
      </c>
      <c r="E15" s="19">
        <v>0</v>
      </c>
      <c r="F15" s="19">
        <v>0</v>
      </c>
      <c r="G15" s="43">
        <v>0</v>
      </c>
      <c r="H15" s="43">
        <v>0</v>
      </c>
    </row>
    <row r="16" spans="1:8" ht="25.5">
      <c r="A16" s="5"/>
      <c r="B16" s="1" t="s">
        <v>28</v>
      </c>
      <c r="C16" s="23"/>
      <c r="D16" s="19">
        <v>0</v>
      </c>
      <c r="E16" s="19">
        <v>0</v>
      </c>
      <c r="F16" s="19">
        <v>0</v>
      </c>
      <c r="G16" s="43">
        <v>0</v>
      </c>
      <c r="H16" s="43">
        <v>0</v>
      </c>
    </row>
    <row r="17" spans="1:8" ht="15">
      <c r="A17" s="5"/>
      <c r="B17" s="1" t="s">
        <v>30</v>
      </c>
      <c r="C17" s="23"/>
      <c r="D17" s="19">
        <v>0</v>
      </c>
      <c r="E17" s="19">
        <v>0</v>
      </c>
      <c r="F17" s="19">
        <v>0</v>
      </c>
      <c r="G17" s="43">
        <v>0</v>
      </c>
      <c r="H17" s="43">
        <v>0</v>
      </c>
    </row>
    <row r="18" spans="1:8" ht="15">
      <c r="A18" s="5"/>
      <c r="B18" s="1" t="s">
        <v>133</v>
      </c>
      <c r="C18" s="23"/>
      <c r="D18" s="19">
        <v>0</v>
      </c>
      <c r="E18" s="19">
        <v>0</v>
      </c>
      <c r="F18" s="19">
        <v>0</v>
      </c>
      <c r="G18" s="43">
        <v>0</v>
      </c>
      <c r="H18" s="43">
        <v>0</v>
      </c>
    </row>
    <row r="19" spans="1:8" ht="15">
      <c r="A19" s="5"/>
      <c r="B19" s="1" t="s">
        <v>33</v>
      </c>
      <c r="C19" s="23"/>
      <c r="D19" s="19">
        <v>0</v>
      </c>
      <c r="E19" s="19">
        <v>0</v>
      </c>
      <c r="F19" s="19"/>
      <c r="G19" s="43">
        <v>0</v>
      </c>
      <c r="H19" s="43">
        <v>0</v>
      </c>
    </row>
    <row r="20" spans="1:8" ht="25.5">
      <c r="A20" s="5"/>
      <c r="B20" s="26" t="s">
        <v>92</v>
      </c>
      <c r="C20" s="27"/>
      <c r="D20" s="19">
        <f>D21+D22+D23+D24+D25</f>
        <v>963</v>
      </c>
      <c r="E20" s="19">
        <f>E21+E22+E23+E24+E25</f>
        <v>240.7</v>
      </c>
      <c r="F20" s="19">
        <f>F21+F22+F23+F24+F25</f>
        <v>30</v>
      </c>
      <c r="G20" s="43">
        <f t="shared" si="0"/>
        <v>0.03115264797507788</v>
      </c>
      <c r="H20" s="43">
        <f t="shared" si="1"/>
        <v>0.12463647694225177</v>
      </c>
    </row>
    <row r="21" spans="1:8" ht="15">
      <c r="A21" s="5"/>
      <c r="B21" s="1" t="s">
        <v>35</v>
      </c>
      <c r="C21" s="23"/>
      <c r="D21" s="19">
        <v>809</v>
      </c>
      <c r="E21" s="19">
        <v>202.2</v>
      </c>
      <c r="F21" s="19">
        <f>17.1</f>
        <v>17.1</v>
      </c>
      <c r="G21" s="43">
        <f t="shared" si="0"/>
        <v>0.021137206427688505</v>
      </c>
      <c r="H21" s="43">
        <f t="shared" si="1"/>
        <v>0.08456973293768547</v>
      </c>
    </row>
    <row r="22" spans="1:8" ht="15">
      <c r="A22" s="5"/>
      <c r="B22" s="1" t="s">
        <v>78</v>
      </c>
      <c r="C22" s="23"/>
      <c r="D22" s="19">
        <v>0</v>
      </c>
      <c r="E22" s="19">
        <v>0</v>
      </c>
      <c r="F22" s="19">
        <v>0</v>
      </c>
      <c r="G22" s="43">
        <v>0</v>
      </c>
      <c r="H22" s="43">
        <v>0</v>
      </c>
    </row>
    <row r="23" spans="1:8" ht="15">
      <c r="A23" s="5"/>
      <c r="B23" s="1" t="s">
        <v>113</v>
      </c>
      <c r="C23" s="23"/>
      <c r="D23" s="19">
        <f>154.5-0.5</f>
        <v>154</v>
      </c>
      <c r="E23" s="19">
        <f>38.6-0.1</f>
        <v>38.5</v>
      </c>
      <c r="F23" s="19">
        <v>12.9</v>
      </c>
      <c r="G23" s="43">
        <f t="shared" si="0"/>
        <v>0.08376623376623377</v>
      </c>
      <c r="H23" s="43">
        <f t="shared" si="1"/>
        <v>0.33506493506493507</v>
      </c>
    </row>
    <row r="24" spans="1:8" ht="25.5">
      <c r="A24" s="5"/>
      <c r="B24" s="1" t="s">
        <v>38</v>
      </c>
      <c r="C24" s="23"/>
      <c r="D24" s="19">
        <v>0</v>
      </c>
      <c r="E24" s="19"/>
      <c r="F24" s="19">
        <v>0</v>
      </c>
      <c r="G24" s="43">
        <v>0</v>
      </c>
      <c r="H24" s="43">
        <v>0</v>
      </c>
    </row>
    <row r="25" spans="1:8" ht="26.25" thickBot="1">
      <c r="A25" s="5"/>
      <c r="B25" s="61" t="s">
        <v>171</v>
      </c>
      <c r="C25" s="73"/>
      <c r="D25" s="19">
        <v>0</v>
      </c>
      <c r="E25" s="19">
        <v>0</v>
      </c>
      <c r="F25" s="19">
        <v>0</v>
      </c>
      <c r="G25" s="43">
        <v>0</v>
      </c>
      <c r="H25" s="43">
        <v>0</v>
      </c>
    </row>
    <row r="26" spans="1:8" ht="18.75">
      <c r="A26" s="32"/>
      <c r="B26" s="33" t="s">
        <v>39</v>
      </c>
      <c r="C26" s="74"/>
      <c r="D26" s="21">
        <f>D4+D20</f>
        <v>4174.2</v>
      </c>
      <c r="E26" s="21">
        <f>E4+E20</f>
        <v>788.7</v>
      </c>
      <c r="F26" s="21">
        <f>F4+F20</f>
        <v>481.4</v>
      </c>
      <c r="G26" s="43">
        <f t="shared" si="0"/>
        <v>0.11532748790187342</v>
      </c>
      <c r="H26" s="43">
        <f t="shared" si="1"/>
        <v>0.610371497400786</v>
      </c>
    </row>
    <row r="27" spans="1:8" ht="15">
      <c r="A27" s="5"/>
      <c r="B27" s="1" t="s">
        <v>119</v>
      </c>
      <c r="C27" s="23"/>
      <c r="D27" s="19">
        <f>D4</f>
        <v>3211.2</v>
      </c>
      <c r="E27" s="19">
        <f>E4</f>
        <v>548</v>
      </c>
      <c r="F27" s="19">
        <f>F4</f>
        <v>451.4</v>
      </c>
      <c r="G27" s="43">
        <f t="shared" si="0"/>
        <v>0.14057050323866468</v>
      </c>
      <c r="H27" s="43">
        <f t="shared" si="1"/>
        <v>0.8237226277372263</v>
      </c>
    </row>
    <row r="28" spans="1:8" ht="12.75">
      <c r="A28" s="135"/>
      <c r="B28" s="141"/>
      <c r="C28" s="141"/>
      <c r="D28" s="141"/>
      <c r="E28" s="141"/>
      <c r="F28" s="141"/>
      <c r="G28" s="141"/>
      <c r="H28" s="142"/>
    </row>
    <row r="29" spans="1:8" ht="15" customHeight="1">
      <c r="A29" s="145" t="s">
        <v>178</v>
      </c>
      <c r="B29" s="143" t="s">
        <v>40</v>
      </c>
      <c r="C29" s="147" t="s">
        <v>227</v>
      </c>
      <c r="D29" s="130" t="s">
        <v>14</v>
      </c>
      <c r="E29" s="125" t="s">
        <v>239</v>
      </c>
      <c r="F29" s="125" t="s">
        <v>15</v>
      </c>
      <c r="G29" s="130" t="s">
        <v>16</v>
      </c>
      <c r="H29" s="125" t="s">
        <v>240</v>
      </c>
    </row>
    <row r="30" spans="1:8" ht="15" customHeight="1">
      <c r="A30" s="146"/>
      <c r="B30" s="144"/>
      <c r="C30" s="148"/>
      <c r="D30" s="130"/>
      <c r="E30" s="126"/>
      <c r="F30" s="126"/>
      <c r="G30" s="130"/>
      <c r="H30" s="126"/>
    </row>
    <row r="31" spans="1:8" ht="12.75">
      <c r="A31" s="27" t="s">
        <v>80</v>
      </c>
      <c r="B31" s="26" t="s">
        <v>41</v>
      </c>
      <c r="C31" s="27"/>
      <c r="D31" s="166">
        <f>D32+D33+D34+D35</f>
        <v>2072.8</v>
      </c>
      <c r="E31" s="166">
        <f>E32+E33+E34+E35</f>
        <v>560.6</v>
      </c>
      <c r="F31" s="166">
        <f>F32+F33+F34+F35</f>
        <v>307.2</v>
      </c>
      <c r="G31" s="44">
        <f>F31/D31</f>
        <v>0.14820532612890774</v>
      </c>
      <c r="H31" s="45">
        <f>F31/E31</f>
        <v>0.5479843025330003</v>
      </c>
    </row>
    <row r="32" spans="1:8" ht="12.75" hidden="1">
      <c r="A32" s="23" t="s">
        <v>81</v>
      </c>
      <c r="B32" s="1" t="s">
        <v>114</v>
      </c>
      <c r="C32" s="23"/>
      <c r="D32" s="19">
        <v>0</v>
      </c>
      <c r="E32" s="19">
        <v>0</v>
      </c>
      <c r="F32" s="19">
        <v>0</v>
      </c>
      <c r="G32" s="44">
        <v>0</v>
      </c>
      <c r="H32" s="45">
        <v>0</v>
      </c>
    </row>
    <row r="33" spans="1:8" ht="66.75" customHeight="1">
      <c r="A33" s="23" t="s">
        <v>83</v>
      </c>
      <c r="B33" s="1" t="s">
        <v>182</v>
      </c>
      <c r="C33" s="23" t="s">
        <v>83</v>
      </c>
      <c r="D33" s="19">
        <v>2058.4</v>
      </c>
      <c r="E33" s="19">
        <f>555.6</f>
        <v>555.6</v>
      </c>
      <c r="F33" s="19">
        <f>307.2</f>
        <v>307.2</v>
      </c>
      <c r="G33" s="44">
        <f aca="true" t="shared" si="2" ref="G33:G61">F33/D33</f>
        <v>0.1492421298095608</v>
      </c>
      <c r="H33" s="45">
        <f aca="true" t="shared" si="3" ref="H33:H61">F33/E33</f>
        <v>0.5529157667386608</v>
      </c>
    </row>
    <row r="34" spans="1:8" ht="12.75">
      <c r="A34" s="23" t="s">
        <v>85</v>
      </c>
      <c r="B34" s="1" t="s">
        <v>46</v>
      </c>
      <c r="C34" s="23"/>
      <c r="D34" s="19">
        <v>10</v>
      </c>
      <c r="E34" s="19">
        <v>5</v>
      </c>
      <c r="F34" s="19">
        <f>0</f>
        <v>0</v>
      </c>
      <c r="G34" s="44">
        <f t="shared" si="2"/>
        <v>0</v>
      </c>
      <c r="H34" s="45">
        <f t="shared" si="3"/>
        <v>0</v>
      </c>
    </row>
    <row r="35" spans="1:8" ht="12.75">
      <c r="A35" s="23" t="s">
        <v>144</v>
      </c>
      <c r="B35" s="1" t="s">
        <v>137</v>
      </c>
      <c r="C35" s="23"/>
      <c r="D35" s="19">
        <f>D36</f>
        <v>4.4</v>
      </c>
      <c r="E35" s="19">
        <f>E36</f>
        <v>0</v>
      </c>
      <c r="F35" s="19">
        <f>F36</f>
        <v>0</v>
      </c>
      <c r="G35" s="44">
        <f t="shared" si="2"/>
        <v>0</v>
      </c>
      <c r="H35" s="45">
        <v>0</v>
      </c>
    </row>
    <row r="36" spans="1:8" s="70" customFormat="1" ht="25.5">
      <c r="A36" s="67"/>
      <c r="B36" s="167" t="s">
        <v>129</v>
      </c>
      <c r="C36" s="67" t="s">
        <v>185</v>
      </c>
      <c r="D36" s="168">
        <v>4.4</v>
      </c>
      <c r="E36" s="168">
        <v>0</v>
      </c>
      <c r="F36" s="168">
        <v>0</v>
      </c>
      <c r="G36" s="68">
        <f t="shared" si="2"/>
        <v>0</v>
      </c>
      <c r="H36" s="69">
        <v>0</v>
      </c>
    </row>
    <row r="37" spans="1:8" ht="12.75">
      <c r="A37" s="27" t="s">
        <v>123</v>
      </c>
      <c r="B37" s="26" t="s">
        <v>115</v>
      </c>
      <c r="C37" s="27"/>
      <c r="D37" s="19">
        <f>D38</f>
        <v>154</v>
      </c>
      <c r="E37" s="19">
        <f>E38</f>
        <v>38.8</v>
      </c>
      <c r="F37" s="19">
        <f>F38</f>
        <v>10.4</v>
      </c>
      <c r="G37" s="44">
        <f t="shared" si="2"/>
        <v>0.06753246753246754</v>
      </c>
      <c r="H37" s="45">
        <f t="shared" si="3"/>
        <v>0.2680412371134021</v>
      </c>
    </row>
    <row r="38" spans="1:8" ht="39.75" customHeight="1">
      <c r="A38" s="23" t="s">
        <v>124</v>
      </c>
      <c r="B38" s="1" t="s">
        <v>189</v>
      </c>
      <c r="C38" s="23" t="s">
        <v>312</v>
      </c>
      <c r="D38" s="19">
        <v>154</v>
      </c>
      <c r="E38" s="19">
        <v>38.8</v>
      </c>
      <c r="F38" s="19">
        <f>10.4</f>
        <v>10.4</v>
      </c>
      <c r="G38" s="44">
        <f t="shared" si="2"/>
        <v>0.06753246753246754</v>
      </c>
      <c r="H38" s="45">
        <f t="shared" si="3"/>
        <v>0.2680412371134021</v>
      </c>
    </row>
    <row r="39" spans="1:8" ht="25.5" hidden="1">
      <c r="A39" s="27" t="s">
        <v>86</v>
      </c>
      <c r="B39" s="26" t="s">
        <v>49</v>
      </c>
      <c r="C39" s="27"/>
      <c r="D39" s="166">
        <f aca="true" t="shared" si="4" ref="D39:F40">D40</f>
        <v>0</v>
      </c>
      <c r="E39" s="166">
        <f t="shared" si="4"/>
        <v>0</v>
      </c>
      <c r="F39" s="166">
        <f t="shared" si="4"/>
        <v>0</v>
      </c>
      <c r="G39" s="44" t="e">
        <f t="shared" si="2"/>
        <v>#DIV/0!</v>
      </c>
      <c r="H39" s="45" t="e">
        <f t="shared" si="3"/>
        <v>#DIV/0!</v>
      </c>
    </row>
    <row r="40" spans="1:8" ht="12.75" hidden="1">
      <c r="A40" s="23" t="s">
        <v>125</v>
      </c>
      <c r="B40" s="1" t="s">
        <v>117</v>
      </c>
      <c r="C40" s="23"/>
      <c r="D40" s="19">
        <f t="shared" si="4"/>
        <v>0</v>
      </c>
      <c r="E40" s="19">
        <f t="shared" si="4"/>
        <v>0</v>
      </c>
      <c r="F40" s="19">
        <f t="shared" si="4"/>
        <v>0</v>
      </c>
      <c r="G40" s="44" t="e">
        <f t="shared" si="2"/>
        <v>#DIV/0!</v>
      </c>
      <c r="H40" s="45" t="e">
        <f t="shared" si="3"/>
        <v>#DIV/0!</v>
      </c>
    </row>
    <row r="41" spans="1:8" s="70" customFormat="1" ht="51" hidden="1">
      <c r="A41" s="67"/>
      <c r="B41" s="167" t="s">
        <v>229</v>
      </c>
      <c r="C41" s="67" t="s">
        <v>230</v>
      </c>
      <c r="D41" s="168">
        <v>0</v>
      </c>
      <c r="E41" s="168">
        <v>0</v>
      </c>
      <c r="F41" s="168">
        <v>0</v>
      </c>
      <c r="G41" s="68" t="e">
        <f t="shared" si="2"/>
        <v>#DIV/0!</v>
      </c>
      <c r="H41" s="69" t="e">
        <f t="shared" si="3"/>
        <v>#DIV/0!</v>
      </c>
    </row>
    <row r="42" spans="1:8" s="34" customFormat="1" ht="13.5">
      <c r="A42" s="27" t="s">
        <v>87</v>
      </c>
      <c r="B42" s="26" t="s">
        <v>51</v>
      </c>
      <c r="C42" s="27"/>
      <c r="D42" s="166">
        <f aca="true" t="shared" si="5" ref="D42:F43">D43</f>
        <v>4.5</v>
      </c>
      <c r="E42" s="166">
        <f t="shared" si="5"/>
        <v>4.5</v>
      </c>
      <c r="F42" s="166">
        <f t="shared" si="5"/>
        <v>4.5</v>
      </c>
      <c r="G42" s="68">
        <f t="shared" si="2"/>
        <v>1</v>
      </c>
      <c r="H42" s="69">
        <f t="shared" si="3"/>
        <v>1</v>
      </c>
    </row>
    <row r="43" spans="1:8" ht="25.5">
      <c r="A43" s="36" t="s">
        <v>88</v>
      </c>
      <c r="B43" s="186" t="s">
        <v>139</v>
      </c>
      <c r="C43" s="23"/>
      <c r="D43" s="19">
        <f t="shared" si="5"/>
        <v>4.5</v>
      </c>
      <c r="E43" s="19">
        <f t="shared" si="5"/>
        <v>4.5</v>
      </c>
      <c r="F43" s="19">
        <f t="shared" si="5"/>
        <v>4.5</v>
      </c>
      <c r="G43" s="68">
        <f t="shared" si="2"/>
        <v>1</v>
      </c>
      <c r="H43" s="69">
        <f t="shared" si="3"/>
        <v>1</v>
      </c>
    </row>
    <row r="44" spans="1:8" s="70" customFormat="1" ht="25.5">
      <c r="A44" s="67"/>
      <c r="B44" s="179" t="s">
        <v>139</v>
      </c>
      <c r="C44" s="67" t="s">
        <v>327</v>
      </c>
      <c r="D44" s="168">
        <f>4.5</f>
        <v>4.5</v>
      </c>
      <c r="E44" s="168">
        <f>4.5</f>
        <v>4.5</v>
      </c>
      <c r="F44" s="168">
        <f>4.5</f>
        <v>4.5</v>
      </c>
      <c r="G44" s="68">
        <f t="shared" si="2"/>
        <v>1</v>
      </c>
      <c r="H44" s="69">
        <f t="shared" si="3"/>
        <v>1</v>
      </c>
    </row>
    <row r="45" spans="1:8" ht="25.5">
      <c r="A45" s="92" t="s">
        <v>89</v>
      </c>
      <c r="B45" s="26" t="s">
        <v>52</v>
      </c>
      <c r="C45" s="27"/>
      <c r="D45" s="166">
        <f>D46</f>
        <v>285</v>
      </c>
      <c r="E45" s="166">
        <f>E46</f>
        <v>110.5</v>
      </c>
      <c r="F45" s="166">
        <f>F46</f>
        <v>77.6</v>
      </c>
      <c r="G45" s="44">
        <f t="shared" si="2"/>
        <v>0.27228070175438596</v>
      </c>
      <c r="H45" s="45">
        <f t="shared" si="3"/>
        <v>0.702262443438914</v>
      </c>
    </row>
    <row r="46" spans="1:8" ht="12.75">
      <c r="A46" s="27" t="s">
        <v>55</v>
      </c>
      <c r="B46" s="26" t="s">
        <v>56</v>
      </c>
      <c r="C46" s="27"/>
      <c r="D46" s="166">
        <f>D47+D48+D49</f>
        <v>285</v>
      </c>
      <c r="E46" s="166">
        <f>E47+E48+E49</f>
        <v>110.5</v>
      </c>
      <c r="F46" s="166">
        <f>F47+F48+F49</f>
        <v>77.6</v>
      </c>
      <c r="G46" s="44">
        <f t="shared" si="2"/>
        <v>0.27228070175438596</v>
      </c>
      <c r="H46" s="45">
        <f t="shared" si="3"/>
        <v>0.702262443438914</v>
      </c>
    </row>
    <row r="47" spans="1:8" ht="12.75">
      <c r="A47" s="23"/>
      <c r="B47" s="1" t="s">
        <v>110</v>
      </c>
      <c r="C47" s="23" t="s">
        <v>301</v>
      </c>
      <c r="D47" s="19">
        <v>180</v>
      </c>
      <c r="E47" s="19">
        <v>60</v>
      </c>
      <c r="F47" s="19">
        <f>27.2</f>
        <v>27.2</v>
      </c>
      <c r="G47" s="44">
        <f t="shared" si="2"/>
        <v>0.1511111111111111</v>
      </c>
      <c r="H47" s="45">
        <f t="shared" si="3"/>
        <v>0.4533333333333333</v>
      </c>
    </row>
    <row r="48" spans="1:8" s="70" customFormat="1" ht="20.25" customHeight="1">
      <c r="A48" s="67"/>
      <c r="B48" s="1" t="s">
        <v>306</v>
      </c>
      <c r="C48" s="67" t="s">
        <v>302</v>
      </c>
      <c r="D48" s="168">
        <v>25</v>
      </c>
      <c r="E48" s="168">
        <v>0</v>
      </c>
      <c r="F48" s="168">
        <v>0</v>
      </c>
      <c r="G48" s="44">
        <f t="shared" si="2"/>
        <v>0</v>
      </c>
      <c r="H48" s="45">
        <v>0</v>
      </c>
    </row>
    <row r="49" spans="1:8" s="70" customFormat="1" ht="20.25" customHeight="1">
      <c r="A49" s="67"/>
      <c r="B49" s="1" t="s">
        <v>208</v>
      </c>
      <c r="C49" s="67" t="s">
        <v>307</v>
      </c>
      <c r="D49" s="168">
        <v>80</v>
      </c>
      <c r="E49" s="168">
        <v>50.5</v>
      </c>
      <c r="F49" s="168">
        <f>50.4</f>
        <v>50.4</v>
      </c>
      <c r="G49" s="44">
        <f t="shared" si="2"/>
        <v>0.63</v>
      </c>
      <c r="H49" s="45">
        <f t="shared" si="3"/>
        <v>0.998019801980198</v>
      </c>
    </row>
    <row r="50" spans="1:8" ht="28.5" customHeight="1">
      <c r="A50" s="31" t="s">
        <v>142</v>
      </c>
      <c r="B50" s="184" t="s">
        <v>140</v>
      </c>
      <c r="C50" s="31"/>
      <c r="D50" s="19">
        <f aca="true" t="shared" si="6" ref="D50:F51">D51</f>
        <v>2.2</v>
      </c>
      <c r="E50" s="19">
        <f t="shared" si="6"/>
        <v>2.2</v>
      </c>
      <c r="F50" s="19">
        <f t="shared" si="6"/>
        <v>0.2</v>
      </c>
      <c r="G50" s="44">
        <f t="shared" si="2"/>
        <v>0.09090909090909091</v>
      </c>
      <c r="H50" s="45">
        <f t="shared" si="3"/>
        <v>0.09090909090909091</v>
      </c>
    </row>
    <row r="51" spans="1:8" ht="42.75" customHeight="1">
      <c r="A51" s="36" t="s">
        <v>136</v>
      </c>
      <c r="B51" s="186" t="s">
        <v>143</v>
      </c>
      <c r="C51" s="36"/>
      <c r="D51" s="19">
        <f t="shared" si="6"/>
        <v>2.2</v>
      </c>
      <c r="E51" s="19">
        <f t="shared" si="6"/>
        <v>2.2</v>
      </c>
      <c r="F51" s="19">
        <f t="shared" si="6"/>
        <v>0.2</v>
      </c>
      <c r="G51" s="44">
        <f t="shared" si="2"/>
        <v>0.09090909090909091</v>
      </c>
      <c r="H51" s="45">
        <f t="shared" si="3"/>
        <v>0.09090909090909091</v>
      </c>
    </row>
    <row r="52" spans="1:8" s="70" customFormat="1" ht="42" customHeight="1">
      <c r="A52" s="67"/>
      <c r="B52" s="167" t="s">
        <v>231</v>
      </c>
      <c r="C52" s="67" t="s">
        <v>308</v>
      </c>
      <c r="D52" s="168">
        <v>2.2</v>
      </c>
      <c r="E52" s="168">
        <f>2.2</f>
        <v>2.2</v>
      </c>
      <c r="F52" s="168">
        <f>0.2</f>
        <v>0.2</v>
      </c>
      <c r="G52" s="68">
        <f t="shared" si="2"/>
        <v>0.09090909090909091</v>
      </c>
      <c r="H52" s="69">
        <f t="shared" si="3"/>
        <v>0.09090909090909091</v>
      </c>
    </row>
    <row r="53" spans="1:8" ht="17.25" customHeight="1">
      <c r="A53" s="27" t="s">
        <v>57</v>
      </c>
      <c r="B53" s="26" t="s">
        <v>58</v>
      </c>
      <c r="C53" s="27"/>
      <c r="D53" s="166">
        <f aca="true" t="shared" si="7" ref="D53:F54">D54</f>
        <v>3</v>
      </c>
      <c r="E53" s="166">
        <f t="shared" si="7"/>
        <v>0</v>
      </c>
      <c r="F53" s="166">
        <f t="shared" si="7"/>
        <v>0</v>
      </c>
      <c r="G53" s="44">
        <f t="shared" si="2"/>
        <v>0</v>
      </c>
      <c r="H53" s="45">
        <v>0</v>
      </c>
    </row>
    <row r="54" spans="1:8" ht="14.25" customHeight="1">
      <c r="A54" s="23" t="s">
        <v>62</v>
      </c>
      <c r="B54" s="1" t="s">
        <v>63</v>
      </c>
      <c r="C54" s="23"/>
      <c r="D54" s="19">
        <f t="shared" si="7"/>
        <v>3</v>
      </c>
      <c r="E54" s="19">
        <f t="shared" si="7"/>
        <v>0</v>
      </c>
      <c r="F54" s="19">
        <f t="shared" si="7"/>
        <v>0</v>
      </c>
      <c r="G54" s="44">
        <f t="shared" si="2"/>
        <v>0</v>
      </c>
      <c r="H54" s="45">
        <v>0</v>
      </c>
    </row>
    <row r="55" spans="1:8" s="70" customFormat="1" ht="39" customHeight="1">
      <c r="A55" s="67"/>
      <c r="B55" s="167" t="s">
        <v>309</v>
      </c>
      <c r="C55" s="67" t="s">
        <v>310</v>
      </c>
      <c r="D55" s="168">
        <v>3</v>
      </c>
      <c r="E55" s="168">
        <v>0</v>
      </c>
      <c r="F55" s="168">
        <v>0</v>
      </c>
      <c r="G55" s="68">
        <f t="shared" si="2"/>
        <v>0</v>
      </c>
      <c r="H55" s="69">
        <v>0</v>
      </c>
    </row>
    <row r="56" spans="1:8" ht="17.25" customHeight="1">
      <c r="A56" s="27">
        <v>1000</v>
      </c>
      <c r="B56" s="26" t="s">
        <v>72</v>
      </c>
      <c r="C56" s="27"/>
      <c r="D56" s="166">
        <f>D57</f>
        <v>36</v>
      </c>
      <c r="E56" s="166">
        <f>E57</f>
        <v>9</v>
      </c>
      <c r="F56" s="166">
        <f>F57</f>
        <v>6</v>
      </c>
      <c r="G56" s="44">
        <f t="shared" si="2"/>
        <v>0.16666666666666666</v>
      </c>
      <c r="H56" s="45">
        <f t="shared" si="3"/>
        <v>0.6666666666666666</v>
      </c>
    </row>
    <row r="57" spans="1:8" ht="16.5" customHeight="1">
      <c r="A57" s="23">
        <v>1001</v>
      </c>
      <c r="B57" s="1" t="s">
        <v>212</v>
      </c>
      <c r="C57" s="23" t="s">
        <v>311</v>
      </c>
      <c r="D57" s="19">
        <v>36</v>
      </c>
      <c r="E57" s="19">
        <v>9</v>
      </c>
      <c r="F57" s="19">
        <f>6</f>
        <v>6</v>
      </c>
      <c r="G57" s="44">
        <f t="shared" si="2"/>
        <v>0.16666666666666666</v>
      </c>
      <c r="H57" s="45">
        <f t="shared" si="3"/>
        <v>0.6666666666666666</v>
      </c>
    </row>
    <row r="58" spans="1:8" ht="30.75" customHeight="1">
      <c r="A58" s="27"/>
      <c r="B58" s="26" t="s">
        <v>111</v>
      </c>
      <c r="C58" s="27"/>
      <c r="D58" s="19">
        <f>D59</f>
        <v>1616.7</v>
      </c>
      <c r="E58" s="19">
        <f>E59</f>
        <v>554.9</v>
      </c>
      <c r="F58" s="19">
        <f>F59</f>
        <v>354.3</v>
      </c>
      <c r="G58" s="44">
        <f t="shared" si="2"/>
        <v>0.21915012061606978</v>
      </c>
      <c r="H58" s="45">
        <f t="shared" si="3"/>
        <v>0.6384934222382411</v>
      </c>
    </row>
    <row r="59" spans="1:8" s="70" customFormat="1" ht="25.5">
      <c r="A59" s="67"/>
      <c r="B59" s="167" t="s">
        <v>112</v>
      </c>
      <c r="C59" s="67" t="s">
        <v>232</v>
      </c>
      <c r="D59" s="168">
        <v>1616.7</v>
      </c>
      <c r="E59" s="168">
        <f>554.9</f>
        <v>554.9</v>
      </c>
      <c r="F59" s="168">
        <f>354.3</f>
        <v>354.3</v>
      </c>
      <c r="G59" s="68">
        <f t="shared" si="2"/>
        <v>0.21915012061606978</v>
      </c>
      <c r="H59" s="69">
        <f t="shared" si="3"/>
        <v>0.6384934222382411</v>
      </c>
    </row>
    <row r="60" spans="1:8" ht="15.75">
      <c r="A60" s="27"/>
      <c r="B60" s="198" t="s">
        <v>79</v>
      </c>
      <c r="C60" s="199"/>
      <c r="D60" s="200">
        <f>D31+D37+D39+D42+D45++D50+D53+D56+D58</f>
        <v>4174.2</v>
      </c>
      <c r="E60" s="200">
        <f>E31+E37+E39+E42+E45++E50+E53+E56+E58</f>
        <v>1280.5</v>
      </c>
      <c r="F60" s="200">
        <f>F31+F37+F39+F42+F45++F50+F53+F56+F58</f>
        <v>760.1999999999999</v>
      </c>
      <c r="G60" s="44">
        <f t="shared" si="2"/>
        <v>0.18211872933735804</v>
      </c>
      <c r="H60" s="45">
        <f t="shared" si="3"/>
        <v>0.5936743459586099</v>
      </c>
    </row>
    <row r="61" spans="1:8" ht="15.75" customHeight="1">
      <c r="A61" s="9"/>
      <c r="B61" s="1" t="s">
        <v>94</v>
      </c>
      <c r="C61" s="23"/>
      <c r="D61" s="201">
        <f>D58</f>
        <v>1616.7</v>
      </c>
      <c r="E61" s="201">
        <f>E58</f>
        <v>554.9</v>
      </c>
      <c r="F61" s="201">
        <f>F58</f>
        <v>354.3</v>
      </c>
      <c r="G61" s="44">
        <f t="shared" si="2"/>
        <v>0.21915012061606978</v>
      </c>
      <c r="H61" s="45">
        <f t="shared" si="3"/>
        <v>0.6384934222382411</v>
      </c>
    </row>
    <row r="62" ht="12.75">
      <c r="A62" s="10"/>
    </row>
    <row r="63" spans="1:8" ht="15">
      <c r="A63" s="10"/>
      <c r="B63" s="6" t="s">
        <v>104</v>
      </c>
      <c r="C63" s="14"/>
      <c r="H63" s="3">
        <v>769.9</v>
      </c>
    </row>
    <row r="64" spans="1:3" ht="15">
      <c r="A64" s="10"/>
      <c r="B64" s="6"/>
      <c r="C64" s="14"/>
    </row>
    <row r="65" spans="1:3" ht="15">
      <c r="A65" s="10"/>
      <c r="B65" s="6" t="s">
        <v>95</v>
      </c>
      <c r="C65" s="14"/>
    </row>
    <row r="66" spans="1:3" ht="15">
      <c r="A66" s="10"/>
      <c r="B66" s="6" t="s">
        <v>96</v>
      </c>
      <c r="C66" s="14"/>
    </row>
    <row r="67" spans="1:3" ht="15">
      <c r="A67" s="10"/>
      <c r="B67" s="6"/>
      <c r="C67" s="14"/>
    </row>
    <row r="68" spans="1:3" ht="15">
      <c r="A68" s="10"/>
      <c r="B68" s="6" t="s">
        <v>97</v>
      </c>
      <c r="C68" s="14"/>
    </row>
    <row r="69" spans="1:3" ht="15">
      <c r="A69" s="10"/>
      <c r="B69" s="6" t="s">
        <v>98</v>
      </c>
      <c r="C69" s="14"/>
    </row>
    <row r="70" spans="1:3" ht="15">
      <c r="A70" s="10"/>
      <c r="B70" s="6"/>
      <c r="C70" s="14"/>
    </row>
    <row r="71" spans="1:3" ht="15">
      <c r="A71" s="10"/>
      <c r="B71" s="6" t="s">
        <v>99</v>
      </c>
      <c r="C71" s="14"/>
    </row>
    <row r="72" spans="1:3" ht="15">
      <c r="A72" s="10"/>
      <c r="B72" s="6" t="s">
        <v>100</v>
      </c>
      <c r="C72" s="14"/>
    </row>
    <row r="73" spans="1:3" ht="15">
      <c r="A73" s="10"/>
      <c r="B73" s="6"/>
      <c r="C73" s="14"/>
    </row>
    <row r="74" spans="1:3" ht="15">
      <c r="A74" s="10"/>
      <c r="B74" s="6" t="s">
        <v>101</v>
      </c>
      <c r="C74" s="14"/>
    </row>
    <row r="75" spans="1:3" ht="15">
      <c r="A75" s="10"/>
      <c r="B75" s="6" t="s">
        <v>102</v>
      </c>
      <c r="C75" s="14"/>
    </row>
    <row r="76" spans="1:3" ht="15">
      <c r="A76" s="10"/>
      <c r="B76" s="6"/>
      <c r="C76" s="14"/>
    </row>
    <row r="77" spans="1:3" ht="15">
      <c r="A77" s="10"/>
      <c r="B77" s="6"/>
      <c r="C77" s="14"/>
    </row>
    <row r="78" spans="1:8" ht="15">
      <c r="A78" s="10"/>
      <c r="B78" s="6" t="s">
        <v>103</v>
      </c>
      <c r="C78" s="14"/>
      <c r="H78" s="2">
        <f>H63+F26-F60</f>
        <v>491.1</v>
      </c>
    </row>
    <row r="79" ht="12.75">
      <c r="A79" s="10"/>
    </row>
    <row r="80" ht="12.75">
      <c r="A80" s="10"/>
    </row>
    <row r="81" spans="1:3" ht="15">
      <c r="A81" s="10"/>
      <c r="B81" s="6" t="s">
        <v>105</v>
      </c>
      <c r="C81" s="14"/>
    </row>
    <row r="82" spans="1:3" ht="15">
      <c r="A82" s="10"/>
      <c r="B82" s="6" t="s">
        <v>106</v>
      </c>
      <c r="C82" s="14"/>
    </row>
    <row r="83" spans="1:3" ht="15">
      <c r="A83" s="10"/>
      <c r="B83" s="6" t="s">
        <v>107</v>
      </c>
      <c r="C83" s="14"/>
    </row>
    <row r="84" ht="12.75">
      <c r="A84" s="10"/>
    </row>
    <row r="85" ht="12.75">
      <c r="A85" s="10"/>
    </row>
    <row r="86" ht="12.75">
      <c r="A86" s="10"/>
    </row>
    <row r="87" ht="12.75">
      <c r="A87" s="10"/>
    </row>
    <row r="88" ht="12.75">
      <c r="A88" s="10"/>
    </row>
    <row r="89" ht="12.75">
      <c r="A89" s="10"/>
    </row>
    <row r="90" ht="12.75">
      <c r="A90" s="10"/>
    </row>
    <row r="91" ht="12.75">
      <c r="A91" s="10"/>
    </row>
    <row r="92" ht="12.75">
      <c r="A92" s="10"/>
    </row>
    <row r="93" ht="12.75">
      <c r="A93" s="10"/>
    </row>
    <row r="94" ht="12.75">
      <c r="A94" s="10"/>
    </row>
    <row r="95" ht="12.75">
      <c r="A95" s="10"/>
    </row>
    <row r="96" ht="12.75">
      <c r="A96" s="10"/>
    </row>
    <row r="97" ht="12.75">
      <c r="A97" s="10"/>
    </row>
    <row r="98" ht="12.75">
      <c r="A98" s="10"/>
    </row>
    <row r="99" ht="12.75">
      <c r="A99" s="10"/>
    </row>
    <row r="100" ht="12.75">
      <c r="A100" s="10"/>
    </row>
    <row r="101" ht="12.75">
      <c r="A101" s="10"/>
    </row>
    <row r="102" ht="12.75">
      <c r="A102" s="10"/>
    </row>
    <row r="103" ht="12.75">
      <c r="A103" s="10"/>
    </row>
    <row r="104" ht="12.75">
      <c r="A104" s="10"/>
    </row>
    <row r="105" ht="12.75">
      <c r="A105" s="10"/>
    </row>
    <row r="106" ht="12.75">
      <c r="A106" s="10"/>
    </row>
    <row r="107" ht="12.75">
      <c r="A107" s="10"/>
    </row>
    <row r="108" ht="12.75">
      <c r="A108" s="10"/>
    </row>
    <row r="109" ht="12.75">
      <c r="A109" s="10"/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  <row r="120" ht="12.75">
      <c r="A120" s="10"/>
    </row>
    <row r="121" ht="12.75">
      <c r="A121" s="10"/>
    </row>
    <row r="122" ht="12.75">
      <c r="A122" s="10"/>
    </row>
    <row r="123" ht="12.75">
      <c r="A123" s="10"/>
    </row>
    <row r="124" ht="12.75">
      <c r="A124" s="10"/>
    </row>
    <row r="125" ht="12.75">
      <c r="A125" s="10"/>
    </row>
    <row r="126" ht="12.75">
      <c r="A126" s="10"/>
    </row>
    <row r="127" ht="12.75">
      <c r="A127" s="10"/>
    </row>
    <row r="128" ht="12.75">
      <c r="A128" s="10"/>
    </row>
    <row r="129" ht="12.75">
      <c r="A129" s="10"/>
    </row>
    <row r="130" ht="12.75">
      <c r="A130" s="10"/>
    </row>
    <row r="131" ht="12.75">
      <c r="A131" s="10"/>
    </row>
    <row r="132" ht="12.75">
      <c r="A132" s="10"/>
    </row>
    <row r="133" ht="12.75">
      <c r="A133" s="10"/>
    </row>
    <row r="134" ht="12.75">
      <c r="A134" s="10"/>
    </row>
    <row r="135" ht="12.75">
      <c r="A135" s="10"/>
    </row>
    <row r="136" ht="12.75">
      <c r="A136" s="10"/>
    </row>
    <row r="137" ht="12.75">
      <c r="A137" s="10"/>
    </row>
    <row r="138" ht="12.75">
      <c r="A138" s="10"/>
    </row>
    <row r="139" ht="12.75">
      <c r="A139" s="10"/>
    </row>
    <row r="140" ht="12.75">
      <c r="A140" s="10"/>
    </row>
    <row r="141" ht="12.75">
      <c r="A141" s="10"/>
    </row>
    <row r="142" ht="12.75">
      <c r="A142" s="10"/>
    </row>
    <row r="143" ht="12.75">
      <c r="A143" s="10"/>
    </row>
    <row r="144" ht="12.75">
      <c r="A144" s="10"/>
    </row>
    <row r="145" ht="12.75">
      <c r="A145" s="10"/>
    </row>
    <row r="146" ht="12.75">
      <c r="A146" s="10"/>
    </row>
    <row r="147" ht="12.75">
      <c r="A147" s="10"/>
    </row>
    <row r="148" ht="12.75">
      <c r="A148" s="10"/>
    </row>
    <row r="149" ht="12.75">
      <c r="A149" s="10"/>
    </row>
    <row r="150" ht="12.75">
      <c r="A150" s="10"/>
    </row>
    <row r="151" ht="12.75">
      <c r="A151" s="10"/>
    </row>
    <row r="152" ht="12.75">
      <c r="A152" s="10"/>
    </row>
    <row r="153" ht="12.75">
      <c r="A153" s="10"/>
    </row>
    <row r="154" ht="12.75">
      <c r="A154" s="10"/>
    </row>
    <row r="155" ht="12.75">
      <c r="A155" s="10"/>
    </row>
    <row r="156" ht="12.75">
      <c r="A156" s="10"/>
    </row>
    <row r="157" ht="12.75">
      <c r="A157" s="10"/>
    </row>
    <row r="158" ht="12.75">
      <c r="A158" s="10"/>
    </row>
    <row r="159" ht="12.75">
      <c r="A159" s="10"/>
    </row>
    <row r="160" ht="12.75">
      <c r="A160" s="10"/>
    </row>
    <row r="161" ht="12.75">
      <c r="A161" s="10"/>
    </row>
    <row r="162" ht="12.75">
      <c r="A162" s="10"/>
    </row>
    <row r="163" ht="12.75">
      <c r="A163" s="10"/>
    </row>
    <row r="164" ht="12.75">
      <c r="A164" s="10"/>
    </row>
    <row r="165" ht="12.75">
      <c r="A165" s="10"/>
    </row>
    <row r="166" ht="12.75">
      <c r="A166" s="10"/>
    </row>
    <row r="167" ht="12.75">
      <c r="A167" s="10"/>
    </row>
    <row r="168" ht="12.75">
      <c r="A168" s="10"/>
    </row>
    <row r="169" ht="12.75">
      <c r="A169" s="10"/>
    </row>
    <row r="170" ht="12.75">
      <c r="A170" s="10"/>
    </row>
    <row r="171" ht="12.75">
      <c r="A171" s="10"/>
    </row>
    <row r="172" ht="12.75">
      <c r="A172" s="10"/>
    </row>
    <row r="173" ht="12.75">
      <c r="A173" s="10"/>
    </row>
    <row r="174" ht="12.75">
      <c r="A174" s="10"/>
    </row>
    <row r="175" ht="12.75">
      <c r="A175" s="10"/>
    </row>
    <row r="176" ht="12.75">
      <c r="A176" s="10"/>
    </row>
    <row r="177" ht="12.75">
      <c r="A177" s="10"/>
    </row>
    <row r="178" ht="12.75">
      <c r="A178" s="10"/>
    </row>
    <row r="179" ht="12.75">
      <c r="A179" s="10"/>
    </row>
    <row r="180" ht="12.75">
      <c r="A180" s="10"/>
    </row>
    <row r="181" ht="12.75">
      <c r="A181" s="10"/>
    </row>
    <row r="182" ht="12.75">
      <c r="A182" s="10"/>
    </row>
    <row r="183" ht="12.75">
      <c r="A183" s="10"/>
    </row>
    <row r="184" ht="12.75">
      <c r="A184" s="10"/>
    </row>
    <row r="185" ht="12.75">
      <c r="A185" s="10"/>
    </row>
    <row r="186" ht="12.75">
      <c r="A186" s="10"/>
    </row>
    <row r="187" ht="12.75">
      <c r="A187" s="10"/>
    </row>
    <row r="188" ht="12.75">
      <c r="A188" s="10"/>
    </row>
    <row r="189" ht="12.75">
      <c r="A189" s="10"/>
    </row>
    <row r="190" ht="12.75">
      <c r="A190" s="10"/>
    </row>
    <row r="191" ht="12.75">
      <c r="A191" s="10"/>
    </row>
    <row r="192" ht="12.75">
      <c r="A192" s="10"/>
    </row>
    <row r="193" ht="12.75">
      <c r="A193" s="10"/>
    </row>
    <row r="194" ht="12.75">
      <c r="A194" s="10"/>
    </row>
    <row r="195" ht="12.75">
      <c r="A195" s="10"/>
    </row>
    <row r="196" ht="12.75">
      <c r="A196" s="10"/>
    </row>
    <row r="197" ht="12.75">
      <c r="A197" s="10"/>
    </row>
    <row r="198" ht="12.75">
      <c r="A198" s="10"/>
    </row>
    <row r="199" ht="12.75">
      <c r="A199" s="10"/>
    </row>
    <row r="200" ht="12.75">
      <c r="A200" s="10"/>
    </row>
    <row r="201" ht="12.75">
      <c r="A201" s="10"/>
    </row>
    <row r="202" ht="12.75">
      <c r="A202" s="10"/>
    </row>
    <row r="203" ht="12.75">
      <c r="A203" s="10"/>
    </row>
    <row r="204" ht="12.75">
      <c r="A204" s="10"/>
    </row>
    <row r="205" ht="12.75">
      <c r="A205" s="10"/>
    </row>
    <row r="206" ht="12.75">
      <c r="A206" s="10"/>
    </row>
    <row r="207" ht="12.75">
      <c r="A207" s="10"/>
    </row>
    <row r="208" ht="12.75">
      <c r="A208" s="10"/>
    </row>
    <row r="209" ht="12.75">
      <c r="A209" s="10"/>
    </row>
    <row r="210" ht="12.75">
      <c r="A210" s="10"/>
    </row>
    <row r="211" ht="12.75">
      <c r="A211" s="10"/>
    </row>
    <row r="212" ht="12.75">
      <c r="A212" s="10"/>
    </row>
    <row r="213" ht="12.75">
      <c r="A213" s="10"/>
    </row>
    <row r="214" ht="12.75">
      <c r="A214" s="10"/>
    </row>
    <row r="215" ht="12.75">
      <c r="A215" s="10"/>
    </row>
    <row r="216" ht="12.75">
      <c r="A216" s="10"/>
    </row>
    <row r="217" ht="12.75">
      <c r="A217" s="10"/>
    </row>
    <row r="218" ht="12.75">
      <c r="A218" s="10"/>
    </row>
    <row r="219" ht="12.75">
      <c r="A219" s="10"/>
    </row>
    <row r="220" ht="12.75">
      <c r="A220" s="10"/>
    </row>
    <row r="221" ht="12.75">
      <c r="A221" s="10"/>
    </row>
    <row r="222" ht="12.75">
      <c r="A222" s="10"/>
    </row>
    <row r="223" ht="12.75">
      <c r="A223" s="10"/>
    </row>
    <row r="224" ht="12.75">
      <c r="A224" s="10"/>
    </row>
    <row r="225" ht="12.75">
      <c r="A225" s="10"/>
    </row>
    <row r="226" ht="12.75">
      <c r="A226" s="10"/>
    </row>
    <row r="227" ht="12.75">
      <c r="A227" s="10"/>
    </row>
    <row r="228" ht="12.75">
      <c r="A228" s="10"/>
    </row>
    <row r="229" ht="12.75">
      <c r="A229" s="10"/>
    </row>
    <row r="230" ht="12.75">
      <c r="A230" s="10"/>
    </row>
    <row r="231" ht="12.75">
      <c r="A231" s="10"/>
    </row>
    <row r="232" ht="12.75">
      <c r="A232" s="10"/>
    </row>
    <row r="233" ht="12.75">
      <c r="A233" s="10"/>
    </row>
    <row r="234" ht="12.75">
      <c r="A234" s="10"/>
    </row>
    <row r="235" ht="12.75">
      <c r="A235" s="10"/>
    </row>
    <row r="236" ht="12.75">
      <c r="A236" s="10"/>
    </row>
    <row r="237" ht="12.75">
      <c r="A237" s="10"/>
    </row>
    <row r="238" ht="12.75">
      <c r="A238" s="10"/>
    </row>
    <row r="239" ht="12.75">
      <c r="A239" s="10"/>
    </row>
    <row r="240" ht="12.75">
      <c r="A240" s="10"/>
    </row>
    <row r="241" ht="12.75">
      <c r="A241" s="10"/>
    </row>
    <row r="242" ht="12.75">
      <c r="A242" s="10"/>
    </row>
    <row r="243" ht="12.75">
      <c r="A243" s="10"/>
    </row>
    <row r="244" ht="12.75">
      <c r="A244" s="10"/>
    </row>
    <row r="245" ht="12.75">
      <c r="A245" s="10"/>
    </row>
    <row r="246" ht="12.75">
      <c r="A246" s="10"/>
    </row>
    <row r="247" ht="12.75">
      <c r="A247" s="10"/>
    </row>
    <row r="248" ht="12.75">
      <c r="A248" s="10"/>
    </row>
    <row r="249" ht="12.75">
      <c r="A249" s="10"/>
    </row>
    <row r="250" ht="12.75">
      <c r="A250" s="10"/>
    </row>
    <row r="251" ht="12.75">
      <c r="A251" s="10"/>
    </row>
    <row r="252" ht="12.75">
      <c r="A252" s="10"/>
    </row>
    <row r="253" ht="12.75">
      <c r="A253" s="10"/>
    </row>
    <row r="254" ht="12.75">
      <c r="A254" s="10"/>
    </row>
    <row r="255" ht="12.75">
      <c r="A255" s="10"/>
    </row>
    <row r="256" ht="12.75">
      <c r="A256" s="10"/>
    </row>
    <row r="257" ht="12.75">
      <c r="A257" s="10"/>
    </row>
    <row r="258" ht="12.75">
      <c r="A258" s="10"/>
    </row>
    <row r="259" ht="12.75">
      <c r="A259" s="10"/>
    </row>
    <row r="260" ht="12.75">
      <c r="A260" s="10"/>
    </row>
    <row r="261" ht="12.75">
      <c r="A261" s="10"/>
    </row>
    <row r="262" ht="12.75">
      <c r="A262" s="10"/>
    </row>
    <row r="263" ht="12.75">
      <c r="A263" s="10"/>
    </row>
    <row r="264" ht="12.75">
      <c r="A264" s="10"/>
    </row>
    <row r="265" ht="12.75">
      <c r="A265" s="10"/>
    </row>
    <row r="266" ht="12.75">
      <c r="A266" s="10"/>
    </row>
    <row r="267" ht="12.75">
      <c r="A267" s="10"/>
    </row>
    <row r="268" ht="12.75">
      <c r="A268" s="10"/>
    </row>
    <row r="269" ht="12.75">
      <c r="A269" s="10"/>
    </row>
    <row r="270" ht="12.75">
      <c r="A270" s="10"/>
    </row>
    <row r="271" ht="12.75">
      <c r="A271" s="10"/>
    </row>
    <row r="272" ht="12.75">
      <c r="A272" s="10"/>
    </row>
    <row r="273" ht="12.75">
      <c r="A273" s="10"/>
    </row>
    <row r="274" ht="12.75">
      <c r="A274" s="10"/>
    </row>
    <row r="275" ht="12.75">
      <c r="A275" s="10"/>
    </row>
    <row r="276" ht="12.75">
      <c r="A276" s="10"/>
    </row>
    <row r="277" ht="12.75">
      <c r="A277" s="10"/>
    </row>
    <row r="278" ht="12.75">
      <c r="A278" s="10"/>
    </row>
    <row r="279" ht="12.75">
      <c r="A279" s="10"/>
    </row>
    <row r="280" ht="12.75">
      <c r="A280" s="10"/>
    </row>
    <row r="281" ht="12.75">
      <c r="A281" s="10"/>
    </row>
    <row r="282" ht="12.75">
      <c r="A282" s="10"/>
    </row>
    <row r="283" ht="12.75">
      <c r="A283" s="10"/>
    </row>
    <row r="284" ht="12.75">
      <c r="A284" s="10"/>
    </row>
    <row r="285" ht="12.75">
      <c r="A285" s="10"/>
    </row>
    <row r="286" ht="12.75">
      <c r="A286" s="10"/>
    </row>
    <row r="287" ht="12.75">
      <c r="A287" s="10"/>
    </row>
    <row r="288" ht="12.75">
      <c r="A288" s="10"/>
    </row>
    <row r="289" ht="12.75">
      <c r="A289" s="10"/>
    </row>
    <row r="290" ht="12.75">
      <c r="A290" s="10"/>
    </row>
    <row r="291" ht="12.75">
      <c r="A291" s="10"/>
    </row>
    <row r="292" ht="12.75">
      <c r="A292" s="10"/>
    </row>
    <row r="293" ht="12.75">
      <c r="A293" s="10"/>
    </row>
    <row r="294" ht="12.75">
      <c r="A294" s="10"/>
    </row>
    <row r="295" ht="12.75">
      <c r="A295" s="10"/>
    </row>
    <row r="296" ht="12.75">
      <c r="A296" s="10"/>
    </row>
    <row r="297" ht="12.75">
      <c r="A297" s="10"/>
    </row>
    <row r="298" ht="12.75">
      <c r="A298" s="10"/>
    </row>
    <row r="299" ht="12.75">
      <c r="A299" s="10"/>
    </row>
    <row r="300" ht="12.75">
      <c r="A300" s="10"/>
    </row>
    <row r="301" ht="12.75">
      <c r="A301" s="10"/>
    </row>
    <row r="302" ht="12.75">
      <c r="A302" s="10"/>
    </row>
    <row r="303" ht="12.75">
      <c r="A303" s="10"/>
    </row>
    <row r="304" ht="12.75">
      <c r="A304" s="10"/>
    </row>
    <row r="305" ht="12.75">
      <c r="A305" s="10"/>
    </row>
    <row r="306" ht="12.75">
      <c r="A306" s="10"/>
    </row>
    <row r="307" ht="12.75">
      <c r="A307" s="10"/>
    </row>
    <row r="308" ht="12.75">
      <c r="A308" s="10"/>
    </row>
    <row r="309" ht="12.75">
      <c r="A309" s="10"/>
    </row>
    <row r="310" ht="12.75">
      <c r="A310" s="10"/>
    </row>
    <row r="311" ht="12.75">
      <c r="A311" s="10"/>
    </row>
    <row r="312" ht="12.75">
      <c r="A312" s="10"/>
    </row>
    <row r="313" ht="12.75">
      <c r="A313" s="10"/>
    </row>
    <row r="314" ht="12.75">
      <c r="A314" s="10"/>
    </row>
    <row r="315" ht="12.75">
      <c r="A315" s="10"/>
    </row>
    <row r="316" ht="12.75">
      <c r="A316" s="10"/>
    </row>
    <row r="317" ht="12.75">
      <c r="A317" s="10"/>
    </row>
    <row r="318" ht="12.75">
      <c r="A318" s="10"/>
    </row>
    <row r="319" ht="12.75">
      <c r="A319" s="10"/>
    </row>
    <row r="320" ht="12.75">
      <c r="A320" s="10"/>
    </row>
    <row r="321" ht="12.75">
      <c r="A321" s="10"/>
    </row>
    <row r="322" ht="12.75">
      <c r="A322" s="10"/>
    </row>
    <row r="323" ht="12.75">
      <c r="A323" s="10"/>
    </row>
  </sheetData>
  <sheetProtection/>
  <mergeCells count="16">
    <mergeCell ref="A29:A30"/>
    <mergeCell ref="B29:B30"/>
    <mergeCell ref="D29:D30"/>
    <mergeCell ref="H29:H30"/>
    <mergeCell ref="E29:E30"/>
    <mergeCell ref="C29:C30"/>
    <mergeCell ref="A1:H1"/>
    <mergeCell ref="G2:G3"/>
    <mergeCell ref="G29:G30"/>
    <mergeCell ref="A28:H28"/>
    <mergeCell ref="F29:F30"/>
    <mergeCell ref="H2:H3"/>
    <mergeCell ref="B2:B3"/>
    <mergeCell ref="D2:D3"/>
    <mergeCell ref="E2:E3"/>
    <mergeCell ref="F2:F3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82"/>
  <sheetViews>
    <sheetView zoomScalePageLayoutView="0" workbookViewId="0" topLeftCell="A9">
      <selection activeCell="D21" sqref="A21:H59"/>
    </sheetView>
  </sheetViews>
  <sheetFormatPr defaultColWidth="9.140625" defaultRowHeight="12.75"/>
  <cols>
    <col min="1" max="1" width="7.8515625" style="3" customWidth="1"/>
    <col min="2" max="2" width="38.140625" style="3" customWidth="1"/>
    <col min="3" max="3" width="18.421875" style="10" customWidth="1"/>
    <col min="4" max="5" width="11.7109375" style="3" customWidth="1"/>
    <col min="6" max="7" width="12.57421875" style="3" customWidth="1"/>
    <col min="8" max="8" width="11.140625" style="3" customWidth="1"/>
    <col min="9" max="16384" width="9.140625" style="3" customWidth="1"/>
  </cols>
  <sheetData>
    <row r="1" spans="1:8" s="12" customFormat="1" ht="66.75" customHeight="1">
      <c r="A1" s="128" t="s">
        <v>328</v>
      </c>
      <c r="B1" s="128"/>
      <c r="C1" s="128"/>
      <c r="D1" s="128"/>
      <c r="E1" s="128"/>
      <c r="F1" s="128"/>
      <c r="G1" s="128"/>
      <c r="H1" s="128"/>
    </row>
    <row r="2" spans="1:8" ht="12.75" customHeight="1">
      <c r="A2" s="13"/>
      <c r="B2" s="132" t="s">
        <v>13</v>
      </c>
      <c r="C2" s="30"/>
      <c r="D2" s="130" t="s">
        <v>14</v>
      </c>
      <c r="E2" s="125" t="s">
        <v>239</v>
      </c>
      <c r="F2" s="130" t="s">
        <v>15</v>
      </c>
      <c r="G2" s="130" t="s">
        <v>16</v>
      </c>
      <c r="H2" s="125" t="s">
        <v>240</v>
      </c>
    </row>
    <row r="3" spans="1:8" ht="21.75" customHeight="1">
      <c r="A3" s="5"/>
      <c r="B3" s="132"/>
      <c r="C3" s="30"/>
      <c r="D3" s="130"/>
      <c r="E3" s="126"/>
      <c r="F3" s="130"/>
      <c r="G3" s="130"/>
      <c r="H3" s="126"/>
    </row>
    <row r="4" spans="1:8" ht="15">
      <c r="A4" s="5"/>
      <c r="B4" s="20" t="s">
        <v>93</v>
      </c>
      <c r="C4" s="37"/>
      <c r="D4" s="21">
        <f>D5+D6+D7+D8+D9+D10+D11+D12+D13+D14+D15+D16+D17+D18+D19+D20</f>
        <v>4133.5</v>
      </c>
      <c r="E4" s="21">
        <f>E5+E6+E7+E8+E9+E10+E11+E12+E13+E14+E15+E16+E17+E18+E19+E20</f>
        <v>820</v>
      </c>
      <c r="F4" s="21">
        <f>F5+F6+F7+F8+F9+F10+F11+F12+F13+F14+F15+F16+F17+F18+F19+F20</f>
        <v>857.9000000000001</v>
      </c>
      <c r="G4" s="43">
        <f>F4/D4</f>
        <v>0.20754808273859926</v>
      </c>
      <c r="H4" s="43">
        <f>F4/E4</f>
        <v>1.046219512195122</v>
      </c>
    </row>
    <row r="5" spans="1:8" ht="15">
      <c r="A5" s="5"/>
      <c r="B5" s="1" t="s">
        <v>17</v>
      </c>
      <c r="C5" s="23"/>
      <c r="D5" s="19">
        <v>640</v>
      </c>
      <c r="E5" s="19">
        <v>120</v>
      </c>
      <c r="F5" s="19">
        <v>78.6</v>
      </c>
      <c r="G5" s="43">
        <f aca="true" t="shared" si="0" ref="G5:G28">F5/D5</f>
        <v>0.12281249999999999</v>
      </c>
      <c r="H5" s="43">
        <f aca="true" t="shared" si="1" ref="H5:H28">F5/E5</f>
        <v>0.6549999999999999</v>
      </c>
    </row>
    <row r="6" spans="1:8" ht="15">
      <c r="A6" s="5"/>
      <c r="B6" s="1" t="s">
        <v>355</v>
      </c>
      <c r="C6" s="23"/>
      <c r="D6" s="19">
        <v>1003.5</v>
      </c>
      <c r="E6" s="19">
        <v>250</v>
      </c>
      <c r="F6" s="19">
        <v>233.3</v>
      </c>
      <c r="G6" s="43">
        <v>0</v>
      </c>
      <c r="H6" s="43">
        <v>0</v>
      </c>
    </row>
    <row r="7" spans="1:8" ht="15">
      <c r="A7" s="5"/>
      <c r="B7" s="1" t="s">
        <v>19</v>
      </c>
      <c r="C7" s="23"/>
      <c r="D7" s="19">
        <v>800</v>
      </c>
      <c r="E7" s="19">
        <v>260</v>
      </c>
      <c r="F7" s="19">
        <v>272.3</v>
      </c>
      <c r="G7" s="43">
        <f t="shared" si="0"/>
        <v>0.34037500000000004</v>
      </c>
      <c r="H7" s="43">
        <f t="shared" si="1"/>
        <v>1.0473076923076923</v>
      </c>
    </row>
    <row r="8" spans="1:8" ht="15">
      <c r="A8" s="5"/>
      <c r="B8" s="1" t="s">
        <v>20</v>
      </c>
      <c r="C8" s="23"/>
      <c r="D8" s="19">
        <v>170</v>
      </c>
      <c r="E8" s="19">
        <v>10</v>
      </c>
      <c r="F8" s="19">
        <v>8.6</v>
      </c>
      <c r="G8" s="43">
        <f t="shared" si="0"/>
        <v>0.05058823529411764</v>
      </c>
      <c r="H8" s="43">
        <f t="shared" si="1"/>
        <v>0.86</v>
      </c>
    </row>
    <row r="9" spans="1:8" ht="15">
      <c r="A9" s="5"/>
      <c r="B9" s="1" t="s">
        <v>21</v>
      </c>
      <c r="C9" s="23"/>
      <c r="D9" s="19">
        <v>1400</v>
      </c>
      <c r="E9" s="19">
        <v>151</v>
      </c>
      <c r="F9" s="19">
        <v>241.4</v>
      </c>
      <c r="G9" s="43">
        <f t="shared" si="0"/>
        <v>0.17242857142857143</v>
      </c>
      <c r="H9" s="43">
        <f t="shared" si="1"/>
        <v>1.5986754966887418</v>
      </c>
    </row>
    <row r="10" spans="1:8" ht="15">
      <c r="A10" s="5"/>
      <c r="B10" s="1" t="s">
        <v>118</v>
      </c>
      <c r="C10" s="23"/>
      <c r="D10" s="19">
        <v>10</v>
      </c>
      <c r="E10" s="19">
        <v>2</v>
      </c>
      <c r="F10" s="19">
        <v>6</v>
      </c>
      <c r="G10" s="43">
        <f t="shared" si="0"/>
        <v>0.6</v>
      </c>
      <c r="H10" s="43">
        <f t="shared" si="1"/>
        <v>3</v>
      </c>
    </row>
    <row r="11" spans="1:8" ht="15">
      <c r="A11" s="5"/>
      <c r="B11" s="1" t="s">
        <v>22</v>
      </c>
      <c r="C11" s="23"/>
      <c r="D11" s="19">
        <v>0</v>
      </c>
      <c r="E11" s="19">
        <v>0</v>
      </c>
      <c r="F11" s="19">
        <v>0</v>
      </c>
      <c r="G11" s="43">
        <v>0</v>
      </c>
      <c r="H11" s="43">
        <v>0</v>
      </c>
    </row>
    <row r="12" spans="1:8" ht="15">
      <c r="A12" s="5"/>
      <c r="B12" s="1" t="s">
        <v>23</v>
      </c>
      <c r="C12" s="23"/>
      <c r="D12" s="19">
        <v>110</v>
      </c>
      <c r="E12" s="19">
        <v>27</v>
      </c>
      <c r="F12" s="19">
        <v>17.7</v>
      </c>
      <c r="G12" s="43">
        <f t="shared" si="0"/>
        <v>0.1609090909090909</v>
      </c>
      <c r="H12" s="43">
        <f t="shared" si="1"/>
        <v>0.6555555555555556</v>
      </c>
    </row>
    <row r="13" spans="1:8" ht="15">
      <c r="A13" s="5"/>
      <c r="B13" s="1" t="s">
        <v>24</v>
      </c>
      <c r="C13" s="23"/>
      <c r="D13" s="19">
        <v>0</v>
      </c>
      <c r="E13" s="19">
        <v>0</v>
      </c>
      <c r="F13" s="19">
        <v>0</v>
      </c>
      <c r="G13" s="43">
        <v>0</v>
      </c>
      <c r="H13" s="43">
        <v>0</v>
      </c>
    </row>
    <row r="14" spans="1:8" ht="15">
      <c r="A14" s="5"/>
      <c r="B14" s="1" t="s">
        <v>26</v>
      </c>
      <c r="C14" s="23"/>
      <c r="D14" s="19">
        <v>0</v>
      </c>
      <c r="E14" s="19">
        <v>0</v>
      </c>
      <c r="F14" s="19">
        <v>0</v>
      </c>
      <c r="G14" s="43">
        <v>0</v>
      </c>
      <c r="H14" s="43">
        <v>0</v>
      </c>
    </row>
    <row r="15" spans="1:8" ht="15">
      <c r="A15" s="5"/>
      <c r="B15" s="1" t="s">
        <v>27</v>
      </c>
      <c r="C15" s="23"/>
      <c r="D15" s="19">
        <v>0</v>
      </c>
      <c r="E15" s="19">
        <v>0</v>
      </c>
      <c r="F15" s="19">
        <v>0</v>
      </c>
      <c r="G15" s="43">
        <v>0</v>
      </c>
      <c r="H15" s="43">
        <v>0</v>
      </c>
    </row>
    <row r="16" spans="1:8" ht="25.5">
      <c r="A16" s="5"/>
      <c r="B16" s="1" t="s">
        <v>28</v>
      </c>
      <c r="C16" s="23"/>
      <c r="D16" s="19">
        <v>0</v>
      </c>
      <c r="E16" s="19">
        <v>0</v>
      </c>
      <c r="F16" s="19">
        <v>0</v>
      </c>
      <c r="G16" s="43">
        <v>0</v>
      </c>
      <c r="H16" s="43">
        <v>0</v>
      </c>
    </row>
    <row r="17" spans="1:8" ht="15">
      <c r="A17" s="5"/>
      <c r="B17" s="1" t="s">
        <v>130</v>
      </c>
      <c r="C17" s="23"/>
      <c r="D17" s="19">
        <v>0</v>
      </c>
      <c r="E17" s="19">
        <v>0</v>
      </c>
      <c r="F17" s="19">
        <v>0</v>
      </c>
      <c r="G17" s="43">
        <v>0</v>
      </c>
      <c r="H17" s="43">
        <v>0</v>
      </c>
    </row>
    <row r="18" spans="1:8" ht="15">
      <c r="A18" s="5"/>
      <c r="B18" s="1" t="s">
        <v>30</v>
      </c>
      <c r="C18" s="23"/>
      <c r="D18" s="19">
        <v>0</v>
      </c>
      <c r="E18" s="19">
        <v>0</v>
      </c>
      <c r="F18" s="19">
        <v>0</v>
      </c>
      <c r="G18" s="43">
        <v>0</v>
      </c>
      <c r="H18" s="43">
        <v>0</v>
      </c>
    </row>
    <row r="19" spans="1:8" ht="15">
      <c r="A19" s="5"/>
      <c r="B19" s="1" t="s">
        <v>133</v>
      </c>
      <c r="C19" s="23"/>
      <c r="D19" s="19">
        <v>0</v>
      </c>
      <c r="E19" s="19">
        <v>0</v>
      </c>
      <c r="F19" s="19">
        <v>0</v>
      </c>
      <c r="G19" s="43">
        <v>0</v>
      </c>
      <c r="H19" s="43">
        <v>0</v>
      </c>
    </row>
    <row r="20" spans="1:8" ht="15">
      <c r="A20" s="5"/>
      <c r="B20" s="1" t="s">
        <v>33</v>
      </c>
      <c r="C20" s="23"/>
      <c r="D20" s="19">
        <v>0</v>
      </c>
      <c r="E20" s="19">
        <v>0</v>
      </c>
      <c r="F20" s="19">
        <v>0</v>
      </c>
      <c r="G20" s="43">
        <v>0</v>
      </c>
      <c r="H20" s="43">
        <v>0</v>
      </c>
    </row>
    <row r="21" spans="1:8" ht="15">
      <c r="A21" s="5"/>
      <c r="B21" s="26" t="s">
        <v>34</v>
      </c>
      <c r="C21" s="27"/>
      <c r="D21" s="19">
        <f>D22+D23+D24+D25+D26</f>
        <v>1304.2</v>
      </c>
      <c r="E21" s="19">
        <f>E22+E23+E24+E25+E26</f>
        <v>326.1</v>
      </c>
      <c r="F21" s="19">
        <f>F22+F23+F24+F25+F26</f>
        <v>28.200000000000003</v>
      </c>
      <c r="G21" s="43">
        <f t="shared" si="0"/>
        <v>0.021622450544395034</v>
      </c>
      <c r="H21" s="43">
        <f t="shared" si="1"/>
        <v>0.08647654093836246</v>
      </c>
    </row>
    <row r="22" spans="1:8" ht="15">
      <c r="A22" s="5"/>
      <c r="B22" s="1" t="s">
        <v>35</v>
      </c>
      <c r="C22" s="23"/>
      <c r="D22" s="19">
        <v>92.4</v>
      </c>
      <c r="E22" s="19">
        <v>23.1</v>
      </c>
      <c r="F22" s="19">
        <f>15.4</f>
        <v>15.4</v>
      </c>
      <c r="G22" s="43">
        <f t="shared" si="0"/>
        <v>0.16666666666666666</v>
      </c>
      <c r="H22" s="43">
        <f t="shared" si="1"/>
        <v>0.6666666666666666</v>
      </c>
    </row>
    <row r="23" spans="1:8" ht="15">
      <c r="A23" s="5"/>
      <c r="B23" s="1" t="s">
        <v>113</v>
      </c>
      <c r="C23" s="23"/>
      <c r="D23" s="19">
        <f>154.5-0.5</f>
        <v>154</v>
      </c>
      <c r="E23" s="19">
        <f>38.5</f>
        <v>38.5</v>
      </c>
      <c r="F23" s="19">
        <v>12.8</v>
      </c>
      <c r="G23" s="43">
        <f t="shared" si="0"/>
        <v>0.08311688311688312</v>
      </c>
      <c r="H23" s="43">
        <f t="shared" si="1"/>
        <v>0.33246753246753247</v>
      </c>
    </row>
    <row r="24" spans="1:8" ht="15">
      <c r="A24" s="5"/>
      <c r="B24" s="1" t="s">
        <v>78</v>
      </c>
      <c r="C24" s="23"/>
      <c r="D24" s="19">
        <v>1057.8</v>
      </c>
      <c r="E24" s="19">
        <v>264.5</v>
      </c>
      <c r="F24" s="19">
        <v>0</v>
      </c>
      <c r="G24" s="43">
        <f t="shared" si="0"/>
        <v>0</v>
      </c>
      <c r="H24" s="43">
        <f t="shared" si="1"/>
        <v>0</v>
      </c>
    </row>
    <row r="25" spans="1:8" ht="25.5">
      <c r="A25" s="5"/>
      <c r="B25" s="1" t="s">
        <v>38</v>
      </c>
      <c r="C25" s="23"/>
      <c r="D25" s="19">
        <v>0</v>
      </c>
      <c r="E25" s="19">
        <v>0</v>
      </c>
      <c r="F25" s="19">
        <v>0</v>
      </c>
      <c r="G25" s="43">
        <v>0</v>
      </c>
      <c r="H25" s="43">
        <v>0</v>
      </c>
    </row>
    <row r="26" spans="1:8" ht="23.25" customHeight="1" thickBot="1">
      <c r="A26" s="5"/>
      <c r="B26" s="61" t="s">
        <v>171</v>
      </c>
      <c r="C26" s="73"/>
      <c r="D26" s="19">
        <v>0</v>
      </c>
      <c r="E26" s="19">
        <v>0</v>
      </c>
      <c r="F26" s="19">
        <v>0</v>
      </c>
      <c r="G26" s="43">
        <v>0</v>
      </c>
      <c r="H26" s="43">
        <v>0</v>
      </c>
    </row>
    <row r="27" spans="1:8" ht="18.75">
      <c r="A27" s="5"/>
      <c r="B27" s="33" t="s">
        <v>39</v>
      </c>
      <c r="C27" s="74"/>
      <c r="D27" s="21">
        <f>D4+D21</f>
        <v>5437.7</v>
      </c>
      <c r="E27" s="21">
        <f>E4+E21</f>
        <v>1146.1</v>
      </c>
      <c r="F27" s="21">
        <f>F4+F21</f>
        <v>886.1000000000001</v>
      </c>
      <c r="G27" s="43">
        <f t="shared" si="0"/>
        <v>0.16295492579583282</v>
      </c>
      <c r="H27" s="43">
        <f t="shared" si="1"/>
        <v>0.7731437047378067</v>
      </c>
    </row>
    <row r="28" spans="1:8" ht="15">
      <c r="A28" s="5"/>
      <c r="B28" s="1" t="s">
        <v>119</v>
      </c>
      <c r="C28" s="23"/>
      <c r="D28" s="19">
        <f>D4</f>
        <v>4133.5</v>
      </c>
      <c r="E28" s="19">
        <f>E4</f>
        <v>820</v>
      </c>
      <c r="F28" s="19">
        <f>F4</f>
        <v>857.9000000000001</v>
      </c>
      <c r="G28" s="43">
        <f t="shared" si="0"/>
        <v>0.20754808273859926</v>
      </c>
      <c r="H28" s="43">
        <f t="shared" si="1"/>
        <v>1.046219512195122</v>
      </c>
    </row>
    <row r="29" spans="1:8" ht="12.75">
      <c r="A29" s="135"/>
      <c r="B29" s="141"/>
      <c r="C29" s="141"/>
      <c r="D29" s="141"/>
      <c r="E29" s="141"/>
      <c r="F29" s="141"/>
      <c r="G29" s="141"/>
      <c r="H29" s="142"/>
    </row>
    <row r="30" spans="1:8" ht="15" customHeight="1">
      <c r="A30" s="150" t="s">
        <v>178</v>
      </c>
      <c r="B30" s="132" t="s">
        <v>40</v>
      </c>
      <c r="C30" s="133" t="s">
        <v>227</v>
      </c>
      <c r="D30" s="130" t="s">
        <v>14</v>
      </c>
      <c r="E30" s="125" t="s">
        <v>239</v>
      </c>
      <c r="F30" s="125" t="s">
        <v>15</v>
      </c>
      <c r="G30" s="130" t="s">
        <v>16</v>
      </c>
      <c r="H30" s="125" t="s">
        <v>240</v>
      </c>
    </row>
    <row r="31" spans="1:8" ht="15" customHeight="1">
      <c r="A31" s="150"/>
      <c r="B31" s="132"/>
      <c r="C31" s="134"/>
      <c r="D31" s="130"/>
      <c r="E31" s="126"/>
      <c r="F31" s="126"/>
      <c r="G31" s="130"/>
      <c r="H31" s="126"/>
    </row>
    <row r="32" spans="1:8" ht="20.25" customHeight="1">
      <c r="A32" s="27" t="s">
        <v>80</v>
      </c>
      <c r="B32" s="26" t="s">
        <v>41</v>
      </c>
      <c r="C32" s="27"/>
      <c r="D32" s="166">
        <f>D33+D34+D35</f>
        <v>2332.6</v>
      </c>
      <c r="E32" s="166">
        <f>E33+E34+E35</f>
        <v>623.3</v>
      </c>
      <c r="F32" s="166">
        <f>F33+F34+F35</f>
        <v>381.2</v>
      </c>
      <c r="G32" s="44">
        <f>F32/D32</f>
        <v>0.1634227900197205</v>
      </c>
      <c r="H32" s="44">
        <f>F32/E32</f>
        <v>0.6115835071394192</v>
      </c>
    </row>
    <row r="33" spans="1:8" ht="65.25" customHeight="1">
      <c r="A33" s="23" t="s">
        <v>83</v>
      </c>
      <c r="B33" s="1" t="s">
        <v>182</v>
      </c>
      <c r="C33" s="23" t="s">
        <v>83</v>
      </c>
      <c r="D33" s="19">
        <v>2318.2</v>
      </c>
      <c r="E33" s="19">
        <v>618.3</v>
      </c>
      <c r="F33" s="19">
        <f>381.2</f>
        <v>381.2</v>
      </c>
      <c r="G33" s="44">
        <f aca="true" t="shared" si="2" ref="G33:G59">F33/D33</f>
        <v>0.16443792597705117</v>
      </c>
      <c r="H33" s="44">
        <f aca="true" t="shared" si="3" ref="H33:H59">F33/E33</f>
        <v>0.6165291929484069</v>
      </c>
    </row>
    <row r="34" spans="1:8" ht="12.75">
      <c r="A34" s="23" t="s">
        <v>85</v>
      </c>
      <c r="B34" s="1" t="s">
        <v>46</v>
      </c>
      <c r="C34" s="23" t="s">
        <v>85</v>
      </c>
      <c r="D34" s="19">
        <f>30-20</f>
        <v>10</v>
      </c>
      <c r="E34" s="19">
        <v>5</v>
      </c>
      <c r="F34" s="19">
        <v>0</v>
      </c>
      <c r="G34" s="44">
        <f t="shared" si="2"/>
        <v>0</v>
      </c>
      <c r="H34" s="44">
        <f t="shared" si="3"/>
        <v>0</v>
      </c>
    </row>
    <row r="35" spans="1:8" ht="17.25" customHeight="1">
      <c r="A35" s="23" t="s">
        <v>144</v>
      </c>
      <c r="B35" s="1" t="s">
        <v>141</v>
      </c>
      <c r="C35" s="23"/>
      <c r="D35" s="19">
        <f>D36</f>
        <v>4.4</v>
      </c>
      <c r="E35" s="19">
        <f>E36</f>
        <v>0</v>
      </c>
      <c r="F35" s="19">
        <f>F36</f>
        <v>0</v>
      </c>
      <c r="G35" s="44">
        <f t="shared" si="2"/>
        <v>0</v>
      </c>
      <c r="H35" s="44" t="e">
        <f t="shared" si="3"/>
        <v>#DIV/0!</v>
      </c>
    </row>
    <row r="36" spans="1:8" s="70" customFormat="1" ht="25.5">
      <c r="A36" s="67"/>
      <c r="B36" s="167" t="s">
        <v>129</v>
      </c>
      <c r="C36" s="67" t="s">
        <v>253</v>
      </c>
      <c r="D36" s="168">
        <v>4.4</v>
      </c>
      <c r="E36" s="168">
        <v>0</v>
      </c>
      <c r="F36" s="168">
        <v>0</v>
      </c>
      <c r="G36" s="68">
        <f t="shared" si="2"/>
        <v>0</v>
      </c>
      <c r="H36" s="68" t="e">
        <f t="shared" si="3"/>
        <v>#DIV/0!</v>
      </c>
    </row>
    <row r="37" spans="1:8" ht="17.25" customHeight="1">
      <c r="A37" s="27" t="s">
        <v>123</v>
      </c>
      <c r="B37" s="26" t="s">
        <v>115</v>
      </c>
      <c r="C37" s="27"/>
      <c r="D37" s="166">
        <f>D38</f>
        <v>154</v>
      </c>
      <c r="E37" s="166">
        <f>E38</f>
        <v>38.8</v>
      </c>
      <c r="F37" s="166">
        <f>F38</f>
        <v>10.8</v>
      </c>
      <c r="G37" s="44">
        <f t="shared" si="2"/>
        <v>0.07012987012987014</v>
      </c>
      <c r="H37" s="44">
        <f t="shared" si="3"/>
        <v>0.2783505154639176</v>
      </c>
    </row>
    <row r="38" spans="1:8" ht="38.25">
      <c r="A38" s="23" t="s">
        <v>124</v>
      </c>
      <c r="B38" s="1" t="s">
        <v>189</v>
      </c>
      <c r="C38" s="23" t="s">
        <v>312</v>
      </c>
      <c r="D38" s="19">
        <f>154.5-0.5</f>
        <v>154</v>
      </c>
      <c r="E38" s="19">
        <v>38.8</v>
      </c>
      <c r="F38" s="19">
        <f>10.8</f>
        <v>10.8</v>
      </c>
      <c r="G38" s="44">
        <f t="shared" si="2"/>
        <v>0.07012987012987014</v>
      </c>
      <c r="H38" s="44">
        <f t="shared" si="3"/>
        <v>0.2783505154639176</v>
      </c>
    </row>
    <row r="39" spans="1:9" ht="25.5">
      <c r="A39" s="27" t="s">
        <v>86</v>
      </c>
      <c r="B39" s="26" t="s">
        <v>49</v>
      </c>
      <c r="C39" s="27"/>
      <c r="D39" s="166">
        <f>D40</f>
        <v>100</v>
      </c>
      <c r="E39" s="166">
        <f>E40</f>
        <v>25</v>
      </c>
      <c r="F39" s="166">
        <f>F40</f>
        <v>0</v>
      </c>
      <c r="G39" s="44">
        <f t="shared" si="2"/>
        <v>0</v>
      </c>
      <c r="H39" s="44">
        <f t="shared" si="3"/>
        <v>0</v>
      </c>
      <c r="I39" s="34"/>
    </row>
    <row r="40" spans="1:8" ht="12.75">
      <c r="A40" s="23" t="s">
        <v>125</v>
      </c>
      <c r="B40" s="1" t="s">
        <v>117</v>
      </c>
      <c r="C40" s="23"/>
      <c r="D40" s="19">
        <f>D41</f>
        <v>100</v>
      </c>
      <c r="E40" s="19">
        <f>E41</f>
        <v>25</v>
      </c>
      <c r="F40" s="19">
        <v>0</v>
      </c>
      <c r="G40" s="44">
        <f t="shared" si="2"/>
        <v>0</v>
      </c>
      <c r="H40" s="44">
        <f t="shared" si="3"/>
        <v>0</v>
      </c>
    </row>
    <row r="41" spans="1:8" s="70" customFormat="1" ht="54.75" customHeight="1">
      <c r="A41" s="67"/>
      <c r="B41" s="167" t="s">
        <v>314</v>
      </c>
      <c r="C41" s="67" t="s">
        <v>313</v>
      </c>
      <c r="D41" s="168">
        <v>100</v>
      </c>
      <c r="E41" s="168">
        <v>25</v>
      </c>
      <c r="F41" s="168">
        <v>0</v>
      </c>
      <c r="G41" s="68">
        <f t="shared" si="2"/>
        <v>0</v>
      </c>
      <c r="H41" s="68">
        <f t="shared" si="3"/>
        <v>0</v>
      </c>
    </row>
    <row r="42" spans="1:8" s="70" customFormat="1" ht="21.75" customHeight="1" hidden="1">
      <c r="A42" s="27" t="s">
        <v>87</v>
      </c>
      <c r="B42" s="26" t="s">
        <v>51</v>
      </c>
      <c r="C42" s="27"/>
      <c r="D42" s="166">
        <f aca="true" t="shared" si="4" ref="D42:F43">D43</f>
        <v>0</v>
      </c>
      <c r="E42" s="166">
        <f t="shared" si="4"/>
        <v>0</v>
      </c>
      <c r="F42" s="166">
        <f t="shared" si="4"/>
        <v>0</v>
      </c>
      <c r="G42" s="68" t="e">
        <f t="shared" si="2"/>
        <v>#DIV/0!</v>
      </c>
      <c r="H42" s="69" t="e">
        <f t="shared" si="3"/>
        <v>#DIV/0!</v>
      </c>
    </row>
    <row r="43" spans="1:8" s="70" customFormat="1" ht="33" customHeight="1" hidden="1">
      <c r="A43" s="36" t="s">
        <v>88</v>
      </c>
      <c r="B43" s="186" t="s">
        <v>139</v>
      </c>
      <c r="C43" s="23"/>
      <c r="D43" s="19">
        <f t="shared" si="4"/>
        <v>0</v>
      </c>
      <c r="E43" s="19">
        <f t="shared" si="4"/>
        <v>0</v>
      </c>
      <c r="F43" s="19">
        <f t="shared" si="4"/>
        <v>0</v>
      </c>
      <c r="G43" s="68" t="e">
        <f t="shared" si="2"/>
        <v>#DIV/0!</v>
      </c>
      <c r="H43" s="69" t="e">
        <f t="shared" si="3"/>
        <v>#DIV/0!</v>
      </c>
    </row>
    <row r="44" spans="1:8" s="70" customFormat="1" ht="32.25" customHeight="1" hidden="1">
      <c r="A44" s="67"/>
      <c r="B44" s="179" t="s">
        <v>139</v>
      </c>
      <c r="C44" s="67" t="s">
        <v>327</v>
      </c>
      <c r="D44" s="168">
        <f>0</f>
        <v>0</v>
      </c>
      <c r="E44" s="168">
        <f>0</f>
        <v>0</v>
      </c>
      <c r="F44" s="168">
        <f>0</f>
        <v>0</v>
      </c>
      <c r="G44" s="68" t="e">
        <f t="shared" si="2"/>
        <v>#DIV/0!</v>
      </c>
      <c r="H44" s="69" t="e">
        <f t="shared" si="3"/>
        <v>#DIV/0!</v>
      </c>
    </row>
    <row r="45" spans="1:8" ht="25.5">
      <c r="A45" s="27" t="s">
        <v>89</v>
      </c>
      <c r="B45" s="26" t="s">
        <v>52</v>
      </c>
      <c r="C45" s="27"/>
      <c r="D45" s="166">
        <f>D46</f>
        <v>405</v>
      </c>
      <c r="E45" s="166">
        <f>E46</f>
        <v>187.5</v>
      </c>
      <c r="F45" s="166">
        <f>F46</f>
        <v>137.3</v>
      </c>
      <c r="G45" s="44">
        <f t="shared" si="2"/>
        <v>0.3390123456790124</v>
      </c>
      <c r="H45" s="44">
        <f t="shared" si="3"/>
        <v>0.7322666666666667</v>
      </c>
    </row>
    <row r="46" spans="1:8" ht="12.75">
      <c r="A46" s="23" t="s">
        <v>55</v>
      </c>
      <c r="B46" s="1" t="s">
        <v>56</v>
      </c>
      <c r="C46" s="23"/>
      <c r="D46" s="19">
        <f>D47+D48+D49</f>
        <v>405</v>
      </c>
      <c r="E46" s="19">
        <f>E47+E48+E49</f>
        <v>187.5</v>
      </c>
      <c r="F46" s="19">
        <f>F47+F48+F49</f>
        <v>137.3</v>
      </c>
      <c r="G46" s="44">
        <f t="shared" si="2"/>
        <v>0.3390123456790124</v>
      </c>
      <c r="H46" s="44">
        <f t="shared" si="3"/>
        <v>0.7322666666666667</v>
      </c>
    </row>
    <row r="47" spans="1:8" s="70" customFormat="1" ht="13.5">
      <c r="A47" s="67"/>
      <c r="B47" s="167" t="s">
        <v>206</v>
      </c>
      <c r="C47" s="67" t="s">
        <v>301</v>
      </c>
      <c r="D47" s="168">
        <v>250</v>
      </c>
      <c r="E47" s="168">
        <v>62.5</v>
      </c>
      <c r="F47" s="168">
        <f>62.3</f>
        <v>62.3</v>
      </c>
      <c r="G47" s="68">
        <f t="shared" si="2"/>
        <v>0.24919999999999998</v>
      </c>
      <c r="H47" s="68">
        <f t="shared" si="3"/>
        <v>0.9967999999999999</v>
      </c>
    </row>
    <row r="48" spans="1:8" s="70" customFormat="1" ht="18" customHeight="1">
      <c r="A48" s="67"/>
      <c r="B48" s="167" t="s">
        <v>306</v>
      </c>
      <c r="C48" s="67" t="s">
        <v>302</v>
      </c>
      <c r="D48" s="168">
        <v>25</v>
      </c>
      <c r="E48" s="168">
        <v>0</v>
      </c>
      <c r="F48" s="168">
        <f>0</f>
        <v>0</v>
      </c>
      <c r="G48" s="68">
        <f t="shared" si="2"/>
        <v>0</v>
      </c>
      <c r="H48" s="68" t="e">
        <f t="shared" si="3"/>
        <v>#DIV/0!</v>
      </c>
    </row>
    <row r="49" spans="1:8" s="70" customFormat="1" ht="18" customHeight="1">
      <c r="A49" s="67"/>
      <c r="B49" s="167" t="s">
        <v>208</v>
      </c>
      <c r="C49" s="67" t="s">
        <v>307</v>
      </c>
      <c r="D49" s="168">
        <v>130</v>
      </c>
      <c r="E49" s="168">
        <v>125</v>
      </c>
      <c r="F49" s="168">
        <f>75</f>
        <v>75</v>
      </c>
      <c r="G49" s="68">
        <f t="shared" si="2"/>
        <v>0.5769230769230769</v>
      </c>
      <c r="H49" s="68">
        <f t="shared" si="3"/>
        <v>0.6</v>
      </c>
    </row>
    <row r="50" spans="1:8" ht="29.25" customHeight="1">
      <c r="A50" s="31" t="s">
        <v>142</v>
      </c>
      <c r="B50" s="184" t="s">
        <v>140</v>
      </c>
      <c r="C50" s="31"/>
      <c r="D50" s="185">
        <f>D52</f>
        <v>1</v>
      </c>
      <c r="E50" s="185">
        <f>E52</f>
        <v>1</v>
      </c>
      <c r="F50" s="185">
        <f>F52</f>
        <v>0.2</v>
      </c>
      <c r="G50" s="44">
        <f t="shared" si="2"/>
        <v>0.2</v>
      </c>
      <c r="H50" s="44">
        <f t="shared" si="3"/>
        <v>0.2</v>
      </c>
    </row>
    <row r="51" spans="1:8" ht="29.25" customHeight="1">
      <c r="A51" s="36" t="s">
        <v>136</v>
      </c>
      <c r="B51" s="186" t="s">
        <v>143</v>
      </c>
      <c r="C51" s="36"/>
      <c r="D51" s="19">
        <f>D52</f>
        <v>1</v>
      </c>
      <c r="E51" s="19">
        <f>E52</f>
        <v>1</v>
      </c>
      <c r="F51" s="19">
        <f>F52</f>
        <v>0.2</v>
      </c>
      <c r="G51" s="44">
        <f t="shared" si="2"/>
        <v>0.2</v>
      </c>
      <c r="H51" s="44">
        <f t="shared" si="3"/>
        <v>0.2</v>
      </c>
    </row>
    <row r="52" spans="1:8" s="70" customFormat="1" ht="31.5" customHeight="1">
      <c r="A52" s="67"/>
      <c r="B52" s="167" t="s">
        <v>315</v>
      </c>
      <c r="C52" s="67" t="s">
        <v>308</v>
      </c>
      <c r="D52" s="168">
        <v>1</v>
      </c>
      <c r="E52" s="168">
        <f>1</f>
        <v>1</v>
      </c>
      <c r="F52" s="168">
        <v>0.2</v>
      </c>
      <c r="G52" s="68">
        <f t="shared" si="2"/>
        <v>0.2</v>
      </c>
      <c r="H52" s="68">
        <f t="shared" si="3"/>
        <v>0.2</v>
      </c>
    </row>
    <row r="53" spans="1:8" ht="17.25" customHeight="1">
      <c r="A53" s="27" t="s">
        <v>57</v>
      </c>
      <c r="B53" s="26" t="s">
        <v>58</v>
      </c>
      <c r="C53" s="27"/>
      <c r="D53" s="166">
        <f aca="true" t="shared" si="5" ref="D53:F54">D54</f>
        <v>3</v>
      </c>
      <c r="E53" s="166">
        <f t="shared" si="5"/>
        <v>0</v>
      </c>
      <c r="F53" s="166">
        <f t="shared" si="5"/>
        <v>0</v>
      </c>
      <c r="G53" s="44">
        <f t="shared" si="2"/>
        <v>0</v>
      </c>
      <c r="H53" s="44">
        <v>0</v>
      </c>
    </row>
    <row r="54" spans="1:8" ht="12.75">
      <c r="A54" s="23" t="s">
        <v>62</v>
      </c>
      <c r="B54" s="1" t="s">
        <v>63</v>
      </c>
      <c r="C54" s="23"/>
      <c r="D54" s="19">
        <f t="shared" si="5"/>
        <v>3</v>
      </c>
      <c r="E54" s="19">
        <f t="shared" si="5"/>
        <v>0</v>
      </c>
      <c r="F54" s="19">
        <f t="shared" si="5"/>
        <v>0</v>
      </c>
      <c r="G54" s="44">
        <f t="shared" si="2"/>
        <v>0</v>
      </c>
      <c r="H54" s="44">
        <v>0</v>
      </c>
    </row>
    <row r="55" spans="1:8" s="70" customFormat="1" ht="27" customHeight="1">
      <c r="A55" s="67"/>
      <c r="B55" s="167" t="s">
        <v>309</v>
      </c>
      <c r="C55" s="67" t="s">
        <v>310</v>
      </c>
      <c r="D55" s="168">
        <v>3</v>
      </c>
      <c r="E55" s="168">
        <v>0</v>
      </c>
      <c r="F55" s="168">
        <v>0</v>
      </c>
      <c r="G55" s="68">
        <f t="shared" si="2"/>
        <v>0</v>
      </c>
      <c r="H55" s="68">
        <v>0</v>
      </c>
    </row>
    <row r="56" spans="1:8" ht="23.25" customHeight="1">
      <c r="A56" s="27"/>
      <c r="B56" s="26" t="s">
        <v>111</v>
      </c>
      <c r="C56" s="27"/>
      <c r="D56" s="19">
        <f>D57</f>
        <v>2442.1</v>
      </c>
      <c r="E56" s="19">
        <f>E57</f>
        <v>637.2</v>
      </c>
      <c r="F56" s="19">
        <f>F57</f>
        <v>363.6</v>
      </c>
      <c r="G56" s="44">
        <f t="shared" si="2"/>
        <v>0.14888825191433605</v>
      </c>
      <c r="H56" s="44">
        <f t="shared" si="3"/>
        <v>0.5706214689265536</v>
      </c>
    </row>
    <row r="57" spans="1:8" s="70" customFormat="1" ht="25.5">
      <c r="A57" s="67"/>
      <c r="B57" s="167" t="s">
        <v>112</v>
      </c>
      <c r="C57" s="67" t="s">
        <v>232</v>
      </c>
      <c r="D57" s="168">
        <v>2442.1</v>
      </c>
      <c r="E57" s="168">
        <f>637.2</f>
        <v>637.2</v>
      </c>
      <c r="F57" s="168">
        <f>363.6</f>
        <v>363.6</v>
      </c>
      <c r="G57" s="68">
        <f t="shared" si="2"/>
        <v>0.14888825191433605</v>
      </c>
      <c r="H57" s="68">
        <f t="shared" si="3"/>
        <v>0.5706214689265536</v>
      </c>
    </row>
    <row r="58" spans="1:8" ht="24.75" customHeight="1">
      <c r="A58" s="23"/>
      <c r="B58" s="198" t="s">
        <v>79</v>
      </c>
      <c r="C58" s="199"/>
      <c r="D58" s="200">
        <f>D32+D37+D39+D42+D45+D50+D53+D56</f>
        <v>5437.7</v>
      </c>
      <c r="E58" s="200">
        <f>E32+E37+E39+E42+E45+E50+E53+E56</f>
        <v>1512.8</v>
      </c>
      <c r="F58" s="200">
        <f>F32+F37+F39+F42+F45+F50+F53+F56</f>
        <v>893.1</v>
      </c>
      <c r="G58" s="44">
        <f t="shared" si="2"/>
        <v>0.16424223476837635</v>
      </c>
      <c r="H58" s="44">
        <f t="shared" si="3"/>
        <v>0.5903622421998943</v>
      </c>
    </row>
    <row r="59" spans="1:8" ht="15">
      <c r="A59" s="202"/>
      <c r="B59" s="1" t="s">
        <v>94</v>
      </c>
      <c r="C59" s="23"/>
      <c r="D59" s="201">
        <f>D56</f>
        <v>2442.1</v>
      </c>
      <c r="E59" s="201">
        <f>E56</f>
        <v>637.2</v>
      </c>
      <c r="F59" s="201">
        <f>F56</f>
        <v>363.6</v>
      </c>
      <c r="G59" s="44">
        <f t="shared" si="2"/>
        <v>0.14888825191433605</v>
      </c>
      <c r="H59" s="44">
        <f t="shared" si="3"/>
        <v>0.5706214689265536</v>
      </c>
    </row>
    <row r="60" spans="1:8" ht="15">
      <c r="A60" s="109"/>
      <c r="B60" s="106"/>
      <c r="C60" s="107"/>
      <c r="D60" s="106"/>
      <c r="E60" s="106"/>
      <c r="F60" s="106"/>
      <c r="G60" s="106"/>
      <c r="H60" s="106"/>
    </row>
    <row r="61" spans="1:8" ht="12.75">
      <c r="A61" s="107"/>
      <c r="B61" s="106"/>
      <c r="C61" s="107"/>
      <c r="D61" s="106"/>
      <c r="E61" s="106"/>
      <c r="F61" s="106"/>
      <c r="G61" s="106"/>
      <c r="H61" s="106"/>
    </row>
    <row r="62" spans="1:8" ht="15">
      <c r="A62" s="107"/>
      <c r="B62" s="108" t="s">
        <v>104</v>
      </c>
      <c r="C62" s="109"/>
      <c r="D62" s="106"/>
      <c r="E62" s="106"/>
      <c r="F62" s="106"/>
      <c r="G62" s="106"/>
      <c r="H62" s="106">
        <v>2396.2</v>
      </c>
    </row>
    <row r="63" spans="1:8" ht="15">
      <c r="A63" s="107"/>
      <c r="B63" s="108"/>
      <c r="C63" s="109"/>
      <c r="D63" s="106"/>
      <c r="E63" s="106"/>
      <c r="F63" s="106"/>
      <c r="G63" s="106"/>
      <c r="H63" s="106"/>
    </row>
    <row r="64" spans="1:8" ht="15">
      <c r="A64" s="107"/>
      <c r="B64" s="108" t="s">
        <v>95</v>
      </c>
      <c r="C64" s="109"/>
      <c r="D64" s="106"/>
      <c r="E64" s="106"/>
      <c r="F64" s="114"/>
      <c r="G64" s="106"/>
      <c r="H64" s="106"/>
    </row>
    <row r="65" spans="1:8" ht="15">
      <c r="A65" s="107"/>
      <c r="B65" s="108" t="s">
        <v>96</v>
      </c>
      <c r="C65" s="109"/>
      <c r="D65" s="106"/>
      <c r="E65" s="106"/>
      <c r="F65" s="106"/>
      <c r="G65" s="106"/>
      <c r="H65" s="106"/>
    </row>
    <row r="66" spans="1:8" ht="15">
      <c r="A66" s="106"/>
      <c r="B66" s="108"/>
      <c r="C66" s="109"/>
      <c r="D66" s="106"/>
      <c r="E66" s="106"/>
      <c r="F66" s="106"/>
      <c r="G66" s="106"/>
      <c r="H66" s="106"/>
    </row>
    <row r="67" spans="1:8" ht="15">
      <c r="A67" s="106"/>
      <c r="B67" s="108" t="s">
        <v>97</v>
      </c>
      <c r="C67" s="109"/>
      <c r="D67" s="106"/>
      <c r="E67" s="106"/>
      <c r="F67" s="106"/>
      <c r="G67" s="106"/>
      <c r="H67" s="106"/>
    </row>
    <row r="68" spans="1:8" ht="15">
      <c r="A68" s="106"/>
      <c r="B68" s="108" t="s">
        <v>98</v>
      </c>
      <c r="C68" s="109"/>
      <c r="D68" s="106"/>
      <c r="E68" s="106"/>
      <c r="F68" s="106"/>
      <c r="G68" s="106"/>
      <c r="H68" s="106"/>
    </row>
    <row r="69" spans="1:8" ht="15">
      <c r="A69" s="106"/>
      <c r="B69" s="108"/>
      <c r="C69" s="109"/>
      <c r="D69" s="106"/>
      <c r="E69" s="106"/>
      <c r="F69" s="106"/>
      <c r="G69" s="106"/>
      <c r="H69" s="106"/>
    </row>
    <row r="70" spans="1:8" ht="15">
      <c r="A70" s="106"/>
      <c r="B70" s="108" t="s">
        <v>99</v>
      </c>
      <c r="C70" s="109"/>
      <c r="D70" s="106"/>
      <c r="E70" s="106"/>
      <c r="F70" s="106"/>
      <c r="G70" s="106"/>
      <c r="H70" s="106"/>
    </row>
    <row r="71" spans="1:8" ht="15">
      <c r="A71" s="106"/>
      <c r="B71" s="108" t="s">
        <v>100</v>
      </c>
      <c r="C71" s="109"/>
      <c r="D71" s="106"/>
      <c r="E71" s="106"/>
      <c r="F71" s="106"/>
      <c r="G71" s="106"/>
      <c r="H71" s="106"/>
    </row>
    <row r="72" spans="1:8" ht="15">
      <c r="A72" s="106"/>
      <c r="B72" s="108"/>
      <c r="C72" s="109"/>
      <c r="D72" s="106"/>
      <c r="E72" s="106"/>
      <c r="F72" s="106"/>
      <c r="G72" s="106"/>
      <c r="H72" s="106"/>
    </row>
    <row r="73" spans="1:8" ht="15">
      <c r="A73" s="106"/>
      <c r="B73" s="108" t="s">
        <v>101</v>
      </c>
      <c r="C73" s="109"/>
      <c r="D73" s="106"/>
      <c r="E73" s="106"/>
      <c r="F73" s="106"/>
      <c r="G73" s="106"/>
      <c r="H73" s="106"/>
    </row>
    <row r="74" spans="1:8" ht="15">
      <c r="A74" s="106"/>
      <c r="B74" s="108" t="s">
        <v>102</v>
      </c>
      <c r="C74" s="109"/>
      <c r="D74" s="106"/>
      <c r="E74" s="106"/>
      <c r="F74" s="106"/>
      <c r="G74" s="106"/>
      <c r="H74" s="106"/>
    </row>
    <row r="75" spans="2:3" ht="15">
      <c r="B75" s="6"/>
      <c r="C75" s="14"/>
    </row>
    <row r="76" spans="2:3" ht="15">
      <c r="B76" s="6"/>
      <c r="C76" s="14"/>
    </row>
    <row r="77" spans="2:8" ht="15">
      <c r="B77" s="6" t="s">
        <v>103</v>
      </c>
      <c r="C77" s="14"/>
      <c r="H77" s="2">
        <f>H62+F27-F58</f>
        <v>2389.2000000000003</v>
      </c>
    </row>
    <row r="80" spans="2:3" ht="15">
      <c r="B80" s="6" t="s">
        <v>105</v>
      </c>
      <c r="C80" s="14"/>
    </row>
    <row r="81" spans="2:3" ht="15">
      <c r="B81" s="6" t="s">
        <v>106</v>
      </c>
      <c r="C81" s="14"/>
    </row>
    <row r="82" spans="2:3" ht="15">
      <c r="B82" s="6" t="s">
        <v>107</v>
      </c>
      <c r="C82" s="14"/>
    </row>
  </sheetData>
  <sheetProtection/>
  <mergeCells count="16">
    <mergeCell ref="A30:A31"/>
    <mergeCell ref="B30:B31"/>
    <mergeCell ref="D30:D31"/>
    <mergeCell ref="H30:H31"/>
    <mergeCell ref="E30:E31"/>
    <mergeCell ref="C30:C31"/>
    <mergeCell ref="A1:H1"/>
    <mergeCell ref="G2:G3"/>
    <mergeCell ref="A29:H29"/>
    <mergeCell ref="G30:G31"/>
    <mergeCell ref="F30:F31"/>
    <mergeCell ref="H2:H3"/>
    <mergeCell ref="B2:B3"/>
    <mergeCell ref="D2:D3"/>
    <mergeCell ref="E2:E3"/>
    <mergeCell ref="F2:F3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124"/>
  <sheetViews>
    <sheetView zoomScalePageLayoutView="0" workbookViewId="0" topLeftCell="A10">
      <selection activeCell="D20" sqref="A20:H61"/>
    </sheetView>
  </sheetViews>
  <sheetFormatPr defaultColWidth="9.140625" defaultRowHeight="12.75"/>
  <cols>
    <col min="1" max="1" width="8.00390625" style="3" customWidth="1"/>
    <col min="2" max="2" width="32.140625" style="3" customWidth="1"/>
    <col min="3" max="3" width="16.7109375" style="10" customWidth="1"/>
    <col min="4" max="5" width="11.8515625" style="3" customWidth="1"/>
    <col min="6" max="7" width="11.57421875" style="3" customWidth="1"/>
    <col min="8" max="8" width="12.140625" style="3" customWidth="1"/>
    <col min="9" max="16384" width="9.140625" style="3" customWidth="1"/>
  </cols>
  <sheetData>
    <row r="1" spans="1:8" s="12" customFormat="1" ht="58.5" customHeight="1">
      <c r="A1" s="128" t="s">
        <v>329</v>
      </c>
      <c r="B1" s="128"/>
      <c r="C1" s="128"/>
      <c r="D1" s="128"/>
      <c r="E1" s="128"/>
      <c r="F1" s="128"/>
      <c r="G1" s="128"/>
      <c r="H1" s="128"/>
    </row>
    <row r="2" spans="1:8" ht="12.75" customHeight="1">
      <c r="A2" s="13"/>
      <c r="B2" s="132" t="s">
        <v>13</v>
      </c>
      <c r="C2" s="30"/>
      <c r="D2" s="130" t="s">
        <v>14</v>
      </c>
      <c r="E2" s="125" t="s">
        <v>239</v>
      </c>
      <c r="F2" s="130" t="s">
        <v>15</v>
      </c>
      <c r="G2" s="153" t="s">
        <v>162</v>
      </c>
      <c r="H2" s="125" t="s">
        <v>240</v>
      </c>
    </row>
    <row r="3" spans="1:8" ht="24.75" customHeight="1">
      <c r="A3" s="5"/>
      <c r="B3" s="132"/>
      <c r="C3" s="30"/>
      <c r="D3" s="130"/>
      <c r="E3" s="126"/>
      <c r="F3" s="130"/>
      <c r="G3" s="154"/>
      <c r="H3" s="126"/>
    </row>
    <row r="4" spans="1:8" ht="30">
      <c r="A4" s="5"/>
      <c r="B4" s="20" t="s">
        <v>93</v>
      </c>
      <c r="C4" s="37"/>
      <c r="D4" s="21">
        <f>D5+D6+D7+D8+D9+D10+D11+D12+D13+D14+D15+D16+D17+D18+D19</f>
        <v>3040.1</v>
      </c>
      <c r="E4" s="21">
        <f>E5+E6+E7+E8+E9+E10+E11+E12+E13+E14+E15+E16+E17+E18+E19</f>
        <v>479</v>
      </c>
      <c r="F4" s="21">
        <f>F5+F6+F7+F8+F9+F10+F11+F12+F13+F14+F15+F16+F17+F18+F19</f>
        <v>673.5000000000001</v>
      </c>
      <c r="G4" s="8">
        <f>F4/D4</f>
        <v>0.22153876517219834</v>
      </c>
      <c r="H4" s="8">
        <f>F4/E4</f>
        <v>1.4060542797494784</v>
      </c>
    </row>
    <row r="5" spans="1:8" ht="15">
      <c r="A5" s="5"/>
      <c r="B5" s="1" t="s">
        <v>17</v>
      </c>
      <c r="C5" s="23"/>
      <c r="D5" s="19">
        <v>1000</v>
      </c>
      <c r="E5" s="19">
        <v>160</v>
      </c>
      <c r="F5" s="19">
        <v>151.9</v>
      </c>
      <c r="G5" s="8">
        <f aca="true" t="shared" si="0" ref="G5:G27">F5/D5</f>
        <v>0.1519</v>
      </c>
      <c r="H5" s="8">
        <f aca="true" t="shared" si="1" ref="H5:H27">F5/E5</f>
        <v>0.9493750000000001</v>
      </c>
    </row>
    <row r="6" spans="1:8" ht="15">
      <c r="A6" s="5"/>
      <c r="B6" s="1" t="s">
        <v>355</v>
      </c>
      <c r="C6" s="23"/>
      <c r="D6" s="19">
        <v>400.1</v>
      </c>
      <c r="E6" s="19">
        <v>100</v>
      </c>
      <c r="F6" s="19">
        <v>93</v>
      </c>
      <c r="G6" s="8">
        <v>0</v>
      </c>
      <c r="H6" s="8">
        <v>0</v>
      </c>
    </row>
    <row r="7" spans="1:8" ht="15">
      <c r="A7" s="5"/>
      <c r="B7" s="1" t="s">
        <v>19</v>
      </c>
      <c r="C7" s="23"/>
      <c r="D7" s="19">
        <v>100</v>
      </c>
      <c r="E7" s="19">
        <v>30</v>
      </c>
      <c r="F7" s="19">
        <v>2.8</v>
      </c>
      <c r="G7" s="8">
        <f t="shared" si="0"/>
        <v>0.027999999999999997</v>
      </c>
      <c r="H7" s="8">
        <f t="shared" si="1"/>
        <v>0.09333333333333332</v>
      </c>
    </row>
    <row r="8" spans="1:8" ht="15">
      <c r="A8" s="5"/>
      <c r="B8" s="1" t="s">
        <v>20</v>
      </c>
      <c r="C8" s="23"/>
      <c r="D8" s="19">
        <v>120</v>
      </c>
      <c r="E8" s="19">
        <v>10</v>
      </c>
      <c r="F8" s="19">
        <v>5.4</v>
      </c>
      <c r="G8" s="8">
        <f t="shared" si="0"/>
        <v>0.045000000000000005</v>
      </c>
      <c r="H8" s="8">
        <f t="shared" si="1"/>
        <v>0.54</v>
      </c>
    </row>
    <row r="9" spans="1:8" ht="15">
      <c r="A9" s="5"/>
      <c r="B9" s="1" t="s">
        <v>21</v>
      </c>
      <c r="C9" s="23"/>
      <c r="D9" s="19">
        <v>1300</v>
      </c>
      <c r="E9" s="19">
        <v>150</v>
      </c>
      <c r="F9" s="19">
        <v>414.8</v>
      </c>
      <c r="G9" s="8">
        <f t="shared" si="0"/>
        <v>0.3190769230769231</v>
      </c>
      <c r="H9" s="8">
        <f t="shared" si="1"/>
        <v>2.7653333333333334</v>
      </c>
    </row>
    <row r="10" spans="1:8" ht="15">
      <c r="A10" s="5"/>
      <c r="B10" s="1" t="s">
        <v>118</v>
      </c>
      <c r="C10" s="23"/>
      <c r="D10" s="19">
        <v>10</v>
      </c>
      <c r="E10" s="19">
        <v>2</v>
      </c>
      <c r="F10" s="19">
        <v>1.6</v>
      </c>
      <c r="G10" s="8">
        <f t="shared" si="0"/>
        <v>0.16</v>
      </c>
      <c r="H10" s="8">
        <f t="shared" si="1"/>
        <v>0.8</v>
      </c>
    </row>
    <row r="11" spans="1:8" ht="25.5">
      <c r="A11" s="5"/>
      <c r="B11" s="1" t="s">
        <v>22</v>
      </c>
      <c r="C11" s="23"/>
      <c r="D11" s="19">
        <v>0</v>
      </c>
      <c r="E11" s="19">
        <v>0</v>
      </c>
      <c r="F11" s="19">
        <v>0</v>
      </c>
      <c r="G11" s="8">
        <v>0</v>
      </c>
      <c r="H11" s="8">
        <v>0</v>
      </c>
    </row>
    <row r="12" spans="1:8" ht="15">
      <c r="A12" s="5"/>
      <c r="B12" s="1" t="s">
        <v>23</v>
      </c>
      <c r="C12" s="23"/>
      <c r="D12" s="19">
        <v>110</v>
      </c>
      <c r="E12" s="19">
        <v>27</v>
      </c>
      <c r="F12" s="19">
        <v>4</v>
      </c>
      <c r="G12" s="8">
        <f t="shared" si="0"/>
        <v>0.03636363636363636</v>
      </c>
      <c r="H12" s="8">
        <f t="shared" si="1"/>
        <v>0.14814814814814814</v>
      </c>
    </row>
    <row r="13" spans="1:8" ht="15">
      <c r="A13" s="5"/>
      <c r="B13" s="1" t="s">
        <v>24</v>
      </c>
      <c r="C13" s="23"/>
      <c r="D13" s="19">
        <v>0</v>
      </c>
      <c r="E13" s="19">
        <v>0</v>
      </c>
      <c r="F13" s="19">
        <v>0</v>
      </c>
      <c r="G13" s="8">
        <v>0</v>
      </c>
      <c r="H13" s="8">
        <v>0</v>
      </c>
    </row>
    <row r="14" spans="1:8" ht="15">
      <c r="A14" s="5"/>
      <c r="B14" s="1" t="s">
        <v>26</v>
      </c>
      <c r="C14" s="23"/>
      <c r="D14" s="19">
        <v>0</v>
      </c>
      <c r="E14" s="19">
        <v>0</v>
      </c>
      <c r="F14" s="19">
        <v>0</v>
      </c>
      <c r="G14" s="8">
        <v>0</v>
      </c>
      <c r="H14" s="8">
        <v>0</v>
      </c>
    </row>
    <row r="15" spans="1:8" ht="23.25" customHeight="1">
      <c r="A15" s="5"/>
      <c r="B15" s="1" t="s">
        <v>27</v>
      </c>
      <c r="C15" s="23"/>
      <c r="D15" s="19">
        <v>0</v>
      </c>
      <c r="E15" s="19">
        <v>0</v>
      </c>
      <c r="F15" s="19">
        <v>0</v>
      </c>
      <c r="G15" s="8">
        <v>0</v>
      </c>
      <c r="H15" s="8">
        <v>0</v>
      </c>
    </row>
    <row r="16" spans="1:8" ht="25.5">
      <c r="A16" s="5"/>
      <c r="B16" s="1" t="s">
        <v>28</v>
      </c>
      <c r="C16" s="23"/>
      <c r="D16" s="19">
        <v>0</v>
      </c>
      <c r="E16" s="19">
        <v>0</v>
      </c>
      <c r="F16" s="19">
        <v>0</v>
      </c>
      <c r="G16" s="8">
        <v>0</v>
      </c>
      <c r="H16" s="8">
        <v>0</v>
      </c>
    </row>
    <row r="17" spans="1:8" ht="25.5">
      <c r="A17" s="5"/>
      <c r="B17" s="1" t="s">
        <v>30</v>
      </c>
      <c r="C17" s="23"/>
      <c r="D17" s="19">
        <v>0</v>
      </c>
      <c r="E17" s="19">
        <v>0</v>
      </c>
      <c r="F17" s="19">
        <v>0</v>
      </c>
      <c r="G17" s="8">
        <v>0</v>
      </c>
      <c r="H17" s="8">
        <v>0</v>
      </c>
    </row>
    <row r="18" spans="1:8" ht="15">
      <c r="A18" s="5"/>
      <c r="B18" s="1" t="s">
        <v>133</v>
      </c>
      <c r="C18" s="23"/>
      <c r="D18" s="19">
        <v>0</v>
      </c>
      <c r="E18" s="19">
        <v>0</v>
      </c>
      <c r="F18" s="19">
        <v>0</v>
      </c>
      <c r="G18" s="8">
        <v>0</v>
      </c>
      <c r="H18" s="8">
        <v>0</v>
      </c>
    </row>
    <row r="19" spans="1:8" ht="15">
      <c r="A19" s="5"/>
      <c r="B19" s="1" t="s">
        <v>33</v>
      </c>
      <c r="C19" s="100"/>
      <c r="D19" s="98">
        <v>0</v>
      </c>
      <c r="E19" s="98">
        <v>0</v>
      </c>
      <c r="F19" s="98">
        <v>0</v>
      </c>
      <c r="G19" s="105">
        <v>0</v>
      </c>
      <c r="H19" s="8">
        <v>0</v>
      </c>
    </row>
    <row r="20" spans="1:8" ht="25.5">
      <c r="A20" s="5"/>
      <c r="B20" s="26" t="s">
        <v>92</v>
      </c>
      <c r="C20" s="27"/>
      <c r="D20" s="19">
        <f>D21+D22+D23+D24+D25</f>
        <v>1314.4</v>
      </c>
      <c r="E20" s="19">
        <f>E21+E22+E23+E24+E25</f>
        <v>328.70000000000005</v>
      </c>
      <c r="F20" s="19">
        <f>F21+F22+F23+F24+F25</f>
        <v>27.3</v>
      </c>
      <c r="G20" s="8">
        <f t="shared" si="0"/>
        <v>0.02076993304930006</v>
      </c>
      <c r="H20" s="8">
        <f t="shared" si="1"/>
        <v>0.08305445695162761</v>
      </c>
    </row>
    <row r="21" spans="1:8" ht="15">
      <c r="A21" s="5"/>
      <c r="B21" s="1" t="s">
        <v>35</v>
      </c>
      <c r="C21" s="23"/>
      <c r="D21" s="19">
        <v>86.2</v>
      </c>
      <c r="E21" s="19">
        <v>21.6</v>
      </c>
      <c r="F21" s="23" t="s">
        <v>330</v>
      </c>
      <c r="G21" s="8">
        <f t="shared" si="0"/>
        <v>0.16705336426914152</v>
      </c>
      <c r="H21" s="8">
        <f t="shared" si="1"/>
        <v>0.6666666666666666</v>
      </c>
    </row>
    <row r="22" spans="1:8" ht="15">
      <c r="A22" s="5"/>
      <c r="B22" s="1" t="s">
        <v>113</v>
      </c>
      <c r="C22" s="23"/>
      <c r="D22" s="19">
        <f>154.5-0.5</f>
        <v>154</v>
      </c>
      <c r="E22" s="19">
        <f>38.5</f>
        <v>38.5</v>
      </c>
      <c r="F22" s="19">
        <v>12.9</v>
      </c>
      <c r="G22" s="8">
        <f t="shared" si="0"/>
        <v>0.08376623376623377</v>
      </c>
      <c r="H22" s="8">
        <f t="shared" si="1"/>
        <v>0.33506493506493507</v>
      </c>
    </row>
    <row r="23" spans="1:8" ht="15">
      <c r="A23" s="5"/>
      <c r="B23" s="1" t="s">
        <v>78</v>
      </c>
      <c r="C23" s="23"/>
      <c r="D23" s="19">
        <v>1074.2</v>
      </c>
      <c r="E23" s="19">
        <v>268.6</v>
      </c>
      <c r="F23" s="19">
        <v>0</v>
      </c>
      <c r="G23" s="8">
        <v>0</v>
      </c>
      <c r="H23" s="8">
        <v>0</v>
      </c>
    </row>
    <row r="24" spans="1:8" ht="38.25">
      <c r="A24" s="5"/>
      <c r="B24" s="1" t="s">
        <v>38</v>
      </c>
      <c r="C24" s="23"/>
      <c r="D24" s="19">
        <v>0</v>
      </c>
      <c r="E24" s="19">
        <v>0</v>
      </c>
      <c r="F24" s="19">
        <v>0</v>
      </c>
      <c r="G24" s="8">
        <v>0</v>
      </c>
      <c r="H24" s="8">
        <v>0</v>
      </c>
    </row>
    <row r="25" spans="1:8" ht="28.5" customHeight="1" thickBot="1">
      <c r="A25" s="5"/>
      <c r="B25" s="61" t="s">
        <v>171</v>
      </c>
      <c r="C25" s="73"/>
      <c r="D25" s="19">
        <v>0</v>
      </c>
      <c r="E25" s="19">
        <v>0</v>
      </c>
      <c r="F25" s="19">
        <v>0</v>
      </c>
      <c r="G25" s="8">
        <v>0</v>
      </c>
      <c r="H25" s="8">
        <v>0</v>
      </c>
    </row>
    <row r="26" spans="1:8" ht="26.25" customHeight="1">
      <c r="A26" s="5"/>
      <c r="B26" s="33" t="s">
        <v>39</v>
      </c>
      <c r="C26" s="74"/>
      <c r="D26" s="21">
        <f>D4+D20</f>
        <v>4354.5</v>
      </c>
      <c r="E26" s="21">
        <f>E4+E20</f>
        <v>807.7</v>
      </c>
      <c r="F26" s="21">
        <f>F4+F20</f>
        <v>700.8000000000001</v>
      </c>
      <c r="G26" s="8">
        <f t="shared" si="0"/>
        <v>0.16093696176369274</v>
      </c>
      <c r="H26" s="8">
        <f t="shared" si="1"/>
        <v>0.8676488795344807</v>
      </c>
    </row>
    <row r="27" spans="1:8" ht="40.5" customHeight="1">
      <c r="A27" s="5"/>
      <c r="B27" s="1" t="s">
        <v>119</v>
      </c>
      <c r="C27" s="23"/>
      <c r="D27" s="19">
        <f>D4</f>
        <v>3040.1</v>
      </c>
      <c r="E27" s="19">
        <f>E4</f>
        <v>479</v>
      </c>
      <c r="F27" s="19">
        <f>F4</f>
        <v>673.5000000000001</v>
      </c>
      <c r="G27" s="8">
        <f t="shared" si="0"/>
        <v>0.22153876517219834</v>
      </c>
      <c r="H27" s="8">
        <f t="shared" si="1"/>
        <v>1.4060542797494784</v>
      </c>
    </row>
    <row r="28" spans="1:8" ht="12.75">
      <c r="A28" s="135"/>
      <c r="B28" s="155"/>
      <c r="C28" s="155"/>
      <c r="D28" s="155"/>
      <c r="E28" s="155"/>
      <c r="F28" s="155"/>
      <c r="G28" s="155"/>
      <c r="H28" s="156"/>
    </row>
    <row r="29" spans="1:8" ht="15" customHeight="1">
      <c r="A29" s="150" t="s">
        <v>178</v>
      </c>
      <c r="B29" s="132" t="s">
        <v>40</v>
      </c>
      <c r="C29" s="133" t="s">
        <v>227</v>
      </c>
      <c r="D29" s="130" t="s">
        <v>14</v>
      </c>
      <c r="E29" s="125" t="s">
        <v>239</v>
      </c>
      <c r="F29" s="125" t="s">
        <v>15</v>
      </c>
      <c r="G29" s="153" t="s">
        <v>162</v>
      </c>
      <c r="H29" s="125" t="s">
        <v>240</v>
      </c>
    </row>
    <row r="30" spans="1:8" ht="15" customHeight="1">
      <c r="A30" s="150"/>
      <c r="B30" s="132"/>
      <c r="C30" s="134"/>
      <c r="D30" s="130"/>
      <c r="E30" s="126"/>
      <c r="F30" s="126"/>
      <c r="G30" s="154"/>
      <c r="H30" s="126"/>
    </row>
    <row r="31" spans="1:8" ht="25.5">
      <c r="A31" s="27" t="s">
        <v>80</v>
      </c>
      <c r="B31" s="26" t="s">
        <v>41</v>
      </c>
      <c r="C31" s="27"/>
      <c r="D31" s="166">
        <f>D32+D33+D34</f>
        <v>1704.4</v>
      </c>
      <c r="E31" s="166">
        <f>E32+E33+E34</f>
        <v>432.6</v>
      </c>
      <c r="F31" s="166">
        <f>F32+F33+F34</f>
        <v>252.6</v>
      </c>
      <c r="G31" s="203">
        <f>F31/D31</f>
        <v>0.14820464679652662</v>
      </c>
      <c r="H31" s="46">
        <f>F31/E31</f>
        <v>0.5839112343966713</v>
      </c>
    </row>
    <row r="32" spans="1:8" ht="77.25" customHeight="1">
      <c r="A32" s="23" t="s">
        <v>83</v>
      </c>
      <c r="B32" s="1" t="s">
        <v>182</v>
      </c>
      <c r="C32" s="23" t="s">
        <v>83</v>
      </c>
      <c r="D32" s="19">
        <v>1689.9</v>
      </c>
      <c r="E32" s="19">
        <v>430.1</v>
      </c>
      <c r="F32" s="19">
        <f>252.6</f>
        <v>252.6</v>
      </c>
      <c r="G32" s="203">
        <f aca="true" t="shared" si="2" ref="G32:G61">F32/D32</f>
        <v>0.1494763003728031</v>
      </c>
      <c r="H32" s="46">
        <f aca="true" t="shared" si="3" ref="H32:H61">F32/E32</f>
        <v>0.5873052778423622</v>
      </c>
    </row>
    <row r="33" spans="1:8" ht="12.75">
      <c r="A33" s="23" t="s">
        <v>85</v>
      </c>
      <c r="B33" s="1" t="s">
        <v>46</v>
      </c>
      <c r="C33" s="23" t="s">
        <v>85</v>
      </c>
      <c r="D33" s="19">
        <v>10</v>
      </c>
      <c r="E33" s="19">
        <v>2.5</v>
      </c>
      <c r="F33" s="19">
        <v>0</v>
      </c>
      <c r="G33" s="203">
        <f t="shared" si="2"/>
        <v>0</v>
      </c>
      <c r="H33" s="46">
        <f t="shared" si="3"/>
        <v>0</v>
      </c>
    </row>
    <row r="34" spans="1:8" ht="25.5">
      <c r="A34" s="23" t="s">
        <v>144</v>
      </c>
      <c r="B34" s="1" t="s">
        <v>141</v>
      </c>
      <c r="C34" s="23"/>
      <c r="D34" s="19">
        <f>D35</f>
        <v>4.5</v>
      </c>
      <c r="E34" s="19">
        <f>E35</f>
        <v>0</v>
      </c>
      <c r="F34" s="19">
        <f>F35</f>
        <v>0</v>
      </c>
      <c r="G34" s="203">
        <f t="shared" si="2"/>
        <v>0</v>
      </c>
      <c r="H34" s="46" t="e">
        <f t="shared" si="3"/>
        <v>#DIV/0!</v>
      </c>
    </row>
    <row r="35" spans="1:8" s="70" customFormat="1" ht="25.5">
      <c r="A35" s="67"/>
      <c r="B35" s="167" t="s">
        <v>129</v>
      </c>
      <c r="C35" s="67" t="s">
        <v>253</v>
      </c>
      <c r="D35" s="168">
        <v>4.5</v>
      </c>
      <c r="E35" s="168">
        <v>0</v>
      </c>
      <c r="F35" s="168">
        <v>0</v>
      </c>
      <c r="G35" s="204">
        <f t="shared" si="2"/>
        <v>0</v>
      </c>
      <c r="H35" s="77" t="e">
        <f t="shared" si="3"/>
        <v>#DIV/0!</v>
      </c>
    </row>
    <row r="36" spans="1:8" ht="14.25" customHeight="1">
      <c r="A36" s="27" t="s">
        <v>123</v>
      </c>
      <c r="B36" s="26" t="s">
        <v>115</v>
      </c>
      <c r="C36" s="27"/>
      <c r="D36" s="166">
        <f>D37</f>
        <v>154</v>
      </c>
      <c r="E36" s="166">
        <f>E37</f>
        <v>38.8</v>
      </c>
      <c r="F36" s="166">
        <f>F37</f>
        <v>10.9</v>
      </c>
      <c r="G36" s="203">
        <f t="shared" si="2"/>
        <v>0.07077922077922078</v>
      </c>
      <c r="H36" s="46">
        <f t="shared" si="3"/>
        <v>0.28092783505154645</v>
      </c>
    </row>
    <row r="37" spans="1:8" ht="38.25">
      <c r="A37" s="23" t="s">
        <v>124</v>
      </c>
      <c r="B37" s="1" t="s">
        <v>189</v>
      </c>
      <c r="C37" s="23" t="s">
        <v>312</v>
      </c>
      <c r="D37" s="19">
        <f>154.5-0.5</f>
        <v>154</v>
      </c>
      <c r="E37" s="19">
        <v>38.8</v>
      </c>
      <c r="F37" s="19">
        <f>10.9</f>
        <v>10.9</v>
      </c>
      <c r="G37" s="203">
        <f t="shared" si="2"/>
        <v>0.07077922077922078</v>
      </c>
      <c r="H37" s="46">
        <f t="shared" si="3"/>
        <v>0.28092783505154645</v>
      </c>
    </row>
    <row r="38" spans="1:8" ht="25.5" hidden="1">
      <c r="A38" s="27" t="s">
        <v>86</v>
      </c>
      <c r="B38" s="26" t="s">
        <v>49</v>
      </c>
      <c r="C38" s="27"/>
      <c r="D38" s="166">
        <f aca="true" t="shared" si="4" ref="D38:F39">D39</f>
        <v>0</v>
      </c>
      <c r="E38" s="166">
        <f t="shared" si="4"/>
        <v>0</v>
      </c>
      <c r="F38" s="166">
        <f t="shared" si="4"/>
        <v>0</v>
      </c>
      <c r="G38" s="203" t="e">
        <f t="shared" si="2"/>
        <v>#DIV/0!</v>
      </c>
      <c r="H38" s="46" t="e">
        <f t="shared" si="3"/>
        <v>#DIV/0!</v>
      </c>
    </row>
    <row r="39" spans="1:8" ht="12.75" hidden="1">
      <c r="A39" s="23" t="s">
        <v>125</v>
      </c>
      <c r="B39" s="1" t="s">
        <v>117</v>
      </c>
      <c r="C39" s="23"/>
      <c r="D39" s="19">
        <f t="shared" si="4"/>
        <v>0</v>
      </c>
      <c r="E39" s="19">
        <f t="shared" si="4"/>
        <v>0</v>
      </c>
      <c r="F39" s="19">
        <f t="shared" si="4"/>
        <v>0</v>
      </c>
      <c r="G39" s="203" t="e">
        <f t="shared" si="2"/>
        <v>#DIV/0!</v>
      </c>
      <c r="H39" s="46" t="e">
        <f t="shared" si="3"/>
        <v>#DIV/0!</v>
      </c>
    </row>
    <row r="40" spans="1:8" s="70" customFormat="1" ht="54.75" customHeight="1" hidden="1">
      <c r="A40" s="67"/>
      <c r="B40" s="167" t="s">
        <v>234</v>
      </c>
      <c r="C40" s="67" t="s">
        <v>233</v>
      </c>
      <c r="D40" s="168">
        <v>0</v>
      </c>
      <c r="E40" s="168">
        <v>0</v>
      </c>
      <c r="F40" s="168">
        <v>0</v>
      </c>
      <c r="G40" s="204" t="e">
        <f t="shared" si="2"/>
        <v>#DIV/0!</v>
      </c>
      <c r="H40" s="77" t="e">
        <f t="shared" si="3"/>
        <v>#DIV/0!</v>
      </c>
    </row>
    <row r="41" spans="1:8" s="70" customFormat="1" ht="18.75" customHeight="1" hidden="1">
      <c r="A41" s="27" t="s">
        <v>87</v>
      </c>
      <c r="B41" s="26" t="s">
        <v>51</v>
      </c>
      <c r="C41" s="27"/>
      <c r="D41" s="166">
        <f aca="true" t="shared" si="5" ref="D41:F42">D42</f>
        <v>0</v>
      </c>
      <c r="E41" s="166">
        <f t="shared" si="5"/>
        <v>0</v>
      </c>
      <c r="F41" s="166">
        <f t="shared" si="5"/>
        <v>0</v>
      </c>
      <c r="G41" s="68" t="e">
        <f t="shared" si="2"/>
        <v>#DIV/0!</v>
      </c>
      <c r="H41" s="69" t="e">
        <f t="shared" si="3"/>
        <v>#DIV/0!</v>
      </c>
    </row>
    <row r="42" spans="1:8" s="70" customFormat="1" ht="27" customHeight="1" hidden="1">
      <c r="A42" s="36" t="s">
        <v>88</v>
      </c>
      <c r="B42" s="186" t="s">
        <v>139</v>
      </c>
      <c r="C42" s="23"/>
      <c r="D42" s="19">
        <f t="shared" si="5"/>
        <v>0</v>
      </c>
      <c r="E42" s="19">
        <f t="shared" si="5"/>
        <v>0</v>
      </c>
      <c r="F42" s="19">
        <f t="shared" si="5"/>
        <v>0</v>
      </c>
      <c r="G42" s="68" t="e">
        <f t="shared" si="2"/>
        <v>#DIV/0!</v>
      </c>
      <c r="H42" s="69" t="e">
        <f t="shared" si="3"/>
        <v>#DIV/0!</v>
      </c>
    </row>
    <row r="43" spans="1:8" s="70" customFormat="1" ht="32.25" customHeight="1" hidden="1">
      <c r="A43" s="67"/>
      <c r="B43" s="179" t="s">
        <v>139</v>
      </c>
      <c r="C43" s="67" t="s">
        <v>327</v>
      </c>
      <c r="D43" s="168">
        <f>0</f>
        <v>0</v>
      </c>
      <c r="E43" s="168">
        <f>0</f>
        <v>0</v>
      </c>
      <c r="F43" s="168">
        <f>0</f>
        <v>0</v>
      </c>
      <c r="G43" s="68" t="e">
        <f t="shared" si="2"/>
        <v>#DIV/0!</v>
      </c>
      <c r="H43" s="69" t="e">
        <f t="shared" si="3"/>
        <v>#DIV/0!</v>
      </c>
    </row>
    <row r="44" spans="1:8" ht="25.5">
      <c r="A44" s="27" t="s">
        <v>89</v>
      </c>
      <c r="B44" s="26" t="s">
        <v>52</v>
      </c>
      <c r="C44" s="27"/>
      <c r="D44" s="166">
        <f>D45</f>
        <v>236</v>
      </c>
      <c r="E44" s="166">
        <f>E45</f>
        <v>80</v>
      </c>
      <c r="F44" s="166">
        <f>F45</f>
        <v>16</v>
      </c>
      <c r="G44" s="203">
        <f t="shared" si="2"/>
        <v>0.06779661016949153</v>
      </c>
      <c r="H44" s="46">
        <f t="shared" si="3"/>
        <v>0.2</v>
      </c>
    </row>
    <row r="45" spans="1:8" ht="12.75">
      <c r="A45" s="23" t="s">
        <v>55</v>
      </c>
      <c r="B45" s="1" t="s">
        <v>56</v>
      </c>
      <c r="C45" s="23"/>
      <c r="D45" s="19">
        <f>D46+D47+D48</f>
        <v>236</v>
      </c>
      <c r="E45" s="19">
        <f>E46+E47+E48</f>
        <v>80</v>
      </c>
      <c r="F45" s="19">
        <f>F46+F47+F48</f>
        <v>16</v>
      </c>
      <c r="G45" s="203">
        <f t="shared" si="2"/>
        <v>0.06779661016949153</v>
      </c>
      <c r="H45" s="46">
        <f t="shared" si="3"/>
        <v>0.2</v>
      </c>
    </row>
    <row r="46" spans="1:8" s="70" customFormat="1" ht="13.5">
      <c r="A46" s="67"/>
      <c r="B46" s="167" t="s">
        <v>206</v>
      </c>
      <c r="C46" s="67" t="s">
        <v>301</v>
      </c>
      <c r="D46" s="168">
        <v>96</v>
      </c>
      <c r="E46" s="168">
        <v>30</v>
      </c>
      <c r="F46" s="168">
        <f>16</f>
        <v>16</v>
      </c>
      <c r="G46" s="204">
        <f t="shared" si="2"/>
        <v>0.16666666666666666</v>
      </c>
      <c r="H46" s="77">
        <f t="shared" si="3"/>
        <v>0.5333333333333333</v>
      </c>
    </row>
    <row r="47" spans="1:8" s="70" customFormat="1" ht="20.25" customHeight="1">
      <c r="A47" s="67"/>
      <c r="B47" s="167" t="s">
        <v>306</v>
      </c>
      <c r="C47" s="67" t="s">
        <v>302</v>
      </c>
      <c r="D47" s="168">
        <v>20</v>
      </c>
      <c r="E47" s="168">
        <v>0</v>
      </c>
      <c r="F47" s="168">
        <v>0</v>
      </c>
      <c r="G47" s="204">
        <v>0</v>
      </c>
      <c r="H47" s="77">
        <v>0</v>
      </c>
    </row>
    <row r="48" spans="1:8" s="70" customFormat="1" ht="28.5" customHeight="1">
      <c r="A48" s="67"/>
      <c r="B48" s="167" t="s">
        <v>208</v>
      </c>
      <c r="C48" s="67" t="s">
        <v>307</v>
      </c>
      <c r="D48" s="168">
        <v>120</v>
      </c>
      <c r="E48" s="168">
        <v>50</v>
      </c>
      <c r="F48" s="168"/>
      <c r="G48" s="204"/>
      <c r="H48" s="77"/>
    </row>
    <row r="49" spans="1:8" s="70" customFormat="1" ht="20.25" customHeight="1" hidden="1">
      <c r="A49" s="67"/>
      <c r="B49" s="167"/>
      <c r="C49" s="67"/>
      <c r="D49" s="168"/>
      <c r="E49" s="168"/>
      <c r="F49" s="168"/>
      <c r="G49" s="204"/>
      <c r="H49" s="77"/>
    </row>
    <row r="50" spans="1:8" ht="18.75" customHeight="1">
      <c r="A50" s="27" t="s">
        <v>142</v>
      </c>
      <c r="B50" s="26" t="s">
        <v>140</v>
      </c>
      <c r="C50" s="27"/>
      <c r="D50" s="166">
        <f>D52</f>
        <v>1</v>
      </c>
      <c r="E50" s="166">
        <f>E52</f>
        <v>0.3</v>
      </c>
      <c r="F50" s="166">
        <f>F52</f>
        <v>0</v>
      </c>
      <c r="G50" s="203">
        <f t="shared" si="2"/>
        <v>0</v>
      </c>
      <c r="H50" s="46">
        <f t="shared" si="3"/>
        <v>0</v>
      </c>
    </row>
    <row r="51" spans="1:8" ht="35.25" customHeight="1">
      <c r="A51" s="23" t="s">
        <v>136</v>
      </c>
      <c r="B51" s="1" t="s">
        <v>143</v>
      </c>
      <c r="C51" s="23"/>
      <c r="D51" s="19">
        <f>D52</f>
        <v>1</v>
      </c>
      <c r="E51" s="19">
        <f>E52</f>
        <v>0.3</v>
      </c>
      <c r="F51" s="19">
        <f>F52</f>
        <v>0</v>
      </c>
      <c r="G51" s="203">
        <f t="shared" si="2"/>
        <v>0</v>
      </c>
      <c r="H51" s="46">
        <f t="shared" si="3"/>
        <v>0</v>
      </c>
    </row>
    <row r="52" spans="1:8" s="70" customFormat="1" ht="31.5" customHeight="1">
      <c r="A52" s="92"/>
      <c r="B52" s="167" t="s">
        <v>315</v>
      </c>
      <c r="C52" s="67" t="s">
        <v>308</v>
      </c>
      <c r="D52" s="168">
        <v>1</v>
      </c>
      <c r="E52" s="168">
        <v>0.3</v>
      </c>
      <c r="F52" s="168">
        <v>0</v>
      </c>
      <c r="G52" s="204">
        <f t="shared" si="2"/>
        <v>0</v>
      </c>
      <c r="H52" s="77">
        <f t="shared" si="3"/>
        <v>0</v>
      </c>
    </row>
    <row r="53" spans="1:8" ht="12.75">
      <c r="A53" s="27" t="s">
        <v>57</v>
      </c>
      <c r="B53" s="26" t="s">
        <v>58</v>
      </c>
      <c r="C53" s="27"/>
      <c r="D53" s="166">
        <f aca="true" t="shared" si="6" ref="D53:F54">D54</f>
        <v>3</v>
      </c>
      <c r="E53" s="166">
        <f t="shared" si="6"/>
        <v>3</v>
      </c>
      <c r="F53" s="166">
        <f t="shared" si="6"/>
        <v>0</v>
      </c>
      <c r="G53" s="203">
        <f t="shared" si="2"/>
        <v>0</v>
      </c>
      <c r="H53" s="46">
        <f t="shared" si="3"/>
        <v>0</v>
      </c>
    </row>
    <row r="54" spans="1:8" ht="12.75">
      <c r="A54" s="23" t="s">
        <v>62</v>
      </c>
      <c r="B54" s="1" t="s">
        <v>63</v>
      </c>
      <c r="C54" s="23"/>
      <c r="D54" s="19">
        <f t="shared" si="6"/>
        <v>3</v>
      </c>
      <c r="E54" s="19">
        <f t="shared" si="6"/>
        <v>3</v>
      </c>
      <c r="F54" s="19">
        <f t="shared" si="6"/>
        <v>0</v>
      </c>
      <c r="G54" s="203">
        <f t="shared" si="2"/>
        <v>0</v>
      </c>
      <c r="H54" s="46">
        <f t="shared" si="3"/>
        <v>0</v>
      </c>
    </row>
    <row r="55" spans="1:8" s="70" customFormat="1" ht="27" customHeight="1">
      <c r="A55" s="67"/>
      <c r="B55" s="167" t="s">
        <v>309</v>
      </c>
      <c r="C55" s="67" t="s">
        <v>310</v>
      </c>
      <c r="D55" s="168">
        <v>3</v>
      </c>
      <c r="E55" s="168">
        <v>3</v>
      </c>
      <c r="F55" s="168">
        <v>0</v>
      </c>
      <c r="G55" s="204">
        <f t="shared" si="2"/>
        <v>0</v>
      </c>
      <c r="H55" s="77">
        <f t="shared" si="3"/>
        <v>0</v>
      </c>
    </row>
    <row r="56" spans="1:8" ht="15.75" customHeight="1">
      <c r="A56" s="27">
        <v>1000</v>
      </c>
      <c r="B56" s="26" t="s">
        <v>72</v>
      </c>
      <c r="C56" s="27"/>
      <c r="D56" s="166">
        <f>D57</f>
        <v>60</v>
      </c>
      <c r="E56" s="166">
        <f>E57</f>
        <v>15</v>
      </c>
      <c r="F56" s="166">
        <f>F57</f>
        <v>10</v>
      </c>
      <c r="G56" s="203">
        <f t="shared" si="2"/>
        <v>0.16666666666666666</v>
      </c>
      <c r="H56" s="46">
        <f t="shared" si="3"/>
        <v>0.6666666666666666</v>
      </c>
    </row>
    <row r="57" spans="1:8" ht="12.75">
      <c r="A57" s="23" t="s">
        <v>73</v>
      </c>
      <c r="B57" s="1" t="s">
        <v>212</v>
      </c>
      <c r="C57" s="23" t="s">
        <v>73</v>
      </c>
      <c r="D57" s="19">
        <v>60</v>
      </c>
      <c r="E57" s="19">
        <v>15</v>
      </c>
      <c r="F57" s="19">
        <f>10</f>
        <v>10</v>
      </c>
      <c r="G57" s="203">
        <f t="shared" si="2"/>
        <v>0.16666666666666666</v>
      </c>
      <c r="H57" s="46">
        <f t="shared" si="3"/>
        <v>0.6666666666666666</v>
      </c>
    </row>
    <row r="58" spans="1:8" ht="12.75">
      <c r="A58" s="27"/>
      <c r="B58" s="26" t="s">
        <v>111</v>
      </c>
      <c r="C58" s="27"/>
      <c r="D58" s="19">
        <f>D59</f>
        <v>2196.1</v>
      </c>
      <c r="E58" s="19">
        <f>E59</f>
        <v>1385</v>
      </c>
      <c r="F58" s="19">
        <f>F59</f>
        <v>1435</v>
      </c>
      <c r="G58" s="203">
        <f t="shared" si="2"/>
        <v>0.6534310823732982</v>
      </c>
      <c r="H58" s="46">
        <f t="shared" si="3"/>
        <v>1.036101083032491</v>
      </c>
    </row>
    <row r="59" spans="1:8" s="70" customFormat="1" ht="25.5">
      <c r="A59" s="67"/>
      <c r="B59" s="167" t="s">
        <v>112</v>
      </c>
      <c r="C59" s="67" t="s">
        <v>232</v>
      </c>
      <c r="D59" s="168">
        <v>2196.1</v>
      </c>
      <c r="E59" s="168">
        <f>1385</f>
        <v>1385</v>
      </c>
      <c r="F59" s="168">
        <f>1435</f>
        <v>1435</v>
      </c>
      <c r="G59" s="204">
        <f t="shared" si="2"/>
        <v>0.6534310823732982</v>
      </c>
      <c r="H59" s="77">
        <f t="shared" si="3"/>
        <v>1.036101083032491</v>
      </c>
    </row>
    <row r="60" spans="1:8" ht="18" customHeight="1">
      <c r="A60" s="23"/>
      <c r="B60" s="198" t="s">
        <v>79</v>
      </c>
      <c r="C60" s="199"/>
      <c r="D60" s="200">
        <f>D31+D36+D38+D44+D52+D53+D56+D58</f>
        <v>4354.5</v>
      </c>
      <c r="E60" s="200">
        <f>E31+E36+E38+E44+E53+E56+E58+E50</f>
        <v>1954.7</v>
      </c>
      <c r="F60" s="200">
        <f>F31+F36+F38+F44+F52+F53+F56+F58+F50</f>
        <v>1724.5</v>
      </c>
      <c r="G60" s="203">
        <f t="shared" si="2"/>
        <v>0.39602709840394995</v>
      </c>
      <c r="H60" s="46">
        <f t="shared" si="3"/>
        <v>0.8822325676574411</v>
      </c>
    </row>
    <row r="61" spans="1:8" ht="12.75">
      <c r="A61" s="9"/>
      <c r="B61" s="1" t="s">
        <v>94</v>
      </c>
      <c r="C61" s="23"/>
      <c r="D61" s="201">
        <f>D58</f>
        <v>2196.1</v>
      </c>
      <c r="E61" s="201">
        <f>E58</f>
        <v>1385</v>
      </c>
      <c r="F61" s="201">
        <f>F58</f>
        <v>1435</v>
      </c>
      <c r="G61" s="203">
        <f t="shared" si="2"/>
        <v>0.6534310823732982</v>
      </c>
      <c r="H61" s="46">
        <f t="shared" si="3"/>
        <v>1.036101083032491</v>
      </c>
    </row>
    <row r="62" spans="1:7" ht="12.75">
      <c r="A62" s="10"/>
      <c r="B62" s="106"/>
      <c r="C62" s="107"/>
      <c r="D62" s="106"/>
      <c r="E62" s="106"/>
      <c r="F62" s="106"/>
      <c r="G62" s="106"/>
    </row>
    <row r="63" spans="1:7" ht="12.75">
      <c r="A63" s="10"/>
      <c r="B63" s="106"/>
      <c r="C63" s="107"/>
      <c r="D63" s="106"/>
      <c r="E63" s="106"/>
      <c r="F63" s="106"/>
      <c r="G63" s="106"/>
    </row>
    <row r="64" spans="1:8" ht="15">
      <c r="A64" s="10"/>
      <c r="B64" s="108" t="s">
        <v>104</v>
      </c>
      <c r="C64" s="109"/>
      <c r="D64" s="106"/>
      <c r="E64" s="106"/>
      <c r="F64" s="106"/>
      <c r="G64" s="106"/>
      <c r="H64" s="3">
        <v>1592.8</v>
      </c>
    </row>
    <row r="65" spans="1:7" ht="15">
      <c r="A65" s="10"/>
      <c r="B65" s="108"/>
      <c r="C65" s="109"/>
      <c r="D65" s="106"/>
      <c r="E65" s="106"/>
      <c r="F65" s="106"/>
      <c r="G65" s="106"/>
    </row>
    <row r="66" spans="1:7" ht="15">
      <c r="A66" s="10"/>
      <c r="B66" s="108" t="s">
        <v>95</v>
      </c>
      <c r="C66" s="109"/>
      <c r="D66" s="106"/>
      <c r="E66" s="106"/>
      <c r="F66" s="106"/>
      <c r="G66" s="106"/>
    </row>
    <row r="67" spans="1:7" ht="15">
      <c r="A67" s="10"/>
      <c r="B67" s="108" t="s">
        <v>96</v>
      </c>
      <c r="C67" s="109"/>
      <c r="D67" s="106"/>
      <c r="E67" s="106"/>
      <c r="F67" s="106"/>
      <c r="G67" s="106"/>
    </row>
    <row r="68" spans="1:7" ht="15">
      <c r="A68" s="10"/>
      <c r="B68" s="108"/>
      <c r="C68" s="109"/>
      <c r="D68" s="106"/>
      <c r="E68" s="106"/>
      <c r="F68" s="106"/>
      <c r="G68" s="106"/>
    </row>
    <row r="69" spans="1:7" ht="15">
      <c r="A69" s="10"/>
      <c r="B69" s="108" t="s">
        <v>97</v>
      </c>
      <c r="C69" s="109"/>
      <c r="D69" s="106"/>
      <c r="E69" s="106"/>
      <c r="F69" s="106"/>
      <c r="G69" s="106"/>
    </row>
    <row r="70" spans="1:7" ht="15">
      <c r="A70" s="10"/>
      <c r="B70" s="108" t="s">
        <v>98</v>
      </c>
      <c r="C70" s="109"/>
      <c r="D70" s="106"/>
      <c r="E70" s="106"/>
      <c r="F70" s="106"/>
      <c r="G70" s="106"/>
    </row>
    <row r="71" spans="1:7" ht="15">
      <c r="A71" s="10"/>
      <c r="B71" s="108"/>
      <c r="C71" s="109"/>
      <c r="D71" s="106"/>
      <c r="E71" s="106"/>
      <c r="F71" s="106"/>
      <c r="G71" s="106"/>
    </row>
    <row r="72" spans="1:7" ht="15">
      <c r="A72" s="10"/>
      <c r="B72" s="108" t="s">
        <v>99</v>
      </c>
      <c r="C72" s="109"/>
      <c r="D72" s="106"/>
      <c r="E72" s="106"/>
      <c r="F72" s="106"/>
      <c r="G72" s="106"/>
    </row>
    <row r="73" spans="1:7" ht="15">
      <c r="A73" s="10"/>
      <c r="B73" s="108" t="s">
        <v>100</v>
      </c>
      <c r="C73" s="109"/>
      <c r="D73" s="106"/>
      <c r="E73" s="106"/>
      <c r="F73" s="106"/>
      <c r="G73" s="106"/>
    </row>
    <row r="74" spans="1:7" ht="15">
      <c r="A74" s="10"/>
      <c r="B74" s="108"/>
      <c r="C74" s="109"/>
      <c r="D74" s="106"/>
      <c r="E74" s="106"/>
      <c r="F74" s="106"/>
      <c r="G74" s="106"/>
    </row>
    <row r="75" spans="1:7" ht="15">
      <c r="A75" s="10"/>
      <c r="B75" s="108" t="s">
        <v>101</v>
      </c>
      <c r="C75" s="109"/>
      <c r="D75" s="106"/>
      <c r="E75" s="106"/>
      <c r="F75" s="106"/>
      <c r="G75" s="106"/>
    </row>
    <row r="76" spans="1:7" ht="15">
      <c r="A76" s="10"/>
      <c r="B76" s="108" t="s">
        <v>102</v>
      </c>
      <c r="C76" s="109"/>
      <c r="D76" s="106"/>
      <c r="E76" s="106"/>
      <c r="F76" s="106"/>
      <c r="G76" s="106"/>
    </row>
    <row r="77" spans="1:7" ht="12.75">
      <c r="A77" s="10"/>
      <c r="B77" s="106"/>
      <c r="C77" s="107"/>
      <c r="D77" s="106"/>
      <c r="E77" s="106"/>
      <c r="F77" s="106"/>
      <c r="G77" s="106"/>
    </row>
    <row r="78" spans="1:7" ht="12.75">
      <c r="A78" s="10"/>
      <c r="B78" s="106"/>
      <c r="C78" s="107"/>
      <c r="D78" s="106"/>
      <c r="E78" s="106"/>
      <c r="F78" s="106"/>
      <c r="G78" s="106"/>
    </row>
    <row r="79" spans="1:8" ht="15">
      <c r="A79" s="10"/>
      <c r="B79" s="108" t="s">
        <v>103</v>
      </c>
      <c r="C79" s="109"/>
      <c r="D79" s="106"/>
      <c r="E79" s="106"/>
      <c r="F79" s="106"/>
      <c r="G79" s="106"/>
      <c r="H79" s="2">
        <f>H64+F26-F60</f>
        <v>569.0999999999999</v>
      </c>
    </row>
    <row r="80" spans="1:7" ht="12.75">
      <c r="A80" s="10"/>
      <c r="B80" s="106"/>
      <c r="C80" s="107"/>
      <c r="D80" s="106"/>
      <c r="E80" s="106"/>
      <c r="F80" s="106"/>
      <c r="G80" s="106"/>
    </row>
    <row r="81" spans="1:7" ht="12.75">
      <c r="A81" s="10"/>
      <c r="B81" s="106"/>
      <c r="C81" s="107"/>
      <c r="D81" s="106"/>
      <c r="E81" s="106"/>
      <c r="F81" s="106"/>
      <c r="G81" s="106"/>
    </row>
    <row r="82" spans="1:7" ht="15">
      <c r="A82" s="10"/>
      <c r="B82" s="108" t="s">
        <v>105</v>
      </c>
      <c r="C82" s="109"/>
      <c r="D82" s="106"/>
      <c r="E82" s="106"/>
      <c r="F82" s="106"/>
      <c r="G82" s="106"/>
    </row>
    <row r="83" spans="1:7" ht="15">
      <c r="A83" s="10"/>
      <c r="B83" s="108" t="s">
        <v>106</v>
      </c>
      <c r="C83" s="109"/>
      <c r="D83" s="106"/>
      <c r="E83" s="106"/>
      <c r="F83" s="106"/>
      <c r="G83" s="106"/>
    </row>
    <row r="84" spans="1:7" ht="15">
      <c r="A84" s="10"/>
      <c r="B84" s="108" t="s">
        <v>107</v>
      </c>
      <c r="C84" s="109"/>
      <c r="D84" s="106"/>
      <c r="E84" s="106"/>
      <c r="F84" s="106"/>
      <c r="G84" s="106"/>
    </row>
    <row r="85" ht="12.75">
      <c r="A85" s="10"/>
    </row>
    <row r="86" ht="12.75">
      <c r="A86" s="10"/>
    </row>
    <row r="87" ht="12.75">
      <c r="A87" s="10"/>
    </row>
    <row r="88" ht="12.75">
      <c r="A88" s="10"/>
    </row>
    <row r="89" ht="12.75">
      <c r="A89" s="10"/>
    </row>
    <row r="90" ht="12.75">
      <c r="A90" s="10"/>
    </row>
    <row r="91" ht="12.75">
      <c r="A91" s="10"/>
    </row>
    <row r="92" ht="12.75">
      <c r="A92" s="10"/>
    </row>
    <row r="93" ht="12.75">
      <c r="A93" s="10"/>
    </row>
    <row r="94" ht="12.75">
      <c r="A94" s="10"/>
    </row>
    <row r="95" ht="12.75">
      <c r="A95" s="10"/>
    </row>
    <row r="96" ht="12.75">
      <c r="A96" s="10"/>
    </row>
    <row r="97" ht="12.75">
      <c r="A97" s="10"/>
    </row>
    <row r="98" ht="12.75">
      <c r="A98" s="10"/>
    </row>
    <row r="99" ht="12.75">
      <c r="A99" s="10"/>
    </row>
    <row r="100" ht="12.75">
      <c r="A100" s="10"/>
    </row>
    <row r="101" ht="12.75">
      <c r="A101" s="10"/>
    </row>
    <row r="102" ht="12.75">
      <c r="A102" s="10"/>
    </row>
    <row r="103" ht="12.75">
      <c r="A103" s="10"/>
    </row>
    <row r="104" ht="12.75">
      <c r="A104" s="10"/>
    </row>
    <row r="105" ht="12.75">
      <c r="A105" s="10"/>
    </row>
    <row r="106" ht="12.75">
      <c r="A106" s="10"/>
    </row>
    <row r="107" ht="12.75">
      <c r="A107" s="10"/>
    </row>
    <row r="108" ht="12.75">
      <c r="A108" s="10"/>
    </row>
    <row r="109" ht="12.75">
      <c r="A109" s="10"/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  <row r="120" ht="12.75">
      <c r="A120" s="10"/>
    </row>
    <row r="121" ht="12.75">
      <c r="A121" s="10"/>
    </row>
    <row r="122" ht="12.75">
      <c r="A122" s="10"/>
    </row>
    <row r="123" ht="12.75">
      <c r="A123" s="10"/>
    </row>
    <row r="124" ht="12.75">
      <c r="A124" s="10"/>
    </row>
  </sheetData>
  <sheetProtection/>
  <mergeCells count="16">
    <mergeCell ref="E29:E30"/>
    <mergeCell ref="G2:G3"/>
    <mergeCell ref="A28:H28"/>
    <mergeCell ref="F29:F30"/>
    <mergeCell ref="F2:F3"/>
    <mergeCell ref="C29:C30"/>
    <mergeCell ref="A1:H1"/>
    <mergeCell ref="A29:A30"/>
    <mergeCell ref="B29:B30"/>
    <mergeCell ref="D29:D30"/>
    <mergeCell ref="H29:H30"/>
    <mergeCell ref="H2:H3"/>
    <mergeCell ref="B2:B3"/>
    <mergeCell ref="D2:D3"/>
    <mergeCell ref="G29:G30"/>
    <mergeCell ref="E2:E3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275"/>
  <sheetViews>
    <sheetView zoomScalePageLayoutView="0" workbookViewId="0" topLeftCell="A8">
      <selection activeCell="D20" sqref="A20:H62"/>
    </sheetView>
  </sheetViews>
  <sheetFormatPr defaultColWidth="9.140625" defaultRowHeight="12.75"/>
  <cols>
    <col min="1" max="1" width="6.140625" style="3" customWidth="1"/>
    <col min="2" max="2" width="36.421875" style="3" customWidth="1"/>
    <col min="3" max="3" width="9.421875" style="10" customWidth="1"/>
    <col min="4" max="5" width="11.8515625" style="3" customWidth="1"/>
    <col min="6" max="7" width="11.28125" style="3" customWidth="1"/>
    <col min="8" max="8" width="10.8515625" style="3" customWidth="1"/>
    <col min="9" max="16384" width="9.140625" style="3" customWidth="1"/>
  </cols>
  <sheetData>
    <row r="1" spans="1:8" s="12" customFormat="1" ht="53.25" customHeight="1">
      <c r="A1" s="128" t="s">
        <v>331</v>
      </c>
      <c r="B1" s="128"/>
      <c r="C1" s="128"/>
      <c r="D1" s="128"/>
      <c r="E1" s="128"/>
      <c r="F1" s="128"/>
      <c r="G1" s="128"/>
      <c r="H1" s="128"/>
    </row>
    <row r="2" spans="1:8" ht="12.75" customHeight="1">
      <c r="A2" s="13"/>
      <c r="B2" s="157" t="s">
        <v>13</v>
      </c>
      <c r="C2" s="75"/>
      <c r="D2" s="153" t="s">
        <v>14</v>
      </c>
      <c r="E2" s="125" t="s">
        <v>239</v>
      </c>
      <c r="F2" s="153" t="s">
        <v>15</v>
      </c>
      <c r="G2" s="153" t="s">
        <v>162</v>
      </c>
      <c r="H2" s="125" t="s">
        <v>240</v>
      </c>
    </row>
    <row r="3" spans="1:8" ht="18.75" customHeight="1">
      <c r="A3" s="5"/>
      <c r="B3" s="158"/>
      <c r="C3" s="76"/>
      <c r="D3" s="154"/>
      <c r="E3" s="126"/>
      <c r="F3" s="154"/>
      <c r="G3" s="159"/>
      <c r="H3" s="126"/>
    </row>
    <row r="4" spans="1:8" ht="15">
      <c r="A4" s="5"/>
      <c r="B4" s="20" t="s">
        <v>93</v>
      </c>
      <c r="C4" s="37"/>
      <c r="D4" s="21">
        <f>D5+D6+D7+D8+D9+D10+D11+D12+D13+D14+D15+D16+D17+D18+D19</f>
        <v>4492.9</v>
      </c>
      <c r="E4" s="21">
        <f>E5+E6+E7+E8+E9+E10+E11+E12+E13+E14+E15+E16+E17+E18+E19</f>
        <v>813</v>
      </c>
      <c r="F4" s="21">
        <f>F5+F6+F7+F8+F9+F10+F11+F12+F13+F14+F15+F16+F17+F18+F19</f>
        <v>751</v>
      </c>
      <c r="G4" s="8">
        <f>F4/D4</f>
        <v>0.16715261857597544</v>
      </c>
      <c r="H4" s="8">
        <f>F4/E4</f>
        <v>0.923739237392374</v>
      </c>
    </row>
    <row r="5" spans="1:8" ht="15">
      <c r="A5" s="5"/>
      <c r="B5" s="1" t="s">
        <v>17</v>
      </c>
      <c r="C5" s="23"/>
      <c r="D5" s="19">
        <v>540</v>
      </c>
      <c r="E5" s="19">
        <v>120</v>
      </c>
      <c r="F5" s="19">
        <v>67.4</v>
      </c>
      <c r="G5" s="8">
        <f aca="true" t="shared" si="0" ref="G5:G27">F5/D5</f>
        <v>0.12481481481481482</v>
      </c>
      <c r="H5" s="8">
        <f aca="true" t="shared" si="1" ref="H5:H27">F5/E5</f>
        <v>0.5616666666666668</v>
      </c>
    </row>
    <row r="6" spans="1:8" ht="15">
      <c r="A6" s="5"/>
      <c r="B6" s="1" t="s">
        <v>355</v>
      </c>
      <c r="C6" s="23"/>
      <c r="D6" s="19">
        <v>1042.9</v>
      </c>
      <c r="E6" s="19">
        <v>260</v>
      </c>
      <c r="F6" s="19">
        <v>242.4</v>
      </c>
      <c r="G6" s="8">
        <v>0</v>
      </c>
      <c r="H6" s="8">
        <v>0</v>
      </c>
    </row>
    <row r="7" spans="1:8" ht="15">
      <c r="A7" s="5"/>
      <c r="B7" s="1" t="s">
        <v>19</v>
      </c>
      <c r="C7" s="23"/>
      <c r="D7" s="19">
        <v>400</v>
      </c>
      <c r="E7" s="19">
        <v>141</v>
      </c>
      <c r="F7" s="19">
        <v>64.6</v>
      </c>
      <c r="G7" s="8">
        <f t="shared" si="0"/>
        <v>0.16149999999999998</v>
      </c>
      <c r="H7" s="8">
        <f t="shared" si="1"/>
        <v>0.45815602836879427</v>
      </c>
    </row>
    <row r="8" spans="1:8" ht="15">
      <c r="A8" s="5"/>
      <c r="B8" s="1" t="s">
        <v>20</v>
      </c>
      <c r="C8" s="23"/>
      <c r="D8" s="19">
        <v>140</v>
      </c>
      <c r="E8" s="19">
        <v>10</v>
      </c>
      <c r="F8" s="19">
        <v>9.9</v>
      </c>
      <c r="G8" s="8">
        <f t="shared" si="0"/>
        <v>0.07071428571428572</v>
      </c>
      <c r="H8" s="8">
        <f t="shared" si="1"/>
        <v>0.99</v>
      </c>
    </row>
    <row r="9" spans="1:8" ht="15">
      <c r="A9" s="5"/>
      <c r="B9" s="1" t="s">
        <v>21</v>
      </c>
      <c r="C9" s="23"/>
      <c r="D9" s="19">
        <v>2200</v>
      </c>
      <c r="E9" s="19">
        <v>240</v>
      </c>
      <c r="F9" s="19">
        <v>286.4</v>
      </c>
      <c r="G9" s="8">
        <f t="shared" si="0"/>
        <v>0.13018181818181818</v>
      </c>
      <c r="H9" s="8">
        <f t="shared" si="1"/>
        <v>1.1933333333333331</v>
      </c>
    </row>
    <row r="10" spans="1:8" ht="15">
      <c r="A10" s="5"/>
      <c r="B10" s="1" t="s">
        <v>118</v>
      </c>
      <c r="C10" s="23"/>
      <c r="D10" s="19">
        <v>10</v>
      </c>
      <c r="E10" s="19">
        <v>2</v>
      </c>
      <c r="F10" s="19">
        <v>7.2</v>
      </c>
      <c r="G10" s="8">
        <f t="shared" si="0"/>
        <v>0.72</v>
      </c>
      <c r="H10" s="8">
        <f t="shared" si="1"/>
        <v>3.6</v>
      </c>
    </row>
    <row r="11" spans="1:8" ht="15">
      <c r="A11" s="5"/>
      <c r="B11" s="1" t="s">
        <v>22</v>
      </c>
      <c r="C11" s="23"/>
      <c r="D11" s="19">
        <v>0</v>
      </c>
      <c r="E11" s="19">
        <v>0</v>
      </c>
      <c r="F11" s="19">
        <v>0</v>
      </c>
      <c r="G11" s="8">
        <v>0</v>
      </c>
      <c r="H11" s="8">
        <v>0</v>
      </c>
    </row>
    <row r="12" spans="1:8" ht="15">
      <c r="A12" s="5"/>
      <c r="B12" s="1" t="s">
        <v>23</v>
      </c>
      <c r="C12" s="23"/>
      <c r="D12" s="19">
        <v>160</v>
      </c>
      <c r="E12" s="19">
        <v>40</v>
      </c>
      <c r="F12" s="19">
        <v>73.1</v>
      </c>
      <c r="G12" s="8">
        <f t="shared" si="0"/>
        <v>0.456875</v>
      </c>
      <c r="H12" s="8">
        <f t="shared" si="1"/>
        <v>1.8275</v>
      </c>
    </row>
    <row r="13" spans="1:8" ht="15">
      <c r="A13" s="5"/>
      <c r="B13" s="1" t="s">
        <v>24</v>
      </c>
      <c r="C13" s="23"/>
      <c r="D13" s="19">
        <v>0</v>
      </c>
      <c r="E13" s="19">
        <v>0</v>
      </c>
      <c r="F13" s="19">
        <v>0</v>
      </c>
      <c r="G13" s="8">
        <v>0</v>
      </c>
      <c r="H13" s="8">
        <v>0</v>
      </c>
    </row>
    <row r="14" spans="1:8" ht="15">
      <c r="A14" s="5"/>
      <c r="B14" s="1" t="s">
        <v>26</v>
      </c>
      <c r="C14" s="23"/>
      <c r="D14" s="19">
        <v>0</v>
      </c>
      <c r="E14" s="19">
        <v>0</v>
      </c>
      <c r="F14" s="19">
        <v>0</v>
      </c>
      <c r="G14" s="8">
        <v>0</v>
      </c>
      <c r="H14" s="8">
        <v>0</v>
      </c>
    </row>
    <row r="15" spans="1:8" ht="15">
      <c r="A15" s="5"/>
      <c r="B15" s="1" t="s">
        <v>27</v>
      </c>
      <c r="C15" s="23"/>
      <c r="D15" s="19">
        <v>0</v>
      </c>
      <c r="E15" s="19">
        <v>0</v>
      </c>
      <c r="F15" s="19">
        <v>0</v>
      </c>
      <c r="G15" s="8">
        <v>0</v>
      </c>
      <c r="H15" s="8">
        <v>0</v>
      </c>
    </row>
    <row r="16" spans="1:8" ht="25.5">
      <c r="A16" s="5"/>
      <c r="B16" s="1" t="s">
        <v>28</v>
      </c>
      <c r="C16" s="23"/>
      <c r="D16" s="19">
        <v>0</v>
      </c>
      <c r="E16" s="19">
        <v>0</v>
      </c>
      <c r="F16" s="19">
        <v>0</v>
      </c>
      <c r="G16" s="8">
        <v>0</v>
      </c>
      <c r="H16" s="8">
        <v>0</v>
      </c>
    </row>
    <row r="17" spans="1:8" ht="15">
      <c r="A17" s="5"/>
      <c r="B17" s="1" t="s">
        <v>30</v>
      </c>
      <c r="C17" s="23"/>
      <c r="D17" s="19"/>
      <c r="E17" s="19">
        <v>0</v>
      </c>
      <c r="F17" s="19">
        <v>0</v>
      </c>
      <c r="G17" s="8">
        <v>0</v>
      </c>
      <c r="H17" s="8">
        <v>0</v>
      </c>
    </row>
    <row r="18" spans="1:8" ht="15">
      <c r="A18" s="5"/>
      <c r="B18" s="1" t="s">
        <v>133</v>
      </c>
      <c r="C18" s="23"/>
      <c r="D18" s="19">
        <v>0</v>
      </c>
      <c r="E18" s="19">
        <v>0</v>
      </c>
      <c r="F18" s="19">
        <v>0</v>
      </c>
      <c r="G18" s="8">
        <v>0</v>
      </c>
      <c r="H18" s="8">
        <v>0</v>
      </c>
    </row>
    <row r="19" spans="1:8" ht="15">
      <c r="A19" s="5"/>
      <c r="B19" s="1" t="s">
        <v>33</v>
      </c>
      <c r="C19" s="23"/>
      <c r="D19" s="19">
        <v>0</v>
      </c>
      <c r="E19" s="19">
        <v>0</v>
      </c>
      <c r="F19" s="19">
        <v>0</v>
      </c>
      <c r="G19" s="8">
        <v>0</v>
      </c>
      <c r="H19" s="8">
        <v>0</v>
      </c>
    </row>
    <row r="20" spans="1:8" ht="25.5">
      <c r="A20" s="5"/>
      <c r="B20" s="26" t="s">
        <v>92</v>
      </c>
      <c r="C20" s="27"/>
      <c r="D20" s="19">
        <f>D21+D22+D23+D24+D25</f>
        <v>1445.1</v>
      </c>
      <c r="E20" s="19">
        <f>E21+E22+E23+E24+E25</f>
        <v>361.3</v>
      </c>
      <c r="F20" s="19">
        <f>F21+F22+F23+F24+F25</f>
        <v>31.4</v>
      </c>
      <c r="G20" s="8">
        <f t="shared" si="0"/>
        <v>0.02172860009687911</v>
      </c>
      <c r="H20" s="8">
        <f t="shared" si="1"/>
        <v>0.0869083863825076</v>
      </c>
    </row>
    <row r="21" spans="1:8" ht="15">
      <c r="A21" s="5"/>
      <c r="B21" s="1" t="s">
        <v>35</v>
      </c>
      <c r="C21" s="23"/>
      <c r="D21" s="19">
        <v>110.8</v>
      </c>
      <c r="E21" s="19">
        <v>27.7</v>
      </c>
      <c r="F21" s="19">
        <v>18.5</v>
      </c>
      <c r="G21" s="8">
        <f t="shared" si="0"/>
        <v>0.16696750902527077</v>
      </c>
      <c r="H21" s="8">
        <f t="shared" si="1"/>
        <v>0.6678700361010831</v>
      </c>
    </row>
    <row r="22" spans="1:8" ht="15">
      <c r="A22" s="5"/>
      <c r="B22" s="1" t="s">
        <v>113</v>
      </c>
      <c r="C22" s="23"/>
      <c r="D22" s="19">
        <f>154.5-0.5</f>
        <v>154</v>
      </c>
      <c r="E22" s="19">
        <v>38.5</v>
      </c>
      <c r="F22" s="19">
        <v>12.9</v>
      </c>
      <c r="G22" s="8">
        <f t="shared" si="0"/>
        <v>0.08376623376623377</v>
      </c>
      <c r="H22" s="8">
        <f t="shared" si="1"/>
        <v>0.33506493506493507</v>
      </c>
    </row>
    <row r="23" spans="1:8" ht="15">
      <c r="A23" s="5"/>
      <c r="B23" s="1" t="s">
        <v>78</v>
      </c>
      <c r="C23" s="23"/>
      <c r="D23" s="19">
        <v>1180.3</v>
      </c>
      <c r="E23" s="19">
        <v>295.1</v>
      </c>
      <c r="F23" s="19">
        <v>0</v>
      </c>
      <c r="G23" s="8">
        <f t="shared" si="0"/>
        <v>0</v>
      </c>
      <c r="H23" s="8">
        <f t="shared" si="1"/>
        <v>0</v>
      </c>
    </row>
    <row r="24" spans="1:8" ht="25.5">
      <c r="A24" s="5"/>
      <c r="B24" s="1" t="s">
        <v>38</v>
      </c>
      <c r="C24" s="23"/>
      <c r="D24" s="19">
        <v>0</v>
      </c>
      <c r="E24" s="19">
        <v>0</v>
      </c>
      <c r="F24" s="19">
        <v>0</v>
      </c>
      <c r="G24" s="8">
        <v>0</v>
      </c>
      <c r="H24" s="8">
        <v>0</v>
      </c>
    </row>
    <row r="25" spans="1:8" ht="28.5" customHeight="1" thickBot="1">
      <c r="A25" s="5"/>
      <c r="B25" s="61" t="s">
        <v>171</v>
      </c>
      <c r="C25" s="73"/>
      <c r="D25" s="19">
        <v>0</v>
      </c>
      <c r="E25" s="19">
        <v>0</v>
      </c>
      <c r="F25" s="19">
        <v>0</v>
      </c>
      <c r="G25" s="8">
        <v>0</v>
      </c>
      <c r="H25" s="8">
        <v>0</v>
      </c>
    </row>
    <row r="26" spans="1:8" ht="18.75">
      <c r="A26" s="5"/>
      <c r="B26" s="22" t="s">
        <v>39</v>
      </c>
      <c r="C26" s="66"/>
      <c r="D26" s="21">
        <f>D4+D20</f>
        <v>5938</v>
      </c>
      <c r="E26" s="21">
        <f>E4+E20</f>
        <v>1174.3</v>
      </c>
      <c r="F26" s="21">
        <f>F4+F20</f>
        <v>782.4</v>
      </c>
      <c r="G26" s="8">
        <f t="shared" si="0"/>
        <v>0.13176153587066353</v>
      </c>
      <c r="H26" s="8">
        <f t="shared" si="1"/>
        <v>0.666269266797241</v>
      </c>
    </row>
    <row r="27" spans="1:8" ht="15">
      <c r="A27" s="5"/>
      <c r="B27" s="1" t="s">
        <v>119</v>
      </c>
      <c r="C27" s="23"/>
      <c r="D27" s="19">
        <f>D4</f>
        <v>4492.9</v>
      </c>
      <c r="E27" s="19">
        <f>E4</f>
        <v>813</v>
      </c>
      <c r="F27" s="19">
        <f>F4</f>
        <v>751</v>
      </c>
      <c r="G27" s="8">
        <f t="shared" si="0"/>
        <v>0.16715261857597544</v>
      </c>
      <c r="H27" s="8">
        <f t="shared" si="1"/>
        <v>0.923739237392374</v>
      </c>
    </row>
    <row r="28" spans="1:8" ht="12.75">
      <c r="A28" s="135"/>
      <c r="B28" s="155"/>
      <c r="C28" s="155"/>
      <c r="D28" s="155"/>
      <c r="E28" s="155"/>
      <c r="F28" s="155"/>
      <c r="G28" s="155"/>
      <c r="H28" s="156"/>
    </row>
    <row r="29" spans="1:8" ht="15" customHeight="1">
      <c r="A29" s="162" t="s">
        <v>178</v>
      </c>
      <c r="B29" s="132" t="s">
        <v>40</v>
      </c>
      <c r="C29" s="133" t="s">
        <v>227</v>
      </c>
      <c r="D29" s="130" t="s">
        <v>14</v>
      </c>
      <c r="E29" s="125" t="s">
        <v>239</v>
      </c>
      <c r="F29" s="125" t="s">
        <v>15</v>
      </c>
      <c r="G29" s="153" t="s">
        <v>162</v>
      </c>
      <c r="H29" s="125" t="s">
        <v>240</v>
      </c>
    </row>
    <row r="30" spans="1:8" ht="15" customHeight="1">
      <c r="A30" s="162"/>
      <c r="B30" s="132"/>
      <c r="C30" s="134"/>
      <c r="D30" s="130"/>
      <c r="E30" s="126"/>
      <c r="F30" s="126"/>
      <c r="G30" s="159"/>
      <c r="H30" s="126"/>
    </row>
    <row r="31" spans="1:8" ht="25.5">
      <c r="A31" s="27" t="s">
        <v>80</v>
      </c>
      <c r="B31" s="26" t="s">
        <v>41</v>
      </c>
      <c r="C31" s="27"/>
      <c r="D31" s="166">
        <f>D32+D33+D34</f>
        <v>2393.2</v>
      </c>
      <c r="E31" s="166">
        <f>E32+E33+E34</f>
        <v>746</v>
      </c>
      <c r="F31" s="166">
        <f>F32+F33+F34</f>
        <v>437.6</v>
      </c>
      <c r="G31" s="203">
        <f>F31/D31</f>
        <v>0.18285141233494906</v>
      </c>
      <c r="H31" s="46">
        <f>F31/E31</f>
        <v>0.5865951742627347</v>
      </c>
    </row>
    <row r="32" spans="1:8" ht="69.75" customHeight="1">
      <c r="A32" s="23" t="s">
        <v>83</v>
      </c>
      <c r="B32" s="1" t="s">
        <v>182</v>
      </c>
      <c r="C32" s="23" t="s">
        <v>83</v>
      </c>
      <c r="D32" s="19">
        <v>2378</v>
      </c>
      <c r="E32" s="19">
        <f>735.8</f>
        <v>735.8</v>
      </c>
      <c r="F32" s="19">
        <f>437.6</f>
        <v>437.6</v>
      </c>
      <c r="G32" s="203">
        <f aca="true" t="shared" si="2" ref="G32:G60">F32/D32</f>
        <v>0.1840201850294365</v>
      </c>
      <c r="H32" s="46">
        <f aca="true" t="shared" si="3" ref="H32:H60">F32/E32</f>
        <v>0.5947268279423757</v>
      </c>
    </row>
    <row r="33" spans="1:8" ht="12.75">
      <c r="A33" s="23" t="s">
        <v>85</v>
      </c>
      <c r="B33" s="1" t="s">
        <v>46</v>
      </c>
      <c r="C33" s="23" t="s">
        <v>85</v>
      </c>
      <c r="D33" s="19">
        <v>10</v>
      </c>
      <c r="E33" s="19">
        <v>5</v>
      </c>
      <c r="F33" s="19">
        <v>0</v>
      </c>
      <c r="G33" s="203">
        <f t="shared" si="2"/>
        <v>0</v>
      </c>
      <c r="H33" s="46">
        <f t="shared" si="3"/>
        <v>0</v>
      </c>
    </row>
    <row r="34" spans="1:8" ht="12.75">
      <c r="A34" s="23" t="s">
        <v>144</v>
      </c>
      <c r="B34" s="1" t="s">
        <v>141</v>
      </c>
      <c r="C34" s="23"/>
      <c r="D34" s="19">
        <f>D35</f>
        <v>5.2</v>
      </c>
      <c r="E34" s="19">
        <f>E35</f>
        <v>5.2</v>
      </c>
      <c r="F34" s="19">
        <f>F35</f>
        <v>0</v>
      </c>
      <c r="G34" s="203">
        <f t="shared" si="2"/>
        <v>0</v>
      </c>
      <c r="H34" s="46">
        <f t="shared" si="3"/>
        <v>0</v>
      </c>
    </row>
    <row r="35" spans="1:8" s="70" customFormat="1" ht="36.75" customHeight="1">
      <c r="A35" s="67"/>
      <c r="B35" s="167" t="s">
        <v>129</v>
      </c>
      <c r="C35" s="67" t="s">
        <v>253</v>
      </c>
      <c r="D35" s="168">
        <v>5.2</v>
      </c>
      <c r="E35" s="168">
        <v>5.2</v>
      </c>
      <c r="F35" s="168"/>
      <c r="G35" s="204">
        <f t="shared" si="2"/>
        <v>0</v>
      </c>
      <c r="H35" s="77">
        <f t="shared" si="3"/>
        <v>0</v>
      </c>
    </row>
    <row r="36" spans="1:8" ht="12.75">
      <c r="A36" s="27" t="s">
        <v>123</v>
      </c>
      <c r="B36" s="26" t="s">
        <v>115</v>
      </c>
      <c r="C36" s="27"/>
      <c r="D36" s="166">
        <f>D37</f>
        <v>154</v>
      </c>
      <c r="E36" s="166">
        <f>E37</f>
        <v>38.8</v>
      </c>
      <c r="F36" s="166">
        <f>F37</f>
        <v>10.8</v>
      </c>
      <c r="G36" s="203">
        <f t="shared" si="2"/>
        <v>0.07012987012987014</v>
      </c>
      <c r="H36" s="46">
        <f t="shared" si="3"/>
        <v>0.2783505154639176</v>
      </c>
    </row>
    <row r="37" spans="1:8" ht="38.25">
      <c r="A37" s="23" t="s">
        <v>124</v>
      </c>
      <c r="B37" s="1" t="s">
        <v>189</v>
      </c>
      <c r="C37" s="23" t="s">
        <v>312</v>
      </c>
      <c r="D37" s="19">
        <f>154.5-0.5</f>
        <v>154</v>
      </c>
      <c r="E37" s="19">
        <v>38.8</v>
      </c>
      <c r="F37" s="19">
        <f>10.8</f>
        <v>10.8</v>
      </c>
      <c r="G37" s="203">
        <f t="shared" si="2"/>
        <v>0.07012987012987014</v>
      </c>
      <c r="H37" s="46">
        <f t="shared" si="3"/>
        <v>0.2783505154639176</v>
      </c>
    </row>
    <row r="38" spans="1:8" ht="25.5">
      <c r="A38" s="27" t="s">
        <v>86</v>
      </c>
      <c r="B38" s="26" t="s">
        <v>49</v>
      </c>
      <c r="C38" s="27"/>
      <c r="D38" s="166">
        <f aca="true" t="shared" si="4" ref="D38:F39">D39</f>
        <v>30</v>
      </c>
      <c r="E38" s="166">
        <f t="shared" si="4"/>
        <v>15</v>
      </c>
      <c r="F38" s="166">
        <f t="shared" si="4"/>
        <v>0</v>
      </c>
      <c r="G38" s="203">
        <f t="shared" si="2"/>
        <v>0</v>
      </c>
      <c r="H38" s="46">
        <f t="shared" si="3"/>
        <v>0</v>
      </c>
    </row>
    <row r="39" spans="1:8" ht="12.75">
      <c r="A39" s="23" t="s">
        <v>125</v>
      </c>
      <c r="B39" s="1" t="s">
        <v>117</v>
      </c>
      <c r="C39" s="23"/>
      <c r="D39" s="19">
        <f t="shared" si="4"/>
        <v>30</v>
      </c>
      <c r="E39" s="19">
        <f t="shared" si="4"/>
        <v>15</v>
      </c>
      <c r="F39" s="19">
        <f t="shared" si="4"/>
        <v>0</v>
      </c>
      <c r="G39" s="203">
        <f t="shared" si="2"/>
        <v>0</v>
      </c>
      <c r="H39" s="46">
        <f t="shared" si="3"/>
        <v>0</v>
      </c>
    </row>
    <row r="40" spans="1:8" ht="54.75" customHeight="1">
      <c r="A40" s="23"/>
      <c r="B40" s="1" t="s">
        <v>316</v>
      </c>
      <c r="C40" s="23" t="s">
        <v>317</v>
      </c>
      <c r="D40" s="19">
        <v>30</v>
      </c>
      <c r="E40" s="19">
        <v>15</v>
      </c>
      <c r="F40" s="19">
        <v>0</v>
      </c>
      <c r="G40" s="203">
        <f t="shared" si="2"/>
        <v>0</v>
      </c>
      <c r="H40" s="46">
        <f t="shared" si="3"/>
        <v>0</v>
      </c>
    </row>
    <row r="41" spans="1:8" ht="16.5" customHeight="1" hidden="1">
      <c r="A41" s="27" t="s">
        <v>87</v>
      </c>
      <c r="B41" s="26" t="s">
        <v>51</v>
      </c>
      <c r="C41" s="27"/>
      <c r="D41" s="166">
        <f aca="true" t="shared" si="5" ref="D41:F42">D42</f>
        <v>0</v>
      </c>
      <c r="E41" s="166">
        <f t="shared" si="5"/>
        <v>0</v>
      </c>
      <c r="F41" s="166">
        <f t="shared" si="5"/>
        <v>0</v>
      </c>
      <c r="G41" s="68" t="e">
        <f t="shared" si="2"/>
        <v>#DIV/0!</v>
      </c>
      <c r="H41" s="69" t="e">
        <f t="shared" si="3"/>
        <v>#DIV/0!</v>
      </c>
    </row>
    <row r="42" spans="1:8" ht="27.75" customHeight="1" hidden="1">
      <c r="A42" s="36" t="s">
        <v>88</v>
      </c>
      <c r="B42" s="186" t="s">
        <v>139</v>
      </c>
      <c r="C42" s="23"/>
      <c r="D42" s="19">
        <f t="shared" si="5"/>
        <v>0</v>
      </c>
      <c r="E42" s="19">
        <f t="shared" si="5"/>
        <v>0</v>
      </c>
      <c r="F42" s="19">
        <f t="shared" si="5"/>
        <v>0</v>
      </c>
      <c r="G42" s="68" t="e">
        <f t="shared" si="2"/>
        <v>#DIV/0!</v>
      </c>
      <c r="H42" s="69" t="e">
        <f t="shared" si="3"/>
        <v>#DIV/0!</v>
      </c>
    </row>
    <row r="43" spans="1:8" ht="27" customHeight="1" hidden="1">
      <c r="A43" s="67"/>
      <c r="B43" s="179" t="s">
        <v>139</v>
      </c>
      <c r="C43" s="67" t="s">
        <v>327</v>
      </c>
      <c r="D43" s="168">
        <f>0</f>
        <v>0</v>
      </c>
      <c r="E43" s="168">
        <f>0</f>
        <v>0</v>
      </c>
      <c r="F43" s="168">
        <f>0</f>
        <v>0</v>
      </c>
      <c r="G43" s="68" t="e">
        <f t="shared" si="2"/>
        <v>#DIV/0!</v>
      </c>
      <c r="H43" s="69" t="e">
        <f t="shared" si="3"/>
        <v>#DIV/0!</v>
      </c>
    </row>
    <row r="44" spans="1:8" ht="25.5">
      <c r="A44" s="27" t="s">
        <v>89</v>
      </c>
      <c r="B44" s="26" t="s">
        <v>52</v>
      </c>
      <c r="C44" s="27"/>
      <c r="D44" s="166">
        <f>D45</f>
        <v>355</v>
      </c>
      <c r="E44" s="166">
        <f>E45</f>
        <v>100</v>
      </c>
      <c r="F44" s="166">
        <f>F45</f>
        <v>46.8</v>
      </c>
      <c r="G44" s="203">
        <f t="shared" si="2"/>
        <v>0.13183098591549294</v>
      </c>
      <c r="H44" s="46">
        <f t="shared" si="3"/>
        <v>0.46799999999999997</v>
      </c>
    </row>
    <row r="45" spans="1:8" ht="12.75">
      <c r="A45" s="23" t="s">
        <v>55</v>
      </c>
      <c r="B45" s="1" t="s">
        <v>56</v>
      </c>
      <c r="C45" s="23"/>
      <c r="D45" s="19">
        <f>D46+D47+D48</f>
        <v>355</v>
      </c>
      <c r="E45" s="19">
        <f>E46+E47+E48</f>
        <v>100</v>
      </c>
      <c r="F45" s="19">
        <f>F46+F47+F48</f>
        <v>46.8</v>
      </c>
      <c r="G45" s="203">
        <f t="shared" si="2"/>
        <v>0.13183098591549294</v>
      </c>
      <c r="H45" s="46">
        <f t="shared" si="3"/>
        <v>0.46799999999999997</v>
      </c>
    </row>
    <row r="46" spans="1:8" s="70" customFormat="1" ht="13.5">
      <c r="A46" s="67"/>
      <c r="B46" s="167" t="s">
        <v>110</v>
      </c>
      <c r="C46" s="67" t="s">
        <v>301</v>
      </c>
      <c r="D46" s="168">
        <v>200</v>
      </c>
      <c r="E46" s="168">
        <v>50</v>
      </c>
      <c r="F46" s="168">
        <f>46.8</f>
        <v>46.8</v>
      </c>
      <c r="G46" s="204">
        <f t="shared" si="2"/>
        <v>0.23399999999999999</v>
      </c>
      <c r="H46" s="77">
        <f t="shared" si="3"/>
        <v>0.9359999999999999</v>
      </c>
    </row>
    <row r="47" spans="1:8" s="70" customFormat="1" ht="16.5" customHeight="1">
      <c r="A47" s="67"/>
      <c r="B47" s="167" t="s">
        <v>306</v>
      </c>
      <c r="C47" s="67" t="s">
        <v>302</v>
      </c>
      <c r="D47" s="168">
        <v>25</v>
      </c>
      <c r="E47" s="168">
        <v>0</v>
      </c>
      <c r="F47" s="168">
        <f>0</f>
        <v>0</v>
      </c>
      <c r="G47" s="204">
        <f t="shared" si="2"/>
        <v>0</v>
      </c>
      <c r="H47" s="77" t="e">
        <f t="shared" si="3"/>
        <v>#DIV/0!</v>
      </c>
    </row>
    <row r="48" spans="1:8" s="70" customFormat="1" ht="16.5" customHeight="1">
      <c r="A48" s="67"/>
      <c r="B48" s="167" t="s">
        <v>208</v>
      </c>
      <c r="C48" s="67" t="s">
        <v>307</v>
      </c>
      <c r="D48" s="168">
        <v>130</v>
      </c>
      <c r="E48" s="168">
        <v>50</v>
      </c>
      <c r="F48" s="168">
        <f>0</f>
        <v>0</v>
      </c>
      <c r="G48" s="204">
        <f t="shared" si="2"/>
        <v>0</v>
      </c>
      <c r="H48" s="77">
        <f t="shared" si="3"/>
        <v>0</v>
      </c>
    </row>
    <row r="49" spans="1:8" ht="14.25">
      <c r="A49" s="30" t="s">
        <v>142</v>
      </c>
      <c r="B49" s="26" t="s">
        <v>140</v>
      </c>
      <c r="C49" s="27"/>
      <c r="D49" s="19">
        <f>D51</f>
        <v>1</v>
      </c>
      <c r="E49" s="19">
        <f>E51</f>
        <v>0.3</v>
      </c>
      <c r="F49" s="19">
        <f>F51</f>
        <v>0</v>
      </c>
      <c r="G49" s="203">
        <f t="shared" si="2"/>
        <v>0</v>
      </c>
      <c r="H49" s="46">
        <f t="shared" si="3"/>
        <v>0</v>
      </c>
    </row>
    <row r="50" spans="1:8" ht="36" customHeight="1">
      <c r="A50" s="37" t="s">
        <v>136</v>
      </c>
      <c r="B50" s="1" t="s">
        <v>143</v>
      </c>
      <c r="C50" s="23"/>
      <c r="D50" s="19">
        <f>D51</f>
        <v>1</v>
      </c>
      <c r="E50" s="19">
        <f>E51</f>
        <v>0.3</v>
      </c>
      <c r="F50" s="19">
        <f>F51</f>
        <v>0</v>
      </c>
      <c r="G50" s="203">
        <f t="shared" si="2"/>
        <v>0</v>
      </c>
      <c r="H50" s="46">
        <f t="shared" si="3"/>
        <v>0</v>
      </c>
    </row>
    <row r="51" spans="1:8" s="70" customFormat="1" ht="26.25" customHeight="1">
      <c r="A51" s="67"/>
      <c r="B51" s="167" t="s">
        <v>315</v>
      </c>
      <c r="C51" s="67" t="s">
        <v>308</v>
      </c>
      <c r="D51" s="168">
        <v>1</v>
      </c>
      <c r="E51" s="168">
        <v>0.3</v>
      </c>
      <c r="F51" s="168">
        <v>0</v>
      </c>
      <c r="G51" s="204">
        <f t="shared" si="2"/>
        <v>0</v>
      </c>
      <c r="H51" s="77">
        <f t="shared" si="3"/>
        <v>0</v>
      </c>
    </row>
    <row r="52" spans="1:8" ht="12.75">
      <c r="A52" s="27" t="s">
        <v>57</v>
      </c>
      <c r="B52" s="26" t="s">
        <v>58</v>
      </c>
      <c r="C52" s="27"/>
      <c r="D52" s="19">
        <f aca="true" t="shared" si="6" ref="D52:F53">D53</f>
        <v>3</v>
      </c>
      <c r="E52" s="19">
        <f t="shared" si="6"/>
        <v>3</v>
      </c>
      <c r="F52" s="19">
        <f t="shared" si="6"/>
        <v>0</v>
      </c>
      <c r="G52" s="203">
        <f t="shared" si="2"/>
        <v>0</v>
      </c>
      <c r="H52" s="46">
        <f t="shared" si="3"/>
        <v>0</v>
      </c>
    </row>
    <row r="53" spans="1:8" ht="12.75">
      <c r="A53" s="23" t="s">
        <v>62</v>
      </c>
      <c r="B53" s="1" t="s">
        <v>132</v>
      </c>
      <c r="C53" s="23"/>
      <c r="D53" s="19">
        <f t="shared" si="6"/>
        <v>3</v>
      </c>
      <c r="E53" s="19">
        <f t="shared" si="6"/>
        <v>3</v>
      </c>
      <c r="F53" s="19">
        <f t="shared" si="6"/>
        <v>0</v>
      </c>
      <c r="G53" s="203">
        <f t="shared" si="2"/>
        <v>0</v>
      </c>
      <c r="H53" s="46">
        <f t="shared" si="3"/>
        <v>0</v>
      </c>
    </row>
    <row r="54" spans="1:8" s="70" customFormat="1" ht="39" customHeight="1">
      <c r="A54" s="67"/>
      <c r="B54" s="167" t="s">
        <v>309</v>
      </c>
      <c r="C54" s="67" t="s">
        <v>310</v>
      </c>
      <c r="D54" s="168">
        <v>3</v>
      </c>
      <c r="E54" s="168">
        <v>3</v>
      </c>
      <c r="F54" s="168">
        <v>0</v>
      </c>
      <c r="G54" s="204">
        <f t="shared" si="2"/>
        <v>0</v>
      </c>
      <c r="H54" s="77">
        <f t="shared" si="3"/>
        <v>0</v>
      </c>
    </row>
    <row r="55" spans="1:8" ht="18.75" customHeight="1">
      <c r="A55" s="27">
        <v>1000</v>
      </c>
      <c r="B55" s="26" t="s">
        <v>72</v>
      </c>
      <c r="C55" s="27"/>
      <c r="D55" s="19">
        <f>D56</f>
        <v>40</v>
      </c>
      <c r="E55" s="19">
        <f>E56</f>
        <v>10</v>
      </c>
      <c r="F55" s="19">
        <f>F56</f>
        <v>6.6</v>
      </c>
      <c r="G55" s="203">
        <f t="shared" si="2"/>
        <v>0.16499999999999998</v>
      </c>
      <c r="H55" s="46">
        <f t="shared" si="3"/>
        <v>0.6599999999999999</v>
      </c>
    </row>
    <row r="56" spans="1:8" ht="12.75">
      <c r="A56" s="23">
        <v>1001</v>
      </c>
      <c r="B56" s="1" t="s">
        <v>212</v>
      </c>
      <c r="C56" s="23" t="s">
        <v>73</v>
      </c>
      <c r="D56" s="19">
        <v>40</v>
      </c>
      <c r="E56" s="19">
        <v>10</v>
      </c>
      <c r="F56" s="19">
        <f>6.6</f>
        <v>6.6</v>
      </c>
      <c r="G56" s="203">
        <f t="shared" si="2"/>
        <v>0.16499999999999998</v>
      </c>
      <c r="H56" s="46">
        <f t="shared" si="3"/>
        <v>0.6599999999999999</v>
      </c>
    </row>
    <row r="57" spans="1:8" ht="12.75">
      <c r="A57" s="27"/>
      <c r="B57" s="26" t="s">
        <v>111</v>
      </c>
      <c r="C57" s="27"/>
      <c r="D57" s="166">
        <f>D58</f>
        <v>2961.8</v>
      </c>
      <c r="E57" s="166">
        <f>E58</f>
        <v>976.1</v>
      </c>
      <c r="F57" s="166">
        <f>F58</f>
        <v>703.5</v>
      </c>
      <c r="G57" s="203">
        <f t="shared" si="2"/>
        <v>0.2375244783577554</v>
      </c>
      <c r="H57" s="46">
        <f t="shared" si="3"/>
        <v>0.7207253355189017</v>
      </c>
    </row>
    <row r="58" spans="1:8" s="70" customFormat="1" ht="25.5">
      <c r="A58" s="67"/>
      <c r="B58" s="167" t="s">
        <v>112</v>
      </c>
      <c r="C58" s="67" t="s">
        <v>232</v>
      </c>
      <c r="D58" s="168">
        <v>2961.8</v>
      </c>
      <c r="E58" s="168">
        <v>976.1</v>
      </c>
      <c r="F58" s="168">
        <v>703.5</v>
      </c>
      <c r="G58" s="204">
        <f t="shared" si="2"/>
        <v>0.2375244783577554</v>
      </c>
      <c r="H58" s="77">
        <f t="shared" si="3"/>
        <v>0.7207253355189017</v>
      </c>
    </row>
    <row r="59" spans="1:8" ht="15.75">
      <c r="A59" s="23"/>
      <c r="B59" s="198" t="s">
        <v>79</v>
      </c>
      <c r="C59" s="199"/>
      <c r="D59" s="200">
        <f>D31+D36+D38+D41+D44+D49+D52+D55+D57</f>
        <v>5938</v>
      </c>
      <c r="E59" s="200">
        <f>E31+E36+E38+E41+E44+E49+E52+E55+E57</f>
        <v>1889.1999999999998</v>
      </c>
      <c r="F59" s="200">
        <f>F31+F36+F38+F41+F44+F49+F52+F55+F57</f>
        <v>1205.3000000000002</v>
      </c>
      <c r="G59" s="203">
        <f t="shared" si="2"/>
        <v>0.20298080161670598</v>
      </c>
      <c r="H59" s="46">
        <f t="shared" si="3"/>
        <v>0.6379949184840146</v>
      </c>
    </row>
    <row r="60" spans="1:8" ht="25.5" customHeight="1">
      <c r="A60" s="9"/>
      <c r="B60" s="186" t="s">
        <v>94</v>
      </c>
      <c r="C60" s="36"/>
      <c r="D60" s="29">
        <f>D57</f>
        <v>2961.8</v>
      </c>
      <c r="E60" s="29">
        <f>E57</f>
        <v>976.1</v>
      </c>
      <c r="F60" s="29">
        <f>F57</f>
        <v>703.5</v>
      </c>
      <c r="G60" s="203">
        <f t="shared" si="2"/>
        <v>0.2375244783577554</v>
      </c>
      <c r="H60" s="46">
        <f t="shared" si="3"/>
        <v>0.7207253355189017</v>
      </c>
    </row>
    <row r="61" ht="12.75">
      <c r="A61" s="10"/>
    </row>
    <row r="62" ht="12.75">
      <c r="A62" s="10"/>
    </row>
    <row r="63" spans="1:8" ht="15">
      <c r="A63" s="10"/>
      <c r="B63" s="6" t="s">
        <v>104</v>
      </c>
      <c r="C63" s="14"/>
      <c r="H63" s="3">
        <v>3192.8</v>
      </c>
    </row>
    <row r="64" spans="1:3" ht="15">
      <c r="A64" s="10"/>
      <c r="B64" s="6"/>
      <c r="C64" s="14"/>
    </row>
    <row r="65" spans="1:3" ht="15">
      <c r="A65" s="10"/>
      <c r="B65" s="6" t="s">
        <v>95</v>
      </c>
      <c r="C65" s="14"/>
    </row>
    <row r="66" spans="1:3" ht="15">
      <c r="A66" s="10"/>
      <c r="B66" s="6" t="s">
        <v>96</v>
      </c>
      <c r="C66" s="14"/>
    </row>
    <row r="67" spans="1:3" ht="15">
      <c r="A67" s="10"/>
      <c r="B67" s="6"/>
      <c r="C67" s="14"/>
    </row>
    <row r="68" spans="1:3" ht="15">
      <c r="A68" s="10"/>
      <c r="B68" s="6" t="s">
        <v>97</v>
      </c>
      <c r="C68" s="14"/>
    </row>
    <row r="69" spans="1:3" ht="15">
      <c r="A69" s="10"/>
      <c r="B69" s="6" t="s">
        <v>98</v>
      </c>
      <c r="C69" s="14"/>
    </row>
    <row r="70" spans="1:3" ht="15">
      <c r="A70" s="10"/>
      <c r="B70" s="6"/>
      <c r="C70" s="14"/>
    </row>
    <row r="71" spans="1:3" ht="15">
      <c r="A71" s="10"/>
      <c r="B71" s="6" t="s">
        <v>99</v>
      </c>
      <c r="C71" s="14"/>
    </row>
    <row r="72" spans="1:3" ht="15">
      <c r="A72" s="10"/>
      <c r="B72" s="6" t="s">
        <v>100</v>
      </c>
      <c r="C72" s="14"/>
    </row>
    <row r="73" spans="1:3" ht="15">
      <c r="A73" s="10"/>
      <c r="B73" s="6"/>
      <c r="C73" s="14"/>
    </row>
    <row r="74" spans="1:3" ht="15">
      <c r="A74" s="10"/>
      <c r="B74" s="6" t="s">
        <v>101</v>
      </c>
      <c r="C74" s="14"/>
    </row>
    <row r="75" spans="1:3" ht="15">
      <c r="A75" s="10"/>
      <c r="B75" s="6" t="s">
        <v>102</v>
      </c>
      <c r="C75" s="14"/>
    </row>
    <row r="76" ht="12.75">
      <c r="A76" s="10"/>
    </row>
    <row r="77" ht="12.75">
      <c r="A77" s="10"/>
    </row>
    <row r="78" spans="1:8" ht="15">
      <c r="A78" s="10"/>
      <c r="B78" s="6" t="s">
        <v>103</v>
      </c>
      <c r="C78" s="14"/>
      <c r="H78" s="2">
        <f>H63+F26-F59</f>
        <v>2769.9</v>
      </c>
    </row>
    <row r="79" ht="12.75">
      <c r="A79" s="10"/>
    </row>
    <row r="80" ht="12.75">
      <c r="A80" s="10"/>
    </row>
    <row r="81" spans="1:3" ht="15">
      <c r="A81" s="10"/>
      <c r="B81" s="6" t="s">
        <v>105</v>
      </c>
      <c r="C81" s="14"/>
    </row>
    <row r="82" spans="1:3" ht="15">
      <c r="A82" s="10"/>
      <c r="B82" s="6" t="s">
        <v>106</v>
      </c>
      <c r="C82" s="14"/>
    </row>
    <row r="83" spans="1:3" ht="15">
      <c r="A83" s="10"/>
      <c r="B83" s="6" t="s">
        <v>107</v>
      </c>
      <c r="C83" s="14"/>
    </row>
    <row r="84" ht="12.75">
      <c r="A84" s="10"/>
    </row>
    <row r="85" ht="12.75">
      <c r="A85" s="10"/>
    </row>
    <row r="86" ht="12.75">
      <c r="A86" s="10"/>
    </row>
    <row r="87" ht="12.75">
      <c r="A87" s="10"/>
    </row>
    <row r="88" ht="12.75">
      <c r="A88" s="10"/>
    </row>
    <row r="89" ht="12.75">
      <c r="A89" s="10"/>
    </row>
    <row r="90" ht="12.75">
      <c r="A90" s="10"/>
    </row>
    <row r="91" ht="12.75">
      <c r="A91" s="10"/>
    </row>
    <row r="92" ht="12.75">
      <c r="A92" s="10"/>
    </row>
    <row r="93" ht="12.75">
      <c r="A93" s="10"/>
    </row>
    <row r="94" ht="12.75">
      <c r="A94" s="10"/>
    </row>
    <row r="95" ht="12.75">
      <c r="A95" s="10"/>
    </row>
    <row r="96" ht="12.75">
      <c r="A96" s="10"/>
    </row>
    <row r="97" ht="12.75">
      <c r="A97" s="10"/>
    </row>
    <row r="98" ht="12.75">
      <c r="A98" s="10"/>
    </row>
    <row r="99" ht="12.75">
      <c r="A99" s="10"/>
    </row>
    <row r="100" ht="12.75">
      <c r="A100" s="10"/>
    </row>
    <row r="101" ht="12.75">
      <c r="A101" s="10"/>
    </row>
    <row r="102" ht="12.75">
      <c r="A102" s="10"/>
    </row>
    <row r="103" ht="12.75">
      <c r="A103" s="10"/>
    </row>
    <row r="104" ht="12.75">
      <c r="A104" s="10"/>
    </row>
    <row r="105" ht="12.75">
      <c r="A105" s="10"/>
    </row>
    <row r="106" ht="12.75">
      <c r="A106" s="10"/>
    </row>
    <row r="107" ht="12.75">
      <c r="A107" s="10"/>
    </row>
    <row r="108" ht="12.75">
      <c r="A108" s="10"/>
    </row>
    <row r="109" ht="12.75">
      <c r="A109" s="10"/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  <row r="120" ht="12.75">
      <c r="A120" s="10"/>
    </row>
    <row r="121" ht="12.75">
      <c r="A121" s="10"/>
    </row>
    <row r="122" ht="12.75">
      <c r="A122" s="10"/>
    </row>
    <row r="123" ht="12.75">
      <c r="A123" s="10"/>
    </row>
    <row r="124" ht="12.75">
      <c r="A124" s="10"/>
    </row>
    <row r="125" ht="12.75">
      <c r="A125" s="10"/>
    </row>
    <row r="126" ht="12.75">
      <c r="A126" s="10"/>
    </row>
    <row r="127" ht="12.75">
      <c r="A127" s="10"/>
    </row>
    <row r="128" ht="12.75">
      <c r="A128" s="10"/>
    </row>
    <row r="129" ht="12.75">
      <c r="A129" s="10"/>
    </row>
    <row r="130" ht="12.75">
      <c r="A130" s="10"/>
    </row>
    <row r="131" ht="12.75">
      <c r="A131" s="10"/>
    </row>
    <row r="132" ht="12.75">
      <c r="A132" s="10"/>
    </row>
    <row r="133" ht="12.75">
      <c r="A133" s="10"/>
    </row>
    <row r="134" ht="12.75">
      <c r="A134" s="10"/>
    </row>
    <row r="135" ht="12.75">
      <c r="A135" s="10"/>
    </row>
    <row r="136" ht="12.75">
      <c r="A136" s="10"/>
    </row>
    <row r="137" ht="12.75">
      <c r="A137" s="10"/>
    </row>
    <row r="138" ht="12.75">
      <c r="A138" s="10"/>
    </row>
    <row r="139" ht="12.75">
      <c r="A139" s="10"/>
    </row>
    <row r="140" ht="12.75">
      <c r="A140" s="10"/>
    </row>
    <row r="141" ht="12.75">
      <c r="A141" s="10"/>
    </row>
    <row r="142" ht="12.75">
      <c r="A142" s="10"/>
    </row>
    <row r="143" ht="12.75">
      <c r="A143" s="10"/>
    </row>
    <row r="144" ht="12.75">
      <c r="A144" s="10"/>
    </row>
    <row r="145" ht="12.75">
      <c r="A145" s="10"/>
    </row>
    <row r="146" ht="12.75">
      <c r="A146" s="10"/>
    </row>
    <row r="147" ht="12.75">
      <c r="A147" s="10"/>
    </row>
    <row r="148" ht="12.75">
      <c r="A148" s="10"/>
    </row>
    <row r="149" ht="12.75">
      <c r="A149" s="10"/>
    </row>
    <row r="150" ht="12.75">
      <c r="A150" s="10"/>
    </row>
    <row r="151" ht="12.75">
      <c r="A151" s="10"/>
    </row>
    <row r="152" ht="12.75">
      <c r="A152" s="10"/>
    </row>
    <row r="153" ht="12.75">
      <c r="A153" s="10"/>
    </row>
    <row r="154" ht="12.75">
      <c r="A154" s="10"/>
    </row>
    <row r="155" ht="12.75">
      <c r="A155" s="10"/>
    </row>
    <row r="156" ht="12.75">
      <c r="A156" s="10"/>
    </row>
    <row r="157" ht="12.75">
      <c r="A157" s="10"/>
    </row>
    <row r="158" ht="12.75">
      <c r="A158" s="10"/>
    </row>
    <row r="159" ht="12.75">
      <c r="A159" s="10"/>
    </row>
    <row r="160" ht="12.75">
      <c r="A160" s="10"/>
    </row>
    <row r="161" ht="12.75">
      <c r="A161" s="10"/>
    </row>
    <row r="162" ht="12.75">
      <c r="A162" s="10"/>
    </row>
    <row r="163" ht="12.75">
      <c r="A163" s="10"/>
    </row>
    <row r="164" ht="12.75">
      <c r="A164" s="10"/>
    </row>
    <row r="165" ht="12.75">
      <c r="A165" s="10"/>
    </row>
    <row r="166" ht="12.75">
      <c r="A166" s="10"/>
    </row>
    <row r="167" ht="12.75">
      <c r="A167" s="10"/>
    </row>
    <row r="168" ht="12.75">
      <c r="A168" s="10"/>
    </row>
    <row r="169" ht="12.75">
      <c r="A169" s="10"/>
    </row>
    <row r="170" ht="12.75">
      <c r="A170" s="10"/>
    </row>
    <row r="171" ht="12.75">
      <c r="A171" s="10"/>
    </row>
    <row r="172" ht="12.75">
      <c r="A172" s="10"/>
    </row>
    <row r="173" ht="12.75">
      <c r="A173" s="10"/>
    </row>
    <row r="174" ht="12.75">
      <c r="A174" s="10"/>
    </row>
    <row r="175" ht="12.75">
      <c r="A175" s="10"/>
    </row>
    <row r="176" ht="12.75">
      <c r="A176" s="10"/>
    </row>
    <row r="177" ht="12.75">
      <c r="A177" s="10"/>
    </row>
    <row r="178" ht="12.75">
      <c r="A178" s="10"/>
    </row>
    <row r="179" ht="12.75">
      <c r="A179" s="10"/>
    </row>
    <row r="180" ht="12.75">
      <c r="A180" s="10"/>
    </row>
    <row r="181" ht="12.75">
      <c r="A181" s="10"/>
    </row>
    <row r="182" ht="12.75">
      <c r="A182" s="10"/>
    </row>
    <row r="183" ht="12.75">
      <c r="A183" s="10"/>
    </row>
    <row r="184" ht="12.75">
      <c r="A184" s="10"/>
    </row>
    <row r="185" ht="12.75">
      <c r="A185" s="10"/>
    </row>
    <row r="186" ht="12.75">
      <c r="A186" s="10"/>
    </row>
    <row r="187" ht="12.75">
      <c r="A187" s="10"/>
    </row>
    <row r="188" ht="12.75">
      <c r="A188" s="10"/>
    </row>
    <row r="189" ht="12.75">
      <c r="A189" s="10"/>
    </row>
    <row r="190" ht="12.75">
      <c r="A190" s="10"/>
    </row>
    <row r="191" ht="12.75">
      <c r="A191" s="10"/>
    </row>
    <row r="192" ht="12.75">
      <c r="A192" s="10"/>
    </row>
    <row r="193" ht="12.75">
      <c r="A193" s="10"/>
    </row>
    <row r="194" ht="12.75">
      <c r="A194" s="10"/>
    </row>
    <row r="195" ht="12.75">
      <c r="A195" s="10"/>
    </row>
    <row r="196" ht="12.75">
      <c r="A196" s="10"/>
    </row>
    <row r="197" ht="12.75">
      <c r="A197" s="10"/>
    </row>
    <row r="198" ht="12.75">
      <c r="A198" s="10"/>
    </row>
    <row r="199" ht="12.75">
      <c r="A199" s="10"/>
    </row>
    <row r="200" ht="12.75">
      <c r="A200" s="10"/>
    </row>
    <row r="201" ht="12.75">
      <c r="A201" s="10"/>
    </row>
    <row r="202" ht="12.75">
      <c r="A202" s="10"/>
    </row>
    <row r="203" ht="12.75">
      <c r="A203" s="10"/>
    </row>
    <row r="204" ht="12.75">
      <c r="A204" s="10"/>
    </row>
    <row r="205" ht="12.75">
      <c r="A205" s="10"/>
    </row>
    <row r="206" ht="12.75">
      <c r="A206" s="10"/>
    </row>
    <row r="207" ht="12.75">
      <c r="A207" s="10"/>
    </row>
    <row r="208" ht="12.75">
      <c r="A208" s="10"/>
    </row>
    <row r="209" ht="12.75">
      <c r="A209" s="10"/>
    </row>
    <row r="210" ht="12.75">
      <c r="A210" s="10"/>
    </row>
    <row r="211" ht="12.75">
      <c r="A211" s="10"/>
    </row>
    <row r="212" ht="12.75">
      <c r="A212" s="10"/>
    </row>
    <row r="213" ht="12.75">
      <c r="A213" s="10"/>
    </row>
    <row r="214" ht="12.75">
      <c r="A214" s="10"/>
    </row>
    <row r="215" ht="12.75">
      <c r="A215" s="10"/>
    </row>
    <row r="216" ht="12.75">
      <c r="A216" s="10"/>
    </row>
    <row r="217" ht="12.75">
      <c r="A217" s="10"/>
    </row>
    <row r="218" ht="12.75">
      <c r="A218" s="10"/>
    </row>
    <row r="219" ht="12.75">
      <c r="A219" s="10"/>
    </row>
    <row r="220" ht="12.75">
      <c r="A220" s="10"/>
    </row>
    <row r="221" ht="12.75">
      <c r="A221" s="10"/>
    </row>
    <row r="222" ht="12.75">
      <c r="A222" s="10"/>
    </row>
    <row r="223" ht="12.75">
      <c r="A223" s="10"/>
    </row>
    <row r="224" ht="12.75">
      <c r="A224" s="10"/>
    </row>
    <row r="225" ht="12.75">
      <c r="A225" s="10"/>
    </row>
    <row r="226" ht="12.75">
      <c r="A226" s="10"/>
    </row>
    <row r="227" ht="12.75">
      <c r="A227" s="10"/>
    </row>
    <row r="228" ht="12.75">
      <c r="A228" s="10"/>
    </row>
    <row r="229" ht="12.75">
      <c r="A229" s="10"/>
    </row>
    <row r="230" ht="12.75">
      <c r="A230" s="10"/>
    </row>
    <row r="231" ht="12.75">
      <c r="A231" s="10"/>
    </row>
    <row r="232" ht="12.75">
      <c r="A232" s="10"/>
    </row>
    <row r="233" ht="12.75">
      <c r="A233" s="10"/>
    </row>
    <row r="234" ht="12.75">
      <c r="A234" s="10"/>
    </row>
    <row r="235" ht="12.75">
      <c r="A235" s="10"/>
    </row>
    <row r="236" ht="12.75">
      <c r="A236" s="10"/>
    </row>
    <row r="237" ht="12.75">
      <c r="A237" s="10"/>
    </row>
    <row r="238" ht="12.75">
      <c r="A238" s="10"/>
    </row>
    <row r="239" ht="12.75">
      <c r="A239" s="10"/>
    </row>
    <row r="240" ht="12.75">
      <c r="A240" s="10"/>
    </row>
    <row r="241" ht="12.75">
      <c r="A241" s="10"/>
    </row>
    <row r="242" ht="12.75">
      <c r="A242" s="10"/>
    </row>
    <row r="243" ht="12.75">
      <c r="A243" s="10"/>
    </row>
    <row r="244" ht="12.75">
      <c r="A244" s="10"/>
    </row>
    <row r="245" ht="12.75">
      <c r="A245" s="10"/>
    </row>
    <row r="246" ht="12.75">
      <c r="A246" s="10"/>
    </row>
    <row r="247" ht="12.75">
      <c r="A247" s="10"/>
    </row>
    <row r="248" ht="12.75">
      <c r="A248" s="10"/>
    </row>
    <row r="249" ht="12.75">
      <c r="A249" s="10"/>
    </row>
    <row r="250" ht="12.75">
      <c r="A250" s="10"/>
    </row>
    <row r="251" ht="12.75">
      <c r="A251" s="10"/>
    </row>
    <row r="252" ht="12.75">
      <c r="A252" s="10"/>
    </row>
    <row r="253" ht="12.75">
      <c r="A253" s="10"/>
    </row>
    <row r="254" ht="12.75">
      <c r="A254" s="10"/>
    </row>
    <row r="255" ht="12.75">
      <c r="A255" s="10"/>
    </row>
    <row r="256" ht="12.75">
      <c r="A256" s="10"/>
    </row>
    <row r="257" ht="12.75">
      <c r="A257" s="10"/>
    </row>
    <row r="258" ht="12.75">
      <c r="A258" s="10"/>
    </row>
    <row r="259" ht="12.75">
      <c r="A259" s="10"/>
    </row>
    <row r="260" ht="12.75">
      <c r="A260" s="10"/>
    </row>
    <row r="261" ht="12.75">
      <c r="A261" s="10"/>
    </row>
    <row r="262" ht="12.75">
      <c r="A262" s="10"/>
    </row>
    <row r="263" ht="12.75">
      <c r="A263" s="10"/>
    </row>
    <row r="264" ht="12.75">
      <c r="A264" s="10"/>
    </row>
    <row r="265" ht="12.75">
      <c r="A265" s="10"/>
    </row>
    <row r="266" ht="12.75">
      <c r="A266" s="10"/>
    </row>
    <row r="267" ht="12.75">
      <c r="A267" s="10"/>
    </row>
    <row r="268" ht="12.75">
      <c r="A268" s="10"/>
    </row>
    <row r="269" ht="12.75">
      <c r="A269" s="10"/>
    </row>
    <row r="270" ht="12.75">
      <c r="A270" s="10"/>
    </row>
    <row r="271" ht="12.75">
      <c r="A271" s="10"/>
    </row>
    <row r="272" ht="12.75">
      <c r="A272" s="10"/>
    </row>
    <row r="273" ht="12.75">
      <c r="A273" s="10"/>
    </row>
    <row r="274" ht="12.75">
      <c r="A274" s="10"/>
    </row>
    <row r="275" ht="12.75">
      <c r="A275" s="10"/>
    </row>
  </sheetData>
  <sheetProtection/>
  <mergeCells count="16">
    <mergeCell ref="C29:C30"/>
    <mergeCell ref="G2:G3"/>
    <mergeCell ref="E2:E3"/>
    <mergeCell ref="E29:E30"/>
    <mergeCell ref="F29:F30"/>
    <mergeCell ref="F2:F3"/>
    <mergeCell ref="A1:H1"/>
    <mergeCell ref="A29:A30"/>
    <mergeCell ref="B29:B30"/>
    <mergeCell ref="D29:D30"/>
    <mergeCell ref="H29:H30"/>
    <mergeCell ref="G29:G30"/>
    <mergeCell ref="H2:H3"/>
    <mergeCell ref="B2:B3"/>
    <mergeCell ref="D2:D3"/>
    <mergeCell ref="A28:H28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386"/>
  <sheetViews>
    <sheetView zoomScalePageLayoutView="0" workbookViewId="0" topLeftCell="A52">
      <selection activeCell="D21" sqref="A21:H62"/>
    </sheetView>
  </sheetViews>
  <sheetFormatPr defaultColWidth="9.140625" defaultRowHeight="12.75"/>
  <cols>
    <col min="1" max="1" width="6.421875" style="4" customWidth="1"/>
    <col min="2" max="2" width="32.00390625" style="4" customWidth="1"/>
    <col min="3" max="3" width="10.28125" style="11" customWidth="1"/>
    <col min="4" max="5" width="12.421875" style="4" customWidth="1"/>
    <col min="6" max="7" width="11.7109375" style="4" customWidth="1"/>
    <col min="8" max="8" width="11.00390625" style="4" customWidth="1"/>
    <col min="9" max="9" width="14.421875" style="4" customWidth="1"/>
    <col min="10" max="10" width="18.28125" style="4" customWidth="1"/>
    <col min="11" max="16384" width="9.140625" style="4" customWidth="1"/>
  </cols>
  <sheetData>
    <row r="1" spans="1:8" s="7" customFormat="1" ht="66" customHeight="1">
      <c r="A1" s="160" t="s">
        <v>332</v>
      </c>
      <c r="B1" s="160"/>
      <c r="C1" s="160"/>
      <c r="D1" s="160"/>
      <c r="E1" s="160"/>
      <c r="F1" s="160"/>
      <c r="G1" s="160"/>
      <c r="H1" s="160"/>
    </row>
    <row r="2" spans="1:8" s="3" customFormat="1" ht="12.75" customHeight="1">
      <c r="A2" s="110"/>
      <c r="B2" s="149" t="s">
        <v>13</v>
      </c>
      <c r="C2" s="111"/>
      <c r="D2" s="138" t="s">
        <v>14</v>
      </c>
      <c r="E2" s="139" t="s">
        <v>239</v>
      </c>
      <c r="F2" s="138" t="s">
        <v>15</v>
      </c>
      <c r="G2" s="151" t="s">
        <v>162</v>
      </c>
      <c r="H2" s="139" t="s">
        <v>240</v>
      </c>
    </row>
    <row r="3" spans="1:8" s="3" customFormat="1" ht="19.5" customHeight="1">
      <c r="A3" s="102"/>
      <c r="B3" s="149"/>
      <c r="C3" s="111"/>
      <c r="D3" s="138"/>
      <c r="E3" s="140"/>
      <c r="F3" s="138"/>
      <c r="G3" s="152"/>
      <c r="H3" s="140"/>
    </row>
    <row r="4" spans="1:8" s="3" customFormat="1" ht="30">
      <c r="A4" s="102"/>
      <c r="B4" s="104" t="s">
        <v>93</v>
      </c>
      <c r="C4" s="112"/>
      <c r="D4" s="113">
        <f>D5+D6+D7+D8+D9+D10+D11+D12+D13+D14+D15+D16+D17+D18+D19+D20</f>
        <v>3440.6</v>
      </c>
      <c r="E4" s="113">
        <f>E5+E6+E7+E8+E9+E10+E11+E12+E13+E14+E15+E16+E17+E18+E19+E20</f>
        <v>589</v>
      </c>
      <c r="F4" s="113">
        <f>F5+F6+F7+F8+F9+F10+F11+F12+F13+F14+F15+F16+F17+F18+F19+F20</f>
        <v>714.3</v>
      </c>
      <c r="G4" s="105">
        <f>F4/D4</f>
        <v>0.2076091379410568</v>
      </c>
      <c r="H4" s="105">
        <f>F4/E4</f>
        <v>1.2127334465195245</v>
      </c>
    </row>
    <row r="5" spans="1:8" s="3" customFormat="1" ht="15">
      <c r="A5" s="102"/>
      <c r="B5" s="101" t="s">
        <v>17</v>
      </c>
      <c r="C5" s="100"/>
      <c r="D5" s="99">
        <v>670</v>
      </c>
      <c r="E5" s="99">
        <v>140</v>
      </c>
      <c r="F5" s="99">
        <v>85.6</v>
      </c>
      <c r="G5" s="105">
        <f>F5/D5</f>
        <v>0.12776119402985073</v>
      </c>
      <c r="H5" s="105">
        <f>F5/E5</f>
        <v>0.6114285714285714</v>
      </c>
    </row>
    <row r="6" spans="1:8" s="3" customFormat="1" ht="15">
      <c r="A6" s="102"/>
      <c r="B6" s="117" t="s">
        <v>355</v>
      </c>
      <c r="C6" s="100"/>
      <c r="D6" s="99">
        <v>980.6</v>
      </c>
      <c r="E6" s="99">
        <v>245</v>
      </c>
      <c r="F6" s="99">
        <v>228</v>
      </c>
      <c r="G6" s="105">
        <v>0</v>
      </c>
      <c r="H6" s="105">
        <v>0</v>
      </c>
    </row>
    <row r="7" spans="1:8" s="3" customFormat="1" ht="15">
      <c r="A7" s="102"/>
      <c r="B7" s="101" t="s">
        <v>19</v>
      </c>
      <c r="C7" s="100"/>
      <c r="D7" s="99">
        <v>350</v>
      </c>
      <c r="E7" s="99">
        <v>82</v>
      </c>
      <c r="F7" s="99">
        <v>134.8</v>
      </c>
      <c r="G7" s="105">
        <f>F7/D7</f>
        <v>0.3851428571428572</v>
      </c>
      <c r="H7" s="105">
        <f>F7/E7</f>
        <v>1.6439024390243904</v>
      </c>
    </row>
    <row r="8" spans="1:8" s="3" customFormat="1" ht="15">
      <c r="A8" s="102"/>
      <c r="B8" s="101" t="s">
        <v>20</v>
      </c>
      <c r="C8" s="100"/>
      <c r="D8" s="99">
        <v>150</v>
      </c>
      <c r="E8" s="99">
        <v>10</v>
      </c>
      <c r="F8" s="99">
        <v>9.6</v>
      </c>
      <c r="G8" s="105">
        <f>F8/D8</f>
        <v>0.064</v>
      </c>
      <c r="H8" s="105">
        <f>F8/E8</f>
        <v>0.96</v>
      </c>
    </row>
    <row r="9" spans="1:8" s="3" customFormat="1" ht="15">
      <c r="A9" s="102"/>
      <c r="B9" s="101" t="s">
        <v>21</v>
      </c>
      <c r="C9" s="100"/>
      <c r="D9" s="99">
        <v>1200</v>
      </c>
      <c r="E9" s="99">
        <v>90</v>
      </c>
      <c r="F9" s="99">
        <v>200</v>
      </c>
      <c r="G9" s="105">
        <f>F9/D9</f>
        <v>0.16666666666666666</v>
      </c>
      <c r="H9" s="105">
        <f>F9/E9</f>
        <v>2.2222222222222223</v>
      </c>
    </row>
    <row r="10" spans="1:8" s="3" customFormat="1" ht="15">
      <c r="A10" s="102"/>
      <c r="B10" s="101" t="s">
        <v>118</v>
      </c>
      <c r="C10" s="100"/>
      <c r="D10" s="99">
        <v>10</v>
      </c>
      <c r="E10" s="99">
        <v>2</v>
      </c>
      <c r="F10" s="99">
        <v>8.8</v>
      </c>
      <c r="G10" s="105">
        <f>F10/D10</f>
        <v>0.8800000000000001</v>
      </c>
      <c r="H10" s="105">
        <f>F10/E10</f>
        <v>4.4</v>
      </c>
    </row>
    <row r="11" spans="1:8" s="3" customFormat="1" ht="25.5">
      <c r="A11" s="102"/>
      <c r="B11" s="101" t="s">
        <v>22</v>
      </c>
      <c r="C11" s="100"/>
      <c r="D11" s="99">
        <v>0</v>
      </c>
      <c r="E11" s="99">
        <v>0</v>
      </c>
      <c r="F11" s="99">
        <v>0</v>
      </c>
      <c r="G11" s="105">
        <v>0</v>
      </c>
      <c r="H11" s="105">
        <v>0</v>
      </c>
    </row>
    <row r="12" spans="1:8" s="3" customFormat="1" ht="15">
      <c r="A12" s="102"/>
      <c r="B12" s="101" t="s">
        <v>23</v>
      </c>
      <c r="C12" s="100"/>
      <c r="D12" s="99">
        <v>80</v>
      </c>
      <c r="E12" s="99">
        <v>20</v>
      </c>
      <c r="F12" s="99">
        <v>31.5</v>
      </c>
      <c r="G12" s="105">
        <f>F12/D12</f>
        <v>0.39375</v>
      </c>
      <c r="H12" s="105">
        <f>F12/E12</f>
        <v>1.575</v>
      </c>
    </row>
    <row r="13" spans="1:8" s="3" customFormat="1" ht="15">
      <c r="A13" s="102"/>
      <c r="B13" s="101" t="s">
        <v>24</v>
      </c>
      <c r="C13" s="100"/>
      <c r="D13" s="99">
        <v>0</v>
      </c>
      <c r="E13" s="99">
        <v>0</v>
      </c>
      <c r="F13" s="99">
        <v>0</v>
      </c>
      <c r="G13" s="105">
        <v>0</v>
      </c>
      <c r="H13" s="105">
        <v>0</v>
      </c>
    </row>
    <row r="14" spans="1:8" s="3" customFormat="1" ht="15">
      <c r="A14" s="102"/>
      <c r="B14" s="101" t="s">
        <v>26</v>
      </c>
      <c r="C14" s="100"/>
      <c r="D14" s="99">
        <v>0</v>
      </c>
      <c r="E14" s="99">
        <v>0</v>
      </c>
      <c r="F14" s="99">
        <v>0</v>
      </c>
      <c r="G14" s="105">
        <v>0</v>
      </c>
      <c r="H14" s="105">
        <v>0</v>
      </c>
    </row>
    <row r="15" spans="1:8" s="3" customFormat="1" ht="15">
      <c r="A15" s="102"/>
      <c r="B15" s="101" t="s">
        <v>27</v>
      </c>
      <c r="C15" s="100"/>
      <c r="D15" s="99">
        <v>0</v>
      </c>
      <c r="E15" s="99">
        <v>0</v>
      </c>
      <c r="F15" s="99">
        <v>0</v>
      </c>
      <c r="G15" s="105">
        <v>0</v>
      </c>
      <c r="H15" s="105">
        <v>0</v>
      </c>
    </row>
    <row r="16" spans="1:8" s="3" customFormat="1" ht="42" customHeight="1">
      <c r="A16" s="102"/>
      <c r="B16" s="101" t="s">
        <v>126</v>
      </c>
      <c r="C16" s="100"/>
      <c r="D16" s="99">
        <v>0</v>
      </c>
      <c r="E16" s="99">
        <v>0</v>
      </c>
      <c r="F16" s="99">
        <v>0</v>
      </c>
      <c r="G16" s="105">
        <v>0</v>
      </c>
      <c r="H16" s="105">
        <v>0</v>
      </c>
    </row>
    <row r="17" spans="1:8" s="3" customFormat="1" ht="34.5" customHeight="1">
      <c r="A17" s="102"/>
      <c r="B17" s="101" t="s">
        <v>130</v>
      </c>
      <c r="C17" s="100"/>
      <c r="D17" s="99">
        <v>0</v>
      </c>
      <c r="E17" s="99">
        <v>0</v>
      </c>
      <c r="F17" s="99">
        <v>16</v>
      </c>
      <c r="G17" s="105">
        <v>0</v>
      </c>
      <c r="H17" s="105">
        <v>0</v>
      </c>
    </row>
    <row r="18" spans="1:8" s="3" customFormat="1" ht="25.5">
      <c r="A18" s="102"/>
      <c r="B18" s="101" t="s">
        <v>30</v>
      </c>
      <c r="C18" s="100"/>
      <c r="D18" s="99">
        <v>0</v>
      </c>
      <c r="E18" s="99">
        <v>0</v>
      </c>
      <c r="F18" s="99">
        <v>0</v>
      </c>
      <c r="G18" s="105">
        <v>0</v>
      </c>
      <c r="H18" s="105">
        <v>0</v>
      </c>
    </row>
    <row r="19" spans="1:8" s="3" customFormat="1" ht="15">
      <c r="A19" s="102"/>
      <c r="B19" s="101" t="s">
        <v>133</v>
      </c>
      <c r="C19" s="100"/>
      <c r="D19" s="99">
        <v>0</v>
      </c>
      <c r="E19" s="99">
        <v>0</v>
      </c>
      <c r="F19" s="99">
        <v>0</v>
      </c>
      <c r="G19" s="105">
        <v>0</v>
      </c>
      <c r="H19" s="105">
        <v>0</v>
      </c>
    </row>
    <row r="20" spans="1:8" s="3" customFormat="1" ht="15">
      <c r="A20" s="102"/>
      <c r="B20" s="101" t="s">
        <v>33</v>
      </c>
      <c r="C20" s="100"/>
      <c r="D20" s="99">
        <v>0</v>
      </c>
      <c r="E20" s="99">
        <v>0</v>
      </c>
      <c r="F20" s="99">
        <v>0</v>
      </c>
      <c r="G20" s="105">
        <v>0</v>
      </c>
      <c r="H20" s="105">
        <v>0</v>
      </c>
    </row>
    <row r="21" spans="1:8" s="3" customFormat="1" ht="30.75" customHeight="1">
      <c r="A21" s="5"/>
      <c r="B21" s="26" t="s">
        <v>92</v>
      </c>
      <c r="C21" s="27"/>
      <c r="D21" s="205">
        <f>D22+D23+D24+D25+D26</f>
        <v>1059.7</v>
      </c>
      <c r="E21" s="205">
        <f>E22+E23+E24+E25+E26</f>
        <v>264.9</v>
      </c>
      <c r="F21" s="205">
        <f>F22+F23+F24+F25+F26</f>
        <v>30.700000000000003</v>
      </c>
      <c r="G21" s="8">
        <f>F21/D21</f>
        <v>0.02897046333868076</v>
      </c>
      <c r="H21" s="8">
        <f>F21/E21</f>
        <v>0.11589278973197435</v>
      </c>
    </row>
    <row r="22" spans="1:8" s="3" customFormat="1" ht="15">
      <c r="A22" s="5"/>
      <c r="B22" s="1" t="s">
        <v>35</v>
      </c>
      <c r="C22" s="23"/>
      <c r="D22" s="205">
        <v>905.7</v>
      </c>
      <c r="E22" s="205">
        <v>226.4</v>
      </c>
      <c r="F22" s="205">
        <v>17.8</v>
      </c>
      <c r="G22" s="8">
        <f>F22/D22</f>
        <v>0.019653306834492658</v>
      </c>
      <c r="H22" s="8">
        <f>F22/E22</f>
        <v>0.07862190812720848</v>
      </c>
    </row>
    <row r="23" spans="1:8" s="3" customFormat="1" ht="15">
      <c r="A23" s="5"/>
      <c r="B23" s="1" t="s">
        <v>113</v>
      </c>
      <c r="C23" s="23"/>
      <c r="D23" s="205">
        <f>154.5-0.5</f>
        <v>154</v>
      </c>
      <c r="E23" s="205">
        <v>38.5</v>
      </c>
      <c r="F23" s="205">
        <v>12.9</v>
      </c>
      <c r="G23" s="8">
        <f>F23/D23</f>
        <v>0.08376623376623377</v>
      </c>
      <c r="H23" s="8">
        <f>F23/E23</f>
        <v>0.33506493506493507</v>
      </c>
    </row>
    <row r="24" spans="1:8" s="3" customFormat="1" ht="15">
      <c r="A24" s="5"/>
      <c r="B24" s="1" t="s">
        <v>78</v>
      </c>
      <c r="C24" s="23"/>
      <c r="D24" s="205">
        <v>0</v>
      </c>
      <c r="E24" s="205">
        <v>0</v>
      </c>
      <c r="F24" s="205">
        <v>0</v>
      </c>
      <c r="G24" s="8">
        <v>0</v>
      </c>
      <c r="H24" s="8">
        <v>0</v>
      </c>
    </row>
    <row r="25" spans="1:8" s="3" customFormat="1" ht="30.75" customHeight="1" thickBot="1">
      <c r="A25" s="5"/>
      <c r="B25" s="61" t="s">
        <v>171</v>
      </c>
      <c r="C25" s="73"/>
      <c r="D25" s="205">
        <v>0</v>
      </c>
      <c r="E25" s="205">
        <v>0</v>
      </c>
      <c r="F25" s="205">
        <v>0</v>
      </c>
      <c r="G25" s="8">
        <v>0</v>
      </c>
      <c r="H25" s="8">
        <v>0</v>
      </c>
    </row>
    <row r="26" spans="1:8" s="3" customFormat="1" ht="42.75" customHeight="1">
      <c r="A26" s="5"/>
      <c r="B26" s="1" t="s">
        <v>38</v>
      </c>
      <c r="C26" s="23"/>
      <c r="D26" s="205">
        <v>0</v>
      </c>
      <c r="E26" s="205">
        <v>0</v>
      </c>
      <c r="F26" s="205">
        <v>0</v>
      </c>
      <c r="G26" s="8">
        <v>0</v>
      </c>
      <c r="H26" s="8">
        <v>0</v>
      </c>
    </row>
    <row r="27" spans="1:8" s="3" customFormat="1" ht="21" customHeight="1">
      <c r="A27" s="5"/>
      <c r="B27" s="22" t="s">
        <v>39</v>
      </c>
      <c r="C27" s="66"/>
      <c r="D27" s="206">
        <f>D4+D21</f>
        <v>4500.3</v>
      </c>
      <c r="E27" s="206">
        <f>E4+E21</f>
        <v>853.9</v>
      </c>
      <c r="F27" s="206">
        <f>F4+F21</f>
        <v>745</v>
      </c>
      <c r="G27" s="8">
        <f>F27/D27</f>
        <v>0.16554451925427194</v>
      </c>
      <c r="H27" s="8">
        <f>F27/E27</f>
        <v>0.8724675020494204</v>
      </c>
    </row>
    <row r="28" spans="1:8" s="3" customFormat="1" ht="21" customHeight="1">
      <c r="A28" s="5"/>
      <c r="B28" s="1" t="s">
        <v>119</v>
      </c>
      <c r="C28" s="23"/>
      <c r="D28" s="205">
        <f>D4</f>
        <v>3440.6</v>
      </c>
      <c r="E28" s="205">
        <f>E4</f>
        <v>589</v>
      </c>
      <c r="F28" s="205">
        <f>F4</f>
        <v>714.3</v>
      </c>
      <c r="G28" s="8">
        <f>F28/D28</f>
        <v>0.2076091379410568</v>
      </c>
      <c r="H28" s="8">
        <f>F28/E28</f>
        <v>1.2127334465195245</v>
      </c>
    </row>
    <row r="29" spans="1:8" s="3" customFormat="1" ht="12.75">
      <c r="A29" s="135"/>
      <c r="B29" s="155"/>
      <c r="C29" s="155"/>
      <c r="D29" s="155"/>
      <c r="E29" s="155"/>
      <c r="F29" s="155"/>
      <c r="G29" s="155"/>
      <c r="H29" s="156"/>
    </row>
    <row r="30" spans="1:8" s="3" customFormat="1" ht="15" customHeight="1">
      <c r="A30" s="162" t="s">
        <v>178</v>
      </c>
      <c r="B30" s="132" t="s">
        <v>40</v>
      </c>
      <c r="C30" s="133" t="s">
        <v>227</v>
      </c>
      <c r="D30" s="130" t="s">
        <v>14</v>
      </c>
      <c r="E30" s="125" t="s">
        <v>239</v>
      </c>
      <c r="F30" s="125" t="s">
        <v>15</v>
      </c>
      <c r="G30" s="153" t="s">
        <v>162</v>
      </c>
      <c r="H30" s="125" t="s">
        <v>240</v>
      </c>
    </row>
    <row r="31" spans="1:8" s="3" customFormat="1" ht="15" customHeight="1">
      <c r="A31" s="162"/>
      <c r="B31" s="132"/>
      <c r="C31" s="134"/>
      <c r="D31" s="130"/>
      <c r="E31" s="126"/>
      <c r="F31" s="126"/>
      <c r="G31" s="154"/>
      <c r="H31" s="126"/>
    </row>
    <row r="32" spans="1:8" s="3" customFormat="1" ht="25.5">
      <c r="A32" s="27" t="s">
        <v>80</v>
      </c>
      <c r="B32" s="26" t="s">
        <v>41</v>
      </c>
      <c r="C32" s="27"/>
      <c r="D32" s="166">
        <f>D33+D34+D35</f>
        <v>2010.3000000000002</v>
      </c>
      <c r="E32" s="166">
        <f>E33+E34+E35</f>
        <v>537.6</v>
      </c>
      <c r="F32" s="166">
        <f>F33+F34+F35</f>
        <v>301.7</v>
      </c>
      <c r="G32" s="203">
        <f>F32/D32</f>
        <v>0.15007710291996218</v>
      </c>
      <c r="H32" s="203">
        <f>F32/E32</f>
        <v>0.5611979166666666</v>
      </c>
    </row>
    <row r="33" spans="1:8" s="3" customFormat="1" ht="80.25" customHeight="1">
      <c r="A33" s="23" t="s">
        <v>83</v>
      </c>
      <c r="B33" s="1" t="s">
        <v>182</v>
      </c>
      <c r="C33" s="23" t="s">
        <v>83</v>
      </c>
      <c r="D33" s="19">
        <v>1990.9</v>
      </c>
      <c r="E33" s="19">
        <v>523.2</v>
      </c>
      <c r="F33" s="19">
        <v>296.7</v>
      </c>
      <c r="G33" s="203">
        <f aca="true" t="shared" si="0" ref="G33:G62">F33/D33</f>
        <v>0.1490280777537797</v>
      </c>
      <c r="H33" s="203">
        <f aca="true" t="shared" si="1" ref="H33:H62">F33/E33</f>
        <v>0.5670871559633027</v>
      </c>
    </row>
    <row r="34" spans="1:8" s="3" customFormat="1" ht="18.75" customHeight="1">
      <c r="A34" s="23" t="s">
        <v>85</v>
      </c>
      <c r="B34" s="1" t="s">
        <v>46</v>
      </c>
      <c r="C34" s="23" t="s">
        <v>85</v>
      </c>
      <c r="D34" s="19">
        <v>10</v>
      </c>
      <c r="E34" s="19">
        <v>5</v>
      </c>
      <c r="F34" s="19">
        <v>0</v>
      </c>
      <c r="G34" s="203">
        <f t="shared" si="0"/>
        <v>0</v>
      </c>
      <c r="H34" s="203">
        <f t="shared" si="1"/>
        <v>0</v>
      </c>
    </row>
    <row r="35" spans="1:8" s="3" customFormat="1" ht="25.5">
      <c r="A35" s="23" t="s">
        <v>144</v>
      </c>
      <c r="B35" s="1" t="s">
        <v>137</v>
      </c>
      <c r="C35" s="23"/>
      <c r="D35" s="19">
        <f>D36+D37</f>
        <v>9.4</v>
      </c>
      <c r="E35" s="19">
        <f>E36+E37</f>
        <v>9.4</v>
      </c>
      <c r="F35" s="19">
        <f>F36+F37</f>
        <v>5</v>
      </c>
      <c r="G35" s="203">
        <f t="shared" si="0"/>
        <v>0.5319148936170213</v>
      </c>
      <c r="H35" s="203">
        <f t="shared" si="1"/>
        <v>0.5319148936170213</v>
      </c>
    </row>
    <row r="36" spans="1:8" s="70" customFormat="1" ht="30.75" customHeight="1">
      <c r="A36" s="67"/>
      <c r="B36" s="167" t="s">
        <v>252</v>
      </c>
      <c r="C36" s="67" t="s">
        <v>253</v>
      </c>
      <c r="D36" s="168">
        <v>4.4</v>
      </c>
      <c r="E36" s="168">
        <v>4.4</v>
      </c>
      <c r="F36" s="168">
        <v>0</v>
      </c>
      <c r="G36" s="204">
        <f t="shared" si="0"/>
        <v>0</v>
      </c>
      <c r="H36" s="204">
        <f t="shared" si="1"/>
        <v>0</v>
      </c>
    </row>
    <row r="37" spans="1:8" s="70" customFormat="1" ht="30.75" customHeight="1">
      <c r="A37" s="67"/>
      <c r="B37" s="167" t="s">
        <v>319</v>
      </c>
      <c r="C37" s="67" t="s">
        <v>318</v>
      </c>
      <c r="D37" s="168">
        <v>5</v>
      </c>
      <c r="E37" s="168">
        <v>5</v>
      </c>
      <c r="F37" s="168">
        <v>5</v>
      </c>
      <c r="G37" s="204">
        <f t="shared" si="0"/>
        <v>1</v>
      </c>
      <c r="H37" s="204">
        <f t="shared" si="1"/>
        <v>1</v>
      </c>
    </row>
    <row r="38" spans="1:8" s="3" customFormat="1" ht="18" customHeight="1">
      <c r="A38" s="27" t="s">
        <v>123</v>
      </c>
      <c r="B38" s="26" t="s">
        <v>115</v>
      </c>
      <c r="C38" s="27"/>
      <c r="D38" s="166">
        <f>D39</f>
        <v>154</v>
      </c>
      <c r="E38" s="166">
        <f>E39</f>
        <v>38.8</v>
      </c>
      <c r="F38" s="166">
        <f>F39</f>
        <v>10.9</v>
      </c>
      <c r="G38" s="203">
        <f t="shared" si="0"/>
        <v>0.07077922077922078</v>
      </c>
      <c r="H38" s="203">
        <f t="shared" si="1"/>
        <v>0.28092783505154645</v>
      </c>
    </row>
    <row r="39" spans="1:8" s="3" customFormat="1" ht="46.5" customHeight="1">
      <c r="A39" s="23" t="s">
        <v>124</v>
      </c>
      <c r="B39" s="1" t="s">
        <v>189</v>
      </c>
      <c r="C39" s="23" t="s">
        <v>228</v>
      </c>
      <c r="D39" s="19">
        <f>154.5-0.5</f>
        <v>154</v>
      </c>
      <c r="E39" s="19">
        <v>38.8</v>
      </c>
      <c r="F39" s="19">
        <v>10.9</v>
      </c>
      <c r="G39" s="203">
        <f t="shared" si="0"/>
        <v>0.07077922077922078</v>
      </c>
      <c r="H39" s="203">
        <f t="shared" si="1"/>
        <v>0.28092783505154645</v>
      </c>
    </row>
    <row r="40" spans="1:8" s="3" customFormat="1" ht="25.5" hidden="1">
      <c r="A40" s="27" t="s">
        <v>86</v>
      </c>
      <c r="B40" s="26" t="s">
        <v>49</v>
      </c>
      <c r="C40" s="27"/>
      <c r="D40" s="166">
        <f aca="true" t="shared" si="2" ref="D40:F41">D41</f>
        <v>0</v>
      </c>
      <c r="E40" s="166">
        <f t="shared" si="2"/>
        <v>0</v>
      </c>
      <c r="F40" s="166">
        <f t="shared" si="2"/>
        <v>0</v>
      </c>
      <c r="G40" s="203" t="e">
        <f t="shared" si="0"/>
        <v>#DIV/0!</v>
      </c>
      <c r="H40" s="203" t="e">
        <f t="shared" si="1"/>
        <v>#DIV/0!</v>
      </c>
    </row>
    <row r="41" spans="1:8" s="3" customFormat="1" ht="25.5" hidden="1">
      <c r="A41" s="23" t="s">
        <v>125</v>
      </c>
      <c r="B41" s="1" t="s">
        <v>117</v>
      </c>
      <c r="C41" s="23"/>
      <c r="D41" s="19">
        <f>D42</f>
        <v>0</v>
      </c>
      <c r="E41" s="19">
        <f>E42</f>
        <v>0</v>
      </c>
      <c r="F41" s="19">
        <f t="shared" si="2"/>
        <v>0</v>
      </c>
      <c r="G41" s="203" t="e">
        <f t="shared" si="0"/>
        <v>#DIV/0!</v>
      </c>
      <c r="H41" s="203" t="e">
        <f t="shared" si="1"/>
        <v>#DIV/0!</v>
      </c>
    </row>
    <row r="42" spans="1:8" s="70" customFormat="1" ht="54" customHeight="1" hidden="1">
      <c r="A42" s="67"/>
      <c r="B42" s="167" t="s">
        <v>236</v>
      </c>
      <c r="C42" s="67" t="s">
        <v>235</v>
      </c>
      <c r="D42" s="168">
        <v>0</v>
      </c>
      <c r="E42" s="168">
        <v>0</v>
      </c>
      <c r="F42" s="168">
        <v>0</v>
      </c>
      <c r="G42" s="204" t="e">
        <f t="shared" si="0"/>
        <v>#DIV/0!</v>
      </c>
      <c r="H42" s="204" t="e">
        <f t="shared" si="1"/>
        <v>#DIV/0!</v>
      </c>
    </row>
    <row r="43" spans="1:8" s="70" customFormat="1" ht="19.5" customHeight="1" hidden="1">
      <c r="A43" s="27" t="s">
        <v>87</v>
      </c>
      <c r="B43" s="26" t="s">
        <v>51</v>
      </c>
      <c r="C43" s="27"/>
      <c r="D43" s="166">
        <f aca="true" t="shared" si="3" ref="D43:F44">D44</f>
        <v>0</v>
      </c>
      <c r="E43" s="166">
        <f t="shared" si="3"/>
        <v>0</v>
      </c>
      <c r="F43" s="166">
        <f t="shared" si="3"/>
        <v>0</v>
      </c>
      <c r="G43" s="68" t="e">
        <f t="shared" si="0"/>
        <v>#DIV/0!</v>
      </c>
      <c r="H43" s="69" t="e">
        <f t="shared" si="1"/>
        <v>#DIV/0!</v>
      </c>
    </row>
    <row r="44" spans="1:8" s="70" customFormat="1" ht="29.25" customHeight="1" hidden="1">
      <c r="A44" s="36" t="s">
        <v>88</v>
      </c>
      <c r="B44" s="186" t="s">
        <v>139</v>
      </c>
      <c r="C44" s="23"/>
      <c r="D44" s="19">
        <f t="shared" si="3"/>
        <v>0</v>
      </c>
      <c r="E44" s="19">
        <f t="shared" si="3"/>
        <v>0</v>
      </c>
      <c r="F44" s="19">
        <f t="shared" si="3"/>
        <v>0</v>
      </c>
      <c r="G44" s="68" t="e">
        <f t="shared" si="0"/>
        <v>#DIV/0!</v>
      </c>
      <c r="H44" s="69" t="e">
        <f t="shared" si="1"/>
        <v>#DIV/0!</v>
      </c>
    </row>
    <row r="45" spans="1:8" s="70" customFormat="1" ht="30" customHeight="1" hidden="1">
      <c r="A45" s="67"/>
      <c r="B45" s="179" t="s">
        <v>139</v>
      </c>
      <c r="C45" s="67" t="s">
        <v>327</v>
      </c>
      <c r="D45" s="168">
        <f>0</f>
        <v>0</v>
      </c>
      <c r="E45" s="168">
        <f>0</f>
        <v>0</v>
      </c>
      <c r="F45" s="168">
        <f>0</f>
        <v>0</v>
      </c>
      <c r="G45" s="68" t="e">
        <f t="shared" si="0"/>
        <v>#DIV/0!</v>
      </c>
      <c r="H45" s="69" t="e">
        <f t="shared" si="1"/>
        <v>#DIV/0!</v>
      </c>
    </row>
    <row r="46" spans="1:8" s="3" customFormat="1" ht="25.5">
      <c r="A46" s="27" t="s">
        <v>89</v>
      </c>
      <c r="B46" s="26" t="s">
        <v>52</v>
      </c>
      <c r="C46" s="27"/>
      <c r="D46" s="166">
        <f>D47</f>
        <v>385</v>
      </c>
      <c r="E46" s="166">
        <f>E47</f>
        <v>200.4</v>
      </c>
      <c r="F46" s="166">
        <f>F47</f>
        <v>186.8</v>
      </c>
      <c r="G46" s="203">
        <f t="shared" si="0"/>
        <v>0.48519480519480523</v>
      </c>
      <c r="H46" s="203">
        <f t="shared" si="1"/>
        <v>0.9321357285429142</v>
      </c>
    </row>
    <row r="47" spans="1:8" s="3" customFormat="1" ht="12.75">
      <c r="A47" s="23" t="s">
        <v>55</v>
      </c>
      <c r="B47" s="1" t="s">
        <v>56</v>
      </c>
      <c r="C47" s="23"/>
      <c r="D47" s="19">
        <f>D48+D49+D50</f>
        <v>385</v>
      </c>
      <c r="E47" s="19">
        <f>E48+E49+E50</f>
        <v>200.4</v>
      </c>
      <c r="F47" s="19">
        <f>F48+F49+F50</f>
        <v>186.8</v>
      </c>
      <c r="G47" s="203">
        <f t="shared" si="0"/>
        <v>0.48519480519480523</v>
      </c>
      <c r="H47" s="203">
        <f t="shared" si="1"/>
        <v>0.9321357285429142</v>
      </c>
    </row>
    <row r="48" spans="1:8" s="70" customFormat="1" ht="13.5">
      <c r="A48" s="67"/>
      <c r="B48" s="167" t="s">
        <v>110</v>
      </c>
      <c r="C48" s="67" t="s">
        <v>301</v>
      </c>
      <c r="D48" s="168">
        <v>240</v>
      </c>
      <c r="E48" s="168">
        <v>75</v>
      </c>
      <c r="F48" s="168">
        <v>61.4</v>
      </c>
      <c r="G48" s="204">
        <f t="shared" si="0"/>
        <v>0.2558333333333333</v>
      </c>
      <c r="H48" s="204">
        <f t="shared" si="1"/>
        <v>0.8186666666666667</v>
      </c>
    </row>
    <row r="49" spans="1:8" s="70" customFormat="1" ht="13.5">
      <c r="A49" s="67"/>
      <c r="B49" s="167" t="s">
        <v>306</v>
      </c>
      <c r="C49" s="67" t="s">
        <v>302</v>
      </c>
      <c r="D49" s="168">
        <v>19.6</v>
      </c>
      <c r="E49" s="168">
        <v>0</v>
      </c>
      <c r="F49" s="168">
        <v>0</v>
      </c>
      <c r="G49" s="204">
        <v>0</v>
      </c>
      <c r="H49" s="204">
        <v>0</v>
      </c>
    </row>
    <row r="50" spans="1:8" s="70" customFormat="1" ht="31.5" customHeight="1">
      <c r="A50" s="67"/>
      <c r="B50" s="167" t="s">
        <v>208</v>
      </c>
      <c r="C50" s="67" t="s">
        <v>307</v>
      </c>
      <c r="D50" s="168">
        <v>125.4</v>
      </c>
      <c r="E50" s="168">
        <v>125.4</v>
      </c>
      <c r="F50" s="168">
        <v>125.4</v>
      </c>
      <c r="G50" s="204"/>
      <c r="H50" s="204"/>
    </row>
    <row r="51" spans="1:8" s="3" customFormat="1" ht="12.75">
      <c r="A51" s="31" t="s">
        <v>142</v>
      </c>
      <c r="B51" s="184" t="s">
        <v>140</v>
      </c>
      <c r="C51" s="31"/>
      <c r="D51" s="166">
        <f>D53</f>
        <v>1</v>
      </c>
      <c r="E51" s="166">
        <f>E53</f>
        <v>0.3</v>
      </c>
      <c r="F51" s="166">
        <f>F53</f>
        <v>0</v>
      </c>
      <c r="G51" s="203">
        <f t="shared" si="0"/>
        <v>0</v>
      </c>
      <c r="H51" s="203">
        <f t="shared" si="1"/>
        <v>0</v>
      </c>
    </row>
    <row r="52" spans="1:8" s="3" customFormat="1" ht="25.5">
      <c r="A52" s="36" t="s">
        <v>136</v>
      </c>
      <c r="B52" s="1" t="s">
        <v>143</v>
      </c>
      <c r="C52" s="23"/>
      <c r="D52" s="19">
        <f>D53</f>
        <v>1</v>
      </c>
      <c r="E52" s="19">
        <f>E53</f>
        <v>0.3</v>
      </c>
      <c r="F52" s="19">
        <v>0</v>
      </c>
      <c r="G52" s="203">
        <f t="shared" si="0"/>
        <v>0</v>
      </c>
      <c r="H52" s="203">
        <f t="shared" si="1"/>
        <v>0</v>
      </c>
    </row>
    <row r="53" spans="1:8" s="70" customFormat="1" ht="31.5" customHeight="1">
      <c r="A53" s="67"/>
      <c r="B53" s="167" t="s">
        <v>315</v>
      </c>
      <c r="C53" s="67" t="s">
        <v>308</v>
      </c>
      <c r="D53" s="168">
        <v>1</v>
      </c>
      <c r="E53" s="168">
        <v>0.3</v>
      </c>
      <c r="F53" s="168"/>
      <c r="G53" s="204">
        <f t="shared" si="0"/>
        <v>0</v>
      </c>
      <c r="H53" s="204">
        <f t="shared" si="1"/>
        <v>0</v>
      </c>
    </row>
    <row r="54" spans="1:8" s="3" customFormat="1" ht="12.75">
      <c r="A54" s="27" t="s">
        <v>57</v>
      </c>
      <c r="B54" s="26" t="s">
        <v>58</v>
      </c>
      <c r="C54" s="27"/>
      <c r="D54" s="166">
        <f aca="true" t="shared" si="4" ref="D54:F55">D55</f>
        <v>3</v>
      </c>
      <c r="E54" s="166">
        <f t="shared" si="4"/>
        <v>0</v>
      </c>
      <c r="F54" s="166">
        <f t="shared" si="4"/>
        <v>0</v>
      </c>
      <c r="G54" s="203">
        <f t="shared" si="0"/>
        <v>0</v>
      </c>
      <c r="H54" s="203" t="e">
        <f t="shared" si="1"/>
        <v>#DIV/0!</v>
      </c>
    </row>
    <row r="55" spans="1:8" s="3" customFormat="1" ht="12.75">
      <c r="A55" s="23" t="s">
        <v>62</v>
      </c>
      <c r="B55" s="1" t="s">
        <v>63</v>
      </c>
      <c r="C55" s="23"/>
      <c r="D55" s="19">
        <f t="shared" si="4"/>
        <v>3</v>
      </c>
      <c r="E55" s="19">
        <f t="shared" si="4"/>
        <v>0</v>
      </c>
      <c r="F55" s="19">
        <f t="shared" si="4"/>
        <v>0</v>
      </c>
      <c r="G55" s="203">
        <f t="shared" si="0"/>
        <v>0</v>
      </c>
      <c r="H55" s="203" t="e">
        <f t="shared" si="1"/>
        <v>#DIV/0!</v>
      </c>
    </row>
    <row r="56" spans="1:8" s="70" customFormat="1" ht="40.5" customHeight="1">
      <c r="A56" s="67"/>
      <c r="B56" s="167" t="s">
        <v>309</v>
      </c>
      <c r="C56" s="67" t="s">
        <v>310</v>
      </c>
      <c r="D56" s="168">
        <v>3</v>
      </c>
      <c r="E56" s="168">
        <v>0</v>
      </c>
      <c r="F56" s="168">
        <v>0</v>
      </c>
      <c r="G56" s="204">
        <f t="shared" si="0"/>
        <v>0</v>
      </c>
      <c r="H56" s="204" t="e">
        <f t="shared" si="1"/>
        <v>#DIV/0!</v>
      </c>
    </row>
    <row r="57" spans="1:8" s="3" customFormat="1" ht="12.75">
      <c r="A57" s="27">
        <v>1000</v>
      </c>
      <c r="B57" s="26" t="s">
        <v>72</v>
      </c>
      <c r="C57" s="27"/>
      <c r="D57" s="166">
        <f>D58</f>
        <v>18</v>
      </c>
      <c r="E57" s="166">
        <f>E58</f>
        <v>4.5</v>
      </c>
      <c r="F57" s="166">
        <f>F58</f>
        <v>3</v>
      </c>
      <c r="G57" s="203">
        <f t="shared" si="0"/>
        <v>0.16666666666666666</v>
      </c>
      <c r="H57" s="203">
        <f t="shared" si="1"/>
        <v>0.6666666666666666</v>
      </c>
    </row>
    <row r="58" spans="1:8" s="3" customFormat="1" ht="12.75">
      <c r="A58" s="23">
        <v>1001</v>
      </c>
      <c r="B58" s="1" t="s">
        <v>212</v>
      </c>
      <c r="C58" s="23" t="s">
        <v>73</v>
      </c>
      <c r="D58" s="19">
        <v>18</v>
      </c>
      <c r="E58" s="19">
        <v>4.5</v>
      </c>
      <c r="F58" s="19">
        <v>3</v>
      </c>
      <c r="G58" s="203">
        <f t="shared" si="0"/>
        <v>0.16666666666666666</v>
      </c>
      <c r="H58" s="203">
        <f t="shared" si="1"/>
        <v>0.6666666666666666</v>
      </c>
    </row>
    <row r="59" spans="1:8" s="3" customFormat="1" ht="25.5">
      <c r="A59" s="27"/>
      <c r="B59" s="26" t="s">
        <v>111</v>
      </c>
      <c r="C59" s="27"/>
      <c r="D59" s="19">
        <f>D60</f>
        <v>1929</v>
      </c>
      <c r="E59" s="19">
        <f>E60</f>
        <v>506.1</v>
      </c>
      <c r="F59" s="19">
        <f>F60</f>
        <v>256.8</v>
      </c>
      <c r="G59" s="203">
        <f t="shared" si="0"/>
        <v>0.13312597200622084</v>
      </c>
      <c r="H59" s="203">
        <f t="shared" si="1"/>
        <v>0.5074096028452875</v>
      </c>
    </row>
    <row r="60" spans="1:8" s="70" customFormat="1" ht="25.5" customHeight="1">
      <c r="A60" s="67"/>
      <c r="B60" s="167" t="s">
        <v>112</v>
      </c>
      <c r="C60" s="67"/>
      <c r="D60" s="168">
        <v>1929</v>
      </c>
      <c r="E60" s="168">
        <v>506.1</v>
      </c>
      <c r="F60" s="168">
        <v>256.8</v>
      </c>
      <c r="G60" s="204">
        <f t="shared" si="0"/>
        <v>0.13312597200622084</v>
      </c>
      <c r="H60" s="204">
        <f t="shared" si="1"/>
        <v>0.5074096028452875</v>
      </c>
    </row>
    <row r="61" spans="1:8" s="34" customFormat="1" ht="15.75">
      <c r="A61" s="27"/>
      <c r="B61" s="198" t="s">
        <v>79</v>
      </c>
      <c r="C61" s="199"/>
      <c r="D61" s="200">
        <f>D32+D38+D40+D46+D54+D51+D57+D59</f>
        <v>4500.3</v>
      </c>
      <c r="E61" s="200">
        <f>E32+E38+E40+E46+E54+E51+E57+E59</f>
        <v>1287.6999999999998</v>
      </c>
      <c r="F61" s="200">
        <f>F32+F38+F40+F46+F54+F51+F57+F59</f>
        <v>759.2</v>
      </c>
      <c r="G61" s="203">
        <f t="shared" si="0"/>
        <v>0.16869986445348087</v>
      </c>
      <c r="H61" s="203">
        <f t="shared" si="1"/>
        <v>0.5895783179311953</v>
      </c>
    </row>
    <row r="62" spans="1:8" s="3" customFormat="1" ht="12.75">
      <c r="A62" s="9"/>
      <c r="B62" s="1" t="s">
        <v>94</v>
      </c>
      <c r="C62" s="23"/>
      <c r="D62" s="29">
        <f>D59</f>
        <v>1929</v>
      </c>
      <c r="E62" s="29">
        <f>E59</f>
        <v>506.1</v>
      </c>
      <c r="F62" s="29">
        <f>F59</f>
        <v>256.8</v>
      </c>
      <c r="G62" s="203">
        <f t="shared" si="0"/>
        <v>0.13312597200622084</v>
      </c>
      <c r="H62" s="203">
        <f t="shared" si="1"/>
        <v>0.5074096028452875</v>
      </c>
    </row>
    <row r="63" spans="1:8" s="3" customFormat="1" ht="12.75">
      <c r="A63" s="107"/>
      <c r="B63" s="106"/>
      <c r="C63" s="107"/>
      <c r="D63" s="106"/>
      <c r="E63" s="106"/>
      <c r="F63" s="106"/>
      <c r="G63" s="106"/>
      <c r="H63" s="106"/>
    </row>
    <row r="64" spans="1:8" s="3" customFormat="1" ht="12.75">
      <c r="A64" s="107"/>
      <c r="B64" s="106"/>
      <c r="C64" s="107"/>
      <c r="D64" s="106"/>
      <c r="E64" s="106"/>
      <c r="F64" s="106"/>
      <c r="G64" s="106"/>
      <c r="H64" s="106">
        <v>662.8</v>
      </c>
    </row>
    <row r="65" spans="1:8" s="3" customFormat="1" ht="15">
      <c r="A65" s="107"/>
      <c r="B65" s="108" t="s">
        <v>104</v>
      </c>
      <c r="C65" s="109"/>
      <c r="D65" s="106"/>
      <c r="E65" s="106"/>
      <c r="F65" s="106"/>
      <c r="G65" s="106"/>
      <c r="H65" s="106"/>
    </row>
    <row r="66" spans="1:8" s="3" customFormat="1" ht="15">
      <c r="A66" s="107"/>
      <c r="B66" s="108"/>
      <c r="C66" s="109"/>
      <c r="D66" s="106"/>
      <c r="E66" s="106"/>
      <c r="F66" s="106"/>
      <c r="G66" s="106"/>
      <c r="H66" s="106"/>
    </row>
    <row r="67" spans="1:8" s="3" customFormat="1" ht="15">
      <c r="A67" s="107"/>
      <c r="B67" s="108" t="s">
        <v>95</v>
      </c>
      <c r="C67" s="109"/>
      <c r="D67" s="106"/>
      <c r="E67" s="106"/>
      <c r="F67" s="106"/>
      <c r="G67" s="106"/>
      <c r="H67" s="106"/>
    </row>
    <row r="68" spans="1:8" s="3" customFormat="1" ht="15">
      <c r="A68" s="107"/>
      <c r="B68" s="108" t="s">
        <v>96</v>
      </c>
      <c r="C68" s="109"/>
      <c r="D68" s="106"/>
      <c r="E68" s="106"/>
      <c r="F68" s="106"/>
      <c r="G68" s="106"/>
      <c r="H68" s="106"/>
    </row>
    <row r="69" spans="1:8" s="3" customFormat="1" ht="15">
      <c r="A69" s="107"/>
      <c r="B69" s="108"/>
      <c r="C69" s="109"/>
      <c r="D69" s="106"/>
      <c r="E69" s="106"/>
      <c r="F69" s="106"/>
      <c r="G69" s="106"/>
      <c r="H69" s="106"/>
    </row>
    <row r="70" spans="1:3" s="3" customFormat="1" ht="15">
      <c r="A70" s="10"/>
      <c r="B70" s="6" t="s">
        <v>97</v>
      </c>
      <c r="C70" s="14"/>
    </row>
    <row r="71" spans="1:3" s="3" customFormat="1" ht="15">
      <c r="A71" s="10"/>
      <c r="B71" s="6" t="s">
        <v>98</v>
      </c>
      <c r="C71" s="14"/>
    </row>
    <row r="72" spans="1:3" s="3" customFormat="1" ht="15">
      <c r="A72" s="10"/>
      <c r="B72" s="6"/>
      <c r="C72" s="14"/>
    </row>
    <row r="73" spans="1:3" s="3" customFormat="1" ht="15">
      <c r="A73" s="10"/>
      <c r="B73" s="6" t="s">
        <v>99</v>
      </c>
      <c r="C73" s="14"/>
    </row>
    <row r="74" spans="1:3" s="3" customFormat="1" ht="15">
      <c r="A74" s="10"/>
      <c r="B74" s="6" t="s">
        <v>100</v>
      </c>
      <c r="C74" s="14"/>
    </row>
    <row r="75" spans="1:3" s="3" customFormat="1" ht="15">
      <c r="A75" s="10"/>
      <c r="B75" s="6"/>
      <c r="C75" s="14"/>
    </row>
    <row r="76" spans="1:3" s="3" customFormat="1" ht="15">
      <c r="A76" s="10"/>
      <c r="B76" s="6" t="s">
        <v>101</v>
      </c>
      <c r="C76" s="14"/>
    </row>
    <row r="77" spans="1:3" s="3" customFormat="1" ht="15">
      <c r="A77" s="10"/>
      <c r="B77" s="6" t="s">
        <v>102</v>
      </c>
      <c r="C77" s="14"/>
    </row>
    <row r="78" spans="1:3" s="3" customFormat="1" ht="12.75">
      <c r="A78" s="10"/>
      <c r="C78" s="10"/>
    </row>
    <row r="79" spans="1:3" s="3" customFormat="1" ht="12.75">
      <c r="A79" s="10"/>
      <c r="C79" s="10"/>
    </row>
    <row r="80" spans="1:8" s="3" customFormat="1" ht="15">
      <c r="A80" s="10"/>
      <c r="B80" s="6" t="s">
        <v>103</v>
      </c>
      <c r="C80" s="14"/>
      <c r="H80" s="25">
        <f>H64+F27-F61</f>
        <v>648.5999999999999</v>
      </c>
    </row>
    <row r="81" spans="1:3" s="3" customFormat="1" ht="12.75">
      <c r="A81" s="10"/>
      <c r="C81" s="10"/>
    </row>
    <row r="82" spans="1:3" s="3" customFormat="1" ht="12.75">
      <c r="A82" s="10"/>
      <c r="C82" s="10"/>
    </row>
    <row r="83" spans="1:3" s="3" customFormat="1" ht="15">
      <c r="A83" s="10"/>
      <c r="B83" s="6" t="s">
        <v>105</v>
      </c>
      <c r="C83" s="14"/>
    </row>
    <row r="84" spans="1:3" s="3" customFormat="1" ht="15">
      <c r="A84" s="10"/>
      <c r="B84" s="6" t="s">
        <v>106</v>
      </c>
      <c r="C84" s="14"/>
    </row>
    <row r="85" spans="1:3" s="3" customFormat="1" ht="15">
      <c r="A85" s="10"/>
      <c r="B85" s="6" t="s">
        <v>107</v>
      </c>
      <c r="C85" s="14"/>
    </row>
    <row r="86" spans="1:3" s="3" customFormat="1" ht="12.75">
      <c r="A86" s="10"/>
      <c r="C86" s="10"/>
    </row>
    <row r="87" spans="1:3" s="3" customFormat="1" ht="12.75">
      <c r="A87" s="10"/>
      <c r="C87" s="10"/>
    </row>
    <row r="88" spans="1:3" s="3" customFormat="1" ht="12.75">
      <c r="A88" s="10"/>
      <c r="C88" s="10"/>
    </row>
    <row r="89" spans="1:3" s="3" customFormat="1" ht="12.75">
      <c r="A89" s="10"/>
      <c r="C89" s="10"/>
    </row>
    <row r="90" spans="1:3" s="3" customFormat="1" ht="12.75">
      <c r="A90" s="10"/>
      <c r="C90" s="10"/>
    </row>
    <row r="91" spans="1:3" s="3" customFormat="1" ht="12.75">
      <c r="A91" s="10"/>
      <c r="C91" s="10"/>
    </row>
    <row r="92" spans="1:3" s="3" customFormat="1" ht="12.75">
      <c r="A92" s="10"/>
      <c r="C92" s="10"/>
    </row>
    <row r="93" spans="1:3" s="3" customFormat="1" ht="12.75">
      <c r="A93" s="10"/>
      <c r="C93" s="10"/>
    </row>
    <row r="94" spans="1:3" s="3" customFormat="1" ht="12.75">
      <c r="A94" s="10"/>
      <c r="C94" s="10"/>
    </row>
    <row r="95" spans="1:3" s="3" customFormat="1" ht="12.75">
      <c r="A95" s="10"/>
      <c r="C95" s="10"/>
    </row>
    <row r="96" spans="1:3" s="3" customFormat="1" ht="12.75">
      <c r="A96" s="10"/>
      <c r="C96" s="10"/>
    </row>
    <row r="97" spans="1:3" s="3" customFormat="1" ht="12.75">
      <c r="A97" s="10"/>
      <c r="C97" s="10"/>
    </row>
    <row r="98" spans="1:3" s="3" customFormat="1" ht="12.75">
      <c r="A98" s="10"/>
      <c r="C98" s="10"/>
    </row>
    <row r="99" spans="1:3" s="3" customFormat="1" ht="12.75">
      <c r="A99" s="10"/>
      <c r="C99" s="10"/>
    </row>
    <row r="100" spans="1:3" s="3" customFormat="1" ht="12.75">
      <c r="A100" s="10"/>
      <c r="C100" s="10"/>
    </row>
    <row r="101" spans="1:3" s="3" customFormat="1" ht="12.75">
      <c r="A101" s="10"/>
      <c r="C101" s="10"/>
    </row>
    <row r="102" spans="1:3" s="3" customFormat="1" ht="12.75">
      <c r="A102" s="10"/>
      <c r="C102" s="10"/>
    </row>
    <row r="103" spans="1:3" s="3" customFormat="1" ht="12.75">
      <c r="A103" s="10"/>
      <c r="C103" s="10"/>
    </row>
    <row r="104" spans="1:3" s="3" customFormat="1" ht="12.75">
      <c r="A104" s="10"/>
      <c r="C104" s="10"/>
    </row>
    <row r="105" spans="1:3" s="3" customFormat="1" ht="12.75">
      <c r="A105" s="10"/>
      <c r="C105" s="10"/>
    </row>
    <row r="106" spans="1:3" s="3" customFormat="1" ht="12.75">
      <c r="A106" s="10"/>
      <c r="C106" s="10"/>
    </row>
    <row r="107" spans="1:3" s="3" customFormat="1" ht="12.75">
      <c r="A107" s="10"/>
      <c r="C107" s="10"/>
    </row>
    <row r="108" spans="1:3" s="3" customFormat="1" ht="12.75">
      <c r="A108" s="10"/>
      <c r="C108" s="10"/>
    </row>
    <row r="109" spans="1:3" s="3" customFormat="1" ht="12.75">
      <c r="A109" s="10"/>
      <c r="C109" s="10"/>
    </row>
    <row r="110" spans="1:3" s="3" customFormat="1" ht="12.75">
      <c r="A110" s="10"/>
      <c r="C110" s="10"/>
    </row>
    <row r="111" spans="1:3" s="3" customFormat="1" ht="12.75">
      <c r="A111" s="10"/>
      <c r="C111" s="10"/>
    </row>
    <row r="112" spans="1:3" s="3" customFormat="1" ht="12.75">
      <c r="A112" s="10"/>
      <c r="C112" s="10"/>
    </row>
    <row r="113" spans="1:3" s="3" customFormat="1" ht="12.75">
      <c r="A113" s="10"/>
      <c r="C113" s="10"/>
    </row>
    <row r="114" spans="1:3" s="3" customFormat="1" ht="12.75">
      <c r="A114" s="10"/>
      <c r="C114" s="10"/>
    </row>
    <row r="115" spans="1:3" s="3" customFormat="1" ht="12.75">
      <c r="A115" s="10"/>
      <c r="C115" s="10"/>
    </row>
    <row r="116" spans="1:3" s="3" customFormat="1" ht="12.75">
      <c r="A116" s="10"/>
      <c r="C116" s="10"/>
    </row>
    <row r="117" spans="1:3" s="3" customFormat="1" ht="12.75">
      <c r="A117" s="10"/>
      <c r="C117" s="10"/>
    </row>
    <row r="118" spans="1:3" s="3" customFormat="1" ht="12.75">
      <c r="A118" s="10"/>
      <c r="C118" s="10"/>
    </row>
    <row r="119" spans="1:3" s="3" customFormat="1" ht="12.75">
      <c r="A119" s="10"/>
      <c r="C119" s="10"/>
    </row>
    <row r="120" spans="1:3" s="3" customFormat="1" ht="12.75">
      <c r="A120" s="10"/>
      <c r="C120" s="10"/>
    </row>
    <row r="121" spans="1:3" s="3" customFormat="1" ht="12.75">
      <c r="A121" s="10"/>
      <c r="C121" s="10"/>
    </row>
    <row r="122" spans="1:3" s="3" customFormat="1" ht="12.75">
      <c r="A122" s="10"/>
      <c r="C122" s="10"/>
    </row>
    <row r="123" spans="1:3" s="3" customFormat="1" ht="12.75">
      <c r="A123" s="10"/>
      <c r="C123" s="10"/>
    </row>
    <row r="124" spans="1:3" s="3" customFormat="1" ht="12.75">
      <c r="A124" s="10"/>
      <c r="C124" s="10"/>
    </row>
    <row r="125" spans="1:3" s="3" customFormat="1" ht="12.75">
      <c r="A125" s="10"/>
      <c r="C125" s="10"/>
    </row>
    <row r="126" spans="1:3" s="3" customFormat="1" ht="12.75">
      <c r="A126" s="10"/>
      <c r="C126" s="10"/>
    </row>
    <row r="127" spans="1:3" s="3" customFormat="1" ht="12.75">
      <c r="A127" s="10"/>
      <c r="C127" s="10"/>
    </row>
    <row r="128" spans="1:3" s="3" customFormat="1" ht="12.75">
      <c r="A128" s="10"/>
      <c r="C128" s="10"/>
    </row>
    <row r="129" spans="1:3" s="3" customFormat="1" ht="12.75">
      <c r="A129" s="10"/>
      <c r="C129" s="10"/>
    </row>
    <row r="130" spans="1:3" s="3" customFormat="1" ht="12.75">
      <c r="A130" s="10"/>
      <c r="C130" s="10"/>
    </row>
    <row r="131" spans="1:3" s="3" customFormat="1" ht="12.75">
      <c r="A131" s="10"/>
      <c r="C131" s="10"/>
    </row>
    <row r="132" spans="1:3" s="3" customFormat="1" ht="12.75">
      <c r="A132" s="10"/>
      <c r="C132" s="10"/>
    </row>
    <row r="133" spans="1:3" s="3" customFormat="1" ht="12.75">
      <c r="A133" s="10"/>
      <c r="C133" s="10"/>
    </row>
    <row r="134" spans="1:3" s="3" customFormat="1" ht="12.75">
      <c r="A134" s="10"/>
      <c r="C134" s="10"/>
    </row>
    <row r="135" spans="1:3" s="3" customFormat="1" ht="12.75">
      <c r="A135" s="10"/>
      <c r="C135" s="10"/>
    </row>
    <row r="136" spans="1:3" s="3" customFormat="1" ht="12.75">
      <c r="A136" s="10"/>
      <c r="C136" s="10"/>
    </row>
    <row r="137" spans="1:3" s="3" customFormat="1" ht="12.75">
      <c r="A137" s="10"/>
      <c r="C137" s="10"/>
    </row>
    <row r="138" spans="1:3" s="3" customFormat="1" ht="12.75">
      <c r="A138" s="10"/>
      <c r="C138" s="10"/>
    </row>
    <row r="139" spans="1:3" s="3" customFormat="1" ht="12.75">
      <c r="A139" s="10"/>
      <c r="C139" s="10"/>
    </row>
    <row r="140" spans="1:3" s="3" customFormat="1" ht="12.75">
      <c r="A140" s="10"/>
      <c r="C140" s="10"/>
    </row>
    <row r="141" spans="1:3" s="3" customFormat="1" ht="12.75">
      <c r="A141" s="10"/>
      <c r="C141" s="10"/>
    </row>
    <row r="142" spans="1:3" s="3" customFormat="1" ht="12.75">
      <c r="A142" s="10"/>
      <c r="C142" s="10"/>
    </row>
    <row r="143" spans="1:3" s="3" customFormat="1" ht="12.75">
      <c r="A143" s="10"/>
      <c r="C143" s="10"/>
    </row>
    <row r="144" spans="1:3" s="3" customFormat="1" ht="12.75">
      <c r="A144" s="10"/>
      <c r="C144" s="10"/>
    </row>
    <row r="145" spans="1:3" s="3" customFormat="1" ht="12.75">
      <c r="A145" s="10"/>
      <c r="C145" s="10"/>
    </row>
    <row r="146" spans="1:3" s="3" customFormat="1" ht="12.75">
      <c r="A146" s="10"/>
      <c r="C146" s="10"/>
    </row>
    <row r="147" spans="1:3" s="3" customFormat="1" ht="12.75">
      <c r="A147" s="10"/>
      <c r="C147" s="10"/>
    </row>
    <row r="148" spans="1:3" s="3" customFormat="1" ht="12.75">
      <c r="A148" s="10"/>
      <c r="C148" s="10"/>
    </row>
    <row r="149" spans="1:3" s="3" customFormat="1" ht="12.75">
      <c r="A149" s="10"/>
      <c r="C149" s="10"/>
    </row>
    <row r="150" spans="1:3" s="3" customFormat="1" ht="12.75">
      <c r="A150" s="10"/>
      <c r="C150" s="10"/>
    </row>
    <row r="151" spans="1:3" s="3" customFormat="1" ht="12.75">
      <c r="A151" s="10"/>
      <c r="C151" s="10"/>
    </row>
    <row r="152" spans="1:3" s="3" customFormat="1" ht="12.75">
      <c r="A152" s="10"/>
      <c r="C152" s="10"/>
    </row>
    <row r="153" spans="1:3" s="3" customFormat="1" ht="12.75">
      <c r="A153" s="10"/>
      <c r="C153" s="10"/>
    </row>
    <row r="154" spans="1:3" s="3" customFormat="1" ht="12.75">
      <c r="A154" s="10"/>
      <c r="C154" s="10"/>
    </row>
    <row r="155" spans="1:3" s="3" customFormat="1" ht="12.75">
      <c r="A155" s="10"/>
      <c r="C155" s="10"/>
    </row>
    <row r="156" spans="1:3" s="3" customFormat="1" ht="12.75">
      <c r="A156" s="10"/>
      <c r="C156" s="10"/>
    </row>
    <row r="157" spans="1:3" s="3" customFormat="1" ht="12.75">
      <c r="A157" s="10"/>
      <c r="C157" s="10"/>
    </row>
    <row r="158" spans="1:3" s="3" customFormat="1" ht="12.75">
      <c r="A158" s="10"/>
      <c r="C158" s="10"/>
    </row>
    <row r="159" spans="1:3" s="3" customFormat="1" ht="12.75">
      <c r="A159" s="10"/>
      <c r="C159" s="10"/>
    </row>
    <row r="160" spans="1:3" s="3" customFormat="1" ht="12.75">
      <c r="A160" s="10"/>
      <c r="C160" s="10"/>
    </row>
    <row r="161" spans="1:3" s="3" customFormat="1" ht="12.75">
      <c r="A161" s="10"/>
      <c r="C161" s="10"/>
    </row>
    <row r="162" spans="1:3" s="3" customFormat="1" ht="12.75">
      <c r="A162" s="10"/>
      <c r="C162" s="10"/>
    </row>
    <row r="163" spans="1:3" s="3" customFormat="1" ht="12.75">
      <c r="A163" s="10"/>
      <c r="C163" s="10"/>
    </row>
    <row r="164" spans="1:3" s="3" customFormat="1" ht="12.75">
      <c r="A164" s="10"/>
      <c r="C164" s="10"/>
    </row>
    <row r="165" spans="1:3" s="3" customFormat="1" ht="12.75">
      <c r="A165" s="10"/>
      <c r="C165" s="10"/>
    </row>
    <row r="166" spans="1:3" s="3" customFormat="1" ht="12.75">
      <c r="A166" s="10"/>
      <c r="C166" s="10"/>
    </row>
    <row r="167" spans="1:3" s="3" customFormat="1" ht="12.75">
      <c r="A167" s="10"/>
      <c r="C167" s="10"/>
    </row>
    <row r="168" spans="1:3" s="3" customFormat="1" ht="12.75">
      <c r="A168" s="10"/>
      <c r="C168" s="10"/>
    </row>
    <row r="169" spans="1:3" s="3" customFormat="1" ht="12.75">
      <c r="A169" s="10"/>
      <c r="C169" s="10"/>
    </row>
    <row r="170" spans="1:3" s="3" customFormat="1" ht="12.75">
      <c r="A170" s="10"/>
      <c r="C170" s="10"/>
    </row>
    <row r="171" spans="1:3" s="3" customFormat="1" ht="12.75">
      <c r="A171" s="10"/>
      <c r="C171" s="10"/>
    </row>
    <row r="172" spans="1:3" s="3" customFormat="1" ht="12.75">
      <c r="A172" s="10"/>
      <c r="C172" s="10"/>
    </row>
    <row r="173" spans="1:3" s="3" customFormat="1" ht="12.75">
      <c r="A173" s="10"/>
      <c r="C173" s="10"/>
    </row>
    <row r="174" spans="1:3" s="3" customFormat="1" ht="12.75">
      <c r="A174" s="10"/>
      <c r="C174" s="10"/>
    </row>
    <row r="175" spans="1:3" s="3" customFormat="1" ht="12.75">
      <c r="A175" s="10"/>
      <c r="C175" s="10"/>
    </row>
    <row r="176" spans="1:3" s="3" customFormat="1" ht="12.75">
      <c r="A176" s="10"/>
      <c r="C176" s="10"/>
    </row>
    <row r="177" spans="1:3" s="3" customFormat="1" ht="12.75">
      <c r="A177" s="10"/>
      <c r="C177" s="10"/>
    </row>
    <row r="178" spans="1:3" s="3" customFormat="1" ht="12.75">
      <c r="A178" s="10"/>
      <c r="C178" s="10"/>
    </row>
    <row r="179" spans="1:3" s="3" customFormat="1" ht="12.75">
      <c r="A179" s="10"/>
      <c r="C179" s="10"/>
    </row>
    <row r="180" spans="1:3" s="3" customFormat="1" ht="12.75">
      <c r="A180" s="10"/>
      <c r="C180" s="10"/>
    </row>
    <row r="181" spans="1:3" s="3" customFormat="1" ht="12.75">
      <c r="A181" s="10"/>
      <c r="C181" s="10"/>
    </row>
    <row r="182" spans="1:3" s="3" customFormat="1" ht="12.75">
      <c r="A182" s="10"/>
      <c r="C182" s="10"/>
    </row>
    <row r="183" spans="1:3" s="3" customFormat="1" ht="12.75">
      <c r="A183" s="10"/>
      <c r="C183" s="10"/>
    </row>
    <row r="184" spans="1:3" s="3" customFormat="1" ht="12.75">
      <c r="A184" s="10"/>
      <c r="C184" s="10"/>
    </row>
    <row r="185" spans="1:3" s="3" customFormat="1" ht="12.75">
      <c r="A185" s="10"/>
      <c r="C185" s="10"/>
    </row>
    <row r="186" spans="1:3" s="3" customFormat="1" ht="12.75">
      <c r="A186" s="10"/>
      <c r="C186" s="10"/>
    </row>
    <row r="187" spans="1:3" s="3" customFormat="1" ht="12.75">
      <c r="A187" s="10"/>
      <c r="C187" s="10"/>
    </row>
    <row r="188" spans="1:3" s="3" customFormat="1" ht="12.75">
      <c r="A188" s="10"/>
      <c r="C188" s="10"/>
    </row>
    <row r="189" spans="1:3" s="3" customFormat="1" ht="12.75">
      <c r="A189" s="10"/>
      <c r="C189" s="10"/>
    </row>
    <row r="190" ht="12.75">
      <c r="A190" s="11"/>
    </row>
    <row r="191" ht="12.75">
      <c r="A191" s="11"/>
    </row>
    <row r="192" ht="12.75">
      <c r="A192" s="11"/>
    </row>
    <row r="193" ht="12.75">
      <c r="A193" s="11"/>
    </row>
    <row r="194" ht="12.75">
      <c r="A194" s="11"/>
    </row>
    <row r="195" ht="12.75">
      <c r="A195" s="11"/>
    </row>
    <row r="196" ht="12.75">
      <c r="A196" s="11"/>
    </row>
    <row r="197" ht="12.75">
      <c r="A197" s="11"/>
    </row>
    <row r="198" ht="12.75">
      <c r="A198" s="11"/>
    </row>
    <row r="199" ht="12.75">
      <c r="A199" s="11"/>
    </row>
    <row r="200" ht="12.75">
      <c r="A200" s="11"/>
    </row>
    <row r="201" ht="12.75">
      <c r="A201" s="11"/>
    </row>
    <row r="202" ht="12.75">
      <c r="A202" s="11"/>
    </row>
    <row r="203" ht="12.75">
      <c r="A203" s="11"/>
    </row>
    <row r="204" ht="12.75">
      <c r="A204" s="11"/>
    </row>
    <row r="205" ht="12.75">
      <c r="A205" s="11"/>
    </row>
    <row r="206" ht="12.75">
      <c r="A206" s="11"/>
    </row>
    <row r="207" ht="12.75">
      <c r="A207" s="11"/>
    </row>
    <row r="208" ht="12.75">
      <c r="A208" s="11"/>
    </row>
    <row r="209" ht="12.75">
      <c r="A209" s="11"/>
    </row>
    <row r="210" ht="12.75">
      <c r="A210" s="11"/>
    </row>
    <row r="211" ht="12.75">
      <c r="A211" s="11"/>
    </row>
    <row r="212" ht="12.75">
      <c r="A212" s="11"/>
    </row>
    <row r="213" ht="12.75">
      <c r="A213" s="11"/>
    </row>
    <row r="214" ht="12.75">
      <c r="A214" s="11"/>
    </row>
    <row r="215" ht="12.75">
      <c r="A215" s="11"/>
    </row>
    <row r="216" ht="12.75">
      <c r="A216" s="11"/>
    </row>
    <row r="217" ht="12.75">
      <c r="A217" s="11"/>
    </row>
    <row r="218" ht="12.75">
      <c r="A218" s="11"/>
    </row>
    <row r="219" ht="12.75">
      <c r="A219" s="11"/>
    </row>
    <row r="220" ht="12.75">
      <c r="A220" s="11"/>
    </row>
    <row r="221" ht="12.75">
      <c r="A221" s="11"/>
    </row>
    <row r="222" ht="12.75">
      <c r="A222" s="11"/>
    </row>
    <row r="223" ht="12.75">
      <c r="A223" s="11"/>
    </row>
    <row r="224" ht="12.75">
      <c r="A224" s="11"/>
    </row>
    <row r="225" ht="12.75">
      <c r="A225" s="11"/>
    </row>
    <row r="226" ht="12.75">
      <c r="A226" s="11"/>
    </row>
    <row r="227" ht="12.75">
      <c r="A227" s="11"/>
    </row>
    <row r="228" ht="12.75">
      <c r="A228" s="11"/>
    </row>
    <row r="229" ht="12.75">
      <c r="A229" s="11"/>
    </row>
    <row r="230" ht="12.75">
      <c r="A230" s="11"/>
    </row>
    <row r="231" ht="12.75">
      <c r="A231" s="11"/>
    </row>
    <row r="232" ht="12.75">
      <c r="A232" s="11"/>
    </row>
    <row r="233" ht="12.75">
      <c r="A233" s="11"/>
    </row>
    <row r="234" ht="12.75">
      <c r="A234" s="11"/>
    </row>
    <row r="235" ht="12.75">
      <c r="A235" s="11"/>
    </row>
    <row r="236" ht="12.75">
      <c r="A236" s="11"/>
    </row>
    <row r="237" ht="12.75">
      <c r="A237" s="11"/>
    </row>
    <row r="238" ht="12.75">
      <c r="A238" s="11"/>
    </row>
    <row r="239" ht="12.75">
      <c r="A239" s="11"/>
    </row>
    <row r="240" ht="12.75">
      <c r="A240" s="11"/>
    </row>
    <row r="241" ht="12.75">
      <c r="A241" s="11"/>
    </row>
    <row r="242" ht="12.75">
      <c r="A242" s="11"/>
    </row>
    <row r="243" ht="12.75">
      <c r="A243" s="11"/>
    </row>
    <row r="244" ht="12.75">
      <c r="A244" s="11"/>
    </row>
    <row r="245" ht="12.75">
      <c r="A245" s="11"/>
    </row>
    <row r="246" ht="12.75">
      <c r="A246" s="11"/>
    </row>
    <row r="247" ht="12.75">
      <c r="A247" s="11"/>
    </row>
    <row r="248" ht="12.75">
      <c r="A248" s="11"/>
    </row>
    <row r="249" ht="12.75">
      <c r="A249" s="11"/>
    </row>
    <row r="250" ht="12.75">
      <c r="A250" s="11"/>
    </row>
    <row r="251" ht="12.75">
      <c r="A251" s="11"/>
    </row>
    <row r="252" ht="12.75">
      <c r="A252" s="11"/>
    </row>
    <row r="253" ht="12.75">
      <c r="A253" s="11"/>
    </row>
    <row r="254" ht="12.75">
      <c r="A254" s="11"/>
    </row>
    <row r="255" ht="12.75">
      <c r="A255" s="11"/>
    </row>
    <row r="256" ht="12.75">
      <c r="A256" s="11"/>
    </row>
    <row r="257" ht="12.75">
      <c r="A257" s="11"/>
    </row>
    <row r="258" ht="12.75">
      <c r="A258" s="11"/>
    </row>
    <row r="259" ht="12.75">
      <c r="A259" s="11"/>
    </row>
    <row r="260" ht="12.75">
      <c r="A260" s="11"/>
    </row>
    <row r="261" ht="12.75">
      <c r="A261" s="11"/>
    </row>
    <row r="262" ht="12.75">
      <c r="A262" s="11"/>
    </row>
    <row r="263" ht="12.75">
      <c r="A263" s="11"/>
    </row>
    <row r="264" ht="12.75">
      <c r="A264" s="11"/>
    </row>
    <row r="265" ht="12.75">
      <c r="A265" s="11"/>
    </row>
    <row r="266" ht="12.75">
      <c r="A266" s="11"/>
    </row>
    <row r="267" ht="12.75">
      <c r="A267" s="11"/>
    </row>
    <row r="268" ht="12.75">
      <c r="A268" s="11"/>
    </row>
    <row r="269" ht="12.75">
      <c r="A269" s="11"/>
    </row>
    <row r="270" ht="12.75">
      <c r="A270" s="11"/>
    </row>
    <row r="271" ht="12.75">
      <c r="A271" s="11"/>
    </row>
    <row r="272" ht="12.75">
      <c r="A272" s="11"/>
    </row>
    <row r="273" ht="12.75">
      <c r="A273" s="11"/>
    </row>
    <row r="274" ht="12.75">
      <c r="A274" s="11"/>
    </row>
    <row r="275" ht="12.75">
      <c r="A275" s="11"/>
    </row>
    <row r="276" ht="12.75">
      <c r="A276" s="11"/>
    </row>
    <row r="277" ht="12.75">
      <c r="A277" s="11"/>
    </row>
    <row r="278" ht="12.75">
      <c r="A278" s="11"/>
    </row>
    <row r="279" ht="12.75">
      <c r="A279" s="11"/>
    </row>
    <row r="280" ht="12.75">
      <c r="A280" s="11"/>
    </row>
    <row r="281" ht="12.75">
      <c r="A281" s="11"/>
    </row>
    <row r="282" ht="12.75">
      <c r="A282" s="11"/>
    </row>
    <row r="283" ht="12.75">
      <c r="A283" s="11"/>
    </row>
    <row r="284" ht="12.75">
      <c r="A284" s="11"/>
    </row>
    <row r="285" ht="12.75">
      <c r="A285" s="11"/>
    </row>
    <row r="286" ht="12.75">
      <c r="A286" s="11"/>
    </row>
    <row r="287" ht="12.75">
      <c r="A287" s="11"/>
    </row>
    <row r="288" ht="12.75">
      <c r="A288" s="11"/>
    </row>
    <row r="289" ht="12.75">
      <c r="A289" s="11"/>
    </row>
    <row r="290" ht="12.75">
      <c r="A290" s="11"/>
    </row>
    <row r="291" ht="12.75">
      <c r="A291" s="11"/>
    </row>
    <row r="292" ht="12.75">
      <c r="A292" s="11"/>
    </row>
    <row r="293" ht="12.75">
      <c r="A293" s="11"/>
    </row>
    <row r="294" ht="12.75">
      <c r="A294" s="11"/>
    </row>
    <row r="295" ht="12.75">
      <c r="A295" s="11"/>
    </row>
    <row r="296" ht="12.75">
      <c r="A296" s="11"/>
    </row>
    <row r="297" ht="12.75">
      <c r="A297" s="11"/>
    </row>
    <row r="298" ht="12.75">
      <c r="A298" s="11"/>
    </row>
    <row r="299" ht="12.75">
      <c r="A299" s="11"/>
    </row>
    <row r="300" ht="12.75">
      <c r="A300" s="11"/>
    </row>
    <row r="301" ht="12.75">
      <c r="A301" s="11"/>
    </row>
    <row r="302" ht="12.75">
      <c r="A302" s="11"/>
    </row>
    <row r="303" ht="12.75">
      <c r="A303" s="11"/>
    </row>
    <row r="304" ht="12.75">
      <c r="A304" s="11"/>
    </row>
    <row r="305" ht="12.75">
      <c r="A305" s="11"/>
    </row>
    <row r="306" ht="12.75">
      <c r="A306" s="11"/>
    </row>
    <row r="307" ht="12.75">
      <c r="A307" s="11"/>
    </row>
    <row r="308" ht="12.75">
      <c r="A308" s="11"/>
    </row>
    <row r="309" ht="12.75">
      <c r="A309" s="11"/>
    </row>
    <row r="310" ht="12.75">
      <c r="A310" s="11"/>
    </row>
    <row r="311" ht="12.75">
      <c r="A311" s="11"/>
    </row>
    <row r="312" ht="12.75">
      <c r="A312" s="11"/>
    </row>
    <row r="313" ht="12.75">
      <c r="A313" s="11"/>
    </row>
    <row r="314" ht="12.75">
      <c r="A314" s="11"/>
    </row>
    <row r="315" ht="12.75">
      <c r="A315" s="11"/>
    </row>
    <row r="316" ht="12.75">
      <c r="A316" s="11"/>
    </row>
    <row r="317" ht="12.75">
      <c r="A317" s="11"/>
    </row>
    <row r="318" ht="12.75">
      <c r="A318" s="11"/>
    </row>
    <row r="319" ht="12.75">
      <c r="A319" s="11"/>
    </row>
    <row r="320" ht="12.75">
      <c r="A320" s="11"/>
    </row>
    <row r="321" ht="12.75">
      <c r="A321" s="11"/>
    </row>
    <row r="322" ht="12.75">
      <c r="A322" s="11"/>
    </row>
    <row r="323" ht="12.75">
      <c r="A323" s="11"/>
    </row>
    <row r="324" ht="12.75">
      <c r="A324" s="11"/>
    </row>
    <row r="325" ht="12.75">
      <c r="A325" s="11"/>
    </row>
    <row r="326" ht="12.75">
      <c r="A326" s="11"/>
    </row>
    <row r="327" ht="12.75">
      <c r="A327" s="11"/>
    </row>
    <row r="328" ht="12.75">
      <c r="A328" s="11"/>
    </row>
    <row r="329" ht="12.75">
      <c r="A329" s="11"/>
    </row>
    <row r="330" ht="12.75">
      <c r="A330" s="11"/>
    </row>
    <row r="331" ht="12.75">
      <c r="A331" s="11"/>
    </row>
    <row r="332" ht="12.75">
      <c r="A332" s="11"/>
    </row>
    <row r="333" ht="12.75">
      <c r="A333" s="11"/>
    </row>
    <row r="334" ht="12.75">
      <c r="A334" s="11"/>
    </row>
    <row r="335" ht="12.75">
      <c r="A335" s="11"/>
    </row>
    <row r="336" ht="12.75">
      <c r="A336" s="11"/>
    </row>
    <row r="337" ht="12.75">
      <c r="A337" s="11"/>
    </row>
    <row r="338" ht="12.75">
      <c r="A338" s="11"/>
    </row>
    <row r="339" ht="12.75">
      <c r="A339" s="11"/>
    </row>
    <row r="340" ht="12.75">
      <c r="A340" s="11"/>
    </row>
    <row r="341" ht="12.75">
      <c r="A341" s="11"/>
    </row>
    <row r="342" ht="12.75">
      <c r="A342" s="11"/>
    </row>
    <row r="343" ht="12.75">
      <c r="A343" s="11"/>
    </row>
    <row r="344" ht="12.75">
      <c r="A344" s="11"/>
    </row>
    <row r="345" ht="12.75">
      <c r="A345" s="11"/>
    </row>
    <row r="346" ht="12.75">
      <c r="A346" s="11"/>
    </row>
    <row r="347" ht="12.75">
      <c r="A347" s="11"/>
    </row>
    <row r="348" ht="12.75">
      <c r="A348" s="11"/>
    </row>
    <row r="349" ht="12.75">
      <c r="A349" s="11"/>
    </row>
    <row r="350" ht="12.75">
      <c r="A350" s="11"/>
    </row>
    <row r="351" ht="12.75">
      <c r="A351" s="11"/>
    </row>
    <row r="352" ht="12.75">
      <c r="A352" s="11"/>
    </row>
    <row r="353" ht="12.75">
      <c r="A353" s="11"/>
    </row>
    <row r="354" ht="12.75">
      <c r="A354" s="11"/>
    </row>
    <row r="355" ht="12.75">
      <c r="A355" s="11"/>
    </row>
    <row r="356" ht="12.75">
      <c r="A356" s="11"/>
    </row>
    <row r="357" ht="12.75">
      <c r="A357" s="11"/>
    </row>
    <row r="358" ht="12.75">
      <c r="A358" s="11"/>
    </row>
    <row r="359" ht="12.75">
      <c r="A359" s="11"/>
    </row>
    <row r="360" ht="12.75">
      <c r="A360" s="11"/>
    </row>
    <row r="361" ht="12.75">
      <c r="A361" s="11"/>
    </row>
    <row r="362" ht="12.75">
      <c r="A362" s="11"/>
    </row>
    <row r="363" ht="12.75">
      <c r="A363" s="11"/>
    </row>
    <row r="364" ht="12.75">
      <c r="A364" s="11"/>
    </row>
    <row r="365" ht="12.75">
      <c r="A365" s="11"/>
    </row>
    <row r="366" ht="12.75">
      <c r="A366" s="11"/>
    </row>
    <row r="367" ht="12.75">
      <c r="A367" s="11"/>
    </row>
    <row r="368" ht="12.75">
      <c r="A368" s="11"/>
    </row>
    <row r="369" ht="12.75">
      <c r="A369" s="11"/>
    </row>
    <row r="370" ht="12.75">
      <c r="A370" s="11"/>
    </row>
    <row r="371" ht="12.75">
      <c r="A371" s="11"/>
    </row>
    <row r="372" ht="12.75">
      <c r="A372" s="11"/>
    </row>
    <row r="373" ht="12.75">
      <c r="A373" s="11"/>
    </row>
    <row r="374" ht="12.75">
      <c r="A374" s="11"/>
    </row>
    <row r="375" ht="12.75">
      <c r="A375" s="11"/>
    </row>
    <row r="376" ht="12.75">
      <c r="A376" s="11"/>
    </row>
    <row r="377" ht="12.75">
      <c r="A377" s="11"/>
    </row>
    <row r="378" ht="12.75">
      <c r="A378" s="11"/>
    </row>
    <row r="379" ht="12.75">
      <c r="A379" s="11"/>
    </row>
    <row r="380" ht="12.75">
      <c r="A380" s="11"/>
    </row>
    <row r="381" ht="12.75">
      <c r="A381" s="11"/>
    </row>
    <row r="382" ht="12.75">
      <c r="A382" s="11"/>
    </row>
    <row r="383" ht="12.75">
      <c r="A383" s="11"/>
    </row>
    <row r="384" ht="12.75">
      <c r="A384" s="11"/>
    </row>
    <row r="385" ht="12.75">
      <c r="A385" s="11"/>
    </row>
    <row r="386" ht="12.75">
      <c r="A386" s="11"/>
    </row>
  </sheetData>
  <sheetProtection/>
  <mergeCells count="16">
    <mergeCell ref="A1:H1"/>
    <mergeCell ref="E2:E3"/>
    <mergeCell ref="F2:F3"/>
    <mergeCell ref="H2:H3"/>
    <mergeCell ref="B2:B3"/>
    <mergeCell ref="D2:D3"/>
    <mergeCell ref="G2:G3"/>
    <mergeCell ref="A29:H29"/>
    <mergeCell ref="G30:G31"/>
    <mergeCell ref="E30:E31"/>
    <mergeCell ref="F30:F31"/>
    <mergeCell ref="A30:A31"/>
    <mergeCell ref="B30:B31"/>
    <mergeCell ref="D30:D31"/>
    <mergeCell ref="H30:H31"/>
    <mergeCell ref="C30:C31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83"/>
  <sheetViews>
    <sheetView zoomScalePageLayoutView="0" workbookViewId="0" topLeftCell="A8">
      <selection activeCell="B16" sqref="B16"/>
    </sheetView>
  </sheetViews>
  <sheetFormatPr defaultColWidth="9.140625" defaultRowHeight="12.75"/>
  <cols>
    <col min="1" max="1" width="7.28125" style="3" customWidth="1"/>
    <col min="2" max="2" width="34.57421875" style="3" customWidth="1"/>
    <col min="3" max="3" width="11.57421875" style="10" customWidth="1"/>
    <col min="4" max="5" width="12.7109375" style="3" customWidth="1"/>
    <col min="6" max="7" width="11.421875" style="3" customWidth="1"/>
    <col min="8" max="8" width="10.7109375" style="3" customWidth="1"/>
    <col min="9" max="16384" width="9.140625" style="3" customWidth="1"/>
  </cols>
  <sheetData>
    <row r="1" spans="1:8" s="12" customFormat="1" ht="60" customHeight="1">
      <c r="A1" s="128" t="s">
        <v>333</v>
      </c>
      <c r="B1" s="128"/>
      <c r="C1" s="128"/>
      <c r="D1" s="128"/>
      <c r="E1" s="128"/>
      <c r="F1" s="128"/>
      <c r="G1" s="128"/>
      <c r="H1" s="128"/>
    </row>
    <row r="2" spans="1:8" ht="12.75" customHeight="1">
      <c r="A2" s="13"/>
      <c r="B2" s="132" t="s">
        <v>13</v>
      </c>
      <c r="C2" s="30"/>
      <c r="D2" s="130" t="s">
        <v>14</v>
      </c>
      <c r="E2" s="125" t="s">
        <v>239</v>
      </c>
      <c r="F2" s="130" t="s">
        <v>15</v>
      </c>
      <c r="G2" s="153" t="s">
        <v>162</v>
      </c>
      <c r="H2" s="125" t="s">
        <v>240</v>
      </c>
    </row>
    <row r="3" spans="1:8" ht="28.5" customHeight="1">
      <c r="A3" s="5"/>
      <c r="B3" s="132"/>
      <c r="C3" s="30"/>
      <c r="D3" s="130"/>
      <c r="E3" s="126"/>
      <c r="F3" s="130"/>
      <c r="G3" s="154"/>
      <c r="H3" s="126"/>
    </row>
    <row r="4" spans="1:8" ht="15">
      <c r="A4" s="5"/>
      <c r="B4" s="20" t="s">
        <v>93</v>
      </c>
      <c r="C4" s="37"/>
      <c r="D4" s="21">
        <f>D5+D6+D7+D8+D9+D10+D11+D12+D13+D14+D15+D16+D17+D18+D19</f>
        <v>2830.3</v>
      </c>
      <c r="E4" s="21">
        <f>E5+E6+E7+E8+E9+E10+E11+E12+E13+E14+E15+E16+E17+E18+E19</f>
        <v>462</v>
      </c>
      <c r="F4" s="21">
        <f>F5+F6+F7+F8+F9+F10+F11+F12+F13+F14+F15+F16+F17+F18+F19</f>
        <v>414.2</v>
      </c>
      <c r="G4" s="8">
        <f>F4/D4</f>
        <v>0.14634491043352293</v>
      </c>
      <c r="H4" s="8">
        <f>F4/E4</f>
        <v>0.8965367965367965</v>
      </c>
    </row>
    <row r="5" spans="1:8" ht="15">
      <c r="A5" s="5"/>
      <c r="B5" s="1" t="s">
        <v>17</v>
      </c>
      <c r="C5" s="23"/>
      <c r="D5" s="19">
        <v>300</v>
      </c>
      <c r="E5" s="19">
        <v>62</v>
      </c>
      <c r="F5" s="19">
        <v>31.8</v>
      </c>
      <c r="G5" s="8">
        <f aca="true" t="shared" si="0" ref="G5:G27">F5/D5</f>
        <v>0.106</v>
      </c>
      <c r="H5" s="8">
        <f aca="true" t="shared" si="1" ref="H5:H27">F5/E5</f>
        <v>0.5129032258064516</v>
      </c>
    </row>
    <row r="6" spans="1:8" ht="15">
      <c r="A6" s="5"/>
      <c r="B6" s="1" t="s">
        <v>355</v>
      </c>
      <c r="C6" s="23"/>
      <c r="D6" s="19">
        <v>590.3</v>
      </c>
      <c r="E6" s="19">
        <v>147</v>
      </c>
      <c r="F6" s="19">
        <v>137.2</v>
      </c>
      <c r="G6" s="8">
        <v>0</v>
      </c>
      <c r="H6" s="8">
        <v>0</v>
      </c>
    </row>
    <row r="7" spans="1:8" ht="15">
      <c r="A7" s="5"/>
      <c r="B7" s="1" t="s">
        <v>19</v>
      </c>
      <c r="C7" s="23"/>
      <c r="D7" s="19">
        <v>380</v>
      </c>
      <c r="E7" s="19">
        <v>76</v>
      </c>
      <c r="F7" s="19">
        <v>42</v>
      </c>
      <c r="G7" s="8">
        <f t="shared" si="0"/>
        <v>0.11052631578947368</v>
      </c>
      <c r="H7" s="8">
        <f t="shared" si="1"/>
        <v>0.5526315789473685</v>
      </c>
    </row>
    <row r="8" spans="1:8" ht="15">
      <c r="A8" s="5"/>
      <c r="B8" s="1" t="s">
        <v>20</v>
      </c>
      <c r="C8" s="23"/>
      <c r="D8" s="19">
        <v>160</v>
      </c>
      <c r="E8" s="19">
        <v>10</v>
      </c>
      <c r="F8" s="19">
        <v>10.4</v>
      </c>
      <c r="G8" s="8">
        <f t="shared" si="0"/>
        <v>0.065</v>
      </c>
      <c r="H8" s="8">
        <f t="shared" si="1"/>
        <v>1.04</v>
      </c>
    </row>
    <row r="9" spans="1:8" ht="15">
      <c r="A9" s="5"/>
      <c r="B9" s="1" t="s">
        <v>21</v>
      </c>
      <c r="C9" s="23"/>
      <c r="D9" s="19">
        <v>1300</v>
      </c>
      <c r="E9" s="19">
        <v>142</v>
      </c>
      <c r="F9" s="19">
        <v>155.2</v>
      </c>
      <c r="G9" s="8">
        <f t="shared" si="0"/>
        <v>0.11938461538461538</v>
      </c>
      <c r="H9" s="8">
        <f t="shared" si="1"/>
        <v>1.0929577464788731</v>
      </c>
    </row>
    <row r="10" spans="1:8" ht="15">
      <c r="A10" s="5"/>
      <c r="B10" s="1" t="s">
        <v>118</v>
      </c>
      <c r="C10" s="23"/>
      <c r="D10" s="19">
        <v>10</v>
      </c>
      <c r="E10" s="19">
        <v>3</v>
      </c>
      <c r="F10" s="19">
        <v>5.9</v>
      </c>
      <c r="G10" s="8">
        <f t="shared" si="0"/>
        <v>0.5900000000000001</v>
      </c>
      <c r="H10" s="8">
        <f t="shared" si="1"/>
        <v>1.9666666666666668</v>
      </c>
    </row>
    <row r="11" spans="1:8" ht="15">
      <c r="A11" s="5"/>
      <c r="B11" s="1" t="s">
        <v>22</v>
      </c>
      <c r="C11" s="23"/>
      <c r="D11" s="19">
        <v>0</v>
      </c>
      <c r="E11" s="19">
        <v>0</v>
      </c>
      <c r="F11" s="19">
        <v>0</v>
      </c>
      <c r="G11" s="8">
        <v>0</v>
      </c>
      <c r="H11" s="8">
        <v>0</v>
      </c>
    </row>
    <row r="12" spans="1:8" ht="15">
      <c r="A12" s="5"/>
      <c r="B12" s="1" t="s">
        <v>23</v>
      </c>
      <c r="C12" s="23"/>
      <c r="D12" s="19">
        <v>90</v>
      </c>
      <c r="E12" s="19">
        <v>22</v>
      </c>
      <c r="F12" s="19">
        <v>31.2</v>
      </c>
      <c r="G12" s="8">
        <f t="shared" si="0"/>
        <v>0.3466666666666667</v>
      </c>
      <c r="H12" s="8">
        <f t="shared" si="1"/>
        <v>1.4181818181818182</v>
      </c>
    </row>
    <row r="13" spans="1:8" ht="15">
      <c r="A13" s="102"/>
      <c r="B13" s="101" t="s">
        <v>24</v>
      </c>
      <c r="C13" s="100"/>
      <c r="D13" s="98">
        <v>0</v>
      </c>
      <c r="E13" s="98">
        <v>0</v>
      </c>
      <c r="F13" s="98">
        <v>0</v>
      </c>
      <c r="G13" s="105">
        <v>0</v>
      </c>
      <c r="H13" s="105">
        <v>0</v>
      </c>
    </row>
    <row r="14" spans="1:8" ht="15">
      <c r="A14" s="102"/>
      <c r="B14" s="101" t="s">
        <v>26</v>
      </c>
      <c r="C14" s="100"/>
      <c r="D14" s="98">
        <v>0</v>
      </c>
      <c r="E14" s="98">
        <v>0</v>
      </c>
      <c r="F14" s="98">
        <v>0</v>
      </c>
      <c r="G14" s="105">
        <v>0</v>
      </c>
      <c r="H14" s="105">
        <v>0</v>
      </c>
    </row>
    <row r="15" spans="1:8" ht="15">
      <c r="A15" s="102"/>
      <c r="B15" s="101" t="s">
        <v>27</v>
      </c>
      <c r="C15" s="100"/>
      <c r="D15" s="98">
        <v>0</v>
      </c>
      <c r="E15" s="98">
        <v>0</v>
      </c>
      <c r="F15" s="98">
        <v>0</v>
      </c>
      <c r="G15" s="105">
        <v>0</v>
      </c>
      <c r="H15" s="105">
        <v>0</v>
      </c>
    </row>
    <row r="16" spans="1:8" ht="25.5">
      <c r="A16" s="102"/>
      <c r="B16" s="101" t="s">
        <v>28</v>
      </c>
      <c r="C16" s="100"/>
      <c r="D16" s="98">
        <v>0</v>
      </c>
      <c r="E16" s="98">
        <v>0</v>
      </c>
      <c r="F16" s="98">
        <v>0</v>
      </c>
      <c r="G16" s="105">
        <v>0</v>
      </c>
      <c r="H16" s="105">
        <v>0</v>
      </c>
    </row>
    <row r="17" spans="1:8" ht="15">
      <c r="A17" s="102"/>
      <c r="B17" s="101" t="s">
        <v>30</v>
      </c>
      <c r="C17" s="100"/>
      <c r="D17" s="98">
        <v>0</v>
      </c>
      <c r="E17" s="98">
        <v>0</v>
      </c>
      <c r="F17" s="98">
        <v>0.5</v>
      </c>
      <c r="G17" s="105">
        <v>0</v>
      </c>
      <c r="H17" s="105">
        <v>0</v>
      </c>
    </row>
    <row r="18" spans="1:8" ht="15">
      <c r="A18" s="102"/>
      <c r="B18" s="101" t="s">
        <v>133</v>
      </c>
      <c r="C18" s="100"/>
      <c r="D18" s="98">
        <v>0</v>
      </c>
      <c r="E18" s="98">
        <v>0</v>
      </c>
      <c r="F18" s="98">
        <v>0</v>
      </c>
      <c r="G18" s="105">
        <v>0</v>
      </c>
      <c r="H18" s="105">
        <v>0</v>
      </c>
    </row>
    <row r="19" spans="1:8" ht="15">
      <c r="A19" s="102"/>
      <c r="B19" s="101" t="s">
        <v>33</v>
      </c>
      <c r="C19" s="100"/>
      <c r="D19" s="98">
        <v>0</v>
      </c>
      <c r="E19" s="98">
        <v>0</v>
      </c>
      <c r="F19" s="98">
        <v>0</v>
      </c>
      <c r="G19" s="105">
        <v>0</v>
      </c>
      <c r="H19" s="105">
        <v>0</v>
      </c>
    </row>
    <row r="20" spans="1:8" ht="25.5">
      <c r="A20" s="5"/>
      <c r="B20" s="26" t="s">
        <v>92</v>
      </c>
      <c r="C20" s="27"/>
      <c r="D20" s="19">
        <f>D21+D22+D23+D25+D24</f>
        <v>1997.5</v>
      </c>
      <c r="E20" s="19">
        <f>E21+E22+E23+E25+E24</f>
        <v>499.4</v>
      </c>
      <c r="F20" s="19">
        <f>F21+F22+F23+F25+F24</f>
        <v>29.700000000000003</v>
      </c>
      <c r="G20" s="8">
        <f t="shared" si="0"/>
        <v>0.014868585732165207</v>
      </c>
      <c r="H20" s="8">
        <f t="shared" si="1"/>
        <v>0.05947136563876653</v>
      </c>
    </row>
    <row r="21" spans="1:8" ht="15">
      <c r="A21" s="5"/>
      <c r="B21" s="1" t="s">
        <v>35</v>
      </c>
      <c r="C21" s="23"/>
      <c r="D21" s="19">
        <v>885.2</v>
      </c>
      <c r="E21" s="19">
        <v>221.3</v>
      </c>
      <c r="F21" s="19">
        <v>16.8</v>
      </c>
      <c r="G21" s="8">
        <f t="shared" si="0"/>
        <v>0.018978761861726163</v>
      </c>
      <c r="H21" s="8">
        <f t="shared" si="1"/>
        <v>0.07591504744690465</v>
      </c>
    </row>
    <row r="22" spans="1:8" ht="15">
      <c r="A22" s="5"/>
      <c r="B22" s="1" t="s">
        <v>113</v>
      </c>
      <c r="C22" s="23"/>
      <c r="D22" s="19">
        <f>154.5-0.5</f>
        <v>154</v>
      </c>
      <c r="E22" s="19">
        <f>38.5</f>
        <v>38.5</v>
      </c>
      <c r="F22" s="19">
        <v>12.9</v>
      </c>
      <c r="G22" s="8">
        <f t="shared" si="0"/>
        <v>0.08376623376623377</v>
      </c>
      <c r="H22" s="8">
        <f t="shared" si="1"/>
        <v>0.33506493506493507</v>
      </c>
    </row>
    <row r="23" spans="1:8" ht="15">
      <c r="A23" s="5"/>
      <c r="B23" s="1" t="s">
        <v>78</v>
      </c>
      <c r="C23" s="23"/>
      <c r="D23" s="19">
        <v>958.3</v>
      </c>
      <c r="E23" s="19">
        <v>239.6</v>
      </c>
      <c r="F23" s="19">
        <v>0</v>
      </c>
      <c r="G23" s="8">
        <v>0</v>
      </c>
      <c r="H23" s="8">
        <v>0</v>
      </c>
    </row>
    <row r="24" spans="1:8" ht="32.25" customHeight="1" thickBot="1">
      <c r="A24" s="5"/>
      <c r="B24" s="61" t="s">
        <v>171</v>
      </c>
      <c r="C24" s="73"/>
      <c r="D24" s="19">
        <v>0</v>
      </c>
      <c r="E24" s="19">
        <v>0</v>
      </c>
      <c r="F24" s="19">
        <v>0</v>
      </c>
      <c r="G24" s="8">
        <v>0</v>
      </c>
      <c r="H24" s="8">
        <v>0</v>
      </c>
    </row>
    <row r="25" spans="1:8" ht="25.5">
      <c r="A25" s="5"/>
      <c r="B25" s="1" t="s">
        <v>38</v>
      </c>
      <c r="C25" s="23"/>
      <c r="D25" s="19">
        <v>0</v>
      </c>
      <c r="E25" s="19">
        <v>0</v>
      </c>
      <c r="F25" s="19">
        <v>0</v>
      </c>
      <c r="G25" s="8">
        <v>0</v>
      </c>
      <c r="H25" s="8">
        <v>0</v>
      </c>
    </row>
    <row r="26" spans="1:8" ht="18.75">
      <c r="A26" s="5"/>
      <c r="B26" s="22" t="s">
        <v>39</v>
      </c>
      <c r="C26" s="66"/>
      <c r="D26" s="21">
        <f>D4+D20</f>
        <v>4827.8</v>
      </c>
      <c r="E26" s="21">
        <f>E4+E20</f>
        <v>961.4</v>
      </c>
      <c r="F26" s="21">
        <f>F4+F20</f>
        <v>443.9</v>
      </c>
      <c r="G26" s="8">
        <f t="shared" si="0"/>
        <v>0.09194664236298106</v>
      </c>
      <c r="H26" s="8">
        <f t="shared" si="1"/>
        <v>0.4617224880382775</v>
      </c>
    </row>
    <row r="27" spans="1:8" ht="15">
      <c r="A27" s="5"/>
      <c r="B27" s="1" t="s">
        <v>119</v>
      </c>
      <c r="C27" s="23"/>
      <c r="D27" s="19">
        <f>D4</f>
        <v>2830.3</v>
      </c>
      <c r="E27" s="19">
        <f>E4</f>
        <v>462</v>
      </c>
      <c r="F27" s="19">
        <f>F4</f>
        <v>414.2</v>
      </c>
      <c r="G27" s="8">
        <f t="shared" si="0"/>
        <v>0.14634491043352293</v>
      </c>
      <c r="H27" s="8">
        <f t="shared" si="1"/>
        <v>0.8965367965367965</v>
      </c>
    </row>
    <row r="28" spans="1:8" ht="12.75">
      <c r="A28" s="135"/>
      <c r="B28" s="141"/>
      <c r="C28" s="141"/>
      <c r="D28" s="141"/>
      <c r="E28" s="141"/>
      <c r="F28" s="141"/>
      <c r="G28" s="141"/>
      <c r="H28" s="142"/>
    </row>
    <row r="29" spans="1:8" ht="17.25" customHeight="1">
      <c r="A29" s="129" t="s">
        <v>178</v>
      </c>
      <c r="B29" s="132" t="s">
        <v>40</v>
      </c>
      <c r="C29" s="133" t="s">
        <v>227</v>
      </c>
      <c r="D29" s="123" t="s">
        <v>14</v>
      </c>
      <c r="E29" s="125" t="s">
        <v>239</v>
      </c>
      <c r="F29" s="207" t="s">
        <v>15</v>
      </c>
      <c r="G29" s="153" t="s">
        <v>162</v>
      </c>
      <c r="H29" s="125" t="s">
        <v>240</v>
      </c>
    </row>
    <row r="30" spans="1:8" ht="15" customHeight="1">
      <c r="A30" s="129"/>
      <c r="B30" s="132"/>
      <c r="C30" s="134"/>
      <c r="D30" s="123"/>
      <c r="E30" s="126"/>
      <c r="F30" s="208"/>
      <c r="G30" s="154"/>
      <c r="H30" s="126"/>
    </row>
    <row r="31" spans="1:8" ht="25.5">
      <c r="A31" s="27" t="s">
        <v>80</v>
      </c>
      <c r="B31" s="26" t="s">
        <v>41</v>
      </c>
      <c r="C31" s="27"/>
      <c r="D31" s="166">
        <f>D32+D33+D34</f>
        <v>2410.4</v>
      </c>
      <c r="E31" s="166">
        <f>E32+E33+E34</f>
        <v>675.8</v>
      </c>
      <c r="F31" s="166">
        <f>F32+F33+F34</f>
        <v>291.3</v>
      </c>
      <c r="G31" s="203">
        <f>F31/D31</f>
        <v>0.12085131098572852</v>
      </c>
      <c r="H31" s="203">
        <f>F31/E31</f>
        <v>0.431044687777449</v>
      </c>
    </row>
    <row r="32" spans="1:8" ht="63.75" customHeight="1">
      <c r="A32" s="23" t="s">
        <v>83</v>
      </c>
      <c r="B32" s="1" t="s">
        <v>182</v>
      </c>
      <c r="C32" s="23" t="s">
        <v>83</v>
      </c>
      <c r="D32" s="19">
        <v>2396</v>
      </c>
      <c r="E32" s="19">
        <v>670.8</v>
      </c>
      <c r="F32" s="19">
        <v>291.3</v>
      </c>
      <c r="G32" s="203">
        <f aca="true" t="shared" si="2" ref="G32:G60">F32/D32</f>
        <v>0.12157762938230385</v>
      </c>
      <c r="H32" s="203">
        <f aca="true" t="shared" si="3" ref="H32:H60">F32/E32</f>
        <v>0.43425760286225407</v>
      </c>
    </row>
    <row r="33" spans="1:8" ht="12.75">
      <c r="A33" s="23" t="s">
        <v>85</v>
      </c>
      <c r="B33" s="1" t="s">
        <v>46</v>
      </c>
      <c r="C33" s="23" t="s">
        <v>85</v>
      </c>
      <c r="D33" s="19">
        <v>10</v>
      </c>
      <c r="E33" s="19">
        <v>5</v>
      </c>
      <c r="F33" s="19">
        <v>0</v>
      </c>
      <c r="G33" s="203">
        <f t="shared" si="2"/>
        <v>0</v>
      </c>
      <c r="H33" s="203">
        <f t="shared" si="3"/>
        <v>0</v>
      </c>
    </row>
    <row r="34" spans="1:8" ht="12.75">
      <c r="A34" s="23" t="s">
        <v>144</v>
      </c>
      <c r="B34" s="1" t="s">
        <v>141</v>
      </c>
      <c r="C34" s="23"/>
      <c r="D34" s="19">
        <f>D35+D36</f>
        <v>4.4</v>
      </c>
      <c r="E34" s="19">
        <f>E35+E36</f>
        <v>0</v>
      </c>
      <c r="F34" s="19">
        <v>0</v>
      </c>
      <c r="G34" s="203">
        <f t="shared" si="2"/>
        <v>0</v>
      </c>
      <c r="H34" s="203" t="e">
        <f t="shared" si="3"/>
        <v>#DIV/0!</v>
      </c>
    </row>
    <row r="35" spans="1:8" s="70" customFormat="1" ht="25.5">
      <c r="A35" s="67"/>
      <c r="B35" s="167" t="s">
        <v>129</v>
      </c>
      <c r="C35" s="67" t="s">
        <v>253</v>
      </c>
      <c r="D35" s="168">
        <v>4.4</v>
      </c>
      <c r="E35" s="168">
        <v>0</v>
      </c>
      <c r="F35" s="168">
        <v>0</v>
      </c>
      <c r="G35" s="204">
        <f t="shared" si="2"/>
        <v>0</v>
      </c>
      <c r="H35" s="204" t="e">
        <f t="shared" si="3"/>
        <v>#DIV/0!</v>
      </c>
    </row>
    <row r="36" spans="1:8" s="70" customFormat="1" ht="21" customHeight="1" hidden="1">
      <c r="A36" s="67"/>
      <c r="B36" s="167" t="s">
        <v>237</v>
      </c>
      <c r="C36" s="67" t="s">
        <v>222</v>
      </c>
      <c r="D36" s="168">
        <v>0</v>
      </c>
      <c r="E36" s="168">
        <v>0</v>
      </c>
      <c r="F36" s="168">
        <v>0</v>
      </c>
      <c r="G36" s="204" t="e">
        <f t="shared" si="2"/>
        <v>#DIV/0!</v>
      </c>
      <c r="H36" s="204" t="e">
        <f t="shared" si="3"/>
        <v>#DIV/0!</v>
      </c>
    </row>
    <row r="37" spans="1:8" ht="25.5" customHeight="1">
      <c r="A37" s="27" t="s">
        <v>123</v>
      </c>
      <c r="B37" s="26" t="s">
        <v>115</v>
      </c>
      <c r="C37" s="27"/>
      <c r="D37" s="166">
        <f>D38</f>
        <v>154</v>
      </c>
      <c r="E37" s="166">
        <f>E38</f>
        <v>38.8</v>
      </c>
      <c r="F37" s="166">
        <f>F38</f>
        <v>10.5</v>
      </c>
      <c r="G37" s="203">
        <f t="shared" si="2"/>
        <v>0.06818181818181818</v>
      </c>
      <c r="H37" s="203">
        <f t="shared" si="3"/>
        <v>0.27061855670103097</v>
      </c>
    </row>
    <row r="38" spans="1:8" ht="38.25">
      <c r="A38" s="23" t="s">
        <v>124</v>
      </c>
      <c r="B38" s="1" t="s">
        <v>189</v>
      </c>
      <c r="C38" s="23" t="s">
        <v>312</v>
      </c>
      <c r="D38" s="19">
        <f>154.5-0.5</f>
        <v>154</v>
      </c>
      <c r="E38" s="19">
        <v>38.8</v>
      </c>
      <c r="F38" s="19">
        <f>10.5</f>
        <v>10.5</v>
      </c>
      <c r="G38" s="203">
        <f t="shared" si="2"/>
        <v>0.06818181818181818</v>
      </c>
      <c r="H38" s="203">
        <f t="shared" si="3"/>
        <v>0.27061855670103097</v>
      </c>
    </row>
    <row r="39" spans="1:8" ht="25.5" hidden="1">
      <c r="A39" s="27" t="s">
        <v>86</v>
      </c>
      <c r="B39" s="26" t="s">
        <v>49</v>
      </c>
      <c r="C39" s="27"/>
      <c r="D39" s="166">
        <f aca="true" t="shared" si="4" ref="D39:F40">D40</f>
        <v>0</v>
      </c>
      <c r="E39" s="166">
        <f t="shared" si="4"/>
        <v>0</v>
      </c>
      <c r="F39" s="166">
        <f t="shared" si="4"/>
        <v>0</v>
      </c>
      <c r="G39" s="203" t="e">
        <f t="shared" si="2"/>
        <v>#DIV/0!</v>
      </c>
      <c r="H39" s="203" t="e">
        <f t="shared" si="3"/>
        <v>#DIV/0!</v>
      </c>
    </row>
    <row r="40" spans="1:8" ht="12.75" hidden="1">
      <c r="A40" s="23" t="s">
        <v>125</v>
      </c>
      <c r="B40" s="1" t="s">
        <v>117</v>
      </c>
      <c r="C40" s="23"/>
      <c r="D40" s="19">
        <f t="shared" si="4"/>
        <v>0</v>
      </c>
      <c r="E40" s="19">
        <f t="shared" si="4"/>
        <v>0</v>
      </c>
      <c r="F40" s="19">
        <f t="shared" si="4"/>
        <v>0</v>
      </c>
      <c r="G40" s="203" t="e">
        <f t="shared" si="2"/>
        <v>#DIV/0!</v>
      </c>
      <c r="H40" s="203" t="e">
        <f t="shared" si="3"/>
        <v>#DIV/0!</v>
      </c>
    </row>
    <row r="41" spans="1:8" s="70" customFormat="1" ht="38.25" hidden="1">
      <c r="A41" s="67"/>
      <c r="B41" s="167" t="s">
        <v>127</v>
      </c>
      <c r="C41" s="67" t="s">
        <v>238</v>
      </c>
      <c r="D41" s="168">
        <v>0</v>
      </c>
      <c r="E41" s="168">
        <v>0</v>
      </c>
      <c r="F41" s="168">
        <v>0</v>
      </c>
      <c r="G41" s="204" t="e">
        <f t="shared" si="2"/>
        <v>#DIV/0!</v>
      </c>
      <c r="H41" s="204" t="e">
        <f t="shared" si="3"/>
        <v>#DIV/0!</v>
      </c>
    </row>
    <row r="42" spans="1:8" s="70" customFormat="1" ht="13.5" hidden="1">
      <c r="A42" s="27" t="s">
        <v>87</v>
      </c>
      <c r="B42" s="26" t="s">
        <v>51</v>
      </c>
      <c r="C42" s="27"/>
      <c r="D42" s="166">
        <f aca="true" t="shared" si="5" ref="D42:F43">D43</f>
        <v>0</v>
      </c>
      <c r="E42" s="166">
        <f t="shared" si="5"/>
        <v>0</v>
      </c>
      <c r="F42" s="166">
        <f t="shared" si="5"/>
        <v>0</v>
      </c>
      <c r="G42" s="68" t="e">
        <f t="shared" si="2"/>
        <v>#DIV/0!</v>
      </c>
      <c r="H42" s="69" t="e">
        <f t="shared" si="3"/>
        <v>#DIV/0!</v>
      </c>
    </row>
    <row r="43" spans="1:8" s="70" customFormat="1" ht="31.5" customHeight="1" hidden="1">
      <c r="A43" s="36" t="s">
        <v>88</v>
      </c>
      <c r="B43" s="186" t="s">
        <v>139</v>
      </c>
      <c r="C43" s="23"/>
      <c r="D43" s="19">
        <f t="shared" si="5"/>
        <v>0</v>
      </c>
      <c r="E43" s="19">
        <f t="shared" si="5"/>
        <v>0</v>
      </c>
      <c r="F43" s="19">
        <f t="shared" si="5"/>
        <v>0</v>
      </c>
      <c r="G43" s="68" t="e">
        <f t="shared" si="2"/>
        <v>#DIV/0!</v>
      </c>
      <c r="H43" s="69" t="e">
        <f t="shared" si="3"/>
        <v>#DIV/0!</v>
      </c>
    </row>
    <row r="44" spans="1:8" s="70" customFormat="1" ht="33" customHeight="1" hidden="1">
      <c r="A44" s="67"/>
      <c r="B44" s="179" t="s">
        <v>139</v>
      </c>
      <c r="C44" s="67" t="s">
        <v>327</v>
      </c>
      <c r="D44" s="168">
        <f>0</f>
        <v>0</v>
      </c>
      <c r="E44" s="168">
        <f>0</f>
        <v>0</v>
      </c>
      <c r="F44" s="168">
        <f>0</f>
        <v>0</v>
      </c>
      <c r="G44" s="68" t="e">
        <f t="shared" si="2"/>
        <v>#DIV/0!</v>
      </c>
      <c r="H44" s="69" t="e">
        <f t="shared" si="3"/>
        <v>#DIV/0!</v>
      </c>
    </row>
    <row r="45" spans="1:8" ht="25.5">
      <c r="A45" s="27" t="s">
        <v>89</v>
      </c>
      <c r="B45" s="26" t="s">
        <v>52</v>
      </c>
      <c r="C45" s="27"/>
      <c r="D45" s="166">
        <f>D46</f>
        <v>455</v>
      </c>
      <c r="E45" s="166">
        <f>E46</f>
        <v>150</v>
      </c>
      <c r="F45" s="166">
        <f>F46</f>
        <v>93.6</v>
      </c>
      <c r="G45" s="203">
        <f t="shared" si="2"/>
        <v>0.2057142857142857</v>
      </c>
      <c r="H45" s="203">
        <f t="shared" si="3"/>
        <v>0.624</v>
      </c>
    </row>
    <row r="46" spans="1:8" ht="12.75">
      <c r="A46" s="23" t="s">
        <v>55</v>
      </c>
      <c r="B46" s="1" t="s">
        <v>56</v>
      </c>
      <c r="C46" s="23"/>
      <c r="D46" s="19">
        <f>D47+D48+D49</f>
        <v>455</v>
      </c>
      <c r="E46" s="19">
        <f>E47+E48+E49</f>
        <v>150</v>
      </c>
      <c r="F46" s="19">
        <f>F47+F48+F49</f>
        <v>93.6</v>
      </c>
      <c r="G46" s="203">
        <f t="shared" si="2"/>
        <v>0.2057142857142857</v>
      </c>
      <c r="H46" s="203">
        <f t="shared" si="3"/>
        <v>0.624</v>
      </c>
    </row>
    <row r="47" spans="1:8" s="70" customFormat="1" ht="13.5">
      <c r="A47" s="67"/>
      <c r="B47" s="167" t="s">
        <v>110</v>
      </c>
      <c r="C47" s="67" t="s">
        <v>301</v>
      </c>
      <c r="D47" s="168">
        <v>310</v>
      </c>
      <c r="E47" s="168">
        <v>90</v>
      </c>
      <c r="F47" s="168">
        <v>54.6</v>
      </c>
      <c r="G47" s="204">
        <f t="shared" si="2"/>
        <v>0.17612903225806453</v>
      </c>
      <c r="H47" s="204">
        <f t="shared" si="3"/>
        <v>0.6066666666666667</v>
      </c>
    </row>
    <row r="48" spans="1:8" s="70" customFormat="1" ht="22.5" customHeight="1">
      <c r="A48" s="67"/>
      <c r="B48" s="167" t="s">
        <v>306</v>
      </c>
      <c r="C48" s="67" t="s">
        <v>302</v>
      </c>
      <c r="D48" s="168">
        <v>25</v>
      </c>
      <c r="E48" s="168">
        <v>0</v>
      </c>
      <c r="F48" s="168">
        <v>0</v>
      </c>
      <c r="G48" s="204">
        <v>0</v>
      </c>
      <c r="H48" s="204">
        <v>0</v>
      </c>
    </row>
    <row r="49" spans="1:8" s="70" customFormat="1" ht="29.25" customHeight="1">
      <c r="A49" s="67"/>
      <c r="B49" s="167" t="s">
        <v>208</v>
      </c>
      <c r="C49" s="67" t="s">
        <v>307</v>
      </c>
      <c r="D49" s="168">
        <v>120</v>
      </c>
      <c r="E49" s="168">
        <v>60</v>
      </c>
      <c r="F49" s="168">
        <f>39</f>
        <v>39</v>
      </c>
      <c r="G49" s="204"/>
      <c r="H49" s="204"/>
    </row>
    <row r="50" spans="1:8" ht="27" customHeight="1">
      <c r="A50" s="31" t="s">
        <v>142</v>
      </c>
      <c r="B50" s="184" t="s">
        <v>140</v>
      </c>
      <c r="C50" s="31"/>
      <c r="D50" s="19">
        <f aca="true" t="shared" si="6" ref="D50:F51">D51</f>
        <v>1</v>
      </c>
      <c r="E50" s="19">
        <f t="shared" si="6"/>
        <v>0.3</v>
      </c>
      <c r="F50" s="19">
        <f t="shared" si="6"/>
        <v>0</v>
      </c>
      <c r="G50" s="203">
        <f t="shared" si="2"/>
        <v>0</v>
      </c>
      <c r="H50" s="203">
        <f t="shared" si="3"/>
        <v>0</v>
      </c>
    </row>
    <row r="51" spans="1:8" ht="29.25" customHeight="1">
      <c r="A51" s="36" t="s">
        <v>136</v>
      </c>
      <c r="B51" s="186" t="s">
        <v>143</v>
      </c>
      <c r="C51" s="36"/>
      <c r="D51" s="19">
        <f t="shared" si="6"/>
        <v>1</v>
      </c>
      <c r="E51" s="19">
        <f t="shared" si="6"/>
        <v>0.3</v>
      </c>
      <c r="F51" s="19">
        <f t="shared" si="6"/>
        <v>0</v>
      </c>
      <c r="G51" s="203">
        <f t="shared" si="2"/>
        <v>0</v>
      </c>
      <c r="H51" s="203">
        <f t="shared" si="3"/>
        <v>0</v>
      </c>
    </row>
    <row r="52" spans="1:8" s="70" customFormat="1" ht="30.75" customHeight="1">
      <c r="A52" s="67"/>
      <c r="B52" s="167" t="s">
        <v>315</v>
      </c>
      <c r="C52" s="67" t="s">
        <v>308</v>
      </c>
      <c r="D52" s="168">
        <v>1</v>
      </c>
      <c r="E52" s="168">
        <v>0.3</v>
      </c>
      <c r="F52" s="168">
        <f>0</f>
        <v>0</v>
      </c>
      <c r="G52" s="204">
        <f t="shared" si="2"/>
        <v>0</v>
      </c>
      <c r="H52" s="204">
        <f t="shared" si="3"/>
        <v>0</v>
      </c>
    </row>
    <row r="53" spans="1:8" ht="17.25" customHeight="1">
      <c r="A53" s="27" t="s">
        <v>57</v>
      </c>
      <c r="B53" s="26" t="s">
        <v>58</v>
      </c>
      <c r="C53" s="27"/>
      <c r="D53" s="166">
        <f aca="true" t="shared" si="7" ref="D53:F54">D54</f>
        <v>3</v>
      </c>
      <c r="E53" s="166">
        <f t="shared" si="7"/>
        <v>3</v>
      </c>
      <c r="F53" s="166">
        <f t="shared" si="7"/>
        <v>0</v>
      </c>
      <c r="G53" s="203">
        <f t="shared" si="2"/>
        <v>0</v>
      </c>
      <c r="H53" s="203">
        <f t="shared" si="3"/>
        <v>0</v>
      </c>
    </row>
    <row r="54" spans="1:8" ht="18" customHeight="1">
      <c r="A54" s="23" t="s">
        <v>62</v>
      </c>
      <c r="B54" s="1" t="s">
        <v>63</v>
      </c>
      <c r="C54" s="23"/>
      <c r="D54" s="19">
        <f t="shared" si="7"/>
        <v>3</v>
      </c>
      <c r="E54" s="19">
        <f t="shared" si="7"/>
        <v>3</v>
      </c>
      <c r="F54" s="19">
        <f t="shared" si="7"/>
        <v>0</v>
      </c>
      <c r="G54" s="203">
        <f t="shared" si="2"/>
        <v>0</v>
      </c>
      <c r="H54" s="203">
        <f t="shared" si="3"/>
        <v>0</v>
      </c>
    </row>
    <row r="55" spans="1:8" s="70" customFormat="1" ht="30.75" customHeight="1">
      <c r="A55" s="67"/>
      <c r="B55" s="167" t="s">
        <v>309</v>
      </c>
      <c r="C55" s="67" t="s">
        <v>310</v>
      </c>
      <c r="D55" s="168">
        <v>3</v>
      </c>
      <c r="E55" s="168">
        <v>3</v>
      </c>
      <c r="F55" s="168">
        <v>0</v>
      </c>
      <c r="G55" s="204">
        <f t="shared" si="2"/>
        <v>0</v>
      </c>
      <c r="H55" s="204">
        <f t="shared" si="3"/>
        <v>0</v>
      </c>
    </row>
    <row r="56" spans="1:8" s="70" customFormat="1" ht="24" customHeight="1">
      <c r="A56" s="27">
        <v>1001</v>
      </c>
      <c r="B56" s="26" t="s">
        <v>212</v>
      </c>
      <c r="C56" s="23" t="s">
        <v>12</v>
      </c>
      <c r="D56" s="19">
        <v>30</v>
      </c>
      <c r="E56" s="19">
        <v>7.5</v>
      </c>
      <c r="F56" s="19">
        <f>5</f>
        <v>5</v>
      </c>
      <c r="G56" s="203">
        <f t="shared" si="2"/>
        <v>0.16666666666666666</v>
      </c>
      <c r="H56" s="203">
        <f t="shared" si="3"/>
        <v>0.6666666666666666</v>
      </c>
    </row>
    <row r="57" spans="1:8" ht="12.75">
      <c r="A57" s="27"/>
      <c r="B57" s="26" t="s">
        <v>111</v>
      </c>
      <c r="C57" s="27"/>
      <c r="D57" s="166">
        <f>D58</f>
        <v>1774.4</v>
      </c>
      <c r="E57" s="166">
        <f>E58</f>
        <v>485.3</v>
      </c>
      <c r="F57" s="166">
        <f>F58</f>
        <v>130.6</v>
      </c>
      <c r="G57" s="203">
        <f t="shared" si="2"/>
        <v>0.07360234445446347</v>
      </c>
      <c r="H57" s="203">
        <f t="shared" si="3"/>
        <v>0.26911188955285387</v>
      </c>
    </row>
    <row r="58" spans="1:8" s="70" customFormat="1" ht="25.5">
      <c r="A58" s="67"/>
      <c r="B58" s="167" t="s">
        <v>112</v>
      </c>
      <c r="C58" s="67" t="s">
        <v>232</v>
      </c>
      <c r="D58" s="168">
        <v>1774.4</v>
      </c>
      <c r="E58" s="168">
        <v>485.3</v>
      </c>
      <c r="F58" s="168">
        <v>130.6</v>
      </c>
      <c r="G58" s="204">
        <f t="shared" si="2"/>
        <v>0.07360234445446347</v>
      </c>
      <c r="H58" s="204">
        <f t="shared" si="3"/>
        <v>0.26911188955285387</v>
      </c>
    </row>
    <row r="59" spans="1:8" ht="22.5" customHeight="1">
      <c r="A59" s="23"/>
      <c r="B59" s="198" t="s">
        <v>79</v>
      </c>
      <c r="C59" s="199"/>
      <c r="D59" s="200">
        <f>D31+D37+D39+D45+D50+D53+D57+D56</f>
        <v>4827.8</v>
      </c>
      <c r="E59" s="200">
        <f>E31+E37+E39+E45+E50+E53+E57+E56</f>
        <v>1360.6999999999998</v>
      </c>
      <c r="F59" s="200">
        <f>F31+F37+F39+F45+F50+F53+F57+F56</f>
        <v>531</v>
      </c>
      <c r="G59" s="203">
        <f t="shared" si="2"/>
        <v>0.10998798624632337</v>
      </c>
      <c r="H59" s="203">
        <f t="shared" si="3"/>
        <v>0.3902403174836482</v>
      </c>
    </row>
    <row r="60" spans="1:8" ht="15">
      <c r="A60" s="202"/>
      <c r="B60" s="1" t="s">
        <v>94</v>
      </c>
      <c r="C60" s="23"/>
      <c r="D60" s="201">
        <f>D57</f>
        <v>1774.4</v>
      </c>
      <c r="E60" s="201">
        <f>E57</f>
        <v>485.3</v>
      </c>
      <c r="F60" s="201">
        <f>F57</f>
        <v>130.6</v>
      </c>
      <c r="G60" s="203">
        <f t="shared" si="2"/>
        <v>0.07360234445446347</v>
      </c>
      <c r="H60" s="203">
        <f t="shared" si="3"/>
        <v>0.26911188955285387</v>
      </c>
    </row>
    <row r="61" spans="1:8" ht="12.75">
      <c r="A61" s="106"/>
      <c r="B61" s="106"/>
      <c r="C61" s="107"/>
      <c r="D61" s="106"/>
      <c r="E61" s="106"/>
      <c r="F61" s="106"/>
      <c r="G61" s="106"/>
      <c r="H61" s="106"/>
    </row>
    <row r="62" spans="1:8" ht="12.75">
      <c r="A62" s="106"/>
      <c r="B62" s="106"/>
      <c r="C62" s="107"/>
      <c r="D62" s="106"/>
      <c r="E62" s="106"/>
      <c r="F62" s="106"/>
      <c r="G62" s="106"/>
      <c r="H62" s="106"/>
    </row>
    <row r="63" spans="1:8" ht="15">
      <c r="A63" s="106"/>
      <c r="B63" s="108" t="s">
        <v>104</v>
      </c>
      <c r="C63" s="109"/>
      <c r="D63" s="106"/>
      <c r="E63" s="106"/>
      <c r="F63" s="106"/>
      <c r="G63" s="106"/>
      <c r="H63" s="106">
        <v>998.2</v>
      </c>
    </row>
    <row r="64" spans="2:3" ht="15">
      <c r="B64" s="6"/>
      <c r="C64" s="14"/>
    </row>
    <row r="65" spans="2:3" ht="15">
      <c r="B65" s="6" t="s">
        <v>95</v>
      </c>
      <c r="C65" s="14"/>
    </row>
    <row r="66" spans="2:3" ht="15">
      <c r="B66" s="6" t="s">
        <v>96</v>
      </c>
      <c r="C66" s="14"/>
    </row>
    <row r="67" spans="2:3" ht="15">
      <c r="B67" s="6"/>
      <c r="C67" s="14"/>
    </row>
    <row r="68" spans="2:3" ht="15">
      <c r="B68" s="6" t="s">
        <v>97</v>
      </c>
      <c r="C68" s="14"/>
    </row>
    <row r="69" spans="2:3" ht="15">
      <c r="B69" s="6" t="s">
        <v>98</v>
      </c>
      <c r="C69" s="14"/>
    </row>
    <row r="70" spans="2:3" ht="15">
      <c r="B70" s="6"/>
      <c r="C70" s="14"/>
    </row>
    <row r="71" spans="2:3" ht="15">
      <c r="B71" s="6" t="s">
        <v>99</v>
      </c>
      <c r="C71" s="14"/>
    </row>
    <row r="72" spans="2:3" ht="15">
      <c r="B72" s="6" t="s">
        <v>100</v>
      </c>
      <c r="C72" s="14"/>
    </row>
    <row r="73" spans="2:3" ht="15">
      <c r="B73" s="6"/>
      <c r="C73" s="14"/>
    </row>
    <row r="74" spans="2:3" ht="15">
      <c r="B74" s="6" t="s">
        <v>101</v>
      </c>
      <c r="C74" s="14"/>
    </row>
    <row r="75" spans="2:3" ht="15">
      <c r="B75" s="6" t="s">
        <v>102</v>
      </c>
      <c r="C75" s="14"/>
    </row>
    <row r="78" spans="2:8" ht="15">
      <c r="B78" s="6" t="s">
        <v>103</v>
      </c>
      <c r="C78" s="14"/>
      <c r="H78" s="2">
        <f>F26+H63-F59</f>
        <v>911.0999999999999</v>
      </c>
    </row>
    <row r="81" spans="2:3" ht="15">
      <c r="B81" s="6" t="s">
        <v>105</v>
      </c>
      <c r="C81" s="14"/>
    </row>
    <row r="82" spans="2:3" ht="15">
      <c r="B82" s="6" t="s">
        <v>106</v>
      </c>
      <c r="C82" s="14"/>
    </row>
    <row r="83" spans="2:3" ht="15">
      <c r="B83" s="6" t="s">
        <v>107</v>
      </c>
      <c r="C83" s="14"/>
    </row>
  </sheetData>
  <sheetProtection/>
  <mergeCells count="16">
    <mergeCell ref="A1:H1"/>
    <mergeCell ref="E2:E3"/>
    <mergeCell ref="F2:F3"/>
    <mergeCell ref="H2:H3"/>
    <mergeCell ref="B2:B3"/>
    <mergeCell ref="D2:D3"/>
    <mergeCell ref="G2:G3"/>
    <mergeCell ref="A28:H28"/>
    <mergeCell ref="G29:G30"/>
    <mergeCell ref="E29:E30"/>
    <mergeCell ref="F29:F30"/>
    <mergeCell ref="A29:A30"/>
    <mergeCell ref="B29:B30"/>
    <mergeCell ref="D29:D30"/>
    <mergeCell ref="H29:H30"/>
    <mergeCell ref="C29:C30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77"/>
  <sheetViews>
    <sheetView tabSelected="1" zoomScalePageLayoutView="0" workbookViewId="0" topLeftCell="A88">
      <selection activeCell="G136" sqref="G136"/>
    </sheetView>
  </sheetViews>
  <sheetFormatPr defaultColWidth="9.140625" defaultRowHeight="12.75"/>
  <cols>
    <col min="1" max="1" width="5.8515625" style="10" customWidth="1"/>
    <col min="2" max="2" width="52.421875" style="3" customWidth="1"/>
    <col min="3" max="3" width="13.421875" style="3" customWidth="1"/>
    <col min="4" max="4" width="14.8515625" style="3" customWidth="1"/>
    <col min="5" max="5" width="14.140625" style="3" customWidth="1"/>
    <col min="6" max="6" width="11.28125" style="55" customWidth="1"/>
    <col min="7" max="7" width="11.421875" style="55" bestFit="1" customWidth="1"/>
    <col min="8" max="8" width="11.8515625" style="3" customWidth="1"/>
    <col min="9" max="16384" width="9.140625" style="3" customWidth="1"/>
  </cols>
  <sheetData>
    <row r="1" spans="1:7" s="17" customFormat="1" ht="57.75" customHeight="1">
      <c r="A1" s="128" t="s">
        <v>354</v>
      </c>
      <c r="B1" s="128"/>
      <c r="C1" s="128"/>
      <c r="D1" s="128"/>
      <c r="E1" s="128"/>
      <c r="F1" s="128"/>
      <c r="G1" s="128"/>
    </row>
    <row r="2" spans="1:7" ht="15" customHeight="1">
      <c r="A2" s="163"/>
      <c r="B2" s="132" t="s">
        <v>13</v>
      </c>
      <c r="C2" s="130" t="s">
        <v>14</v>
      </c>
      <c r="D2" s="125" t="s">
        <v>239</v>
      </c>
      <c r="E2" s="130" t="s">
        <v>15</v>
      </c>
      <c r="F2" s="125" t="s">
        <v>162</v>
      </c>
      <c r="G2" s="125" t="s">
        <v>240</v>
      </c>
    </row>
    <row r="3" spans="1:7" ht="15" customHeight="1">
      <c r="A3" s="164"/>
      <c r="B3" s="132"/>
      <c r="C3" s="130"/>
      <c r="D3" s="126"/>
      <c r="E3" s="130"/>
      <c r="F3" s="126"/>
      <c r="G3" s="126"/>
    </row>
    <row r="4" spans="1:7" ht="15">
      <c r="A4" s="9"/>
      <c r="B4" s="20" t="s">
        <v>93</v>
      </c>
      <c r="C4" s="21">
        <f>C5+C6+C7+C8+C9+C10+C11+C12+C13+C14+C15+C16+C17+C18+C19+C20+C21+C23</f>
        <v>210769.6</v>
      </c>
      <c r="D4" s="21">
        <f>D5+D6+D7+D8+D9+D10+D11+D12+D13+D14+D15+D16+D17+D18+D19+D20+D21+D23</f>
        <v>44980</v>
      </c>
      <c r="E4" s="21">
        <f>E5+E6+E7+E8+E9+E10+E11+E12+E13+E14+E15+E16+E17+E18+E19+E20+E21+E23</f>
        <v>33079.9</v>
      </c>
      <c r="F4" s="53">
        <f>E4/C4</f>
        <v>0.15694815571126006</v>
      </c>
      <c r="G4" s="53">
        <f>E4/D4</f>
        <v>0.7354357492218764</v>
      </c>
    </row>
    <row r="5" spans="1:7" ht="15">
      <c r="A5" s="9"/>
      <c r="B5" s="1" t="s">
        <v>17</v>
      </c>
      <c r="C5" s="19">
        <v>138310</v>
      </c>
      <c r="D5" s="19">
        <v>31165</v>
      </c>
      <c r="E5" s="19">
        <v>18985.4</v>
      </c>
      <c r="F5" s="53">
        <f aca="true" t="shared" si="0" ref="F5:F36">E5/C5</f>
        <v>0.1372670088930663</v>
      </c>
      <c r="G5" s="53">
        <f aca="true" t="shared" si="1" ref="G5:G36">E5/D5</f>
        <v>0.6091897962457886</v>
      </c>
    </row>
    <row r="6" spans="1:7" ht="15">
      <c r="A6" s="9"/>
      <c r="B6" s="1" t="s">
        <v>18</v>
      </c>
      <c r="C6" s="19">
        <v>18000</v>
      </c>
      <c r="D6" s="19">
        <v>4000</v>
      </c>
      <c r="E6" s="19">
        <v>4171.2</v>
      </c>
      <c r="F6" s="53">
        <f t="shared" si="0"/>
        <v>0.23173333333333332</v>
      </c>
      <c r="G6" s="53">
        <f t="shared" si="1"/>
        <v>1.0428</v>
      </c>
    </row>
    <row r="7" spans="1:7" ht="15">
      <c r="A7" s="9"/>
      <c r="B7" s="1" t="s">
        <v>19</v>
      </c>
      <c r="C7" s="19">
        <v>4800</v>
      </c>
      <c r="D7" s="19">
        <v>1358</v>
      </c>
      <c r="E7" s="19">
        <v>1044</v>
      </c>
      <c r="F7" s="53">
        <f t="shared" si="0"/>
        <v>0.2175</v>
      </c>
      <c r="G7" s="53">
        <f t="shared" si="1"/>
        <v>0.7687776141384389</v>
      </c>
    </row>
    <row r="8" spans="1:7" ht="15">
      <c r="A8" s="9"/>
      <c r="B8" s="1" t="s">
        <v>355</v>
      </c>
      <c r="C8" s="19">
        <v>11415.9</v>
      </c>
      <c r="D8" s="19">
        <v>2832</v>
      </c>
      <c r="E8" s="19">
        <v>2653.9</v>
      </c>
      <c r="F8" s="53">
        <v>0</v>
      </c>
      <c r="G8" s="53">
        <v>0</v>
      </c>
    </row>
    <row r="9" spans="1:7" ht="15">
      <c r="A9" s="9"/>
      <c r="B9" s="1" t="s">
        <v>20</v>
      </c>
      <c r="C9" s="19">
        <v>6000</v>
      </c>
      <c r="D9" s="19">
        <v>160</v>
      </c>
      <c r="E9" s="19">
        <v>254.1</v>
      </c>
      <c r="F9" s="53">
        <f t="shared" si="0"/>
        <v>0.04235</v>
      </c>
      <c r="G9" s="53">
        <f t="shared" si="1"/>
        <v>1.588125</v>
      </c>
    </row>
    <row r="10" spans="1:7" ht="15">
      <c r="A10" s="9"/>
      <c r="B10" s="1" t="s">
        <v>21</v>
      </c>
      <c r="C10" s="19">
        <v>21000</v>
      </c>
      <c r="D10" s="19">
        <v>3037</v>
      </c>
      <c r="E10" s="19">
        <v>3568.3</v>
      </c>
      <c r="F10" s="53">
        <f t="shared" si="0"/>
        <v>0.16991904761904764</v>
      </c>
      <c r="G10" s="53">
        <f t="shared" si="1"/>
        <v>1.1749423773460652</v>
      </c>
    </row>
    <row r="11" spans="1:7" ht="15">
      <c r="A11" s="9"/>
      <c r="B11" s="1" t="s">
        <v>118</v>
      </c>
      <c r="C11" s="19">
        <v>2200</v>
      </c>
      <c r="D11" s="19">
        <v>513</v>
      </c>
      <c r="E11" s="19">
        <v>294.9</v>
      </c>
      <c r="F11" s="53">
        <f t="shared" si="0"/>
        <v>0.13404545454545452</v>
      </c>
      <c r="G11" s="53">
        <f t="shared" si="1"/>
        <v>0.5748538011695906</v>
      </c>
    </row>
    <row r="12" spans="1:7" ht="15">
      <c r="A12" s="9"/>
      <c r="B12" s="1" t="s">
        <v>22</v>
      </c>
      <c r="C12" s="19">
        <v>0</v>
      </c>
      <c r="D12" s="19">
        <v>0</v>
      </c>
      <c r="E12" s="19">
        <v>0</v>
      </c>
      <c r="F12" s="53">
        <v>0</v>
      </c>
      <c r="G12" s="53">
        <v>0</v>
      </c>
    </row>
    <row r="13" spans="1:7" ht="15">
      <c r="A13" s="9"/>
      <c r="B13" s="1" t="s">
        <v>23</v>
      </c>
      <c r="C13" s="19">
        <v>5000</v>
      </c>
      <c r="D13" s="19">
        <v>948</v>
      </c>
      <c r="E13" s="19">
        <v>1065.3</v>
      </c>
      <c r="F13" s="53">
        <f t="shared" si="0"/>
        <v>0.21306</v>
      </c>
      <c r="G13" s="53">
        <f t="shared" si="1"/>
        <v>1.1237341772151899</v>
      </c>
    </row>
    <row r="14" spans="1:7" ht="15">
      <c r="A14" s="9"/>
      <c r="B14" s="1" t="s">
        <v>24</v>
      </c>
      <c r="C14" s="19">
        <v>700</v>
      </c>
      <c r="D14" s="19">
        <v>150</v>
      </c>
      <c r="E14" s="19">
        <v>370.9</v>
      </c>
      <c r="F14" s="53">
        <f t="shared" si="0"/>
        <v>0.5298571428571428</v>
      </c>
      <c r="G14" s="53">
        <f t="shared" si="1"/>
        <v>2.4726666666666666</v>
      </c>
    </row>
    <row r="15" spans="1:7" ht="15">
      <c r="A15" s="9"/>
      <c r="B15" s="1" t="s">
        <v>25</v>
      </c>
      <c r="C15" s="19">
        <v>0</v>
      </c>
      <c r="D15" s="19">
        <v>0</v>
      </c>
      <c r="E15" s="19">
        <v>50.3</v>
      </c>
      <c r="F15" s="53">
        <v>0</v>
      </c>
      <c r="G15" s="53">
        <v>0</v>
      </c>
    </row>
    <row r="16" spans="1:7" ht="15">
      <c r="A16" s="9"/>
      <c r="B16" s="1" t="s">
        <v>26</v>
      </c>
      <c r="C16" s="19">
        <v>400</v>
      </c>
      <c r="D16" s="19">
        <v>100</v>
      </c>
      <c r="E16" s="19">
        <v>67.5</v>
      </c>
      <c r="F16" s="53">
        <f t="shared" si="0"/>
        <v>0.16875</v>
      </c>
      <c r="G16" s="53">
        <f t="shared" si="1"/>
        <v>0.675</v>
      </c>
    </row>
    <row r="17" spans="1:7" ht="15">
      <c r="A17" s="9"/>
      <c r="B17" s="1" t="s">
        <v>27</v>
      </c>
      <c r="C17" s="19">
        <v>860</v>
      </c>
      <c r="D17" s="19">
        <v>215</v>
      </c>
      <c r="E17" s="19">
        <v>180.3</v>
      </c>
      <c r="F17" s="53">
        <f t="shared" si="0"/>
        <v>0.20965116279069768</v>
      </c>
      <c r="G17" s="53">
        <f t="shared" si="1"/>
        <v>0.8386046511627907</v>
      </c>
    </row>
    <row r="18" spans="1:7" ht="15">
      <c r="A18" s="9"/>
      <c r="B18" s="1" t="s">
        <v>28</v>
      </c>
      <c r="C18" s="19"/>
      <c r="D18" s="19"/>
      <c r="E18" s="19"/>
      <c r="F18" s="53">
        <v>0</v>
      </c>
      <c r="G18" s="53">
        <v>0</v>
      </c>
    </row>
    <row r="19" spans="1:7" ht="15">
      <c r="A19" s="9"/>
      <c r="B19" s="1" t="s">
        <v>29</v>
      </c>
      <c r="C19" s="19">
        <v>0</v>
      </c>
      <c r="D19" s="19">
        <v>0</v>
      </c>
      <c r="E19" s="19">
        <v>56.5</v>
      </c>
      <c r="F19" s="53">
        <v>0</v>
      </c>
      <c r="G19" s="53">
        <v>0</v>
      </c>
    </row>
    <row r="20" spans="1:7" ht="15">
      <c r="A20" s="9"/>
      <c r="B20" s="1" t="s">
        <v>30</v>
      </c>
      <c r="C20" s="19">
        <v>200</v>
      </c>
      <c r="D20" s="19">
        <v>45</v>
      </c>
      <c r="E20" s="19">
        <v>86.2</v>
      </c>
      <c r="F20" s="53">
        <f t="shared" si="0"/>
        <v>0.431</v>
      </c>
      <c r="G20" s="53">
        <v>0</v>
      </c>
    </row>
    <row r="21" spans="1:7" ht="15">
      <c r="A21" s="9"/>
      <c r="B21" s="1" t="s">
        <v>31</v>
      </c>
      <c r="C21" s="19">
        <v>1883.7</v>
      </c>
      <c r="D21" s="19">
        <v>457</v>
      </c>
      <c r="E21" s="19">
        <v>229.6</v>
      </c>
      <c r="F21" s="53">
        <f t="shared" si="0"/>
        <v>0.1218877740616871</v>
      </c>
      <c r="G21" s="53">
        <f t="shared" si="1"/>
        <v>0.5024070021881838</v>
      </c>
    </row>
    <row r="22" spans="1:7" ht="15">
      <c r="A22" s="9"/>
      <c r="B22" s="1" t="s">
        <v>32</v>
      </c>
      <c r="C22" s="19">
        <v>852.8</v>
      </c>
      <c r="D22" s="19">
        <v>210</v>
      </c>
      <c r="E22" s="19">
        <v>64.2</v>
      </c>
      <c r="F22" s="53">
        <f t="shared" si="0"/>
        <v>0.075281425891182</v>
      </c>
      <c r="G22" s="53">
        <f t="shared" si="1"/>
        <v>0.3057142857142857</v>
      </c>
    </row>
    <row r="23" spans="1:7" ht="15">
      <c r="A23" s="9"/>
      <c r="B23" s="1" t="s">
        <v>33</v>
      </c>
      <c r="C23" s="19">
        <f>МР!D23+'МО г.Ртищево'!D19+'Кр-звезда'!D19+Макарово!D20+Октябрьский!D19+Салтыковка!D19+Урусово!D20+'Ш-Голицыно'!D19</f>
        <v>0</v>
      </c>
      <c r="D23" s="19">
        <v>0</v>
      </c>
      <c r="E23" s="19">
        <v>1.5</v>
      </c>
      <c r="F23" s="53">
        <v>0</v>
      </c>
      <c r="G23" s="53">
        <v>0</v>
      </c>
    </row>
    <row r="24" spans="1:7" ht="15">
      <c r="A24" s="9"/>
      <c r="B24" s="26" t="s">
        <v>92</v>
      </c>
      <c r="C24" s="19">
        <f>C25+C26+C28+C29+C31+C30+C32</f>
        <v>499698.19999999995</v>
      </c>
      <c r="D24" s="19">
        <f>D25+D26+D28+D29+D31+D30+D32</f>
        <v>121661.19999999998</v>
      </c>
      <c r="E24" s="19">
        <f>E25+E26+E28+E29+E31+E30+E32</f>
        <v>60487.70000000001</v>
      </c>
      <c r="F24" s="53">
        <f t="shared" si="0"/>
        <v>0.12104846485338554</v>
      </c>
      <c r="G24" s="53">
        <f t="shared" si="1"/>
        <v>0.49718151719693726</v>
      </c>
    </row>
    <row r="25" spans="1:7" ht="21" customHeight="1">
      <c r="A25" s="9"/>
      <c r="B25" s="1" t="s">
        <v>35</v>
      </c>
      <c r="C25" s="19">
        <f>МР!D25+'МО г.Ртищево'!D21+'Кр-звезда'!D21+Макарово!D22+Октябрьский!D21+Салтыковка!D21+Урусово!D22+'Ш-Голицыно'!D21</f>
        <v>112718.89999999998</v>
      </c>
      <c r="D25" s="19">
        <f>МР!E25+'МО г.Ртищево'!E21+'Кр-звезда'!E21+Макарово!E22+Октябрьский!E21+Салтыковка!E21+Урусово!E22+'Ш-Голицыно'!E21</f>
        <v>28179.699999999997</v>
      </c>
      <c r="E25" s="19">
        <f>МР!F25+'МО г.Ртищево'!F21+'Кр-звезда'!F21+Макарово!F22+Октябрьский!F21+Салтыковка!F21+Урусово!F22+'Ш-Голицыно'!F21</f>
        <v>21114.4</v>
      </c>
      <c r="F25" s="53">
        <f t="shared" si="0"/>
        <v>0.18731907426349978</v>
      </c>
      <c r="G25" s="53">
        <f t="shared" si="1"/>
        <v>0.7492769617845472</v>
      </c>
    </row>
    <row r="26" spans="1:7" ht="23.25" customHeight="1">
      <c r="A26" s="9"/>
      <c r="B26" s="1" t="s">
        <v>36</v>
      </c>
      <c r="C26" s="19">
        <f>МР!D26+924</f>
        <v>354888.7</v>
      </c>
      <c r="D26" s="19">
        <f>МР!E26+'Кр-звезда'!E23+Макарово!E23+Октябрьский!E22+Салтыковка!E22+Урусово!E23+'Ш-Голицыно'!E22</f>
        <v>88721.9</v>
      </c>
      <c r="E26" s="19">
        <f>МР!F26+'Кр-звезда'!F23+Макарово!F23+Октябрьский!F22+Салтыковка!F22+Урусово!F23+'Ш-Голицыно'!F22</f>
        <v>36109.50000000001</v>
      </c>
      <c r="F26" s="53">
        <f t="shared" si="0"/>
        <v>0.10174880180743992</v>
      </c>
      <c r="G26" s="53">
        <f t="shared" si="1"/>
        <v>0.40699646874108886</v>
      </c>
    </row>
    <row r="27" spans="1:7" ht="23.25" customHeight="1">
      <c r="A27" s="9"/>
      <c r="B27" s="1" t="s">
        <v>179</v>
      </c>
      <c r="C27" s="19">
        <f>'Кр-звезда'!D23+Макарово!D23+Октябрьский!D22+Салтыковка!D22+Урусово!D23+'Ш-Голицыно'!D22</f>
        <v>924</v>
      </c>
      <c r="D27" s="19">
        <f>'Кр-звезда'!E23+Макарово!E23+Октябрьский!E22+Салтыковка!E22+Урусово!E23+'Ш-Голицыно'!E22</f>
        <v>231</v>
      </c>
      <c r="E27" s="19">
        <f>'Кр-звезда'!F23+Макарово!F23+Октябрьский!F22+Салтыковка!F22+Урусово!F23+'Ш-Голицыно'!F22</f>
        <v>77.30000000000001</v>
      </c>
      <c r="F27" s="53">
        <f t="shared" si="0"/>
        <v>0.08365800865800867</v>
      </c>
      <c r="G27" s="53">
        <f t="shared" si="1"/>
        <v>0.33463203463203467</v>
      </c>
    </row>
    <row r="28" spans="1:7" ht="22.5" customHeight="1">
      <c r="A28" s="9"/>
      <c r="B28" s="1" t="s">
        <v>37</v>
      </c>
      <c r="C28" s="19">
        <f>МР!D27+'МО г.Ртищево'!D22+'МО г.Ртищево'!D23</f>
        <v>11725</v>
      </c>
      <c r="D28" s="19">
        <f>МР!E27+'МО г.Ртищево'!E22+'МО г.Ртищево'!E23</f>
        <v>0</v>
      </c>
      <c r="E28" s="19">
        <f>МР!F27+'МО г.Ртищево'!F22+'МО г.Ртищево'!F23</f>
        <v>0</v>
      </c>
      <c r="F28" s="53">
        <f t="shared" si="0"/>
        <v>0</v>
      </c>
      <c r="G28" s="53">
        <v>0</v>
      </c>
    </row>
    <row r="29" spans="1:7" ht="30.75" customHeight="1">
      <c r="A29" s="9"/>
      <c r="B29" s="1" t="s">
        <v>164</v>
      </c>
      <c r="C29" s="19">
        <f>МР!D28</f>
        <v>7.6</v>
      </c>
      <c r="D29" s="19">
        <f>МР!E28</f>
        <v>0</v>
      </c>
      <c r="E29" s="19">
        <f>МР!F28</f>
        <v>0</v>
      </c>
      <c r="F29" s="53">
        <f t="shared" si="0"/>
        <v>0</v>
      </c>
      <c r="G29" s="53">
        <v>0</v>
      </c>
    </row>
    <row r="30" spans="1:7" ht="15.75" customHeight="1">
      <c r="A30" s="9"/>
      <c r="B30" s="1" t="s">
        <v>78</v>
      </c>
      <c r="C30" s="19">
        <f>МР!D29+'МО г.Ртищево'!D24+'Кр-звезда'!D22+Макарово!D24+Октябрьский!D23+Салтыковка!D23+Урусово!D24+'Ш-Голицыно'!D23</f>
        <v>20798.1</v>
      </c>
      <c r="D30" s="19">
        <f>МР!E29+'МО г.Ртищево'!E24+'Кр-звезда'!E22+Макарово!E24+Октябрьский!E23+Салтыковка!E23+Урусово!E24+'Ш-Голицыно'!E23</f>
        <v>5199.700000000001</v>
      </c>
      <c r="E30" s="19">
        <f>МР!F29+'МО г.Ртищево'!F24+'Кр-звезда'!F22+Макарово!F24+Октябрьский!F23+Салтыковка!F23+Урусово!F24+'Ш-Голицыно'!F23</f>
        <v>3703.9</v>
      </c>
      <c r="F30" s="53">
        <f t="shared" si="0"/>
        <v>0.17808838307345384</v>
      </c>
      <c r="G30" s="53">
        <f t="shared" si="1"/>
        <v>0.7123295574744696</v>
      </c>
    </row>
    <row r="31" spans="1:7" ht="28.5" customHeight="1">
      <c r="A31" s="9"/>
      <c r="B31" s="1" t="s">
        <v>38</v>
      </c>
      <c r="C31" s="19">
        <f>МР!D30</f>
        <v>0</v>
      </c>
      <c r="D31" s="19">
        <f>МР!E30</f>
        <v>0</v>
      </c>
      <c r="E31" s="19">
        <f>МР!F30</f>
        <v>0</v>
      </c>
      <c r="F31" s="53">
        <v>0</v>
      </c>
      <c r="G31" s="53">
        <v>0</v>
      </c>
    </row>
    <row r="32" spans="1:7" ht="33" customHeight="1" thickBot="1">
      <c r="A32" s="9"/>
      <c r="B32" s="62" t="s">
        <v>171</v>
      </c>
      <c r="C32" s="19">
        <f>МР!D31+'Кр-звезда'!D25+Макарово!D26+Октябрьский!D25+Салтыковка!D25+Урусово!D25+'Ш-Голицыно'!D24</f>
        <v>-440.1</v>
      </c>
      <c r="D32" s="19">
        <f>МР!E31+'Кр-звезда'!E25+Макарово!E26+Октябрьский!E25+Салтыковка!E25+Урусово!E25+'Ш-Голицыно'!E24</f>
        <v>-440.1</v>
      </c>
      <c r="E32" s="19">
        <f>МР!F31+'Кр-звезда'!F25+Макарово!F26+Октябрьский!F25+Салтыковка!F25+Урусово!F25+'Ш-Голицыно'!F24</f>
        <v>-440.1</v>
      </c>
      <c r="F32" s="53">
        <f t="shared" si="0"/>
        <v>1</v>
      </c>
      <c r="G32" s="53">
        <f t="shared" si="1"/>
        <v>1</v>
      </c>
    </row>
    <row r="33" spans="1:7" ht="18.75">
      <c r="A33" s="9"/>
      <c r="B33" s="22" t="s">
        <v>39</v>
      </c>
      <c r="C33" s="21">
        <f>C4+C24</f>
        <v>710467.7999999999</v>
      </c>
      <c r="D33" s="19">
        <f>МР!E32</f>
        <v>147200.9</v>
      </c>
      <c r="E33" s="21">
        <f>E4+E24</f>
        <v>93567.6</v>
      </c>
      <c r="F33" s="53">
        <f t="shared" si="0"/>
        <v>0.13169857944300925</v>
      </c>
      <c r="G33" s="53">
        <f t="shared" si="1"/>
        <v>0.6356455701018133</v>
      </c>
    </row>
    <row r="34" spans="1:7" ht="15.75">
      <c r="A34" s="9"/>
      <c r="B34" s="116" t="s">
        <v>324</v>
      </c>
      <c r="C34" s="21">
        <f>26067.6-3</f>
        <v>26064.6</v>
      </c>
      <c r="D34" s="19">
        <v>7418</v>
      </c>
      <c r="E34" s="21">
        <v>4123.4</v>
      </c>
      <c r="F34" s="53">
        <f t="shared" si="0"/>
        <v>0.15819924341827613</v>
      </c>
      <c r="G34" s="53">
        <f t="shared" si="1"/>
        <v>0.5558641143165273</v>
      </c>
    </row>
    <row r="35" spans="1:7" ht="18.75">
      <c r="A35" s="9"/>
      <c r="B35" s="115" t="s">
        <v>325</v>
      </c>
      <c r="C35" s="21">
        <f>C33-C34</f>
        <v>684403.2</v>
      </c>
      <c r="D35" s="21">
        <f>D33-D34</f>
        <v>139782.9</v>
      </c>
      <c r="E35" s="21">
        <f>E33-E34</f>
        <v>89444.20000000001</v>
      </c>
      <c r="F35" s="53">
        <f t="shared" si="0"/>
        <v>0.1306893363444239</v>
      </c>
      <c r="G35" s="53">
        <f t="shared" si="1"/>
        <v>0.6398794130040227</v>
      </c>
    </row>
    <row r="36" spans="1:7" ht="15">
      <c r="A36" s="9"/>
      <c r="B36" s="1" t="s">
        <v>119</v>
      </c>
      <c r="C36" s="19">
        <f>C4</f>
        <v>210769.6</v>
      </c>
      <c r="D36" s="19">
        <f>D4</f>
        <v>44980</v>
      </c>
      <c r="E36" s="19">
        <f>E4</f>
        <v>33079.9</v>
      </c>
      <c r="F36" s="53">
        <f t="shared" si="0"/>
        <v>0.15694815571126006</v>
      </c>
      <c r="G36" s="53">
        <f t="shared" si="1"/>
        <v>0.7354357492218764</v>
      </c>
    </row>
    <row r="37" spans="1:7" ht="12.75">
      <c r="A37" s="161"/>
      <c r="B37" s="141"/>
      <c r="C37" s="141"/>
      <c r="D37" s="141"/>
      <c r="E37" s="141"/>
      <c r="F37" s="141"/>
      <c r="G37" s="142"/>
    </row>
    <row r="38" spans="1:7" ht="15" customHeight="1">
      <c r="A38" s="162" t="s">
        <v>178</v>
      </c>
      <c r="B38" s="132" t="s">
        <v>40</v>
      </c>
      <c r="C38" s="123" t="s">
        <v>14</v>
      </c>
      <c r="D38" s="125" t="s">
        <v>239</v>
      </c>
      <c r="E38" s="123" t="s">
        <v>15</v>
      </c>
      <c r="F38" s="125" t="s">
        <v>162</v>
      </c>
      <c r="G38" s="125" t="s">
        <v>240</v>
      </c>
    </row>
    <row r="39" spans="1:7" ht="13.5" customHeight="1">
      <c r="A39" s="162"/>
      <c r="B39" s="132"/>
      <c r="C39" s="123"/>
      <c r="D39" s="126"/>
      <c r="E39" s="123"/>
      <c r="F39" s="126"/>
      <c r="G39" s="126"/>
    </row>
    <row r="40" spans="1:7" ht="21" customHeight="1">
      <c r="A40" s="27" t="s">
        <v>80</v>
      </c>
      <c r="B40" s="26" t="s">
        <v>41</v>
      </c>
      <c r="C40" s="185">
        <f>C41+C42+C43+C45+C46+C44</f>
        <v>58280.1</v>
      </c>
      <c r="D40" s="185">
        <f>D41+D42+D43+D45+D46+D44</f>
        <v>16893.2</v>
      </c>
      <c r="E40" s="185">
        <f>E41+E42+E43+E45+E46+E44</f>
        <v>9404.400000000001</v>
      </c>
      <c r="F40" s="209">
        <f>E40/C40</f>
        <v>0.161365543298656</v>
      </c>
      <c r="G40" s="209">
        <f>E40/D40</f>
        <v>0.5566973693557171</v>
      </c>
    </row>
    <row r="41" spans="1:7" s="118" customFormat="1" ht="13.5">
      <c r="A41" s="92" t="s">
        <v>82</v>
      </c>
      <c r="B41" s="210" t="s">
        <v>42</v>
      </c>
      <c r="C41" s="211">
        <f>МР!D38+'МО г.Ртищево'!D33</f>
        <v>1547.4</v>
      </c>
      <c r="D41" s="211">
        <f>МР!E38+'МО г.Ртищево'!E33</f>
        <v>443.8</v>
      </c>
      <c r="E41" s="211">
        <f>МР!F38+'МО г.Ртищево'!F33</f>
        <v>337.79999999999995</v>
      </c>
      <c r="F41" s="212">
        <f aca="true" t="shared" si="2" ref="F41:F94">E41/C41</f>
        <v>0.21830166731291195</v>
      </c>
      <c r="G41" s="212">
        <f aca="true" t="shared" si="3" ref="G41:G94">E41/D41</f>
        <v>0.761153672825597</v>
      </c>
    </row>
    <row r="42" spans="1:7" s="118" customFormat="1" ht="13.5">
      <c r="A42" s="92" t="s">
        <v>83</v>
      </c>
      <c r="B42" s="210" t="s">
        <v>43</v>
      </c>
      <c r="C42" s="211">
        <f>МР!D39+'Кр-звезда'!D33+Макарово!D33+Октябрьский!D32+Салтыковка!D32+Урусово!D33+'Ш-Голицыно'!D32</f>
        <v>32459.500000000004</v>
      </c>
      <c r="D42" s="211">
        <f>МР!E39+'Кр-звезда'!E33+Макарово!E33+Октябрьский!E32+Салтыковка!E32+Урусово!E33+'Ш-Голицыно'!E32</f>
        <v>8879.2</v>
      </c>
      <c r="E42" s="211">
        <f>МР!F39+'Кр-звезда'!F33+Макарово!F33+Октябрьский!F32+Салтыковка!F32+Урусово!F33+'Ш-Голицыно'!F32</f>
        <v>5566.200000000001</v>
      </c>
      <c r="F42" s="212">
        <f t="shared" si="2"/>
        <v>0.17148138449452394</v>
      </c>
      <c r="G42" s="212">
        <f t="shared" si="3"/>
        <v>0.6268808000720786</v>
      </c>
    </row>
    <row r="43" spans="1:7" s="118" customFormat="1" ht="13.5">
      <c r="A43" s="92" t="s">
        <v>84</v>
      </c>
      <c r="B43" s="210" t="s">
        <v>45</v>
      </c>
      <c r="C43" s="211">
        <f>МР!D41</f>
        <v>8577.6</v>
      </c>
      <c r="D43" s="211">
        <f>МР!E41</f>
        <v>2243.5</v>
      </c>
      <c r="E43" s="211">
        <f>МР!F41</f>
        <v>965.8</v>
      </c>
      <c r="F43" s="212">
        <f t="shared" si="2"/>
        <v>0.11259559783622458</v>
      </c>
      <c r="G43" s="212">
        <f t="shared" si="3"/>
        <v>0.43048807666592376</v>
      </c>
    </row>
    <row r="44" spans="1:7" ht="25.5" hidden="1">
      <c r="A44" s="23" t="s">
        <v>241</v>
      </c>
      <c r="B44" s="1" t="s">
        <v>242</v>
      </c>
      <c r="C44" s="213">
        <f>МР!D42</f>
        <v>0</v>
      </c>
      <c r="D44" s="213">
        <f>МР!E42</f>
        <v>0</v>
      </c>
      <c r="E44" s="213">
        <f>МР!F42</f>
        <v>0</v>
      </c>
      <c r="F44" s="214" t="e">
        <f t="shared" si="2"/>
        <v>#DIV/0!</v>
      </c>
      <c r="G44" s="214">
        <v>0</v>
      </c>
    </row>
    <row r="45" spans="1:7" s="118" customFormat="1" ht="13.5">
      <c r="A45" s="92" t="s">
        <v>85</v>
      </c>
      <c r="B45" s="210" t="s">
        <v>46</v>
      </c>
      <c r="C45" s="211">
        <f>МР!D43+'МО г.Ртищево'!D35+'Кр-звезда'!D34+Макарово!D34+Октябрьский!D33+Салтыковка!D33+Урусово!D34+'Ш-Голицыно'!D33</f>
        <v>560</v>
      </c>
      <c r="D45" s="211">
        <f>МР!E43+'МО г.Ртищево'!E35+'Кр-звезда'!E34+Макарово!E34+Октябрьский!E33+Салтыковка!E33+Урусово!E34+'Ш-Голицыно'!E33</f>
        <v>152.5</v>
      </c>
      <c r="E45" s="211">
        <f>МР!F43+'МО г.Ртищево'!F35+'Кр-звезда'!F34+Макарово!F34+Октябрьский!F33+Салтыковка!F33+Урусово!F34+'Ш-Голицыно'!F33</f>
        <v>0</v>
      </c>
      <c r="F45" s="212">
        <f t="shared" si="2"/>
        <v>0</v>
      </c>
      <c r="G45" s="212">
        <f t="shared" si="3"/>
        <v>0</v>
      </c>
    </row>
    <row r="46" spans="1:7" s="118" customFormat="1" ht="13.5">
      <c r="A46" s="92" t="s">
        <v>144</v>
      </c>
      <c r="B46" s="210" t="s">
        <v>47</v>
      </c>
      <c r="C46" s="211">
        <f>C47+C48++C49+C50+C52+C53+C51+C54+C55</f>
        <v>15135.599999999999</v>
      </c>
      <c r="D46" s="211">
        <f>D47+D48++D49+D50+D52+D53+D51+D54+D55</f>
        <v>5174.2</v>
      </c>
      <c r="E46" s="211">
        <f>E47+E48++E49+E50+E52+E53+E51+E54+E55</f>
        <v>2534.6000000000004</v>
      </c>
      <c r="F46" s="212">
        <f t="shared" si="2"/>
        <v>0.16745949945823096</v>
      </c>
      <c r="G46" s="212">
        <f t="shared" si="3"/>
        <v>0.4898535039233119</v>
      </c>
    </row>
    <row r="47" spans="1:7" ht="12.75">
      <c r="A47" s="23"/>
      <c r="B47" s="1" t="s">
        <v>168</v>
      </c>
      <c r="C47" s="213">
        <f>МР!D45+'МО г.Ртищево'!D37</f>
        <v>9532.9</v>
      </c>
      <c r="D47" s="213">
        <f>МР!E45+'МО г.Ртищево'!E37</f>
        <v>2814.6</v>
      </c>
      <c r="E47" s="213">
        <f>МР!F45+'МО г.Ртищево'!F37</f>
        <v>1819.9</v>
      </c>
      <c r="F47" s="214">
        <f t="shared" si="2"/>
        <v>0.19090727900219243</v>
      </c>
      <c r="G47" s="214">
        <f t="shared" si="3"/>
        <v>0.646592766290059</v>
      </c>
    </row>
    <row r="48" spans="1:7" ht="12.75" hidden="1">
      <c r="A48" s="23"/>
      <c r="B48" s="1" t="s">
        <v>249</v>
      </c>
      <c r="C48" s="213">
        <f>'МО г.Ртищево'!D39+'Ш-Голицыно'!D36</f>
        <v>0</v>
      </c>
      <c r="D48" s="213">
        <f>'МО г.Ртищево'!E39+'Ш-Голицыно'!E36</f>
        <v>0</v>
      </c>
      <c r="E48" s="213">
        <f>'МО г.Ртищево'!F39+'Ш-Голицыно'!F36</f>
        <v>0</v>
      </c>
      <c r="F48" s="214" t="e">
        <f t="shared" si="2"/>
        <v>#DIV/0!</v>
      </c>
      <c r="G48" s="214" t="e">
        <f t="shared" si="3"/>
        <v>#DIV/0!</v>
      </c>
    </row>
    <row r="49" spans="1:7" ht="12.75">
      <c r="A49" s="23"/>
      <c r="B49" s="1" t="s">
        <v>48</v>
      </c>
      <c r="C49" s="213">
        <f>'Кр-звезда'!D36+Макарово!D36+Октябрьский!D35+Салтыковка!D35+Урусово!D36+'Ш-Голицыно'!D35+МР!D47</f>
        <v>57.3</v>
      </c>
      <c r="D49" s="213">
        <f>'Кр-звезда'!E36+Макарово!E36+Октябрьский!E35+Салтыковка!E35+Урусово!E36+'Ш-Голицыно'!E35+МР!E47</f>
        <v>17.1</v>
      </c>
      <c r="E49" s="213">
        <f>'Кр-звезда'!F36+Макарово!F36+Октябрьский!F35+Салтыковка!F35+Урусово!F36+'Ш-Голицыно'!F35+МР!F47</f>
        <v>0</v>
      </c>
      <c r="F49" s="214">
        <f t="shared" si="2"/>
        <v>0</v>
      </c>
      <c r="G49" s="214">
        <f t="shared" si="3"/>
        <v>0</v>
      </c>
    </row>
    <row r="50" spans="1:7" ht="12.75">
      <c r="A50" s="23"/>
      <c r="B50" s="1" t="s">
        <v>120</v>
      </c>
      <c r="C50" s="213">
        <f>МР!D48</f>
        <v>120</v>
      </c>
      <c r="D50" s="213">
        <f>МР!E48</f>
        <v>30</v>
      </c>
      <c r="E50" s="213">
        <f>МР!F48</f>
        <v>0</v>
      </c>
      <c r="F50" s="214">
        <f t="shared" si="2"/>
        <v>0</v>
      </c>
      <c r="G50" s="214">
        <f t="shared" si="3"/>
        <v>0</v>
      </c>
    </row>
    <row r="51" spans="1:7" ht="18" customHeight="1">
      <c r="A51" s="23"/>
      <c r="B51" s="1" t="s">
        <v>319</v>
      </c>
      <c r="C51" s="213">
        <f>Урусово!D37</f>
        <v>5</v>
      </c>
      <c r="D51" s="213">
        <f>Урусово!E37</f>
        <v>5</v>
      </c>
      <c r="E51" s="213">
        <f>Урусово!F37</f>
        <v>5</v>
      </c>
      <c r="F51" s="214">
        <f t="shared" si="2"/>
        <v>1</v>
      </c>
      <c r="G51" s="214">
        <f t="shared" si="3"/>
        <v>1</v>
      </c>
    </row>
    <row r="52" spans="1:7" ht="25.5">
      <c r="A52" s="23"/>
      <c r="B52" s="1" t="s">
        <v>343</v>
      </c>
      <c r="C52" s="213">
        <f>МР!D49+'МО г.Ртищево'!D41</f>
        <v>5237.4</v>
      </c>
      <c r="D52" s="213">
        <f>МР!E49+'МО г.Ртищево'!E41</f>
        <v>2259.5</v>
      </c>
      <c r="E52" s="213">
        <f>МР!F49+'МО г.Ртищево'!F41</f>
        <v>692.7</v>
      </c>
      <c r="F52" s="214">
        <f t="shared" si="2"/>
        <v>0.1322602818192233</v>
      </c>
      <c r="G52" s="214">
        <f t="shared" si="3"/>
        <v>0.30657225049789777</v>
      </c>
    </row>
    <row r="53" spans="1:8" ht="20.25" customHeight="1" hidden="1">
      <c r="A53" s="23"/>
      <c r="B53" s="1" t="s">
        <v>174</v>
      </c>
      <c r="C53" s="215">
        <f>МР!D50</f>
        <v>0</v>
      </c>
      <c r="D53" s="215">
        <f>МР!E50</f>
        <v>0</v>
      </c>
      <c r="E53" s="215">
        <f>МР!F50</f>
        <v>0</v>
      </c>
      <c r="F53" s="214" t="e">
        <f t="shared" si="2"/>
        <v>#DIV/0!</v>
      </c>
      <c r="G53" s="214" t="e">
        <f t="shared" si="3"/>
        <v>#DIV/0!</v>
      </c>
      <c r="H53"/>
    </row>
    <row r="54" spans="1:8" ht="20.25" customHeight="1">
      <c r="A54" s="23"/>
      <c r="B54" s="1" t="s">
        <v>341</v>
      </c>
      <c r="C54" s="215">
        <f>'МО г.Ртищево'!D42</f>
        <v>180</v>
      </c>
      <c r="D54" s="215">
        <f>'МО г.Ртищево'!E42</f>
        <v>45</v>
      </c>
      <c r="E54" s="215">
        <f>'МО г.Ртищево'!F42</f>
        <v>16.6</v>
      </c>
      <c r="F54" s="214">
        <f t="shared" si="2"/>
        <v>0.09222222222222223</v>
      </c>
      <c r="G54" s="214">
        <f t="shared" si="3"/>
        <v>0.36888888888888893</v>
      </c>
      <c r="H54"/>
    </row>
    <row r="55" spans="1:8" ht="26.25" customHeight="1">
      <c r="A55" s="23"/>
      <c r="B55" s="170" t="s">
        <v>344</v>
      </c>
      <c r="C55" s="215">
        <f>МР!D51</f>
        <v>3</v>
      </c>
      <c r="D55" s="215">
        <f>МР!E51</f>
        <v>3</v>
      </c>
      <c r="E55" s="215">
        <f>МР!F51</f>
        <v>0.4</v>
      </c>
      <c r="F55" s="214">
        <f t="shared" si="2"/>
        <v>0.13333333333333333</v>
      </c>
      <c r="G55" s="214">
        <f t="shared" si="3"/>
        <v>0.13333333333333333</v>
      </c>
      <c r="H55"/>
    </row>
    <row r="56" spans="1:7" ht="24" customHeight="1">
      <c r="A56" s="27" t="s">
        <v>123</v>
      </c>
      <c r="B56" s="26" t="s">
        <v>115</v>
      </c>
      <c r="C56" s="216">
        <f>C57</f>
        <v>924</v>
      </c>
      <c r="D56" s="216">
        <f>D57</f>
        <v>232.8</v>
      </c>
      <c r="E56" s="216">
        <f>E57</f>
        <v>64.30000000000001</v>
      </c>
      <c r="F56" s="209">
        <f t="shared" si="2"/>
        <v>0.0695887445887446</v>
      </c>
      <c r="G56" s="209">
        <f t="shared" si="3"/>
        <v>0.2762027491408935</v>
      </c>
    </row>
    <row r="57" spans="1:7" s="118" customFormat="1" ht="27">
      <c r="A57" s="92" t="s">
        <v>124</v>
      </c>
      <c r="B57" s="210" t="s">
        <v>116</v>
      </c>
      <c r="C57" s="211">
        <f>'Кр-звезда'!D38+Макарово!D38+Октябрьский!D37+Салтыковка!D37+Урусово!D39+'Ш-Голицыно'!D38</f>
        <v>924</v>
      </c>
      <c r="D57" s="211">
        <f>'Кр-звезда'!E38+Макарово!E38+Октябрьский!E37+Салтыковка!E37+Урусово!E39+'Ш-Голицыно'!E38</f>
        <v>232.8</v>
      </c>
      <c r="E57" s="211">
        <f>'Кр-звезда'!F38+Макарово!F38+Октябрьский!F37+Салтыковка!F37+Урусово!F39+'Ш-Голицыно'!F38</f>
        <v>64.30000000000001</v>
      </c>
      <c r="F57" s="212">
        <f t="shared" si="2"/>
        <v>0.0695887445887446</v>
      </c>
      <c r="G57" s="212">
        <f t="shared" si="3"/>
        <v>0.2762027491408935</v>
      </c>
    </row>
    <row r="58" spans="1:7" ht="21" customHeight="1">
      <c r="A58" s="27" t="s">
        <v>86</v>
      </c>
      <c r="B58" s="26" t="s">
        <v>49</v>
      </c>
      <c r="C58" s="216">
        <f>C59+C61</f>
        <v>930</v>
      </c>
      <c r="D58" s="216">
        <f>D59+D61</f>
        <v>240</v>
      </c>
      <c r="E58" s="216">
        <f>E59+E61</f>
        <v>87.6</v>
      </c>
      <c r="F58" s="209">
        <f t="shared" si="2"/>
        <v>0.09419354838709677</v>
      </c>
      <c r="G58" s="209">
        <f t="shared" si="3"/>
        <v>0.365</v>
      </c>
    </row>
    <row r="59" spans="1:7" s="118" customFormat="1" ht="18.75" customHeight="1">
      <c r="A59" s="92" t="s">
        <v>125</v>
      </c>
      <c r="B59" s="210" t="s">
        <v>117</v>
      </c>
      <c r="C59" s="211">
        <f>C60</f>
        <v>130</v>
      </c>
      <c r="D59" s="211">
        <f>D60</f>
        <v>40</v>
      </c>
      <c r="E59" s="211">
        <f>E60</f>
        <v>0</v>
      </c>
      <c r="F59" s="212">
        <f t="shared" si="2"/>
        <v>0</v>
      </c>
      <c r="G59" s="212">
        <f t="shared" si="3"/>
        <v>0</v>
      </c>
    </row>
    <row r="60" spans="1:7" ht="38.25" customHeight="1">
      <c r="A60" s="23"/>
      <c r="B60" s="167" t="s">
        <v>320</v>
      </c>
      <c r="C60" s="213">
        <f>Макарово!D41+Салтыковка!D40</f>
        <v>130</v>
      </c>
      <c r="D60" s="213">
        <f>Макарово!E41+Салтыковка!E40</f>
        <v>40</v>
      </c>
      <c r="E60" s="213">
        <f>Макарово!F41+Салтыковка!F40</f>
        <v>0</v>
      </c>
      <c r="F60" s="214">
        <f t="shared" si="2"/>
        <v>0</v>
      </c>
      <c r="G60" s="214">
        <f t="shared" si="3"/>
        <v>0</v>
      </c>
    </row>
    <row r="61" spans="1:7" s="118" customFormat="1" ht="30" customHeight="1">
      <c r="A61" s="92" t="s">
        <v>177</v>
      </c>
      <c r="B61" s="210" t="s">
        <v>223</v>
      </c>
      <c r="C61" s="211">
        <f>C62+C63+C64</f>
        <v>800</v>
      </c>
      <c r="D61" s="211">
        <f>D62+D63+D64</f>
        <v>200</v>
      </c>
      <c r="E61" s="211">
        <f>E62+E63+E64</f>
        <v>87.6</v>
      </c>
      <c r="F61" s="212">
        <f t="shared" si="2"/>
        <v>0.10949999999999999</v>
      </c>
      <c r="G61" s="212">
        <f t="shared" si="3"/>
        <v>0.43799999999999994</v>
      </c>
    </row>
    <row r="62" spans="1:7" ht="53.25" customHeight="1">
      <c r="A62" s="23"/>
      <c r="B62" s="167" t="s">
        <v>288</v>
      </c>
      <c r="C62" s="213">
        <f>'МО г.Ртищево'!D47</f>
        <v>20</v>
      </c>
      <c r="D62" s="213">
        <f>'МО г.Ртищево'!E47</f>
        <v>5</v>
      </c>
      <c r="E62" s="213">
        <f>'МО г.Ртищево'!F47</f>
        <v>0</v>
      </c>
      <c r="F62" s="214">
        <f t="shared" si="2"/>
        <v>0</v>
      </c>
      <c r="G62" s="214">
        <v>0</v>
      </c>
    </row>
    <row r="63" spans="1:7" ht="38.25" customHeight="1">
      <c r="A63" s="23"/>
      <c r="B63" s="167" t="s">
        <v>283</v>
      </c>
      <c r="C63" s="213">
        <f>'МО г.Ртищево'!D45</f>
        <v>200</v>
      </c>
      <c r="D63" s="213">
        <f>'МО г.Ртищево'!E45</f>
        <v>50</v>
      </c>
      <c r="E63" s="213">
        <f>'МО г.Ртищево'!F45</f>
        <v>0</v>
      </c>
      <c r="F63" s="214">
        <f t="shared" si="2"/>
        <v>0</v>
      </c>
      <c r="G63" s="214">
        <f t="shared" si="3"/>
        <v>0</v>
      </c>
    </row>
    <row r="64" spans="1:7" ht="41.25" customHeight="1">
      <c r="A64" s="23"/>
      <c r="B64" s="167" t="s">
        <v>286</v>
      </c>
      <c r="C64" s="213">
        <f>'МО г.Ртищево'!D46</f>
        <v>580</v>
      </c>
      <c r="D64" s="213">
        <f>'МО г.Ртищево'!E46</f>
        <v>145</v>
      </c>
      <c r="E64" s="213">
        <f>'МО г.Ртищево'!F46</f>
        <v>87.6</v>
      </c>
      <c r="F64" s="214">
        <f t="shared" si="2"/>
        <v>0.1510344827586207</v>
      </c>
      <c r="G64" s="214">
        <f t="shared" si="3"/>
        <v>0.6041379310344828</v>
      </c>
    </row>
    <row r="65" spans="1:7" ht="22.5" customHeight="1">
      <c r="A65" s="27" t="s">
        <v>87</v>
      </c>
      <c r="B65" s="26" t="s">
        <v>51</v>
      </c>
      <c r="C65" s="216">
        <f>C66+C68+C73</f>
        <v>34439.2</v>
      </c>
      <c r="D65" s="216">
        <f>D66+D68+D73</f>
        <v>3184.5</v>
      </c>
      <c r="E65" s="216">
        <f>E66+E68+E73</f>
        <v>2504.5</v>
      </c>
      <c r="F65" s="209">
        <f t="shared" si="2"/>
        <v>0.07272236288880114</v>
      </c>
      <c r="G65" s="209">
        <f t="shared" si="3"/>
        <v>0.7864656932014445</v>
      </c>
    </row>
    <row r="66" spans="1:7" s="118" customFormat="1" ht="22.5" customHeight="1">
      <c r="A66" s="92" t="s">
        <v>274</v>
      </c>
      <c r="B66" s="210" t="s">
        <v>347</v>
      </c>
      <c r="C66" s="211">
        <f>C67</f>
        <v>1000</v>
      </c>
      <c r="D66" s="211">
        <f>D67</f>
        <v>1000</v>
      </c>
      <c r="E66" s="211">
        <f>E67</f>
        <v>1000</v>
      </c>
      <c r="F66" s="209">
        <f t="shared" si="2"/>
        <v>1</v>
      </c>
      <c r="G66" s="209">
        <f t="shared" si="3"/>
        <v>1</v>
      </c>
    </row>
    <row r="67" spans="1:7" ht="36.75" customHeight="1">
      <c r="A67" s="27"/>
      <c r="B67" s="1" t="s">
        <v>275</v>
      </c>
      <c r="C67" s="213">
        <f>МР!D60</f>
        <v>1000</v>
      </c>
      <c r="D67" s="213">
        <f>МР!E60</f>
        <v>1000</v>
      </c>
      <c r="E67" s="213">
        <f>МР!F60</f>
        <v>1000</v>
      </c>
      <c r="F67" s="214">
        <f t="shared" si="2"/>
        <v>1</v>
      </c>
      <c r="G67" s="214">
        <f t="shared" si="3"/>
        <v>1</v>
      </c>
    </row>
    <row r="68" spans="1:7" s="118" customFormat="1" ht="36.75" customHeight="1">
      <c r="A68" s="92" t="s">
        <v>134</v>
      </c>
      <c r="B68" s="210" t="s">
        <v>346</v>
      </c>
      <c r="C68" s="211">
        <f>C69+C70+C71</f>
        <v>33434.7</v>
      </c>
      <c r="D68" s="211">
        <f>D69+D70+D71</f>
        <v>2180</v>
      </c>
      <c r="E68" s="211">
        <f>E69+E70+E71</f>
        <v>1500</v>
      </c>
      <c r="F68" s="212">
        <f t="shared" si="2"/>
        <v>0.04486356988398281</v>
      </c>
      <c r="G68" s="212">
        <f t="shared" si="3"/>
        <v>0.6880733944954128</v>
      </c>
    </row>
    <row r="69" spans="1:7" ht="89.25" customHeight="1">
      <c r="A69" s="23"/>
      <c r="B69" s="171" t="s">
        <v>259</v>
      </c>
      <c r="C69" s="213">
        <f>МР!D61</f>
        <v>12405</v>
      </c>
      <c r="D69" s="213">
        <f>МР!E61</f>
        <v>680</v>
      </c>
      <c r="E69" s="213">
        <f>МР!F61</f>
        <v>0</v>
      </c>
      <c r="F69" s="214">
        <f t="shared" si="2"/>
        <v>0</v>
      </c>
      <c r="G69" s="214">
        <f t="shared" si="3"/>
        <v>0</v>
      </c>
    </row>
    <row r="70" spans="1:7" ht="42" customHeight="1">
      <c r="A70" s="27"/>
      <c r="B70" s="171" t="s">
        <v>290</v>
      </c>
      <c r="C70" s="213">
        <f>'МО г.Ртищево'!D50</f>
        <v>12619.9</v>
      </c>
      <c r="D70" s="213">
        <f>'МО г.Ртищево'!E50</f>
        <v>1500</v>
      </c>
      <c r="E70" s="213">
        <f>'МО г.Ртищево'!F50</f>
        <v>1500</v>
      </c>
      <c r="F70" s="214">
        <f t="shared" si="2"/>
        <v>0.11885989587873122</v>
      </c>
      <c r="G70" s="214">
        <f t="shared" si="3"/>
        <v>1</v>
      </c>
    </row>
    <row r="71" spans="1:7" ht="42" customHeight="1">
      <c r="A71" s="27"/>
      <c r="B71" s="171" t="s">
        <v>200</v>
      </c>
      <c r="C71" s="213">
        <f>C72</f>
        <v>8409.8</v>
      </c>
      <c r="D71" s="213">
        <f>D72</f>
        <v>0</v>
      </c>
      <c r="E71" s="213">
        <f>E72</f>
        <v>0</v>
      </c>
      <c r="F71" s="214">
        <f t="shared" si="2"/>
        <v>0</v>
      </c>
      <c r="G71" s="214" t="e">
        <f t="shared" si="3"/>
        <v>#DIV/0!</v>
      </c>
    </row>
    <row r="72" spans="1:7" ht="34.5" customHeight="1">
      <c r="A72" s="27"/>
      <c r="B72" s="1" t="s">
        <v>261</v>
      </c>
      <c r="C72" s="213">
        <f>МР!D63</f>
        <v>8409.8</v>
      </c>
      <c r="D72" s="213">
        <f>МР!E63</f>
        <v>0</v>
      </c>
      <c r="E72" s="213">
        <f>МР!F63</f>
        <v>0</v>
      </c>
      <c r="F72" s="214">
        <f t="shared" si="2"/>
        <v>0</v>
      </c>
      <c r="G72" s="214" t="e">
        <f t="shared" si="3"/>
        <v>#DIV/0!</v>
      </c>
    </row>
    <row r="73" spans="1:7" s="119" customFormat="1" ht="28.5" customHeight="1">
      <c r="A73" s="92" t="s">
        <v>88</v>
      </c>
      <c r="B73" s="217" t="s">
        <v>245</v>
      </c>
      <c r="C73" s="211">
        <f>C74+C75</f>
        <v>4.5</v>
      </c>
      <c r="D73" s="211">
        <f>D74+D75</f>
        <v>4.5</v>
      </c>
      <c r="E73" s="211">
        <f>E74+E75</f>
        <v>4.5</v>
      </c>
      <c r="F73" s="212">
        <f t="shared" si="2"/>
        <v>1</v>
      </c>
      <c r="G73" s="212">
        <f t="shared" si="3"/>
        <v>1</v>
      </c>
    </row>
    <row r="74" spans="1:7" ht="22.5" customHeight="1">
      <c r="A74" s="27"/>
      <c r="B74" s="179" t="s">
        <v>139</v>
      </c>
      <c r="C74" s="213">
        <f>МР!D67+'Кр-звезда'!D44+Макарово!D44+Октябрьский!D43+Салтыковка!D43+Урусово!D45+'Ш-Голицыно'!D44</f>
        <v>4.5</v>
      </c>
      <c r="D74" s="213">
        <f>МР!E67+'Кр-звезда'!E44+Макарово!E44+Октябрьский!E43+Салтыковка!E43+Урусово!E45+'Ш-Голицыно'!E44</f>
        <v>4.5</v>
      </c>
      <c r="E74" s="213">
        <f>МР!F67+'Кр-звезда'!F44+Макарово!F44+Октябрьский!F43+Салтыковка!F43+Урусово!F45+'Ш-Голицыно'!F44</f>
        <v>4.5</v>
      </c>
      <c r="F74" s="214">
        <f t="shared" si="2"/>
        <v>1</v>
      </c>
      <c r="G74" s="214">
        <f t="shared" si="3"/>
        <v>1</v>
      </c>
    </row>
    <row r="75" spans="1:7" ht="46.5" customHeight="1" hidden="1">
      <c r="A75" s="27"/>
      <c r="B75" s="179" t="s">
        <v>244</v>
      </c>
      <c r="C75" s="213">
        <f>МР!D68</f>
        <v>0</v>
      </c>
      <c r="D75" s="213">
        <f>МР!E68</f>
        <v>0</v>
      </c>
      <c r="E75" s="213">
        <f>МР!F68</f>
        <v>0</v>
      </c>
      <c r="F75" s="214" t="e">
        <f t="shared" si="2"/>
        <v>#DIV/0!</v>
      </c>
      <c r="G75" s="214" t="e">
        <f t="shared" si="3"/>
        <v>#DIV/0!</v>
      </c>
    </row>
    <row r="76" spans="1:7" ht="27" customHeight="1">
      <c r="A76" s="31" t="s">
        <v>89</v>
      </c>
      <c r="B76" s="184" t="s">
        <v>52</v>
      </c>
      <c r="C76" s="216">
        <f>C77+C81+C84</f>
        <v>29446.699999999997</v>
      </c>
      <c r="D76" s="216">
        <f>D77+D81+D84</f>
        <v>9553.7</v>
      </c>
      <c r="E76" s="216">
        <f>E77+E81+E84</f>
        <v>6589.900000000001</v>
      </c>
      <c r="F76" s="209">
        <f t="shared" si="2"/>
        <v>0.22379078130996008</v>
      </c>
      <c r="G76" s="209">
        <f t="shared" si="3"/>
        <v>0.6897746422851879</v>
      </c>
    </row>
    <row r="77" spans="1:7" s="118" customFormat="1" ht="13.5">
      <c r="A77" s="92" t="s">
        <v>90</v>
      </c>
      <c r="B77" s="210" t="s">
        <v>53</v>
      </c>
      <c r="C77" s="211">
        <f>МР!D70+'МО г.Ртищево'!D52</f>
        <v>2913.4</v>
      </c>
      <c r="D77" s="211">
        <f>МР!E70+'МО г.Ртищево'!E52</f>
        <v>820.9</v>
      </c>
      <c r="E77" s="211">
        <f>МР!F70+'МО г.Ртищево'!F52</f>
        <v>247.9</v>
      </c>
      <c r="F77" s="212">
        <f t="shared" si="2"/>
        <v>0.08508958605066246</v>
      </c>
      <c r="G77" s="212">
        <f t="shared" si="3"/>
        <v>0.30198562553295166</v>
      </c>
    </row>
    <row r="78" spans="1:7" ht="23.25" customHeight="1">
      <c r="A78" s="23"/>
      <c r="B78" s="1" t="s">
        <v>203</v>
      </c>
      <c r="C78" s="213">
        <f>МР!D72+'МО г.Ртищево'!D54</f>
        <v>1460</v>
      </c>
      <c r="D78" s="213">
        <f>МР!E72+'МО г.Ртищево'!E54</f>
        <v>117.5</v>
      </c>
      <c r="E78" s="213">
        <f>МР!F72+'МО г.Ртищево'!F54</f>
        <v>0</v>
      </c>
      <c r="F78" s="214">
        <f t="shared" si="2"/>
        <v>0</v>
      </c>
      <c r="G78" s="214">
        <f t="shared" si="3"/>
        <v>0</v>
      </c>
    </row>
    <row r="79" spans="1:7" ht="42.75" customHeight="1">
      <c r="A79" s="23"/>
      <c r="B79" s="1" t="s">
        <v>336</v>
      </c>
      <c r="C79" s="213">
        <f>'МО г.Ртищево'!D53</f>
        <v>353.4</v>
      </c>
      <c r="D79" s="213">
        <f>'МО г.Ртищево'!E53</f>
        <v>353.4</v>
      </c>
      <c r="E79" s="213">
        <f>'МО г.Ртищево'!F53</f>
        <v>0</v>
      </c>
      <c r="F79" s="214">
        <f t="shared" si="2"/>
        <v>0</v>
      </c>
      <c r="G79" s="214">
        <f t="shared" si="3"/>
        <v>0</v>
      </c>
    </row>
    <row r="80" spans="1:7" ht="33.75" customHeight="1">
      <c r="A80" s="23"/>
      <c r="B80" s="1" t="s">
        <v>278</v>
      </c>
      <c r="C80" s="213">
        <f>МР!D71+'МО г.Ртищево'!D55</f>
        <v>1100</v>
      </c>
      <c r="D80" s="213">
        <f>МР!E71+'МО г.Ртищево'!E55</f>
        <v>350</v>
      </c>
      <c r="E80" s="213">
        <f>МР!F71+'МО г.Ртищево'!F55</f>
        <v>247.9</v>
      </c>
      <c r="F80" s="214">
        <f t="shared" si="2"/>
        <v>0.22536363636363638</v>
      </c>
      <c r="G80" s="214">
        <f t="shared" si="3"/>
        <v>0.7082857142857143</v>
      </c>
    </row>
    <row r="81" spans="1:7" s="118" customFormat="1" ht="33.75" customHeight="1">
      <c r="A81" s="92" t="s">
        <v>91</v>
      </c>
      <c r="B81" s="210" t="s">
        <v>348</v>
      </c>
      <c r="C81" s="211">
        <f>C82</f>
        <v>4848.2</v>
      </c>
      <c r="D81" s="211">
        <f>D82</f>
        <v>2204.4</v>
      </c>
      <c r="E81" s="211">
        <f>E82</f>
        <v>1099.1</v>
      </c>
      <c r="F81" s="212">
        <f t="shared" si="2"/>
        <v>0.22670269378325975</v>
      </c>
      <c r="G81" s="212">
        <f t="shared" si="3"/>
        <v>0.4985937216476138</v>
      </c>
    </row>
    <row r="82" spans="1:7" ht="44.25" customHeight="1">
      <c r="A82" s="23"/>
      <c r="B82" s="180" t="s">
        <v>204</v>
      </c>
      <c r="C82" s="213">
        <f>МР!D74</f>
        <v>4848.2</v>
      </c>
      <c r="D82" s="213">
        <f>МР!E74</f>
        <v>2204.4</v>
      </c>
      <c r="E82" s="213">
        <f>МР!F74</f>
        <v>1099.1</v>
      </c>
      <c r="F82" s="209">
        <f t="shared" si="2"/>
        <v>0.22670269378325975</v>
      </c>
      <c r="G82" s="209">
        <f t="shared" si="3"/>
        <v>0.4985937216476138</v>
      </c>
    </row>
    <row r="83" spans="1:7" ht="32.25" customHeight="1">
      <c r="A83" s="23"/>
      <c r="B83" s="182" t="s">
        <v>321</v>
      </c>
      <c r="C83" s="213">
        <f>МР!D75</f>
        <v>4848.2</v>
      </c>
      <c r="D83" s="213">
        <f>МР!E75</f>
        <v>2204.4</v>
      </c>
      <c r="E83" s="213">
        <f>МР!F75</f>
        <v>1099.1</v>
      </c>
      <c r="F83" s="209">
        <f t="shared" si="2"/>
        <v>0.22670269378325975</v>
      </c>
      <c r="G83" s="209">
        <f t="shared" si="3"/>
        <v>0.4985937216476138</v>
      </c>
    </row>
    <row r="84" spans="1:7" s="118" customFormat="1" ht="32.25" customHeight="1">
      <c r="A84" s="92" t="s">
        <v>55</v>
      </c>
      <c r="B84" s="218" t="s">
        <v>323</v>
      </c>
      <c r="C84" s="211">
        <f>C85+C91+C92+C93</f>
        <v>21685.1</v>
      </c>
      <c r="D84" s="211">
        <f>D85+D91+D92+D93</f>
        <v>6528.4</v>
      </c>
      <c r="E84" s="211">
        <f>E85+E91+E92+E93</f>
        <v>5242.900000000001</v>
      </c>
      <c r="F84" s="212">
        <f t="shared" si="2"/>
        <v>0.24177430585978396</v>
      </c>
      <c r="G84" s="212">
        <f t="shared" si="3"/>
        <v>0.8030911096133817</v>
      </c>
    </row>
    <row r="85" spans="1:7" ht="30.75" customHeight="1">
      <c r="A85" s="23"/>
      <c r="B85" s="180" t="s">
        <v>322</v>
      </c>
      <c r="C85" s="213">
        <f>C86+C87+C88+C89+C90</f>
        <v>1300</v>
      </c>
      <c r="D85" s="213">
        <f>D86+D87+D88+D89+D90</f>
        <v>400</v>
      </c>
      <c r="E85" s="213">
        <f>E86+E87+E88+E89+E90</f>
        <v>25</v>
      </c>
      <c r="F85" s="209">
        <f t="shared" si="2"/>
        <v>0.019230769230769232</v>
      </c>
      <c r="G85" s="209">
        <f t="shared" si="3"/>
        <v>0.0625</v>
      </c>
    </row>
    <row r="86" spans="1:7" ht="23.25" customHeight="1">
      <c r="A86" s="23"/>
      <c r="B86" s="182" t="s">
        <v>349</v>
      </c>
      <c r="C86" s="213">
        <f>'МО г.Ртищево'!D57</f>
        <v>400</v>
      </c>
      <c r="D86" s="213">
        <f>'МО г.Ртищево'!E57</f>
        <v>250</v>
      </c>
      <c r="E86" s="213">
        <f>'МО г.Ртищево'!F57</f>
        <v>0</v>
      </c>
      <c r="F86" s="209">
        <f t="shared" si="2"/>
        <v>0</v>
      </c>
      <c r="G86" s="209">
        <f t="shared" si="3"/>
        <v>0</v>
      </c>
    </row>
    <row r="87" spans="1:7" ht="23.25" customHeight="1">
      <c r="A87" s="23"/>
      <c r="B87" s="182" t="s">
        <v>350</v>
      </c>
      <c r="C87" s="213">
        <f>'МО г.Ртищево'!D58</f>
        <v>50</v>
      </c>
      <c r="D87" s="213">
        <f>'МО г.Ртищево'!E58</f>
        <v>0</v>
      </c>
      <c r="E87" s="213">
        <f>'МО г.Ртищево'!F58</f>
        <v>0</v>
      </c>
      <c r="F87" s="209">
        <f t="shared" si="2"/>
        <v>0</v>
      </c>
      <c r="G87" s="209" t="e">
        <f t="shared" si="3"/>
        <v>#DIV/0!</v>
      </c>
    </row>
    <row r="88" spans="1:7" ht="30.75" customHeight="1">
      <c r="A88" s="23"/>
      <c r="B88" s="182" t="s">
        <v>351</v>
      </c>
      <c r="C88" s="213">
        <f>'МО г.Ртищево'!D59</f>
        <v>50</v>
      </c>
      <c r="D88" s="213">
        <f>'МО г.Ртищево'!E59</f>
        <v>0</v>
      </c>
      <c r="E88" s="213">
        <f>'МО г.Ртищево'!F59</f>
        <v>0</v>
      </c>
      <c r="F88" s="209">
        <f t="shared" si="2"/>
        <v>0</v>
      </c>
      <c r="G88" s="209" t="e">
        <f t="shared" si="3"/>
        <v>#DIV/0!</v>
      </c>
    </row>
    <row r="89" spans="1:7" ht="20.25" customHeight="1">
      <c r="A89" s="23"/>
      <c r="B89" s="182" t="s">
        <v>352</v>
      </c>
      <c r="C89" s="213">
        <f>'МО г.Ртищево'!D60</f>
        <v>750</v>
      </c>
      <c r="D89" s="213">
        <f>'МО г.Ртищево'!E60</f>
        <v>100</v>
      </c>
      <c r="E89" s="213">
        <f>'МО г.Ртищево'!F60</f>
        <v>0</v>
      </c>
      <c r="F89" s="209">
        <f t="shared" si="2"/>
        <v>0</v>
      </c>
      <c r="G89" s="209">
        <f t="shared" si="3"/>
        <v>0</v>
      </c>
    </row>
    <row r="90" spans="1:7" ht="19.5" customHeight="1">
      <c r="A90" s="23"/>
      <c r="B90" s="182" t="s">
        <v>353</v>
      </c>
      <c r="C90" s="213">
        <f>'МО г.Ртищево'!D61</f>
        <v>50</v>
      </c>
      <c r="D90" s="213">
        <f>'МО г.Ртищево'!E61</f>
        <v>50</v>
      </c>
      <c r="E90" s="213">
        <f>'МО г.Ртищево'!F61</f>
        <v>25</v>
      </c>
      <c r="F90" s="209">
        <f t="shared" si="2"/>
        <v>0.5</v>
      </c>
      <c r="G90" s="209">
        <f t="shared" si="3"/>
        <v>0.5</v>
      </c>
    </row>
    <row r="91" spans="1:7" ht="21" customHeight="1">
      <c r="A91" s="23"/>
      <c r="B91" s="180" t="s">
        <v>206</v>
      </c>
      <c r="C91" s="213">
        <f>'МО г.Ртищево'!D62+'Кр-звезда'!D47+Макарово!D47+Октябрьский!D46+Салтыковка!D46+Урусово!D48+'Ш-Голицыно'!D47</f>
        <v>9290.1</v>
      </c>
      <c r="D91" s="213">
        <f>'МО г.Ртищево'!E62+'Кр-звезда'!E47+Макарово!E47+Октябрьский!E46+Салтыковка!E46+Урусово!E48+'Ш-Голицыно'!E47</f>
        <v>2967.5</v>
      </c>
      <c r="E91" s="213">
        <f>'МО г.Ртищево'!F62+'Кр-звезда'!F47+Макарово!F47+Октябрьский!F46+Салтыковка!F46+Урусово!F48+'Ш-Голицыно'!F47</f>
        <v>2331.7000000000003</v>
      </c>
      <c r="F91" s="209">
        <f t="shared" si="2"/>
        <v>0.25098761046705637</v>
      </c>
      <c r="G91" s="209">
        <f t="shared" si="3"/>
        <v>0.7857455770850885</v>
      </c>
    </row>
    <row r="92" spans="1:7" ht="21" customHeight="1">
      <c r="A92" s="23"/>
      <c r="B92" s="180" t="s">
        <v>306</v>
      </c>
      <c r="C92" s="213">
        <f>'Кр-звезда'!D48+Макарово!D48+Октябрьский!D47+Салтыковка!D47+Урусово!D49+'Ш-Голицыно'!D48</f>
        <v>139.6</v>
      </c>
      <c r="D92" s="213">
        <f>'Кр-звезда'!E48+Макарово!E48+Октябрьский!E47+Салтыковка!E47+Урусово!E49+'Ш-Голицыно'!E48</f>
        <v>0</v>
      </c>
      <c r="E92" s="213">
        <f>'Кр-звезда'!F48+Макарово!F48+Октябрьский!F47+Салтыковка!F47+Урусово!F49+'Ш-Голицыно'!F48</f>
        <v>0</v>
      </c>
      <c r="F92" s="209">
        <f t="shared" si="2"/>
        <v>0</v>
      </c>
      <c r="G92" s="209" t="e">
        <f t="shared" si="3"/>
        <v>#DIV/0!</v>
      </c>
    </row>
    <row r="93" spans="1:7" ht="21" customHeight="1">
      <c r="A93" s="23"/>
      <c r="B93" s="180" t="s">
        <v>208</v>
      </c>
      <c r="C93" s="213">
        <f>'МО г.Ртищево'!D63+'Кр-звезда'!D49+Макарово!D49+Октябрьский!D48+Салтыковка!D48+Урусово!D50+'Ш-Голицыно'!D49</f>
        <v>10955.4</v>
      </c>
      <c r="D93" s="213">
        <f>'МО г.Ртищево'!E63+'Кр-звезда'!E49+Макарово!E49+Октябрьский!E48+Салтыковка!E48+Урусово!E50+'Ш-Голицыно'!E49</f>
        <v>3160.9</v>
      </c>
      <c r="E93" s="213">
        <f>'МО г.Ртищево'!F63+'Кр-звезда'!F49+Макарово!F49+Октябрьский!F48+Салтыковка!F48+Урусово!F50+'Ш-Голицыно'!F49</f>
        <v>2886.2000000000003</v>
      </c>
      <c r="F93" s="209">
        <f t="shared" si="2"/>
        <v>0.2634499881337058</v>
      </c>
      <c r="G93" s="209">
        <f t="shared" si="3"/>
        <v>0.913094371856117</v>
      </c>
    </row>
    <row r="94" spans="1:7" ht="21.75" customHeight="1">
      <c r="A94" s="31" t="s">
        <v>142</v>
      </c>
      <c r="B94" s="184" t="s">
        <v>140</v>
      </c>
      <c r="C94" s="216">
        <f>C95</f>
        <v>7.2</v>
      </c>
      <c r="D94" s="216">
        <f>D95</f>
        <v>4.3999999999999995</v>
      </c>
      <c r="E94" s="216">
        <f>E95</f>
        <v>0.4</v>
      </c>
      <c r="F94" s="209">
        <f t="shared" si="2"/>
        <v>0.05555555555555556</v>
      </c>
      <c r="G94" s="209">
        <f t="shared" si="3"/>
        <v>0.09090909090909093</v>
      </c>
    </row>
    <row r="95" spans="1:7" ht="24.75" customHeight="1">
      <c r="A95" s="38" t="s">
        <v>136</v>
      </c>
      <c r="B95" s="219" t="s">
        <v>315</v>
      </c>
      <c r="C95" s="213">
        <f>'Кр-звезда'!D51+Макарово!D51+Октябрьский!D51+Салтыковка!D50+Урусово!D52+'Ш-Голицыно'!D51</f>
        <v>7.2</v>
      </c>
      <c r="D95" s="213">
        <f>'Кр-звезда'!E51+Макарово!E51+Октябрьский!E51+Салтыковка!E50+Урусово!E52+'Ш-Голицыно'!E51</f>
        <v>4.3999999999999995</v>
      </c>
      <c r="E95" s="213">
        <f>'Кр-звезда'!F51+Макарово!F51+Октябрьский!F51+Салтыковка!F50+Урусово!F52+'Ш-Голицыно'!F51</f>
        <v>0.4</v>
      </c>
      <c r="F95" s="209">
        <f aca="true" t="shared" si="4" ref="F95:F117">E95/C95</f>
        <v>0.05555555555555556</v>
      </c>
      <c r="G95" s="209">
        <f aca="true" t="shared" si="5" ref="G95:G105">E95/D95</f>
        <v>0.09090909090909093</v>
      </c>
    </row>
    <row r="96" spans="1:7" ht="18" customHeight="1">
      <c r="A96" s="27" t="s">
        <v>57</v>
      </c>
      <c r="B96" s="26" t="s">
        <v>58</v>
      </c>
      <c r="C96" s="216">
        <f>C97+C99+C100+C101</f>
        <v>452599.39999999997</v>
      </c>
      <c r="D96" s="216">
        <f>D97+D99+D100+D101</f>
        <v>118816.2</v>
      </c>
      <c r="E96" s="216">
        <f>E97+E99+E100+E101</f>
        <v>60456.8</v>
      </c>
      <c r="F96" s="209">
        <f t="shared" si="4"/>
        <v>0.13357684521897292</v>
      </c>
      <c r="G96" s="209">
        <f t="shared" si="5"/>
        <v>0.5088262374996002</v>
      </c>
    </row>
    <row r="97" spans="1:7" ht="12.75">
      <c r="A97" s="23" t="s">
        <v>59</v>
      </c>
      <c r="B97" s="1" t="s">
        <v>60</v>
      </c>
      <c r="C97" s="213">
        <f>МР!D84</f>
        <v>129197.7</v>
      </c>
      <c r="D97" s="213">
        <f>МР!E84</f>
        <v>37331.4</v>
      </c>
      <c r="E97" s="213">
        <f>МР!F84</f>
        <v>20736.4</v>
      </c>
      <c r="F97" s="209">
        <f t="shared" si="4"/>
        <v>0.16050130923383313</v>
      </c>
      <c r="G97" s="209">
        <f t="shared" si="5"/>
        <v>0.5554680510240709</v>
      </c>
    </row>
    <row r="98" spans="1:7" ht="25.5">
      <c r="A98" s="23"/>
      <c r="B98" s="167" t="s">
        <v>265</v>
      </c>
      <c r="C98" s="213">
        <f>МР!D85</f>
        <v>5000</v>
      </c>
      <c r="D98" s="213">
        <f>МР!E85</f>
        <v>3000</v>
      </c>
      <c r="E98" s="213">
        <f>МР!F85</f>
        <v>1000</v>
      </c>
      <c r="F98" s="209"/>
      <c r="G98" s="209"/>
    </row>
    <row r="99" spans="1:7" ht="12.75">
      <c r="A99" s="23" t="s">
        <v>61</v>
      </c>
      <c r="B99" s="1" t="s">
        <v>167</v>
      </c>
      <c r="C99" s="213">
        <f>МР!D86+'МО г.Ртищево'!D65</f>
        <v>297568.39999999997</v>
      </c>
      <c r="D99" s="213">
        <f>МР!E86+'МО г.Ртищево'!E65</f>
        <v>74336.09999999999</v>
      </c>
      <c r="E99" s="213">
        <f>МР!F86+'МО г.Ртищево'!F65</f>
        <v>35661.9</v>
      </c>
      <c r="F99" s="209">
        <f t="shared" si="4"/>
        <v>0.11984437863697894</v>
      </c>
      <c r="G99" s="209">
        <f t="shared" si="5"/>
        <v>0.47973864649880754</v>
      </c>
    </row>
    <row r="100" spans="1:7" ht="12.75">
      <c r="A100" s="23" t="s">
        <v>62</v>
      </c>
      <c r="B100" s="1" t="s">
        <v>63</v>
      </c>
      <c r="C100" s="213">
        <f>МР!D87+'Кр-звезда'!D55+Макарово!D55+Октябрьский!D55+Салтыковка!D54+Урусово!D56+'Ш-Голицыно'!D55</f>
        <v>4054.8</v>
      </c>
      <c r="D100" s="213">
        <f>МР!E87+'Кр-звезда'!E55+Макарово!E55+Октябрьский!E55+Салтыковка!E54+Урусово!E56+'Ш-Голицыно'!E55</f>
        <v>145.2</v>
      </c>
      <c r="E100" s="213">
        <f>МР!F87+'Кр-звезда'!F55+Макарово!F55+Октябрьский!F55+Салтыковка!F54+Урусово!F56+'Ш-Голицыно'!F55</f>
        <v>75.7</v>
      </c>
      <c r="F100" s="209">
        <f t="shared" si="4"/>
        <v>0.018669231528065502</v>
      </c>
      <c r="G100" s="209">
        <f t="shared" si="5"/>
        <v>0.5213498622589532</v>
      </c>
    </row>
    <row r="101" spans="1:7" ht="12.75">
      <c r="A101" s="23" t="s">
        <v>64</v>
      </c>
      <c r="B101" s="1" t="s">
        <v>65</v>
      </c>
      <c r="C101" s="213">
        <f>МР!D89</f>
        <v>21778.5</v>
      </c>
      <c r="D101" s="213">
        <f>МР!E89</f>
        <v>7003.5</v>
      </c>
      <c r="E101" s="213">
        <f>МР!F89</f>
        <v>3982.8</v>
      </c>
      <c r="F101" s="209">
        <f t="shared" si="4"/>
        <v>0.18287760865073352</v>
      </c>
      <c r="G101" s="209">
        <f t="shared" si="5"/>
        <v>0.5686870850289142</v>
      </c>
    </row>
    <row r="102" spans="1:7" ht="12.75">
      <c r="A102" s="23"/>
      <c r="B102" s="1" t="s">
        <v>66</v>
      </c>
      <c r="C102" s="213">
        <f>МР!D90</f>
        <v>500</v>
      </c>
      <c r="D102" s="213">
        <f>МР!E90</f>
        <v>65.5</v>
      </c>
      <c r="E102" s="213">
        <f>МР!F90</f>
        <v>14.8</v>
      </c>
      <c r="F102" s="209">
        <f t="shared" si="4"/>
        <v>0.0296</v>
      </c>
      <c r="G102" s="209">
        <f t="shared" si="5"/>
        <v>0.22595419847328246</v>
      </c>
    </row>
    <row r="103" spans="1:7" ht="12.75">
      <c r="A103" s="27" t="s">
        <v>67</v>
      </c>
      <c r="B103" s="26" t="s">
        <v>172</v>
      </c>
      <c r="C103" s="216">
        <f>C104+C105</f>
        <v>71585.5</v>
      </c>
      <c r="D103" s="216">
        <f>D104+D105</f>
        <v>19332.1</v>
      </c>
      <c r="E103" s="216">
        <f>E104+E105</f>
        <v>11284</v>
      </c>
      <c r="F103" s="209">
        <f t="shared" si="4"/>
        <v>0.15762968757639467</v>
      </c>
      <c r="G103" s="209">
        <f t="shared" si="5"/>
        <v>0.5836924079639564</v>
      </c>
    </row>
    <row r="104" spans="1:7" ht="12.75">
      <c r="A104" s="23" t="s">
        <v>68</v>
      </c>
      <c r="B104" s="1" t="s">
        <v>69</v>
      </c>
      <c r="C104" s="213">
        <f>МР!D92</f>
        <v>67633.2</v>
      </c>
      <c r="D104" s="213">
        <f>МР!E92</f>
        <v>18262.6</v>
      </c>
      <c r="E104" s="213">
        <f>МР!F92</f>
        <v>10702.2</v>
      </c>
      <c r="F104" s="209">
        <f t="shared" si="4"/>
        <v>0.15823885310764538</v>
      </c>
      <c r="G104" s="209">
        <f t="shared" si="5"/>
        <v>0.5860173250249144</v>
      </c>
    </row>
    <row r="105" spans="1:7" ht="12.75">
      <c r="A105" s="23" t="s">
        <v>70</v>
      </c>
      <c r="B105" s="1" t="s">
        <v>122</v>
      </c>
      <c r="C105" s="213">
        <f>МР!D93</f>
        <v>3952.3</v>
      </c>
      <c r="D105" s="213">
        <f>МР!E93</f>
        <v>1069.5</v>
      </c>
      <c r="E105" s="213">
        <f>МР!F93</f>
        <v>581.8</v>
      </c>
      <c r="F105" s="209">
        <f t="shared" si="4"/>
        <v>0.14720542468942133</v>
      </c>
      <c r="G105" s="209">
        <f t="shared" si="5"/>
        <v>0.5439925198690977</v>
      </c>
    </row>
    <row r="106" spans="1:7" ht="16.5" customHeight="1">
      <c r="A106" s="27" t="s">
        <v>71</v>
      </c>
      <c r="B106" s="26" t="s">
        <v>72</v>
      </c>
      <c r="C106" s="216">
        <f>C107+C108+C109+C110+C113+C111+C112</f>
        <v>17400.6</v>
      </c>
      <c r="D106" s="216">
        <f>D107+D108+D109+D110+D113+D111+D112</f>
        <v>4405.3</v>
      </c>
      <c r="E106" s="216">
        <f>E107+E108+E109+E110+E113+E111+E112</f>
        <v>2213.2999999999997</v>
      </c>
      <c r="F106" s="209">
        <f t="shared" si="4"/>
        <v>0.1271967633300001</v>
      </c>
      <c r="G106" s="209">
        <f aca="true" t="shared" si="6" ref="G106:G117">E106/D106</f>
        <v>0.5024175425056181</v>
      </c>
    </row>
    <row r="107" spans="1:7" ht="12.75">
      <c r="A107" s="23" t="s">
        <v>73</v>
      </c>
      <c r="B107" s="186" t="s">
        <v>267</v>
      </c>
      <c r="C107" s="213">
        <f>МР!D96+'МО г.Ртищево'!D67+'Кр-звезда'!D57+Октябрьский!D57+Салтыковка!D56+Урусово!D58+'Ш-Голицыно'!D56</f>
        <v>1262.8</v>
      </c>
      <c r="D107" s="213">
        <f>МР!E96+'МО г.Ртищево'!E67+'Кр-звезда'!E57+Октябрьский!E57+Салтыковка!E56+Урусово!E58+'Ш-Голицыно'!E56</f>
        <v>352.40000000000003</v>
      </c>
      <c r="E107" s="213">
        <f>МР!F96+'МО г.Ртищево'!F67+'Кр-звезда'!F57+Октябрьский!F57+Салтыковка!F56+Урусово!F58+'Ш-Голицыно'!F56</f>
        <v>154.20000000000002</v>
      </c>
      <c r="F107" s="209">
        <f t="shared" si="4"/>
        <v>0.12210959771935384</v>
      </c>
      <c r="G107" s="209">
        <f t="shared" si="6"/>
        <v>0.43757094211123726</v>
      </c>
    </row>
    <row r="108" spans="1:7" ht="38.25">
      <c r="A108" s="23" t="s">
        <v>74</v>
      </c>
      <c r="B108" s="186" t="s">
        <v>213</v>
      </c>
      <c r="C108" s="213">
        <f>МР!D98</f>
        <v>11483.4</v>
      </c>
      <c r="D108" s="213">
        <f>МР!E98</f>
        <v>2871.1</v>
      </c>
      <c r="E108" s="213">
        <f>МР!F98</f>
        <v>1678.6</v>
      </c>
      <c r="F108" s="209">
        <f t="shared" si="4"/>
        <v>0.1461762195865336</v>
      </c>
      <c r="G108" s="209">
        <f t="shared" si="6"/>
        <v>0.584653965379123</v>
      </c>
    </row>
    <row r="109" spans="1:7" ht="51">
      <c r="A109" s="23"/>
      <c r="B109" s="1" t="s">
        <v>214</v>
      </c>
      <c r="C109" s="213">
        <f>МР!D97</f>
        <v>22.1</v>
      </c>
      <c r="D109" s="213">
        <f>МР!E97</f>
        <v>22.1</v>
      </c>
      <c r="E109" s="213">
        <f>МР!F97</f>
        <v>21.6</v>
      </c>
      <c r="F109" s="209">
        <f t="shared" si="4"/>
        <v>0.9773755656108597</v>
      </c>
      <c r="G109" s="209">
        <f t="shared" si="6"/>
        <v>0.9773755656108597</v>
      </c>
    </row>
    <row r="110" spans="1:7" ht="25.5" hidden="1">
      <c r="A110" s="23"/>
      <c r="B110" s="1" t="s">
        <v>216</v>
      </c>
      <c r="C110" s="213">
        <f>МР!D100</f>
        <v>0</v>
      </c>
      <c r="D110" s="213">
        <f>МР!E100</f>
        <v>0</v>
      </c>
      <c r="E110" s="213">
        <f>МР!F100</f>
        <v>0</v>
      </c>
      <c r="F110" s="209" t="e">
        <f t="shared" si="4"/>
        <v>#DIV/0!</v>
      </c>
      <c r="G110" s="209">
        <v>0</v>
      </c>
    </row>
    <row r="111" spans="1:7" ht="15.75" customHeight="1" hidden="1">
      <c r="A111" s="23"/>
      <c r="B111" s="1" t="s">
        <v>6</v>
      </c>
      <c r="C111" s="213">
        <f>МР!D101</f>
        <v>0</v>
      </c>
      <c r="D111" s="213">
        <f>МР!E101</f>
        <v>0</v>
      </c>
      <c r="E111" s="213">
        <f>МР!F101</f>
        <v>0</v>
      </c>
      <c r="F111" s="209" t="e">
        <f t="shared" si="4"/>
        <v>#DIV/0!</v>
      </c>
      <c r="G111" s="209" t="e">
        <f t="shared" si="6"/>
        <v>#DIV/0!</v>
      </c>
    </row>
    <row r="112" spans="1:7" ht="20.25" customHeight="1" hidden="1">
      <c r="A112" s="23"/>
      <c r="B112" s="1" t="s">
        <v>7</v>
      </c>
      <c r="C112" s="213">
        <f>МР!D102</f>
        <v>0</v>
      </c>
      <c r="D112" s="213">
        <f>МР!E102</f>
        <v>0</v>
      </c>
      <c r="E112" s="213">
        <f>МР!F102</f>
        <v>0</v>
      </c>
      <c r="F112" s="209" t="e">
        <f t="shared" si="4"/>
        <v>#DIV/0!</v>
      </c>
      <c r="G112" s="209" t="e">
        <f t="shared" si="6"/>
        <v>#DIV/0!</v>
      </c>
    </row>
    <row r="113" spans="1:8" ht="38.25">
      <c r="A113" s="23" t="s">
        <v>75</v>
      </c>
      <c r="B113" s="1" t="s">
        <v>128</v>
      </c>
      <c r="C113" s="213">
        <f>МР!D103</f>
        <v>4632.3</v>
      </c>
      <c r="D113" s="213">
        <f>МР!E103</f>
        <v>1159.7</v>
      </c>
      <c r="E113" s="213">
        <f>МР!F103</f>
        <v>358.9</v>
      </c>
      <c r="F113" s="209">
        <f t="shared" si="4"/>
        <v>0.07747771085637803</v>
      </c>
      <c r="G113" s="209">
        <f t="shared" si="6"/>
        <v>0.30947658877295847</v>
      </c>
      <c r="H113" s="28"/>
    </row>
    <row r="114" spans="1:8" ht="21" customHeight="1">
      <c r="A114" s="31" t="s">
        <v>76</v>
      </c>
      <c r="B114" s="184" t="s">
        <v>145</v>
      </c>
      <c r="C114" s="216">
        <f>C115+C116</f>
        <v>26936</v>
      </c>
      <c r="D114" s="216">
        <f>D115+D116</f>
        <v>7604.1</v>
      </c>
      <c r="E114" s="216">
        <f>E115+E116</f>
        <v>3430</v>
      </c>
      <c r="F114" s="209">
        <f t="shared" si="4"/>
        <v>0.12733887733887733</v>
      </c>
      <c r="G114" s="209">
        <f t="shared" si="6"/>
        <v>0.45107244775844607</v>
      </c>
      <c r="H114" s="28"/>
    </row>
    <row r="115" spans="1:8" ht="15.75" customHeight="1">
      <c r="A115" s="23" t="s">
        <v>77</v>
      </c>
      <c r="B115" s="1" t="s">
        <v>146</v>
      </c>
      <c r="C115" s="213">
        <f>'МО г.Ртищево'!D69</f>
        <v>26483</v>
      </c>
      <c r="D115" s="213">
        <f>'МО г.Ртищево'!E69</f>
        <v>7377.5</v>
      </c>
      <c r="E115" s="213">
        <f>'МО г.Ртищево'!F69</f>
        <v>3322.8</v>
      </c>
      <c r="F115" s="209">
        <f t="shared" si="4"/>
        <v>0.12546916890080428</v>
      </c>
      <c r="G115" s="209">
        <f t="shared" si="6"/>
        <v>0.4503964757709251</v>
      </c>
      <c r="H115" s="28"/>
    </row>
    <row r="116" spans="1:8" ht="18.75" customHeight="1">
      <c r="A116" s="23" t="s">
        <v>147</v>
      </c>
      <c r="B116" s="1" t="s">
        <v>148</v>
      </c>
      <c r="C116" s="213">
        <f>МР!D106</f>
        <v>453</v>
      </c>
      <c r="D116" s="213">
        <f>МР!E106</f>
        <v>226.6</v>
      </c>
      <c r="E116" s="213">
        <f>МР!F106</f>
        <v>107.2</v>
      </c>
      <c r="F116" s="209">
        <f t="shared" si="4"/>
        <v>0.23664459161147902</v>
      </c>
      <c r="G116" s="209">
        <f t="shared" si="6"/>
        <v>0.47308031774051196</v>
      </c>
      <c r="H116" s="28"/>
    </row>
    <row r="117" spans="1:8" ht="21.75" customHeight="1">
      <c r="A117" s="31" t="s">
        <v>149</v>
      </c>
      <c r="B117" s="184" t="s">
        <v>150</v>
      </c>
      <c r="C117" s="216">
        <f>C118</f>
        <v>255.5</v>
      </c>
      <c r="D117" s="216">
        <f>D118</f>
        <v>70</v>
      </c>
      <c r="E117" s="216">
        <f>E118</f>
        <v>0</v>
      </c>
      <c r="F117" s="209">
        <f t="shared" si="4"/>
        <v>0</v>
      </c>
      <c r="G117" s="209">
        <f t="shared" si="6"/>
        <v>0</v>
      </c>
      <c r="H117" s="28"/>
    </row>
    <row r="118" spans="1:8" ht="12.75">
      <c r="A118" s="23" t="s">
        <v>151</v>
      </c>
      <c r="B118" s="1" t="s">
        <v>152</v>
      </c>
      <c r="C118" s="213">
        <f>МР!D109+'МО г.Ртищево'!D71</f>
        <v>255.5</v>
      </c>
      <c r="D118" s="213">
        <f>МР!E109+'МО г.Ртищево'!E71</f>
        <v>70</v>
      </c>
      <c r="E118" s="213">
        <f>МР!F109+'МО г.Ртищево'!F71</f>
        <v>0</v>
      </c>
      <c r="F118" s="209">
        <f>E118/C118</f>
        <v>0</v>
      </c>
      <c r="G118" s="209">
        <f>E118/D118</f>
        <v>0</v>
      </c>
      <c r="H118" s="28"/>
    </row>
    <row r="119" spans="1:8" ht="32.25" customHeight="1">
      <c r="A119" s="31" t="s">
        <v>153</v>
      </c>
      <c r="B119" s="184" t="s">
        <v>154</v>
      </c>
      <c r="C119" s="216">
        <f>C120</f>
        <v>800</v>
      </c>
      <c r="D119" s="216">
        <f>D120</f>
        <v>200</v>
      </c>
      <c r="E119" s="216">
        <f>E120</f>
        <v>164.2</v>
      </c>
      <c r="F119" s="209">
        <f>E119/C119</f>
        <v>0.20525</v>
      </c>
      <c r="G119" s="209">
        <f>E119/D119</f>
        <v>0.821</v>
      </c>
      <c r="H119" s="28"/>
    </row>
    <row r="120" spans="1:8" ht="15" customHeight="1">
      <c r="A120" s="23" t="s">
        <v>156</v>
      </c>
      <c r="B120" s="1" t="s">
        <v>155</v>
      </c>
      <c r="C120" s="213">
        <f>МР!D111</f>
        <v>800</v>
      </c>
      <c r="D120" s="213">
        <f>МР!E111</f>
        <v>200</v>
      </c>
      <c r="E120" s="213">
        <f>МР!F111</f>
        <v>164.2</v>
      </c>
      <c r="F120" s="209">
        <f>E120/C120</f>
        <v>0.20525</v>
      </c>
      <c r="G120" s="209">
        <f>E120/D120</f>
        <v>0.821</v>
      </c>
      <c r="H120" s="28"/>
    </row>
    <row r="121" spans="1:7" ht="22.5" customHeight="1">
      <c r="A121" s="23"/>
      <c r="B121" s="198" t="s">
        <v>79</v>
      </c>
      <c r="C121" s="220">
        <f>C40+C94+C56+C58+C65+C76+C96+C103+C106+C114+C117+C119</f>
        <v>693604.2</v>
      </c>
      <c r="D121" s="220">
        <f>D40+D94+D56+D58+D65+D76+D96+D103+D106+D114+D117+D119</f>
        <v>180536.3</v>
      </c>
      <c r="E121" s="220">
        <f>E40+E94+E56+E58+E65+E76+E96+E103+E106+E114+E117+E119</f>
        <v>96199.40000000001</v>
      </c>
      <c r="F121" s="209">
        <f>E121/C121</f>
        <v>0.13869495023242365</v>
      </c>
      <c r="G121" s="209">
        <f>E121/D121</f>
        <v>0.53285350369981</v>
      </c>
    </row>
    <row r="122" spans="3:6" ht="12.75">
      <c r="C122" s="2"/>
      <c r="D122" s="2"/>
      <c r="E122" s="2"/>
      <c r="F122" s="54"/>
    </row>
    <row r="123" spans="3:6" ht="12.75">
      <c r="C123" s="2"/>
      <c r="D123" s="2"/>
      <c r="E123" s="2"/>
      <c r="F123" s="56"/>
    </row>
    <row r="124" spans="2:7" ht="15">
      <c r="B124" s="6" t="s">
        <v>104</v>
      </c>
      <c r="C124" s="2"/>
      <c r="D124" s="2"/>
      <c r="E124" s="2"/>
      <c r="F124" s="57"/>
      <c r="G124" s="55">
        <v>22493.9</v>
      </c>
    </row>
    <row r="125" spans="2:6" ht="15">
      <c r="B125" s="6"/>
      <c r="C125" s="2"/>
      <c r="D125" s="2"/>
      <c r="E125" s="2"/>
      <c r="F125" s="57"/>
    </row>
    <row r="126" spans="2:6" ht="15">
      <c r="B126" s="6" t="s">
        <v>95</v>
      </c>
      <c r="C126" s="2"/>
      <c r="D126" s="2"/>
      <c r="E126" s="2"/>
      <c r="F126" s="57"/>
    </row>
    <row r="127" spans="2:7" ht="15">
      <c r="B127" s="6" t="s">
        <v>96</v>
      </c>
      <c r="C127" s="2"/>
      <c r="D127" s="2"/>
      <c r="E127" s="2"/>
      <c r="F127" s="57"/>
      <c r="G127" s="58" t="s">
        <v>161</v>
      </c>
    </row>
    <row r="128" spans="2:6" ht="15">
      <c r="B128" s="6"/>
      <c r="C128" s="2"/>
      <c r="D128" s="2"/>
      <c r="E128" s="2"/>
      <c r="F128" s="57"/>
    </row>
    <row r="129" spans="2:6" ht="15">
      <c r="B129" s="6" t="s">
        <v>97</v>
      </c>
      <c r="C129" s="2"/>
      <c r="D129" s="2"/>
      <c r="E129" s="2"/>
      <c r="F129" s="57"/>
    </row>
    <row r="130" spans="2:7" ht="15">
      <c r="B130" s="6" t="s">
        <v>98</v>
      </c>
      <c r="C130" s="2"/>
      <c r="D130" s="2"/>
      <c r="E130" s="2"/>
      <c r="F130" s="57"/>
      <c r="G130" s="59" t="str">
        <f>МР!H126</f>
        <v>0</v>
      </c>
    </row>
    <row r="131" spans="2:6" ht="15">
      <c r="B131" s="6"/>
      <c r="C131" s="2"/>
      <c r="D131" s="2"/>
      <c r="E131" s="2"/>
      <c r="F131" s="57"/>
    </row>
    <row r="132" spans="2:6" ht="15">
      <c r="B132" s="6" t="s">
        <v>99</v>
      </c>
      <c r="C132" s="2"/>
      <c r="D132" s="2"/>
      <c r="E132" s="2"/>
      <c r="F132" s="57"/>
    </row>
    <row r="133" spans="2:7" ht="15">
      <c r="B133" s="6" t="s">
        <v>100</v>
      </c>
      <c r="C133" s="2"/>
      <c r="D133" s="2"/>
      <c r="E133" s="2"/>
      <c r="F133" s="57"/>
      <c r="G133" s="221"/>
    </row>
    <row r="134" spans="2:6" ht="15">
      <c r="B134" s="6"/>
      <c r="C134" s="2"/>
      <c r="D134" s="2"/>
      <c r="E134" s="2"/>
      <c r="F134" s="57"/>
    </row>
    <row r="135" spans="2:6" ht="15">
      <c r="B135" s="6" t="s">
        <v>101</v>
      </c>
      <c r="C135" s="2"/>
      <c r="D135" s="2"/>
      <c r="E135" s="2"/>
      <c r="F135" s="57"/>
    </row>
    <row r="136" spans="1:7" ht="15">
      <c r="A136" s="3"/>
      <c r="B136" s="6" t="s">
        <v>102</v>
      </c>
      <c r="C136" s="2"/>
      <c r="D136" s="2"/>
      <c r="E136" s="2"/>
      <c r="F136" s="57"/>
      <c r="G136" s="60">
        <f>МР!H132</f>
        <v>1000</v>
      </c>
    </row>
    <row r="137" spans="1:6" ht="15">
      <c r="A137" s="3"/>
      <c r="B137" s="6"/>
      <c r="C137" s="2"/>
      <c r="D137" s="2"/>
      <c r="E137" s="2"/>
      <c r="F137" s="57"/>
    </row>
    <row r="138" spans="1:6" ht="15">
      <c r="A138" s="3"/>
      <c r="B138" s="6"/>
      <c r="C138" s="2"/>
      <c r="D138" s="2"/>
      <c r="E138" s="2"/>
      <c r="F138" s="57"/>
    </row>
    <row r="139" spans="1:7" ht="15">
      <c r="A139" s="3"/>
      <c r="B139" s="6" t="s">
        <v>103</v>
      </c>
      <c r="C139" s="2"/>
      <c r="D139" s="2"/>
      <c r="E139" s="2"/>
      <c r="F139" s="57"/>
      <c r="G139" s="64">
        <f>E33+G124+G127-E121-G133-G136</f>
        <v>18862.09999999999</v>
      </c>
    </row>
    <row r="140" spans="1:6" ht="12.75">
      <c r="A140" s="3"/>
      <c r="C140" s="2"/>
      <c r="D140" s="2"/>
      <c r="E140" s="2"/>
      <c r="F140" s="57"/>
    </row>
    <row r="141" spans="1:6" ht="12.75">
      <c r="A141" s="3"/>
      <c r="C141" s="2"/>
      <c r="D141" s="2"/>
      <c r="E141" s="2"/>
      <c r="F141" s="57"/>
    </row>
    <row r="142" spans="1:6" ht="15">
      <c r="A142" s="3"/>
      <c r="B142" s="6" t="s">
        <v>105</v>
      </c>
      <c r="C142" s="2"/>
      <c r="D142" s="2"/>
      <c r="E142" s="2"/>
      <c r="F142" s="57"/>
    </row>
    <row r="143" spans="1:6" ht="15">
      <c r="A143" s="3"/>
      <c r="B143" s="6" t="s">
        <v>106</v>
      </c>
      <c r="C143" s="2"/>
      <c r="D143" s="2"/>
      <c r="E143" s="2"/>
      <c r="F143" s="57"/>
    </row>
    <row r="144" spans="1:6" ht="15">
      <c r="A144" s="3"/>
      <c r="B144" s="6" t="s">
        <v>107</v>
      </c>
      <c r="C144" s="2"/>
      <c r="D144" s="2"/>
      <c r="E144" s="2"/>
      <c r="F144" s="57"/>
    </row>
    <row r="145" spans="1:6" ht="12.75">
      <c r="A145" s="3"/>
      <c r="C145" s="2"/>
      <c r="D145" s="2"/>
      <c r="E145" s="2"/>
      <c r="F145" s="57"/>
    </row>
    <row r="146" spans="1:6" ht="12.75">
      <c r="A146" s="3"/>
      <c r="C146" s="2"/>
      <c r="D146" s="2"/>
      <c r="E146" s="2"/>
      <c r="F146" s="57"/>
    </row>
    <row r="147" spans="1:6" ht="12.75">
      <c r="A147" s="3"/>
      <c r="C147" s="2"/>
      <c r="D147" s="2"/>
      <c r="E147" s="2"/>
      <c r="F147" s="57"/>
    </row>
    <row r="148" spans="1:6" ht="12.75">
      <c r="A148" s="3"/>
      <c r="C148" s="2"/>
      <c r="D148" s="2"/>
      <c r="E148" s="2"/>
      <c r="F148" s="57"/>
    </row>
    <row r="149" spans="1:6" ht="12.75">
      <c r="A149" s="3"/>
      <c r="C149" s="2"/>
      <c r="D149" s="2"/>
      <c r="E149" s="2"/>
      <c r="F149" s="57"/>
    </row>
    <row r="150" spans="1:6" ht="12.75">
      <c r="A150" s="3"/>
      <c r="C150" s="2"/>
      <c r="D150" s="2"/>
      <c r="E150" s="2"/>
      <c r="F150" s="57"/>
    </row>
    <row r="151" spans="1:6" ht="12.75">
      <c r="A151" s="3"/>
      <c r="C151" s="2"/>
      <c r="D151" s="2"/>
      <c r="E151" s="2"/>
      <c r="F151" s="57"/>
    </row>
    <row r="152" spans="1:6" ht="12.75">
      <c r="A152" s="3"/>
      <c r="C152" s="2"/>
      <c r="D152" s="2"/>
      <c r="E152" s="2"/>
      <c r="F152" s="57"/>
    </row>
    <row r="153" spans="1:6" ht="12.75">
      <c r="A153" s="3"/>
      <c r="C153" s="2"/>
      <c r="D153" s="2"/>
      <c r="E153" s="2"/>
      <c r="F153" s="57"/>
    </row>
    <row r="154" spans="1:6" ht="12.75">
      <c r="A154" s="3"/>
      <c r="C154" s="2"/>
      <c r="D154" s="2"/>
      <c r="E154" s="2"/>
      <c r="F154" s="57"/>
    </row>
    <row r="155" spans="1:6" ht="12.75">
      <c r="A155" s="3"/>
      <c r="C155" s="2"/>
      <c r="D155" s="2"/>
      <c r="E155" s="2"/>
      <c r="F155" s="57"/>
    </row>
    <row r="156" spans="1:6" ht="12.75">
      <c r="A156" s="3"/>
      <c r="C156" s="2"/>
      <c r="D156" s="2"/>
      <c r="E156" s="2"/>
      <c r="F156" s="57"/>
    </row>
    <row r="157" spans="1:6" ht="12.75">
      <c r="A157" s="3"/>
      <c r="C157" s="2"/>
      <c r="D157" s="2"/>
      <c r="E157" s="2"/>
      <c r="F157" s="57"/>
    </row>
    <row r="158" spans="1:6" ht="12.75">
      <c r="A158" s="3"/>
      <c r="C158" s="2"/>
      <c r="D158" s="2"/>
      <c r="E158" s="2"/>
      <c r="F158" s="57"/>
    </row>
    <row r="159" spans="1:6" ht="12.75">
      <c r="A159" s="3"/>
      <c r="C159" s="2"/>
      <c r="D159" s="2"/>
      <c r="E159" s="2"/>
      <c r="F159" s="57"/>
    </row>
    <row r="160" spans="1:6" ht="12.75">
      <c r="A160" s="3"/>
      <c r="C160" s="2"/>
      <c r="D160" s="2"/>
      <c r="E160" s="2"/>
      <c r="F160" s="57"/>
    </row>
    <row r="161" spans="1:6" ht="12.75">
      <c r="A161" s="3"/>
      <c r="C161" s="2"/>
      <c r="D161" s="2"/>
      <c r="E161" s="2"/>
      <c r="F161" s="57"/>
    </row>
    <row r="162" spans="1:6" ht="12.75">
      <c r="A162" s="3"/>
      <c r="C162" s="2"/>
      <c r="D162" s="2"/>
      <c r="E162" s="2"/>
      <c r="F162" s="57"/>
    </row>
    <row r="163" spans="1:6" ht="12.75">
      <c r="A163" s="3"/>
      <c r="C163" s="2"/>
      <c r="D163" s="2"/>
      <c r="E163" s="2"/>
      <c r="F163" s="57"/>
    </row>
    <row r="164" spans="1:6" ht="12.75">
      <c r="A164" s="3"/>
      <c r="C164" s="2"/>
      <c r="D164" s="2"/>
      <c r="E164" s="2"/>
      <c r="F164" s="57"/>
    </row>
    <row r="165" spans="1:6" ht="12.75">
      <c r="A165" s="3"/>
      <c r="C165" s="2"/>
      <c r="D165" s="2"/>
      <c r="E165" s="2"/>
      <c r="F165" s="57"/>
    </row>
    <row r="166" spans="1:6" ht="12.75">
      <c r="A166" s="3"/>
      <c r="C166" s="2"/>
      <c r="D166" s="2"/>
      <c r="E166" s="2"/>
      <c r="F166" s="57"/>
    </row>
    <row r="167" spans="1:6" ht="12.75">
      <c r="A167" s="3"/>
      <c r="C167" s="2"/>
      <c r="D167" s="2"/>
      <c r="E167" s="2"/>
      <c r="F167" s="57"/>
    </row>
    <row r="168" spans="1:6" ht="12.75">
      <c r="A168" s="3"/>
      <c r="C168" s="2"/>
      <c r="D168" s="2"/>
      <c r="E168" s="2"/>
      <c r="F168" s="57"/>
    </row>
    <row r="169" spans="1:6" ht="12.75">
      <c r="A169" s="3"/>
      <c r="C169" s="2"/>
      <c r="D169" s="2"/>
      <c r="E169" s="2"/>
      <c r="F169" s="57"/>
    </row>
    <row r="170" spans="1:6" ht="12.75">
      <c r="A170" s="3"/>
      <c r="C170" s="2"/>
      <c r="D170" s="2"/>
      <c r="E170" s="2"/>
      <c r="F170" s="57"/>
    </row>
    <row r="171" spans="1:6" ht="12.75">
      <c r="A171" s="3"/>
      <c r="C171" s="2"/>
      <c r="D171" s="2"/>
      <c r="E171" s="2"/>
      <c r="F171" s="57"/>
    </row>
    <row r="172" spans="1:6" ht="12.75">
      <c r="A172" s="3"/>
      <c r="C172" s="2"/>
      <c r="D172" s="2"/>
      <c r="E172" s="2"/>
      <c r="F172" s="57"/>
    </row>
    <row r="173" spans="1:6" ht="12.75">
      <c r="A173" s="3"/>
      <c r="C173" s="2"/>
      <c r="D173" s="2"/>
      <c r="E173" s="2"/>
      <c r="F173" s="57"/>
    </row>
    <row r="174" spans="1:6" ht="12.75">
      <c r="A174" s="3"/>
      <c r="C174" s="2"/>
      <c r="D174" s="2"/>
      <c r="E174" s="2"/>
      <c r="F174" s="57"/>
    </row>
    <row r="175" spans="1:6" ht="12.75">
      <c r="A175" s="3"/>
      <c r="C175" s="2"/>
      <c r="D175" s="2"/>
      <c r="E175" s="2"/>
      <c r="F175" s="57"/>
    </row>
    <row r="176" spans="1:6" ht="12.75">
      <c r="A176" s="3"/>
      <c r="C176" s="2"/>
      <c r="D176" s="2"/>
      <c r="E176" s="2"/>
      <c r="F176" s="57"/>
    </row>
    <row r="177" spans="1:6" ht="12.75">
      <c r="A177" s="3"/>
      <c r="C177" s="2"/>
      <c r="D177" s="2"/>
      <c r="E177" s="2"/>
      <c r="F177" s="57"/>
    </row>
    <row r="178" spans="1:6" ht="12.75">
      <c r="A178" s="3"/>
      <c r="C178" s="2"/>
      <c r="D178" s="2"/>
      <c r="E178" s="2"/>
      <c r="F178" s="57"/>
    </row>
    <row r="179" spans="1:6" ht="12.75">
      <c r="A179" s="3"/>
      <c r="C179" s="2"/>
      <c r="D179" s="2"/>
      <c r="E179" s="2"/>
      <c r="F179" s="57"/>
    </row>
    <row r="180" spans="1:6" ht="12.75">
      <c r="A180" s="3"/>
      <c r="C180" s="2"/>
      <c r="D180" s="2"/>
      <c r="E180" s="2"/>
      <c r="F180" s="57"/>
    </row>
    <row r="181" spans="1:6" ht="12.75">
      <c r="A181" s="3"/>
      <c r="C181" s="2"/>
      <c r="D181" s="2"/>
      <c r="E181" s="2"/>
      <c r="F181" s="57"/>
    </row>
    <row r="182" spans="1:6" ht="12.75">
      <c r="A182" s="3"/>
      <c r="C182" s="2"/>
      <c r="D182" s="2"/>
      <c r="E182" s="2"/>
      <c r="F182" s="57"/>
    </row>
    <row r="183" spans="1:6" ht="12.75">
      <c r="A183" s="3"/>
      <c r="C183" s="2"/>
      <c r="D183" s="2"/>
      <c r="E183" s="2"/>
      <c r="F183" s="57"/>
    </row>
    <row r="184" spans="1:6" ht="12.75">
      <c r="A184" s="3"/>
      <c r="C184" s="2"/>
      <c r="D184" s="2"/>
      <c r="E184" s="2"/>
      <c r="F184" s="57"/>
    </row>
    <row r="185" spans="1:6" ht="12.75">
      <c r="A185" s="3"/>
      <c r="C185" s="2"/>
      <c r="D185" s="2"/>
      <c r="E185" s="2"/>
      <c r="F185" s="57"/>
    </row>
    <row r="186" spans="1:6" ht="12.75">
      <c r="A186" s="3"/>
      <c r="C186" s="2"/>
      <c r="D186" s="2"/>
      <c r="E186" s="2"/>
      <c r="F186" s="57"/>
    </row>
    <row r="187" spans="1:6" ht="12.75">
      <c r="A187" s="3"/>
      <c r="C187" s="2"/>
      <c r="D187" s="2"/>
      <c r="E187" s="2"/>
      <c r="F187" s="57"/>
    </row>
    <row r="188" spans="1:6" ht="12.75">
      <c r="A188" s="3"/>
      <c r="C188" s="2"/>
      <c r="D188" s="2"/>
      <c r="E188" s="2"/>
      <c r="F188" s="57"/>
    </row>
    <row r="189" spans="1:6" ht="12.75">
      <c r="A189" s="3"/>
      <c r="C189" s="2"/>
      <c r="D189" s="2"/>
      <c r="E189" s="2"/>
      <c r="F189" s="57"/>
    </row>
    <row r="190" spans="1:6" ht="12.75">
      <c r="A190" s="3"/>
      <c r="C190" s="2"/>
      <c r="D190" s="2"/>
      <c r="E190" s="2"/>
      <c r="F190" s="57"/>
    </row>
    <row r="191" spans="1:6" ht="12.75">
      <c r="A191" s="3"/>
      <c r="C191" s="2"/>
      <c r="D191" s="2"/>
      <c r="E191" s="2"/>
      <c r="F191" s="57"/>
    </row>
    <row r="192" spans="1:6" ht="12.75">
      <c r="A192" s="3"/>
      <c r="C192" s="2"/>
      <c r="D192" s="2"/>
      <c r="E192" s="2"/>
      <c r="F192" s="57"/>
    </row>
    <row r="193" spans="1:6" ht="12.75">
      <c r="A193" s="3"/>
      <c r="C193" s="2"/>
      <c r="D193" s="2"/>
      <c r="E193" s="2"/>
      <c r="F193" s="57"/>
    </row>
    <row r="194" spans="1:6" ht="12.75">
      <c r="A194" s="3"/>
      <c r="C194" s="2"/>
      <c r="D194" s="2"/>
      <c r="E194" s="2"/>
      <c r="F194" s="57"/>
    </row>
    <row r="195" spans="1:6" ht="12.75">
      <c r="A195" s="3"/>
      <c r="C195" s="2"/>
      <c r="D195" s="2"/>
      <c r="E195" s="2"/>
      <c r="F195" s="57"/>
    </row>
    <row r="196" spans="1:6" ht="12.75">
      <c r="A196" s="3"/>
      <c r="C196" s="2"/>
      <c r="D196" s="2"/>
      <c r="E196" s="2"/>
      <c r="F196" s="57"/>
    </row>
    <row r="197" spans="1:6" ht="12.75">
      <c r="A197" s="3"/>
      <c r="C197" s="2"/>
      <c r="D197" s="2"/>
      <c r="E197" s="2"/>
      <c r="F197" s="57"/>
    </row>
    <row r="198" spans="1:6" ht="12.75">
      <c r="A198" s="3"/>
      <c r="C198" s="2"/>
      <c r="D198" s="2"/>
      <c r="E198" s="2"/>
      <c r="F198" s="57"/>
    </row>
    <row r="199" spans="1:6" ht="12.75">
      <c r="A199" s="3"/>
      <c r="C199" s="2"/>
      <c r="D199" s="2"/>
      <c r="E199" s="2"/>
      <c r="F199" s="57"/>
    </row>
    <row r="200" spans="1:6" ht="12.75">
      <c r="A200" s="3"/>
      <c r="C200" s="2"/>
      <c r="D200" s="2"/>
      <c r="E200" s="2"/>
      <c r="F200" s="57"/>
    </row>
    <row r="201" spans="1:6" ht="12.75">
      <c r="A201" s="3"/>
      <c r="C201" s="2"/>
      <c r="D201" s="2"/>
      <c r="E201" s="2"/>
      <c r="F201" s="57"/>
    </row>
    <row r="202" spans="1:6" ht="12.75">
      <c r="A202" s="3"/>
      <c r="C202" s="2"/>
      <c r="D202" s="2"/>
      <c r="E202" s="2"/>
      <c r="F202" s="57"/>
    </row>
    <row r="203" spans="1:6" ht="12.75">
      <c r="A203" s="3"/>
      <c r="C203" s="2"/>
      <c r="D203" s="2"/>
      <c r="E203" s="2"/>
      <c r="F203" s="57"/>
    </row>
    <row r="204" spans="1:6" ht="12.75">
      <c r="A204" s="3"/>
      <c r="C204" s="2"/>
      <c r="D204" s="2"/>
      <c r="E204" s="2"/>
      <c r="F204" s="57"/>
    </row>
    <row r="205" spans="1:6" ht="12.75">
      <c r="A205" s="3"/>
      <c r="C205" s="2"/>
      <c r="D205" s="2"/>
      <c r="E205" s="2"/>
      <c r="F205" s="57"/>
    </row>
    <row r="206" spans="1:6" ht="12.75">
      <c r="A206" s="3"/>
      <c r="C206" s="2"/>
      <c r="D206" s="2"/>
      <c r="E206" s="2"/>
      <c r="F206" s="57"/>
    </row>
    <row r="207" spans="1:6" ht="12.75">
      <c r="A207" s="3"/>
      <c r="C207" s="2"/>
      <c r="D207" s="2"/>
      <c r="E207" s="2"/>
      <c r="F207" s="57"/>
    </row>
    <row r="208" spans="1:6" ht="12.75">
      <c r="A208" s="3"/>
      <c r="C208" s="2"/>
      <c r="D208" s="2"/>
      <c r="E208" s="2"/>
      <c r="F208" s="57"/>
    </row>
    <row r="209" spans="1:6" ht="12.75">
      <c r="A209" s="3"/>
      <c r="C209" s="2"/>
      <c r="D209" s="2"/>
      <c r="E209" s="2"/>
      <c r="F209" s="57"/>
    </row>
    <row r="210" spans="1:6" ht="12.75">
      <c r="A210" s="3"/>
      <c r="C210" s="2"/>
      <c r="D210" s="2"/>
      <c r="E210" s="2"/>
      <c r="F210" s="57"/>
    </row>
    <row r="211" spans="1:6" ht="12.75">
      <c r="A211" s="3"/>
      <c r="C211" s="2"/>
      <c r="D211" s="2"/>
      <c r="E211" s="2"/>
      <c r="F211" s="57"/>
    </row>
    <row r="212" spans="1:6" ht="12.75">
      <c r="A212" s="3"/>
      <c r="C212" s="2"/>
      <c r="D212" s="2"/>
      <c r="E212" s="2"/>
      <c r="F212" s="57"/>
    </row>
    <row r="213" spans="1:6" ht="12.75">
      <c r="A213" s="3"/>
      <c r="C213" s="2"/>
      <c r="D213" s="2"/>
      <c r="E213" s="2"/>
      <c r="F213" s="57"/>
    </row>
    <row r="214" spans="1:6" ht="12.75">
      <c r="A214" s="3"/>
      <c r="C214" s="2"/>
      <c r="D214" s="2"/>
      <c r="E214" s="2"/>
      <c r="F214" s="57"/>
    </row>
    <row r="215" spans="1:6" ht="12.75">
      <c r="A215" s="3"/>
      <c r="C215" s="2"/>
      <c r="D215" s="2"/>
      <c r="E215" s="2"/>
      <c r="F215" s="57"/>
    </row>
    <row r="216" spans="1:6" ht="12.75">
      <c r="A216" s="3"/>
      <c r="C216" s="2"/>
      <c r="D216" s="2"/>
      <c r="E216" s="2"/>
      <c r="F216" s="57"/>
    </row>
    <row r="217" spans="1:6" ht="12.75">
      <c r="A217" s="3"/>
      <c r="C217" s="2"/>
      <c r="D217" s="2"/>
      <c r="E217" s="2"/>
      <c r="F217" s="57"/>
    </row>
    <row r="218" spans="1:6" ht="12.75">
      <c r="A218" s="3"/>
      <c r="C218" s="2"/>
      <c r="D218" s="2"/>
      <c r="E218" s="2"/>
      <c r="F218" s="57"/>
    </row>
    <row r="219" spans="1:6" ht="12.75">
      <c r="A219" s="3"/>
      <c r="C219" s="2"/>
      <c r="D219" s="2"/>
      <c r="E219" s="2"/>
      <c r="F219" s="57"/>
    </row>
    <row r="220" spans="1:6" ht="12.75">
      <c r="A220" s="3"/>
      <c r="C220" s="2"/>
      <c r="D220" s="2"/>
      <c r="E220" s="2"/>
      <c r="F220" s="57"/>
    </row>
    <row r="221" spans="1:6" ht="12.75">
      <c r="A221" s="3"/>
      <c r="C221" s="2"/>
      <c r="D221" s="2"/>
      <c r="E221" s="2"/>
      <c r="F221" s="57"/>
    </row>
    <row r="222" spans="1:6" ht="12.75">
      <c r="A222" s="3"/>
      <c r="C222" s="2"/>
      <c r="D222" s="2"/>
      <c r="E222" s="2"/>
      <c r="F222" s="57"/>
    </row>
    <row r="223" spans="1:6" ht="12.75">
      <c r="A223" s="3"/>
      <c r="C223" s="2"/>
      <c r="D223" s="2"/>
      <c r="E223" s="2"/>
      <c r="F223" s="57"/>
    </row>
    <row r="224" spans="1:6" ht="12.75">
      <c r="A224" s="3"/>
      <c r="C224" s="2"/>
      <c r="D224" s="2"/>
      <c r="E224" s="2"/>
      <c r="F224" s="57"/>
    </row>
    <row r="225" spans="1:6" ht="12.75">
      <c r="A225" s="3"/>
      <c r="C225" s="2"/>
      <c r="D225" s="2"/>
      <c r="E225" s="2"/>
      <c r="F225" s="57"/>
    </row>
    <row r="226" spans="1:6" ht="12.75">
      <c r="A226" s="3"/>
      <c r="C226" s="2"/>
      <c r="D226" s="2"/>
      <c r="E226" s="2"/>
      <c r="F226" s="57"/>
    </row>
    <row r="227" spans="1:6" ht="12.75">
      <c r="A227" s="3"/>
      <c r="C227" s="2"/>
      <c r="D227" s="2"/>
      <c r="E227" s="2"/>
      <c r="F227" s="57"/>
    </row>
    <row r="228" spans="1:6" ht="12.75">
      <c r="A228" s="3"/>
      <c r="C228" s="2"/>
      <c r="D228" s="2"/>
      <c r="E228" s="2"/>
      <c r="F228" s="57"/>
    </row>
    <row r="229" spans="1:6" ht="12.75">
      <c r="A229" s="3"/>
      <c r="C229" s="2"/>
      <c r="D229" s="2"/>
      <c r="E229" s="2"/>
      <c r="F229" s="57"/>
    </row>
    <row r="230" spans="1:6" ht="12.75">
      <c r="A230" s="3"/>
      <c r="C230" s="2"/>
      <c r="D230" s="2"/>
      <c r="E230" s="2"/>
      <c r="F230" s="57"/>
    </row>
    <row r="231" spans="1:6" ht="12.75">
      <c r="A231" s="3"/>
      <c r="C231" s="2"/>
      <c r="D231" s="2"/>
      <c r="E231" s="2"/>
      <c r="F231" s="57"/>
    </row>
    <row r="232" spans="1:6" ht="12.75">
      <c r="A232" s="3"/>
      <c r="C232" s="2"/>
      <c r="D232" s="2"/>
      <c r="E232" s="2"/>
      <c r="F232" s="57"/>
    </row>
    <row r="233" spans="1:6" ht="12.75">
      <c r="A233" s="3"/>
      <c r="C233" s="2"/>
      <c r="D233" s="2"/>
      <c r="E233" s="2"/>
      <c r="F233" s="57"/>
    </row>
    <row r="234" spans="1:6" ht="12.75">
      <c r="A234" s="3"/>
      <c r="C234" s="2"/>
      <c r="D234" s="2"/>
      <c r="E234" s="2"/>
      <c r="F234" s="57"/>
    </row>
    <row r="235" spans="1:6" ht="12.75">
      <c r="A235" s="3"/>
      <c r="C235" s="2"/>
      <c r="D235" s="2"/>
      <c r="E235" s="2"/>
      <c r="F235" s="57"/>
    </row>
    <row r="236" spans="1:6" ht="12.75">
      <c r="A236" s="3"/>
      <c r="C236" s="2"/>
      <c r="D236" s="2"/>
      <c r="E236" s="2"/>
      <c r="F236" s="57"/>
    </row>
    <row r="237" spans="1:6" ht="12.75">
      <c r="A237" s="3"/>
      <c r="C237" s="2"/>
      <c r="D237" s="2"/>
      <c r="E237" s="2"/>
      <c r="F237" s="57"/>
    </row>
    <row r="238" spans="1:6" ht="12.75">
      <c r="A238" s="3"/>
      <c r="C238" s="2"/>
      <c r="D238" s="2"/>
      <c r="E238" s="2"/>
      <c r="F238" s="57"/>
    </row>
    <row r="239" spans="1:6" ht="12.75">
      <c r="A239" s="3"/>
      <c r="C239" s="2"/>
      <c r="D239" s="2"/>
      <c r="E239" s="2"/>
      <c r="F239" s="57"/>
    </row>
    <row r="240" spans="1:6" ht="12.75">
      <c r="A240" s="3"/>
      <c r="C240" s="2"/>
      <c r="D240" s="2"/>
      <c r="E240" s="2"/>
      <c r="F240" s="57"/>
    </row>
    <row r="241" spans="1:6" ht="12.75">
      <c r="A241" s="3"/>
      <c r="C241" s="2"/>
      <c r="D241" s="2"/>
      <c r="E241" s="2"/>
      <c r="F241" s="57"/>
    </row>
    <row r="242" spans="1:6" ht="12.75">
      <c r="A242" s="3"/>
      <c r="C242" s="2"/>
      <c r="D242" s="2"/>
      <c r="E242" s="2"/>
      <c r="F242" s="57"/>
    </row>
    <row r="243" spans="1:6" ht="12.75">
      <c r="A243" s="3"/>
      <c r="C243" s="2"/>
      <c r="D243" s="2"/>
      <c r="E243" s="2"/>
      <c r="F243" s="57"/>
    </row>
    <row r="244" spans="1:6" ht="12.75">
      <c r="A244" s="3"/>
      <c r="C244" s="2"/>
      <c r="D244" s="2"/>
      <c r="E244" s="2"/>
      <c r="F244" s="57"/>
    </row>
    <row r="245" spans="1:6" ht="12.75">
      <c r="A245" s="3"/>
      <c r="C245" s="2"/>
      <c r="D245" s="2"/>
      <c r="E245" s="2"/>
      <c r="F245" s="57"/>
    </row>
    <row r="246" spans="1:6" ht="12.75">
      <c r="A246" s="3"/>
      <c r="C246" s="2"/>
      <c r="D246" s="2"/>
      <c r="E246" s="2"/>
      <c r="F246" s="57"/>
    </row>
    <row r="247" spans="1:6" ht="12.75">
      <c r="A247" s="3"/>
      <c r="C247" s="2"/>
      <c r="D247" s="2"/>
      <c r="E247" s="2"/>
      <c r="F247" s="57"/>
    </row>
    <row r="248" spans="1:6" ht="12.75">
      <c r="A248" s="3"/>
      <c r="C248" s="2"/>
      <c r="D248" s="2"/>
      <c r="E248" s="2"/>
      <c r="F248" s="57"/>
    </row>
    <row r="249" spans="1:6" ht="12.75">
      <c r="A249" s="3"/>
      <c r="C249" s="2"/>
      <c r="D249" s="2"/>
      <c r="E249" s="2"/>
      <c r="F249" s="57"/>
    </row>
    <row r="250" spans="1:6" ht="12.75">
      <c r="A250" s="3"/>
      <c r="C250" s="2"/>
      <c r="D250" s="2"/>
      <c r="E250" s="2"/>
      <c r="F250" s="57"/>
    </row>
    <row r="251" spans="1:6" ht="12.75">
      <c r="A251" s="3"/>
      <c r="C251" s="2"/>
      <c r="D251" s="2"/>
      <c r="E251" s="2"/>
      <c r="F251" s="57"/>
    </row>
    <row r="252" spans="1:6" ht="12.75">
      <c r="A252" s="3"/>
      <c r="C252" s="2"/>
      <c r="D252" s="2"/>
      <c r="E252" s="2"/>
      <c r="F252" s="57"/>
    </row>
    <row r="253" spans="1:6" ht="12.75">
      <c r="A253" s="3"/>
      <c r="C253" s="2"/>
      <c r="D253" s="2"/>
      <c r="E253" s="2"/>
      <c r="F253" s="57"/>
    </row>
    <row r="254" spans="1:6" ht="12.75">
      <c r="A254" s="3"/>
      <c r="C254" s="2"/>
      <c r="D254" s="2"/>
      <c r="E254" s="2"/>
      <c r="F254" s="57"/>
    </row>
    <row r="255" spans="1:6" ht="12.75">
      <c r="A255" s="3"/>
      <c r="C255" s="2"/>
      <c r="D255" s="2"/>
      <c r="E255" s="2"/>
      <c r="F255" s="57"/>
    </row>
    <row r="256" spans="1:6" ht="12.75">
      <c r="A256" s="3"/>
      <c r="C256" s="2"/>
      <c r="D256" s="2"/>
      <c r="E256" s="2"/>
      <c r="F256" s="57"/>
    </row>
    <row r="257" spans="1:6" ht="12.75">
      <c r="A257" s="3"/>
      <c r="C257" s="2"/>
      <c r="D257" s="2"/>
      <c r="E257" s="2"/>
      <c r="F257" s="57"/>
    </row>
    <row r="258" spans="1:6" ht="12.75">
      <c r="A258" s="3"/>
      <c r="C258" s="2"/>
      <c r="D258" s="2"/>
      <c r="E258" s="2"/>
      <c r="F258" s="57"/>
    </row>
    <row r="259" spans="1:6" ht="12.75">
      <c r="A259" s="3"/>
      <c r="C259" s="2"/>
      <c r="D259" s="2"/>
      <c r="E259" s="2"/>
      <c r="F259" s="57"/>
    </row>
    <row r="260" spans="1:6" ht="12.75">
      <c r="A260" s="3"/>
      <c r="C260" s="2"/>
      <c r="D260" s="2"/>
      <c r="E260" s="2"/>
      <c r="F260" s="57"/>
    </row>
    <row r="261" spans="1:6" ht="12.75">
      <c r="A261" s="3"/>
      <c r="C261" s="2"/>
      <c r="D261" s="2"/>
      <c r="E261" s="2"/>
      <c r="F261" s="57"/>
    </row>
    <row r="262" spans="1:6" ht="12.75">
      <c r="A262" s="3"/>
      <c r="C262" s="2"/>
      <c r="D262" s="2"/>
      <c r="E262" s="2"/>
      <c r="F262" s="57"/>
    </row>
    <row r="263" spans="1:6" ht="12.75">
      <c r="A263" s="3"/>
      <c r="C263" s="2"/>
      <c r="D263" s="2"/>
      <c r="E263" s="2"/>
      <c r="F263" s="57"/>
    </row>
    <row r="264" spans="1:6" ht="12.75">
      <c r="A264" s="3"/>
      <c r="C264" s="2"/>
      <c r="D264" s="2"/>
      <c r="E264" s="2"/>
      <c r="F264" s="57"/>
    </row>
    <row r="265" spans="1:6" ht="12.75">
      <c r="A265" s="3"/>
      <c r="C265" s="2"/>
      <c r="D265" s="2"/>
      <c r="E265" s="2"/>
      <c r="F265" s="57"/>
    </row>
    <row r="266" spans="1:6" ht="12.75">
      <c r="A266" s="3"/>
      <c r="C266" s="2"/>
      <c r="D266" s="2"/>
      <c r="E266" s="2"/>
      <c r="F266" s="57"/>
    </row>
    <row r="267" spans="1:6" ht="12.75">
      <c r="A267" s="3"/>
      <c r="C267" s="2"/>
      <c r="D267" s="2"/>
      <c r="E267" s="2"/>
      <c r="F267" s="57"/>
    </row>
    <row r="268" spans="1:6" ht="12.75">
      <c r="A268" s="3"/>
      <c r="C268" s="2"/>
      <c r="D268" s="2"/>
      <c r="E268" s="2"/>
      <c r="F268" s="57"/>
    </row>
    <row r="269" spans="1:6" ht="12.75">
      <c r="A269" s="3"/>
      <c r="C269" s="2"/>
      <c r="D269" s="2"/>
      <c r="E269" s="2"/>
      <c r="F269" s="57"/>
    </row>
    <row r="270" spans="1:6" ht="12.75">
      <c r="A270" s="3"/>
      <c r="C270" s="2"/>
      <c r="D270" s="2"/>
      <c r="E270" s="2"/>
      <c r="F270" s="57"/>
    </row>
    <row r="271" spans="1:6" ht="12.75">
      <c r="A271" s="3"/>
      <c r="C271" s="2"/>
      <c r="D271" s="2"/>
      <c r="E271" s="2"/>
      <c r="F271" s="57"/>
    </row>
    <row r="272" spans="1:6" ht="12.75">
      <c r="A272" s="3"/>
      <c r="C272" s="2"/>
      <c r="D272" s="2"/>
      <c r="E272" s="2"/>
      <c r="F272" s="57"/>
    </row>
    <row r="273" spans="1:6" ht="12.75">
      <c r="A273" s="3"/>
      <c r="C273" s="2"/>
      <c r="D273" s="2"/>
      <c r="E273" s="2"/>
      <c r="F273" s="57"/>
    </row>
    <row r="274" spans="1:6" ht="12.75">
      <c r="A274" s="3"/>
      <c r="C274" s="2"/>
      <c r="D274" s="2"/>
      <c r="E274" s="2"/>
      <c r="F274" s="57"/>
    </row>
    <row r="275" spans="1:6" ht="12.75">
      <c r="A275" s="3"/>
      <c r="C275" s="2"/>
      <c r="D275" s="2"/>
      <c r="E275" s="2"/>
      <c r="F275" s="57"/>
    </row>
    <row r="276" spans="1:6" ht="12.75">
      <c r="A276" s="3"/>
      <c r="C276" s="2"/>
      <c r="D276" s="2"/>
      <c r="E276" s="2"/>
      <c r="F276" s="57"/>
    </row>
    <row r="277" spans="1:6" ht="12.75">
      <c r="A277" s="3"/>
      <c r="C277" s="2"/>
      <c r="D277" s="2"/>
      <c r="E277" s="2"/>
      <c r="F277" s="57"/>
    </row>
    <row r="278" spans="1:6" ht="12.75">
      <c r="A278" s="3"/>
      <c r="C278" s="2"/>
      <c r="D278" s="2"/>
      <c r="E278" s="2"/>
      <c r="F278" s="57"/>
    </row>
    <row r="279" spans="1:6" ht="12.75">
      <c r="A279" s="3"/>
      <c r="C279" s="2"/>
      <c r="D279" s="2"/>
      <c r="E279" s="2"/>
      <c r="F279" s="57"/>
    </row>
    <row r="280" spans="1:6" ht="12.75">
      <c r="A280" s="3"/>
      <c r="C280" s="2"/>
      <c r="D280" s="2"/>
      <c r="E280" s="2"/>
      <c r="F280" s="57"/>
    </row>
    <row r="281" spans="1:6" ht="12.75">
      <c r="A281" s="3"/>
      <c r="C281" s="2"/>
      <c r="D281" s="2"/>
      <c r="E281" s="2"/>
      <c r="F281" s="57"/>
    </row>
    <row r="282" spans="1:6" ht="12.75">
      <c r="A282" s="3"/>
      <c r="C282" s="2"/>
      <c r="D282" s="2"/>
      <c r="E282" s="2"/>
      <c r="F282" s="57"/>
    </row>
    <row r="283" spans="1:6" ht="12.75">
      <c r="A283" s="3"/>
      <c r="C283" s="2"/>
      <c r="D283" s="2"/>
      <c r="E283" s="2"/>
      <c r="F283" s="57"/>
    </row>
    <row r="284" spans="1:6" ht="12.75">
      <c r="A284" s="3"/>
      <c r="C284" s="2"/>
      <c r="D284" s="2"/>
      <c r="E284" s="2"/>
      <c r="F284" s="57"/>
    </row>
    <row r="285" spans="1:6" ht="12.75">
      <c r="A285" s="3"/>
      <c r="C285" s="2"/>
      <c r="D285" s="2"/>
      <c r="E285" s="2"/>
      <c r="F285" s="57"/>
    </row>
    <row r="286" spans="1:6" ht="12.75">
      <c r="A286" s="3"/>
      <c r="C286" s="2"/>
      <c r="D286" s="2"/>
      <c r="E286" s="2"/>
      <c r="F286" s="57"/>
    </row>
    <row r="287" spans="1:6" ht="12.75">
      <c r="A287" s="3"/>
      <c r="C287" s="2"/>
      <c r="D287" s="2"/>
      <c r="E287" s="2"/>
      <c r="F287" s="57"/>
    </row>
    <row r="288" spans="1:6" ht="12.75">
      <c r="A288" s="3"/>
      <c r="C288" s="2"/>
      <c r="D288" s="2"/>
      <c r="E288" s="2"/>
      <c r="F288" s="57"/>
    </row>
    <row r="289" spans="1:6" ht="12.75">
      <c r="A289" s="3"/>
      <c r="C289" s="2"/>
      <c r="D289" s="2"/>
      <c r="E289" s="2"/>
      <c r="F289" s="57"/>
    </row>
    <row r="290" spans="1:6" ht="12.75">
      <c r="A290" s="3"/>
      <c r="C290" s="2"/>
      <c r="D290" s="2"/>
      <c r="E290" s="2"/>
      <c r="F290" s="57"/>
    </row>
    <row r="291" spans="1:6" ht="12.75">
      <c r="A291" s="3"/>
      <c r="C291" s="2"/>
      <c r="D291" s="2"/>
      <c r="E291" s="2"/>
      <c r="F291" s="57"/>
    </row>
    <row r="292" spans="1:6" ht="12.75">
      <c r="A292" s="3"/>
      <c r="C292" s="2"/>
      <c r="D292" s="2"/>
      <c r="E292" s="2"/>
      <c r="F292" s="57"/>
    </row>
    <row r="293" spans="1:6" ht="12.75">
      <c r="A293" s="3"/>
      <c r="C293" s="2"/>
      <c r="D293" s="2"/>
      <c r="E293" s="2"/>
      <c r="F293" s="57"/>
    </row>
    <row r="294" spans="1:6" ht="12.75">
      <c r="A294" s="3"/>
      <c r="C294" s="2"/>
      <c r="D294" s="2"/>
      <c r="E294" s="2"/>
      <c r="F294" s="57"/>
    </row>
    <row r="295" spans="1:6" ht="12.75">
      <c r="A295" s="3"/>
      <c r="C295" s="2"/>
      <c r="D295" s="2"/>
      <c r="E295" s="2"/>
      <c r="F295" s="57"/>
    </row>
    <row r="296" spans="1:6" ht="12.75">
      <c r="A296" s="3"/>
      <c r="C296" s="2"/>
      <c r="D296" s="2"/>
      <c r="E296" s="2"/>
      <c r="F296" s="57"/>
    </row>
    <row r="297" spans="1:6" ht="12.75">
      <c r="A297" s="3"/>
      <c r="C297" s="2"/>
      <c r="D297" s="2"/>
      <c r="E297" s="2"/>
      <c r="F297" s="57"/>
    </row>
    <row r="298" spans="1:6" ht="12.75">
      <c r="A298" s="3"/>
      <c r="C298" s="2"/>
      <c r="D298" s="2"/>
      <c r="E298" s="2"/>
      <c r="F298" s="57"/>
    </row>
    <row r="299" spans="1:6" ht="12.75">
      <c r="A299" s="3"/>
      <c r="C299" s="2"/>
      <c r="D299" s="2"/>
      <c r="E299" s="2"/>
      <c r="F299" s="57"/>
    </row>
    <row r="300" spans="1:6" ht="12.75">
      <c r="A300" s="3"/>
      <c r="C300" s="2"/>
      <c r="D300" s="2"/>
      <c r="E300" s="2"/>
      <c r="F300" s="57"/>
    </row>
    <row r="301" spans="1:6" ht="12.75">
      <c r="A301" s="3"/>
      <c r="C301" s="2"/>
      <c r="D301" s="2"/>
      <c r="E301" s="2"/>
      <c r="F301" s="57"/>
    </row>
    <row r="302" spans="1:6" ht="12.75">
      <c r="A302" s="3"/>
      <c r="C302" s="2"/>
      <c r="D302" s="2"/>
      <c r="E302" s="2"/>
      <c r="F302" s="57"/>
    </row>
    <row r="303" spans="1:6" ht="12.75">
      <c r="A303" s="3"/>
      <c r="C303" s="2"/>
      <c r="D303" s="2"/>
      <c r="E303" s="2"/>
      <c r="F303" s="57"/>
    </row>
    <row r="304" spans="1:6" ht="12.75">
      <c r="A304" s="3"/>
      <c r="C304" s="2"/>
      <c r="D304" s="2"/>
      <c r="E304" s="2"/>
      <c r="F304" s="57"/>
    </row>
    <row r="305" spans="1:6" ht="12.75">
      <c r="A305" s="3"/>
      <c r="C305" s="2"/>
      <c r="D305" s="2"/>
      <c r="E305" s="2"/>
      <c r="F305" s="57"/>
    </row>
    <row r="306" spans="1:6" ht="12.75">
      <c r="A306" s="3"/>
      <c r="C306" s="2"/>
      <c r="D306" s="2"/>
      <c r="E306" s="2"/>
      <c r="F306" s="57"/>
    </row>
    <row r="307" spans="1:6" ht="12.75">
      <c r="A307" s="3"/>
      <c r="C307" s="2"/>
      <c r="D307" s="2"/>
      <c r="E307" s="2"/>
      <c r="F307" s="57"/>
    </row>
    <row r="308" spans="1:6" ht="12.75">
      <c r="A308" s="3"/>
      <c r="C308" s="2"/>
      <c r="D308" s="2"/>
      <c r="E308" s="2"/>
      <c r="F308" s="57"/>
    </row>
    <row r="309" spans="1:6" ht="12.75">
      <c r="A309" s="3"/>
      <c r="C309" s="2"/>
      <c r="D309" s="2"/>
      <c r="E309" s="2"/>
      <c r="F309" s="57"/>
    </row>
    <row r="310" spans="1:6" ht="12.75">
      <c r="A310" s="3"/>
      <c r="C310" s="2"/>
      <c r="D310" s="2"/>
      <c r="E310" s="2"/>
      <c r="F310" s="57"/>
    </row>
    <row r="311" spans="1:6" ht="12.75">
      <c r="A311" s="3"/>
      <c r="C311" s="2"/>
      <c r="D311" s="2"/>
      <c r="E311" s="2"/>
      <c r="F311" s="57"/>
    </row>
    <row r="312" spans="1:6" ht="12.75">
      <c r="A312" s="3"/>
      <c r="C312" s="2"/>
      <c r="D312" s="2"/>
      <c r="E312" s="2"/>
      <c r="F312" s="57"/>
    </row>
    <row r="313" spans="1:6" ht="12.75">
      <c r="A313" s="3"/>
      <c r="C313" s="2"/>
      <c r="D313" s="2"/>
      <c r="E313" s="2"/>
      <c r="F313" s="57"/>
    </row>
    <row r="314" spans="1:6" ht="12.75">
      <c r="A314" s="3"/>
      <c r="C314" s="2"/>
      <c r="D314" s="2"/>
      <c r="E314" s="2"/>
      <c r="F314" s="57"/>
    </row>
    <row r="315" spans="1:6" ht="12.75">
      <c r="A315" s="3"/>
      <c r="C315" s="2"/>
      <c r="D315" s="2"/>
      <c r="E315" s="2"/>
      <c r="F315" s="57"/>
    </row>
    <row r="316" spans="1:6" ht="12.75">
      <c r="A316" s="3"/>
      <c r="C316" s="2"/>
      <c r="D316" s="2"/>
      <c r="E316" s="2"/>
      <c r="F316" s="57"/>
    </row>
    <row r="317" spans="1:6" ht="12.75">
      <c r="A317" s="3"/>
      <c r="C317" s="2"/>
      <c r="D317" s="2"/>
      <c r="E317" s="2"/>
      <c r="F317" s="57"/>
    </row>
    <row r="318" spans="1:6" ht="12.75">
      <c r="A318" s="3"/>
      <c r="C318" s="2"/>
      <c r="D318" s="2"/>
      <c r="E318" s="2"/>
      <c r="F318" s="57"/>
    </row>
    <row r="319" spans="1:6" ht="12.75">
      <c r="A319" s="3"/>
      <c r="C319" s="2"/>
      <c r="D319" s="2"/>
      <c r="E319" s="2"/>
      <c r="F319" s="57"/>
    </row>
    <row r="320" spans="1:6" ht="12.75">
      <c r="A320" s="3"/>
      <c r="C320" s="2"/>
      <c r="D320" s="2"/>
      <c r="E320" s="2"/>
      <c r="F320" s="57"/>
    </row>
    <row r="321" spans="1:6" ht="12.75">
      <c r="A321" s="3"/>
      <c r="C321" s="2"/>
      <c r="D321" s="2"/>
      <c r="E321" s="2"/>
      <c r="F321" s="57"/>
    </row>
    <row r="322" spans="1:6" ht="12.75">
      <c r="A322" s="3"/>
      <c r="C322" s="2"/>
      <c r="D322" s="2"/>
      <c r="E322" s="2"/>
      <c r="F322" s="57"/>
    </row>
    <row r="323" spans="1:6" ht="12.75">
      <c r="A323" s="3"/>
      <c r="C323" s="2"/>
      <c r="D323" s="2"/>
      <c r="E323" s="2"/>
      <c r="F323" s="57"/>
    </row>
    <row r="324" spans="1:6" ht="12.75">
      <c r="A324" s="3"/>
      <c r="C324" s="2"/>
      <c r="D324" s="2"/>
      <c r="E324" s="2"/>
      <c r="F324" s="57"/>
    </row>
    <row r="325" spans="1:6" ht="12.75">
      <c r="A325" s="3"/>
      <c r="C325" s="2"/>
      <c r="D325" s="2"/>
      <c r="E325" s="2"/>
      <c r="F325" s="57"/>
    </row>
    <row r="326" spans="1:6" ht="12.75">
      <c r="A326" s="3"/>
      <c r="C326" s="2"/>
      <c r="D326" s="2"/>
      <c r="E326" s="2"/>
      <c r="F326" s="57"/>
    </row>
    <row r="327" spans="1:6" ht="12.75">
      <c r="A327" s="3"/>
      <c r="C327" s="2"/>
      <c r="D327" s="2"/>
      <c r="E327" s="2"/>
      <c r="F327" s="57"/>
    </row>
    <row r="328" spans="1:6" ht="12.75">
      <c r="A328" s="3"/>
      <c r="C328" s="2"/>
      <c r="D328" s="2"/>
      <c r="E328" s="2"/>
      <c r="F328" s="57"/>
    </row>
    <row r="329" spans="1:6" ht="12.75">
      <c r="A329" s="3"/>
      <c r="C329" s="2"/>
      <c r="D329" s="2"/>
      <c r="E329" s="2"/>
      <c r="F329" s="57"/>
    </row>
    <row r="330" spans="1:6" ht="12.75">
      <c r="A330" s="3"/>
      <c r="C330" s="2"/>
      <c r="D330" s="2"/>
      <c r="E330" s="2"/>
      <c r="F330" s="57"/>
    </row>
    <row r="331" spans="1:6" ht="12.75">
      <c r="A331" s="3"/>
      <c r="C331" s="2"/>
      <c r="D331" s="2"/>
      <c r="E331" s="2"/>
      <c r="F331" s="57"/>
    </row>
    <row r="332" spans="1:6" ht="12.75">
      <c r="A332" s="3"/>
      <c r="C332" s="2"/>
      <c r="D332" s="2"/>
      <c r="E332" s="2"/>
      <c r="F332" s="57"/>
    </row>
    <row r="333" spans="1:6" ht="12.75">
      <c r="A333" s="3"/>
      <c r="C333" s="2"/>
      <c r="D333" s="2"/>
      <c r="E333" s="2"/>
      <c r="F333" s="57"/>
    </row>
    <row r="334" spans="1:6" ht="12.75">
      <c r="A334" s="3"/>
      <c r="C334" s="2"/>
      <c r="D334" s="2"/>
      <c r="E334" s="2"/>
      <c r="F334" s="57"/>
    </row>
    <row r="335" spans="1:6" ht="12.75">
      <c r="A335" s="3"/>
      <c r="C335" s="2"/>
      <c r="D335" s="2"/>
      <c r="E335" s="2"/>
      <c r="F335" s="57"/>
    </row>
    <row r="336" spans="1:6" ht="12.75">
      <c r="A336" s="3"/>
      <c r="C336" s="2"/>
      <c r="D336" s="2"/>
      <c r="E336" s="2"/>
      <c r="F336" s="57"/>
    </row>
    <row r="337" spans="1:6" ht="12.75">
      <c r="A337" s="3"/>
      <c r="C337" s="2"/>
      <c r="D337" s="2"/>
      <c r="E337" s="2"/>
      <c r="F337" s="57"/>
    </row>
    <row r="338" spans="1:6" ht="12.75">
      <c r="A338" s="3"/>
      <c r="C338" s="2"/>
      <c r="D338" s="2"/>
      <c r="E338" s="2"/>
      <c r="F338" s="57"/>
    </row>
    <row r="339" spans="1:6" ht="12.75">
      <c r="A339" s="3"/>
      <c r="C339" s="2"/>
      <c r="D339" s="2"/>
      <c r="E339" s="2"/>
      <c r="F339" s="57"/>
    </row>
    <row r="340" spans="1:6" ht="12.75">
      <c r="A340" s="3"/>
      <c r="C340" s="2"/>
      <c r="D340" s="2"/>
      <c r="E340" s="2"/>
      <c r="F340" s="57"/>
    </row>
    <row r="341" spans="1:6" ht="12.75">
      <c r="A341" s="3"/>
      <c r="C341" s="2"/>
      <c r="D341" s="2"/>
      <c r="E341" s="2"/>
      <c r="F341" s="57"/>
    </row>
    <row r="342" spans="1:6" ht="12.75">
      <c r="A342" s="3"/>
      <c r="C342" s="2"/>
      <c r="D342" s="2"/>
      <c r="E342" s="2"/>
      <c r="F342" s="57"/>
    </row>
    <row r="343" spans="1:6" ht="12.75">
      <c r="A343" s="3"/>
      <c r="C343" s="2"/>
      <c r="D343" s="2"/>
      <c r="E343" s="2"/>
      <c r="F343" s="57"/>
    </row>
    <row r="344" spans="1:6" ht="12.75">
      <c r="A344" s="3"/>
      <c r="C344" s="2"/>
      <c r="D344" s="2"/>
      <c r="E344" s="2"/>
      <c r="F344" s="57"/>
    </row>
    <row r="345" spans="1:6" ht="12.75">
      <c r="A345" s="3"/>
      <c r="C345" s="2"/>
      <c r="D345" s="2"/>
      <c r="E345" s="2"/>
      <c r="F345" s="57"/>
    </row>
    <row r="346" spans="1:6" ht="12.75">
      <c r="A346" s="3"/>
      <c r="C346" s="2"/>
      <c r="D346" s="2"/>
      <c r="E346" s="2"/>
      <c r="F346" s="57"/>
    </row>
    <row r="347" spans="1:6" ht="12.75">
      <c r="A347" s="3"/>
      <c r="C347" s="2"/>
      <c r="D347" s="2"/>
      <c r="E347" s="2"/>
      <c r="F347" s="57"/>
    </row>
    <row r="348" spans="1:6" ht="12.75">
      <c r="A348" s="3"/>
      <c r="C348" s="2"/>
      <c r="D348" s="2"/>
      <c r="E348" s="2"/>
      <c r="F348" s="57"/>
    </row>
    <row r="349" spans="1:6" ht="12.75">
      <c r="A349" s="3"/>
      <c r="C349" s="2"/>
      <c r="D349" s="2"/>
      <c r="E349" s="2"/>
      <c r="F349" s="57"/>
    </row>
    <row r="350" spans="1:6" ht="12.75">
      <c r="A350" s="3"/>
      <c r="C350" s="2"/>
      <c r="D350" s="2"/>
      <c r="E350" s="2"/>
      <c r="F350" s="57"/>
    </row>
    <row r="351" spans="1:6" ht="12.75">
      <c r="A351" s="3"/>
      <c r="C351" s="2"/>
      <c r="D351" s="2"/>
      <c r="E351" s="2"/>
      <c r="F351" s="57"/>
    </row>
    <row r="352" spans="1:6" ht="12.75">
      <c r="A352" s="3"/>
      <c r="C352" s="2"/>
      <c r="D352" s="2"/>
      <c r="E352" s="2"/>
      <c r="F352" s="57"/>
    </row>
    <row r="353" spans="1:6" ht="12.75">
      <c r="A353" s="3"/>
      <c r="C353" s="2"/>
      <c r="D353" s="2"/>
      <c r="E353" s="2"/>
      <c r="F353" s="57"/>
    </row>
    <row r="354" spans="1:6" ht="12.75">
      <c r="A354" s="3"/>
      <c r="C354" s="2"/>
      <c r="D354" s="2"/>
      <c r="E354" s="2"/>
      <c r="F354" s="57"/>
    </row>
    <row r="355" spans="1:6" ht="12.75">
      <c r="A355" s="3"/>
      <c r="C355" s="2"/>
      <c r="D355" s="2"/>
      <c r="E355" s="2"/>
      <c r="F355" s="57"/>
    </row>
    <row r="356" spans="1:6" ht="12.75">
      <c r="A356" s="3"/>
      <c r="C356" s="2"/>
      <c r="D356" s="2"/>
      <c r="E356" s="2"/>
      <c r="F356" s="57"/>
    </row>
    <row r="357" spans="1:6" ht="12.75">
      <c r="A357" s="3"/>
      <c r="C357" s="2"/>
      <c r="D357" s="2"/>
      <c r="E357" s="2"/>
      <c r="F357" s="57"/>
    </row>
    <row r="358" spans="1:6" ht="12.75">
      <c r="A358" s="3"/>
      <c r="C358" s="2"/>
      <c r="D358" s="2"/>
      <c r="E358" s="2"/>
      <c r="F358" s="57"/>
    </row>
    <row r="359" spans="1:6" ht="12.75">
      <c r="A359" s="3"/>
      <c r="C359" s="2"/>
      <c r="D359" s="2"/>
      <c r="E359" s="2"/>
      <c r="F359" s="57"/>
    </row>
    <row r="360" spans="1:6" ht="12.75">
      <c r="A360" s="3"/>
      <c r="C360" s="2"/>
      <c r="D360" s="2"/>
      <c r="E360" s="2"/>
      <c r="F360" s="57"/>
    </row>
    <row r="361" spans="1:6" ht="12.75">
      <c r="A361" s="3"/>
      <c r="C361" s="2"/>
      <c r="D361" s="2"/>
      <c r="E361" s="2"/>
      <c r="F361" s="57"/>
    </row>
    <row r="362" spans="1:6" ht="12.75">
      <c r="A362" s="3"/>
      <c r="C362" s="2"/>
      <c r="D362" s="2"/>
      <c r="E362" s="2"/>
      <c r="F362" s="57"/>
    </row>
    <row r="363" spans="1:6" ht="12.75">
      <c r="A363" s="3"/>
      <c r="C363" s="2"/>
      <c r="D363" s="2"/>
      <c r="E363" s="2"/>
      <c r="F363" s="57"/>
    </row>
    <row r="364" spans="1:6" ht="12.75">
      <c r="A364" s="3"/>
      <c r="C364" s="2"/>
      <c r="D364" s="2"/>
      <c r="E364" s="2"/>
      <c r="F364" s="57"/>
    </row>
    <row r="365" spans="1:6" ht="12.75">
      <c r="A365" s="3"/>
      <c r="C365" s="2"/>
      <c r="D365" s="2"/>
      <c r="E365" s="2"/>
      <c r="F365" s="57"/>
    </row>
    <row r="366" spans="1:6" ht="12.75">
      <c r="A366" s="3"/>
      <c r="C366" s="2"/>
      <c r="D366" s="2"/>
      <c r="E366" s="2"/>
      <c r="F366" s="57"/>
    </row>
    <row r="367" spans="1:6" ht="12.75">
      <c r="A367" s="3"/>
      <c r="C367" s="2"/>
      <c r="D367" s="2"/>
      <c r="E367" s="2"/>
      <c r="F367" s="57"/>
    </row>
    <row r="368" spans="1:6" ht="12.75">
      <c r="A368" s="3"/>
      <c r="C368" s="2"/>
      <c r="D368" s="2"/>
      <c r="E368" s="2"/>
      <c r="F368" s="57"/>
    </row>
    <row r="369" spans="1:6" ht="12.75">
      <c r="A369" s="3"/>
      <c r="C369" s="2"/>
      <c r="D369" s="2"/>
      <c r="E369" s="2"/>
      <c r="F369" s="57"/>
    </row>
    <row r="370" spans="1:6" ht="12.75">
      <c r="A370" s="3"/>
      <c r="C370" s="2"/>
      <c r="D370" s="2"/>
      <c r="E370" s="2"/>
      <c r="F370" s="57"/>
    </row>
    <row r="371" spans="1:6" ht="12.75">
      <c r="A371" s="3"/>
      <c r="C371" s="2"/>
      <c r="D371" s="2"/>
      <c r="E371" s="2"/>
      <c r="F371" s="57"/>
    </row>
    <row r="372" spans="1:6" ht="12.75">
      <c r="A372" s="3"/>
      <c r="C372" s="2"/>
      <c r="D372" s="2"/>
      <c r="E372" s="2"/>
      <c r="F372" s="57"/>
    </row>
    <row r="373" spans="1:6" ht="12.75">
      <c r="A373" s="3"/>
      <c r="C373" s="2"/>
      <c r="D373" s="2"/>
      <c r="E373" s="2"/>
      <c r="F373" s="57"/>
    </row>
    <row r="374" spans="1:6" ht="12.75">
      <c r="A374" s="3"/>
      <c r="C374" s="2"/>
      <c r="D374" s="2"/>
      <c r="E374" s="2"/>
      <c r="F374" s="57"/>
    </row>
    <row r="375" spans="1:6" ht="12.75">
      <c r="A375" s="3"/>
      <c r="C375" s="2"/>
      <c r="D375" s="2"/>
      <c r="E375" s="2"/>
      <c r="F375" s="57"/>
    </row>
    <row r="376" spans="1:6" ht="12.75">
      <c r="A376" s="3"/>
      <c r="C376" s="2"/>
      <c r="D376" s="2"/>
      <c r="E376" s="2"/>
      <c r="F376" s="57"/>
    </row>
    <row r="377" spans="1:6" ht="12.75">
      <c r="A377" s="3"/>
      <c r="C377" s="2"/>
      <c r="D377" s="2"/>
      <c r="E377" s="2"/>
      <c r="F377" s="57"/>
    </row>
    <row r="378" spans="1:6" ht="12.75">
      <c r="A378" s="3"/>
      <c r="C378" s="2"/>
      <c r="D378" s="2"/>
      <c r="E378" s="2"/>
      <c r="F378" s="57"/>
    </row>
    <row r="379" spans="1:6" ht="12.75">
      <c r="A379" s="3"/>
      <c r="C379" s="2"/>
      <c r="D379" s="2"/>
      <c r="E379" s="2"/>
      <c r="F379" s="57"/>
    </row>
    <row r="380" spans="1:6" ht="12.75">
      <c r="A380" s="3"/>
      <c r="C380" s="2"/>
      <c r="D380" s="2"/>
      <c r="E380" s="2"/>
      <c r="F380" s="57"/>
    </row>
    <row r="381" spans="1:6" ht="12.75">
      <c r="A381" s="3"/>
      <c r="C381" s="2"/>
      <c r="D381" s="2"/>
      <c r="E381" s="2"/>
      <c r="F381" s="57"/>
    </row>
    <row r="382" spans="1:6" ht="12.75">
      <c r="A382" s="3"/>
      <c r="C382" s="2"/>
      <c r="D382" s="2"/>
      <c r="E382" s="2"/>
      <c r="F382" s="57"/>
    </row>
    <row r="383" spans="1:6" ht="12.75">
      <c r="A383" s="3"/>
      <c r="C383" s="2"/>
      <c r="D383" s="2"/>
      <c r="E383" s="2"/>
      <c r="F383" s="57"/>
    </row>
    <row r="384" spans="1:6" ht="12.75">
      <c r="A384" s="3"/>
      <c r="C384" s="2"/>
      <c r="D384" s="2"/>
      <c r="E384" s="2"/>
      <c r="F384" s="57"/>
    </row>
    <row r="385" spans="1:6" ht="12.75">
      <c r="A385" s="3"/>
      <c r="C385" s="2"/>
      <c r="D385" s="2"/>
      <c r="E385" s="2"/>
      <c r="F385" s="57"/>
    </row>
    <row r="386" spans="1:6" ht="12.75">
      <c r="A386" s="3"/>
      <c r="C386" s="2"/>
      <c r="D386" s="2"/>
      <c r="E386" s="2"/>
      <c r="F386" s="57"/>
    </row>
    <row r="387" spans="1:6" ht="12.75">
      <c r="A387" s="3"/>
      <c r="C387" s="2"/>
      <c r="D387" s="2"/>
      <c r="E387" s="2"/>
      <c r="F387" s="57"/>
    </row>
    <row r="388" spans="1:6" ht="12.75">
      <c r="A388" s="3"/>
      <c r="C388" s="2"/>
      <c r="D388" s="2"/>
      <c r="E388" s="2"/>
      <c r="F388" s="57"/>
    </row>
    <row r="389" spans="1:6" ht="12.75">
      <c r="A389" s="3"/>
      <c r="C389" s="2"/>
      <c r="D389" s="2"/>
      <c r="E389" s="2"/>
      <c r="F389" s="57"/>
    </row>
    <row r="390" spans="1:6" ht="12.75">
      <c r="A390" s="3"/>
      <c r="C390" s="2"/>
      <c r="D390" s="2"/>
      <c r="E390" s="2"/>
      <c r="F390" s="57"/>
    </row>
    <row r="391" spans="1:6" ht="12.75">
      <c r="A391" s="3"/>
      <c r="C391" s="2"/>
      <c r="D391" s="2"/>
      <c r="E391" s="2"/>
      <c r="F391" s="57"/>
    </row>
    <row r="392" spans="1:6" ht="12.75">
      <c r="A392" s="3"/>
      <c r="C392" s="2"/>
      <c r="D392" s="2"/>
      <c r="E392" s="2"/>
      <c r="F392" s="57"/>
    </row>
    <row r="393" spans="1:6" ht="12.75">
      <c r="A393" s="3"/>
      <c r="C393" s="2"/>
      <c r="D393" s="2"/>
      <c r="E393" s="2"/>
      <c r="F393" s="57"/>
    </row>
    <row r="394" spans="1:6" ht="12.75">
      <c r="A394" s="3"/>
      <c r="C394" s="2"/>
      <c r="D394" s="2"/>
      <c r="E394" s="2"/>
      <c r="F394" s="57"/>
    </row>
    <row r="395" spans="1:6" ht="12.75">
      <c r="A395" s="3"/>
      <c r="C395" s="2"/>
      <c r="D395" s="2"/>
      <c r="E395" s="2"/>
      <c r="F395" s="57"/>
    </row>
    <row r="396" spans="1:6" ht="12.75">
      <c r="A396" s="3"/>
      <c r="C396" s="2"/>
      <c r="D396" s="2"/>
      <c r="E396" s="2"/>
      <c r="F396" s="57"/>
    </row>
    <row r="397" spans="1:6" ht="12.75">
      <c r="A397" s="3"/>
      <c r="C397" s="2"/>
      <c r="D397" s="2"/>
      <c r="E397" s="2"/>
      <c r="F397" s="57"/>
    </row>
    <row r="398" spans="1:6" ht="12.75">
      <c r="A398" s="3"/>
      <c r="C398" s="2"/>
      <c r="D398" s="2"/>
      <c r="E398" s="2"/>
      <c r="F398" s="57"/>
    </row>
    <row r="399" spans="1:6" ht="12.75">
      <c r="A399" s="3"/>
      <c r="C399" s="2"/>
      <c r="D399" s="2"/>
      <c r="E399" s="2"/>
      <c r="F399" s="57"/>
    </row>
    <row r="400" spans="1:6" ht="12.75">
      <c r="A400" s="3"/>
      <c r="C400" s="2"/>
      <c r="D400" s="2"/>
      <c r="E400" s="2"/>
      <c r="F400" s="57"/>
    </row>
    <row r="401" spans="1:6" ht="12.75">
      <c r="A401" s="3"/>
      <c r="C401" s="2"/>
      <c r="D401" s="2"/>
      <c r="E401" s="2"/>
      <c r="F401" s="57"/>
    </row>
    <row r="402" spans="1:6" ht="12.75">
      <c r="A402" s="3"/>
      <c r="C402" s="2"/>
      <c r="D402" s="2"/>
      <c r="E402" s="2"/>
      <c r="F402" s="57"/>
    </row>
    <row r="403" spans="1:6" ht="12.75">
      <c r="A403" s="3"/>
      <c r="C403" s="2"/>
      <c r="D403" s="2"/>
      <c r="E403" s="2"/>
      <c r="F403" s="57"/>
    </row>
    <row r="404" spans="1:6" ht="12.75">
      <c r="A404" s="3"/>
      <c r="C404" s="2"/>
      <c r="D404" s="2"/>
      <c r="E404" s="2"/>
      <c r="F404" s="57"/>
    </row>
    <row r="405" spans="1:6" ht="12.75">
      <c r="A405" s="3"/>
      <c r="C405" s="2"/>
      <c r="D405" s="2"/>
      <c r="E405" s="2"/>
      <c r="F405" s="57"/>
    </row>
    <row r="406" spans="1:6" ht="12.75">
      <c r="A406" s="3"/>
      <c r="C406" s="2"/>
      <c r="D406" s="2"/>
      <c r="E406" s="2"/>
      <c r="F406" s="57"/>
    </row>
    <row r="407" spans="1:6" ht="12.75">
      <c r="A407" s="3"/>
      <c r="C407" s="2"/>
      <c r="D407" s="2"/>
      <c r="E407" s="2"/>
      <c r="F407" s="57"/>
    </row>
    <row r="408" spans="1:6" ht="12.75">
      <c r="A408" s="3"/>
      <c r="C408" s="2"/>
      <c r="D408" s="2"/>
      <c r="E408" s="2"/>
      <c r="F408" s="57"/>
    </row>
    <row r="409" spans="1:6" ht="12.75">
      <c r="A409" s="3"/>
      <c r="C409" s="2"/>
      <c r="D409" s="2"/>
      <c r="E409" s="2"/>
      <c r="F409" s="57"/>
    </row>
    <row r="410" spans="1:6" ht="12.75">
      <c r="A410" s="3"/>
      <c r="C410" s="2"/>
      <c r="D410" s="2"/>
      <c r="E410" s="2"/>
      <c r="F410" s="57"/>
    </row>
    <row r="411" spans="1:6" ht="12.75">
      <c r="A411" s="3"/>
      <c r="C411" s="2"/>
      <c r="D411" s="2"/>
      <c r="E411" s="2"/>
      <c r="F411" s="57"/>
    </row>
    <row r="412" spans="1:6" ht="12.75">
      <c r="A412" s="3"/>
      <c r="C412" s="2"/>
      <c r="D412" s="2"/>
      <c r="E412" s="2"/>
      <c r="F412" s="57"/>
    </row>
    <row r="413" spans="1:6" ht="12.75">
      <c r="A413" s="3"/>
      <c r="C413" s="2"/>
      <c r="D413" s="2"/>
      <c r="E413" s="2"/>
      <c r="F413" s="57"/>
    </row>
    <row r="414" spans="1:6" ht="12.75">
      <c r="A414" s="3"/>
      <c r="C414" s="2"/>
      <c r="D414" s="2"/>
      <c r="E414" s="2"/>
      <c r="F414" s="57"/>
    </row>
    <row r="415" spans="1:6" ht="12.75">
      <c r="A415" s="3"/>
      <c r="C415" s="2"/>
      <c r="D415" s="2"/>
      <c r="E415" s="2"/>
      <c r="F415" s="57"/>
    </row>
    <row r="416" spans="1:6" ht="12.75">
      <c r="A416" s="3"/>
      <c r="C416" s="2"/>
      <c r="D416" s="2"/>
      <c r="E416" s="2"/>
      <c r="F416" s="57"/>
    </row>
    <row r="417" spans="1:6" ht="12.75">
      <c r="A417" s="3"/>
      <c r="C417" s="2"/>
      <c r="D417" s="2"/>
      <c r="E417" s="2"/>
      <c r="F417" s="57"/>
    </row>
    <row r="418" spans="1:6" ht="12.75">
      <c r="A418" s="3"/>
      <c r="C418" s="2"/>
      <c r="D418" s="2"/>
      <c r="E418" s="2"/>
      <c r="F418" s="57"/>
    </row>
    <row r="419" spans="1:6" ht="12.75">
      <c r="A419" s="3"/>
      <c r="C419" s="2"/>
      <c r="D419" s="2"/>
      <c r="E419" s="2"/>
      <c r="F419" s="57"/>
    </row>
    <row r="420" spans="1:6" ht="12.75">
      <c r="A420" s="3"/>
      <c r="C420" s="2"/>
      <c r="D420" s="2"/>
      <c r="E420" s="2"/>
      <c r="F420" s="57"/>
    </row>
    <row r="421" spans="1:6" ht="12.75">
      <c r="A421" s="3"/>
      <c r="C421" s="2"/>
      <c r="D421" s="2"/>
      <c r="E421" s="2"/>
      <c r="F421" s="57"/>
    </row>
    <row r="422" spans="1:6" ht="12.75">
      <c r="A422" s="3"/>
      <c r="C422" s="2"/>
      <c r="D422" s="2"/>
      <c r="E422" s="2"/>
      <c r="F422" s="57"/>
    </row>
    <row r="423" spans="1:6" ht="12.75">
      <c r="A423" s="3"/>
      <c r="C423" s="2"/>
      <c r="D423" s="2"/>
      <c r="E423" s="2"/>
      <c r="F423" s="57"/>
    </row>
    <row r="424" spans="1:6" ht="12.75">
      <c r="A424" s="3"/>
      <c r="C424" s="2"/>
      <c r="D424" s="2"/>
      <c r="E424" s="2"/>
      <c r="F424" s="57"/>
    </row>
    <row r="425" spans="1:6" ht="12.75">
      <c r="A425" s="3"/>
      <c r="C425" s="2"/>
      <c r="D425" s="2"/>
      <c r="E425" s="2"/>
      <c r="F425" s="57"/>
    </row>
    <row r="426" spans="1:6" ht="12.75">
      <c r="A426" s="3"/>
      <c r="C426" s="2"/>
      <c r="D426" s="2"/>
      <c r="E426" s="2"/>
      <c r="F426" s="57"/>
    </row>
    <row r="427" spans="1:6" ht="12.75">
      <c r="A427" s="3"/>
      <c r="C427" s="2"/>
      <c r="D427" s="2"/>
      <c r="E427" s="2"/>
      <c r="F427" s="57"/>
    </row>
    <row r="428" spans="1:6" ht="12.75">
      <c r="A428" s="3"/>
      <c r="C428" s="2"/>
      <c r="D428" s="2"/>
      <c r="E428" s="2"/>
      <c r="F428" s="57"/>
    </row>
    <row r="429" spans="1:6" ht="12.75">
      <c r="A429" s="3"/>
      <c r="C429" s="2"/>
      <c r="D429" s="2"/>
      <c r="E429" s="2"/>
      <c r="F429" s="57"/>
    </row>
    <row r="430" spans="1:6" ht="12.75">
      <c r="A430" s="3"/>
      <c r="C430" s="2"/>
      <c r="D430" s="2"/>
      <c r="E430" s="2"/>
      <c r="F430" s="57"/>
    </row>
    <row r="431" spans="1:6" ht="12.75">
      <c r="A431" s="3"/>
      <c r="C431" s="2"/>
      <c r="D431" s="2"/>
      <c r="E431" s="2"/>
      <c r="F431" s="57"/>
    </row>
    <row r="432" spans="1:6" ht="12.75">
      <c r="A432" s="3"/>
      <c r="C432" s="2"/>
      <c r="D432" s="2"/>
      <c r="E432" s="2"/>
      <c r="F432" s="57"/>
    </row>
    <row r="433" spans="1:6" ht="12.75">
      <c r="A433" s="3"/>
      <c r="C433" s="2"/>
      <c r="D433" s="2"/>
      <c r="E433" s="2"/>
      <c r="F433" s="57"/>
    </row>
    <row r="434" spans="1:6" ht="12.75">
      <c r="A434" s="3"/>
      <c r="C434" s="2"/>
      <c r="D434" s="2"/>
      <c r="E434" s="2"/>
      <c r="F434" s="57"/>
    </row>
    <row r="435" spans="1:6" ht="12.75">
      <c r="A435" s="3"/>
      <c r="C435" s="2"/>
      <c r="D435" s="2"/>
      <c r="E435" s="2"/>
      <c r="F435" s="57"/>
    </row>
    <row r="436" spans="1:6" ht="12.75">
      <c r="A436" s="3"/>
      <c r="C436" s="2"/>
      <c r="D436" s="2"/>
      <c r="E436" s="2"/>
      <c r="F436" s="57"/>
    </row>
    <row r="437" spans="1:6" ht="12.75">
      <c r="A437" s="3"/>
      <c r="C437" s="2"/>
      <c r="D437" s="2"/>
      <c r="E437" s="2"/>
      <c r="F437" s="57"/>
    </row>
    <row r="438" spans="1:6" ht="12.75">
      <c r="A438" s="3"/>
      <c r="C438" s="2"/>
      <c r="D438" s="2"/>
      <c r="E438" s="2"/>
      <c r="F438" s="57"/>
    </row>
    <row r="439" spans="1:6" ht="12.75">
      <c r="A439" s="3"/>
      <c r="C439" s="2"/>
      <c r="D439" s="2"/>
      <c r="E439" s="2"/>
      <c r="F439" s="57"/>
    </row>
    <row r="440" spans="1:6" ht="12.75">
      <c r="A440" s="3"/>
      <c r="C440" s="2"/>
      <c r="D440" s="2"/>
      <c r="E440" s="2"/>
      <c r="F440" s="57"/>
    </row>
    <row r="441" spans="1:6" ht="12.75">
      <c r="A441" s="3"/>
      <c r="C441" s="2"/>
      <c r="D441" s="2"/>
      <c r="E441" s="2"/>
      <c r="F441" s="57"/>
    </row>
    <row r="442" spans="1:6" ht="12.75">
      <c r="A442" s="3"/>
      <c r="C442" s="2"/>
      <c r="D442" s="2"/>
      <c r="E442" s="2"/>
      <c r="F442" s="57"/>
    </row>
    <row r="443" spans="1:6" ht="12.75">
      <c r="A443" s="3"/>
      <c r="C443" s="2"/>
      <c r="D443" s="2"/>
      <c r="E443" s="2"/>
      <c r="F443" s="57"/>
    </row>
    <row r="444" spans="1:6" ht="12.75">
      <c r="A444" s="3"/>
      <c r="C444" s="2"/>
      <c r="D444" s="2"/>
      <c r="E444" s="2"/>
      <c r="F444" s="57"/>
    </row>
    <row r="445" spans="1:6" ht="12.75">
      <c r="A445" s="3"/>
      <c r="C445" s="2"/>
      <c r="D445" s="2"/>
      <c r="E445" s="2"/>
      <c r="F445" s="57"/>
    </row>
    <row r="446" spans="1:6" ht="12.75">
      <c r="A446" s="3"/>
      <c r="C446" s="2"/>
      <c r="D446" s="2"/>
      <c r="E446" s="2"/>
      <c r="F446" s="57"/>
    </row>
    <row r="447" spans="1:6" ht="12.75">
      <c r="A447" s="3"/>
      <c r="C447" s="2"/>
      <c r="D447" s="2"/>
      <c r="E447" s="2"/>
      <c r="F447" s="57"/>
    </row>
    <row r="448" spans="1:6" ht="12.75">
      <c r="A448" s="3"/>
      <c r="C448" s="2"/>
      <c r="D448" s="2"/>
      <c r="E448" s="2"/>
      <c r="F448" s="57"/>
    </row>
    <row r="449" spans="1:6" ht="12.75">
      <c r="A449" s="3"/>
      <c r="C449" s="2"/>
      <c r="D449" s="2"/>
      <c r="E449" s="2"/>
      <c r="F449" s="57"/>
    </row>
    <row r="450" spans="1:6" ht="12.75">
      <c r="A450" s="3"/>
      <c r="C450" s="2"/>
      <c r="D450" s="2"/>
      <c r="E450" s="2"/>
      <c r="F450" s="57"/>
    </row>
    <row r="451" spans="1:6" ht="12.75">
      <c r="A451" s="3"/>
      <c r="C451" s="2"/>
      <c r="D451" s="2"/>
      <c r="E451" s="2"/>
      <c r="F451" s="57"/>
    </row>
    <row r="452" spans="1:6" ht="12.75">
      <c r="A452" s="3"/>
      <c r="C452" s="2"/>
      <c r="D452" s="2"/>
      <c r="E452" s="2"/>
      <c r="F452" s="57"/>
    </row>
    <row r="453" spans="1:6" ht="12.75">
      <c r="A453" s="3"/>
      <c r="C453" s="2"/>
      <c r="D453" s="2"/>
      <c r="E453" s="2"/>
      <c r="F453" s="57"/>
    </row>
    <row r="454" spans="1:6" ht="12.75">
      <c r="A454" s="3"/>
      <c r="C454" s="2"/>
      <c r="D454" s="2"/>
      <c r="E454" s="2"/>
      <c r="F454" s="57"/>
    </row>
    <row r="455" spans="1:6" ht="12.75">
      <c r="A455" s="3"/>
      <c r="C455" s="2"/>
      <c r="D455" s="2"/>
      <c r="E455" s="2"/>
      <c r="F455" s="57"/>
    </row>
    <row r="456" spans="1:6" ht="12.75">
      <c r="A456" s="3"/>
      <c r="C456" s="2"/>
      <c r="D456" s="2"/>
      <c r="E456" s="2"/>
      <c r="F456" s="57"/>
    </row>
    <row r="457" spans="1:6" ht="12.75">
      <c r="A457" s="3"/>
      <c r="C457" s="2"/>
      <c r="D457" s="2"/>
      <c r="E457" s="2"/>
      <c r="F457" s="57"/>
    </row>
    <row r="458" spans="1:6" ht="12.75">
      <c r="A458" s="3"/>
      <c r="C458" s="2"/>
      <c r="D458" s="2"/>
      <c r="E458" s="2"/>
      <c r="F458" s="57"/>
    </row>
    <row r="459" spans="1:6" ht="12.75">
      <c r="A459" s="3"/>
      <c r="C459" s="2"/>
      <c r="D459" s="2"/>
      <c r="E459" s="2"/>
      <c r="F459" s="57"/>
    </row>
    <row r="460" spans="1:6" ht="12.75">
      <c r="A460" s="3"/>
      <c r="C460" s="2"/>
      <c r="D460" s="2"/>
      <c r="E460" s="2"/>
      <c r="F460" s="57"/>
    </row>
    <row r="461" spans="1:6" ht="12.75">
      <c r="A461" s="3"/>
      <c r="C461" s="2"/>
      <c r="D461" s="2"/>
      <c r="E461" s="2"/>
      <c r="F461" s="57"/>
    </row>
    <row r="462" spans="1:6" ht="12.75">
      <c r="A462" s="3"/>
      <c r="C462" s="2"/>
      <c r="D462" s="2"/>
      <c r="E462" s="2"/>
      <c r="F462" s="57"/>
    </row>
    <row r="463" spans="1:6" ht="12.75">
      <c r="A463" s="3"/>
      <c r="C463" s="2"/>
      <c r="D463" s="2"/>
      <c r="E463" s="2"/>
      <c r="F463" s="57"/>
    </row>
    <row r="464" spans="1:6" ht="12.75">
      <c r="A464" s="3"/>
      <c r="C464" s="2"/>
      <c r="D464" s="2"/>
      <c r="E464" s="2"/>
      <c r="F464" s="57"/>
    </row>
    <row r="465" spans="1:6" ht="12.75">
      <c r="A465" s="3"/>
      <c r="C465" s="2"/>
      <c r="D465" s="2"/>
      <c r="E465" s="2"/>
      <c r="F465" s="57"/>
    </row>
    <row r="466" spans="1:6" ht="12.75">
      <c r="A466" s="3"/>
      <c r="C466" s="2"/>
      <c r="D466" s="2"/>
      <c r="E466" s="2"/>
      <c r="F466" s="57"/>
    </row>
    <row r="467" spans="1:6" ht="12.75">
      <c r="A467" s="3"/>
      <c r="C467" s="2"/>
      <c r="D467" s="2"/>
      <c r="E467" s="2"/>
      <c r="F467" s="57"/>
    </row>
    <row r="468" spans="1:6" ht="12.75">
      <c r="A468" s="3"/>
      <c r="C468" s="2"/>
      <c r="D468" s="2"/>
      <c r="E468" s="2"/>
      <c r="F468" s="57"/>
    </row>
    <row r="469" spans="1:6" ht="12.75">
      <c r="A469" s="3"/>
      <c r="C469" s="2"/>
      <c r="D469" s="2"/>
      <c r="E469" s="2"/>
      <c r="F469" s="57"/>
    </row>
    <row r="470" spans="1:6" ht="12.75">
      <c r="A470" s="3"/>
      <c r="C470" s="2"/>
      <c r="D470" s="2"/>
      <c r="E470" s="2"/>
      <c r="F470" s="57"/>
    </row>
    <row r="471" spans="1:6" ht="12.75">
      <c r="A471" s="3"/>
      <c r="C471" s="2"/>
      <c r="D471" s="2"/>
      <c r="E471" s="2"/>
      <c r="F471" s="57"/>
    </row>
    <row r="472" spans="1:6" ht="12.75">
      <c r="A472" s="3"/>
      <c r="C472" s="2"/>
      <c r="D472" s="2"/>
      <c r="E472" s="2"/>
      <c r="F472" s="57"/>
    </row>
    <row r="473" spans="1:6" ht="12.75">
      <c r="A473" s="3"/>
      <c r="C473" s="2"/>
      <c r="D473" s="2"/>
      <c r="E473" s="2"/>
      <c r="F473" s="57"/>
    </row>
    <row r="474" spans="1:6" ht="12.75">
      <c r="A474" s="3"/>
      <c r="C474" s="2"/>
      <c r="D474" s="2"/>
      <c r="E474" s="2"/>
      <c r="F474" s="57"/>
    </row>
    <row r="475" spans="1:6" ht="12.75">
      <c r="A475" s="3"/>
      <c r="C475" s="2"/>
      <c r="D475" s="2"/>
      <c r="E475" s="2"/>
      <c r="F475" s="57"/>
    </row>
    <row r="476" spans="1:6" ht="12.75">
      <c r="A476" s="3"/>
      <c r="C476" s="2"/>
      <c r="D476" s="2"/>
      <c r="E476" s="2"/>
      <c r="F476" s="57"/>
    </row>
    <row r="477" spans="1:6" ht="12.75">
      <c r="A477" s="3"/>
      <c r="C477" s="2"/>
      <c r="D477" s="2"/>
      <c r="E477" s="2"/>
      <c r="F477" s="57"/>
    </row>
    <row r="478" spans="1:6" ht="12.75">
      <c r="A478" s="3"/>
      <c r="C478" s="2"/>
      <c r="D478" s="2"/>
      <c r="E478" s="2"/>
      <c r="F478" s="57"/>
    </row>
    <row r="479" spans="1:6" ht="12.75">
      <c r="A479" s="3"/>
      <c r="C479" s="2"/>
      <c r="D479" s="2"/>
      <c r="E479" s="2"/>
      <c r="F479" s="57"/>
    </row>
    <row r="480" spans="1:6" ht="12.75">
      <c r="A480" s="3"/>
      <c r="C480" s="2"/>
      <c r="D480" s="2"/>
      <c r="E480" s="2"/>
      <c r="F480" s="57"/>
    </row>
    <row r="481" spans="1:6" ht="12.75">
      <c r="A481" s="3"/>
      <c r="C481" s="2"/>
      <c r="D481" s="2"/>
      <c r="E481" s="2"/>
      <c r="F481" s="57"/>
    </row>
    <row r="482" spans="1:6" ht="12.75">
      <c r="A482" s="3"/>
      <c r="C482" s="2"/>
      <c r="D482" s="2"/>
      <c r="E482" s="2"/>
      <c r="F482" s="57"/>
    </row>
    <row r="483" spans="1:6" ht="12.75">
      <c r="A483" s="3"/>
      <c r="C483" s="2"/>
      <c r="D483" s="2"/>
      <c r="E483" s="2"/>
      <c r="F483" s="57"/>
    </row>
    <row r="484" spans="1:6" ht="12.75">
      <c r="A484" s="3"/>
      <c r="C484" s="2"/>
      <c r="D484" s="2"/>
      <c r="E484" s="2"/>
      <c r="F484" s="57"/>
    </row>
    <row r="485" spans="1:6" ht="12.75">
      <c r="A485" s="3"/>
      <c r="C485" s="2"/>
      <c r="D485" s="2"/>
      <c r="E485" s="2"/>
      <c r="F485" s="57"/>
    </row>
    <row r="486" spans="1:6" ht="12.75">
      <c r="A486" s="3"/>
      <c r="C486" s="2"/>
      <c r="D486" s="2"/>
      <c r="E486" s="2"/>
      <c r="F486" s="57"/>
    </row>
    <row r="487" spans="1:6" ht="12.75">
      <c r="A487" s="3"/>
      <c r="C487" s="2"/>
      <c r="D487" s="2"/>
      <c r="E487" s="2"/>
      <c r="F487" s="57"/>
    </row>
    <row r="488" spans="1:6" ht="12.75">
      <c r="A488" s="3"/>
      <c r="C488" s="2"/>
      <c r="D488" s="2"/>
      <c r="E488" s="2"/>
      <c r="F488" s="57"/>
    </row>
    <row r="489" spans="1:6" ht="12.75">
      <c r="A489" s="3"/>
      <c r="C489" s="2"/>
      <c r="D489" s="2"/>
      <c r="E489" s="2"/>
      <c r="F489" s="57"/>
    </row>
    <row r="490" spans="1:6" ht="12.75">
      <c r="A490" s="3"/>
      <c r="C490" s="2"/>
      <c r="D490" s="2"/>
      <c r="E490" s="2"/>
      <c r="F490" s="57"/>
    </row>
    <row r="491" spans="1:6" ht="12.75">
      <c r="A491" s="3"/>
      <c r="C491" s="2"/>
      <c r="D491" s="2"/>
      <c r="E491" s="2"/>
      <c r="F491" s="57"/>
    </row>
    <row r="492" spans="1:6" ht="12.75">
      <c r="A492" s="3"/>
      <c r="C492" s="2"/>
      <c r="D492" s="2"/>
      <c r="E492" s="2"/>
      <c r="F492" s="57"/>
    </row>
    <row r="493" spans="1:6" ht="12.75">
      <c r="A493" s="3"/>
      <c r="C493" s="2"/>
      <c r="D493" s="2"/>
      <c r="E493" s="2"/>
      <c r="F493" s="57"/>
    </row>
    <row r="494" spans="1:6" ht="12.75">
      <c r="A494" s="3"/>
      <c r="C494" s="2"/>
      <c r="D494" s="2"/>
      <c r="E494" s="2"/>
      <c r="F494" s="57"/>
    </row>
    <row r="495" spans="1:6" ht="12.75">
      <c r="A495" s="3"/>
      <c r="C495" s="2"/>
      <c r="D495" s="2"/>
      <c r="E495" s="2"/>
      <c r="F495" s="57"/>
    </row>
    <row r="496" spans="1:6" ht="12.75">
      <c r="A496" s="3"/>
      <c r="C496" s="2"/>
      <c r="D496" s="2"/>
      <c r="E496" s="2"/>
      <c r="F496" s="57"/>
    </row>
    <row r="497" spans="1:6" ht="12.75">
      <c r="A497" s="3"/>
      <c r="C497" s="2"/>
      <c r="D497" s="2"/>
      <c r="E497" s="2"/>
      <c r="F497" s="57"/>
    </row>
    <row r="498" spans="1:6" ht="12.75">
      <c r="A498" s="3"/>
      <c r="C498" s="2"/>
      <c r="D498" s="2"/>
      <c r="E498" s="2"/>
      <c r="F498" s="57"/>
    </row>
    <row r="499" spans="1:6" ht="12.75">
      <c r="A499" s="3"/>
      <c r="C499" s="2"/>
      <c r="D499" s="2"/>
      <c r="E499" s="2"/>
      <c r="F499" s="57"/>
    </row>
    <row r="500" spans="1:6" ht="12.75">
      <c r="A500" s="3"/>
      <c r="C500" s="2"/>
      <c r="D500" s="2"/>
      <c r="E500" s="2"/>
      <c r="F500" s="57"/>
    </row>
    <row r="501" spans="1:6" ht="12.75">
      <c r="A501" s="3"/>
      <c r="C501" s="2"/>
      <c r="D501" s="2"/>
      <c r="E501" s="2"/>
      <c r="F501" s="57"/>
    </row>
    <row r="502" spans="1:6" ht="12.75">
      <c r="A502" s="3"/>
      <c r="C502" s="2"/>
      <c r="D502" s="2"/>
      <c r="E502" s="2"/>
      <c r="F502" s="57"/>
    </row>
    <row r="503" spans="1:6" ht="12.75">
      <c r="A503" s="3"/>
      <c r="C503" s="2"/>
      <c r="D503" s="2"/>
      <c r="E503" s="2"/>
      <c r="F503" s="57"/>
    </row>
    <row r="504" spans="1:6" ht="12.75">
      <c r="A504" s="3"/>
      <c r="C504" s="2"/>
      <c r="D504" s="2"/>
      <c r="E504" s="2"/>
      <c r="F504" s="57"/>
    </row>
    <row r="505" spans="1:6" ht="12.75">
      <c r="A505" s="3"/>
      <c r="C505" s="2"/>
      <c r="D505" s="2"/>
      <c r="E505" s="2"/>
      <c r="F505" s="57"/>
    </row>
    <row r="506" spans="1:6" ht="12.75">
      <c r="A506" s="3"/>
      <c r="C506" s="2"/>
      <c r="D506" s="2"/>
      <c r="E506" s="2"/>
      <c r="F506" s="57"/>
    </row>
    <row r="507" spans="1:6" ht="12.75">
      <c r="A507" s="3"/>
      <c r="C507" s="2"/>
      <c r="D507" s="2"/>
      <c r="E507" s="2"/>
      <c r="F507" s="57"/>
    </row>
    <row r="508" spans="1:6" ht="12.75">
      <c r="A508" s="3"/>
      <c r="C508" s="2"/>
      <c r="D508" s="2"/>
      <c r="E508" s="2"/>
      <c r="F508" s="57"/>
    </row>
    <row r="509" spans="1:6" ht="12.75">
      <c r="A509" s="3"/>
      <c r="C509" s="2"/>
      <c r="D509" s="2"/>
      <c r="E509" s="2"/>
      <c r="F509" s="57"/>
    </row>
    <row r="510" spans="1:6" ht="12.75">
      <c r="A510" s="3"/>
      <c r="C510" s="2"/>
      <c r="D510" s="2"/>
      <c r="E510" s="2"/>
      <c r="F510" s="57"/>
    </row>
    <row r="511" spans="1:6" ht="12.75">
      <c r="A511" s="3"/>
      <c r="C511" s="2"/>
      <c r="D511" s="2"/>
      <c r="E511" s="2"/>
      <c r="F511" s="57"/>
    </row>
    <row r="512" spans="1:6" ht="12.75">
      <c r="A512" s="3"/>
      <c r="C512" s="2"/>
      <c r="D512" s="2"/>
      <c r="E512" s="2"/>
      <c r="F512" s="57"/>
    </row>
    <row r="513" spans="1:6" ht="12.75">
      <c r="A513" s="3"/>
      <c r="C513" s="2"/>
      <c r="D513" s="2"/>
      <c r="E513" s="2"/>
      <c r="F513" s="57"/>
    </row>
    <row r="514" spans="1:6" ht="12.75">
      <c r="A514" s="3"/>
      <c r="C514" s="2"/>
      <c r="D514" s="2"/>
      <c r="E514" s="2"/>
      <c r="F514" s="57"/>
    </row>
    <row r="515" spans="1:6" ht="12.75">
      <c r="A515" s="3"/>
      <c r="C515" s="2"/>
      <c r="D515" s="2"/>
      <c r="E515" s="2"/>
      <c r="F515" s="57"/>
    </row>
    <row r="516" spans="1:6" ht="12.75">
      <c r="A516" s="3"/>
      <c r="C516" s="2"/>
      <c r="D516" s="2"/>
      <c r="E516" s="2"/>
      <c r="F516" s="57"/>
    </row>
    <row r="517" spans="1:6" ht="12.75">
      <c r="A517" s="3"/>
      <c r="C517" s="2"/>
      <c r="D517" s="2"/>
      <c r="E517" s="2"/>
      <c r="F517" s="57"/>
    </row>
    <row r="518" spans="1:6" ht="12.75">
      <c r="A518" s="3"/>
      <c r="C518" s="2"/>
      <c r="D518" s="2"/>
      <c r="E518" s="2"/>
      <c r="F518" s="57"/>
    </row>
    <row r="519" spans="1:6" ht="12.75">
      <c r="A519" s="3"/>
      <c r="C519" s="2"/>
      <c r="D519" s="2"/>
      <c r="E519" s="2"/>
      <c r="F519" s="57"/>
    </row>
    <row r="520" spans="1:6" ht="12.75">
      <c r="A520" s="3"/>
      <c r="C520" s="2"/>
      <c r="D520" s="2"/>
      <c r="E520" s="2"/>
      <c r="F520" s="57"/>
    </row>
    <row r="521" spans="1:6" ht="12.75">
      <c r="A521" s="3"/>
      <c r="C521" s="2"/>
      <c r="D521" s="2"/>
      <c r="E521" s="2"/>
      <c r="F521" s="57"/>
    </row>
    <row r="522" spans="1:6" ht="12.75">
      <c r="A522" s="3"/>
      <c r="C522" s="2"/>
      <c r="D522" s="2"/>
      <c r="E522" s="2"/>
      <c r="F522" s="57"/>
    </row>
    <row r="523" spans="1:6" ht="12.75">
      <c r="A523" s="3"/>
      <c r="C523" s="2"/>
      <c r="D523" s="2"/>
      <c r="E523" s="2"/>
      <c r="F523" s="57"/>
    </row>
    <row r="524" spans="1:6" ht="12.75">
      <c r="A524" s="3"/>
      <c r="C524" s="2"/>
      <c r="D524" s="2"/>
      <c r="E524" s="2"/>
      <c r="F524" s="57"/>
    </row>
    <row r="525" spans="1:6" ht="12.75">
      <c r="A525" s="3"/>
      <c r="C525" s="2"/>
      <c r="D525" s="2"/>
      <c r="E525" s="2"/>
      <c r="F525" s="57"/>
    </row>
    <row r="526" spans="1:6" ht="12.75">
      <c r="A526" s="3"/>
      <c r="C526" s="2"/>
      <c r="D526" s="2"/>
      <c r="E526" s="2"/>
      <c r="F526" s="57"/>
    </row>
    <row r="527" spans="1:6" ht="12.75">
      <c r="A527" s="3"/>
      <c r="C527" s="2"/>
      <c r="D527" s="2"/>
      <c r="E527" s="2"/>
      <c r="F527" s="57"/>
    </row>
    <row r="528" spans="1:6" ht="12.75">
      <c r="A528" s="3"/>
      <c r="C528" s="2"/>
      <c r="D528" s="2"/>
      <c r="E528" s="2"/>
      <c r="F528" s="57"/>
    </row>
    <row r="529" spans="1:6" ht="12.75">
      <c r="A529" s="3"/>
      <c r="C529" s="2"/>
      <c r="D529" s="2"/>
      <c r="E529" s="2"/>
      <c r="F529" s="57"/>
    </row>
    <row r="530" spans="1:6" ht="12.75">
      <c r="A530" s="3"/>
      <c r="C530" s="2"/>
      <c r="D530" s="2"/>
      <c r="E530" s="2"/>
      <c r="F530" s="57"/>
    </row>
    <row r="531" spans="1:6" ht="12.75">
      <c r="A531" s="3"/>
      <c r="C531" s="2"/>
      <c r="D531" s="2"/>
      <c r="E531" s="2"/>
      <c r="F531" s="57"/>
    </row>
    <row r="532" spans="1:6" ht="12.75">
      <c r="A532" s="3"/>
      <c r="C532" s="2"/>
      <c r="D532" s="2"/>
      <c r="E532" s="2"/>
      <c r="F532" s="57"/>
    </row>
    <row r="533" spans="1:6" ht="12.75">
      <c r="A533" s="3"/>
      <c r="C533" s="2"/>
      <c r="D533" s="2"/>
      <c r="E533" s="2"/>
      <c r="F533" s="57"/>
    </row>
    <row r="534" spans="1:6" ht="12.75">
      <c r="A534" s="3"/>
      <c r="C534" s="2"/>
      <c r="D534" s="2"/>
      <c r="E534" s="2"/>
      <c r="F534" s="57"/>
    </row>
    <row r="535" spans="1:6" ht="12.75">
      <c r="A535" s="3"/>
      <c r="C535" s="2"/>
      <c r="D535" s="2"/>
      <c r="E535" s="2"/>
      <c r="F535" s="57"/>
    </row>
    <row r="536" spans="1:6" ht="12.75">
      <c r="A536" s="3"/>
      <c r="C536" s="2"/>
      <c r="D536" s="2"/>
      <c r="E536" s="2"/>
      <c r="F536" s="57"/>
    </row>
    <row r="537" spans="1:6" ht="12.75">
      <c r="A537" s="3"/>
      <c r="C537" s="2"/>
      <c r="D537" s="2"/>
      <c r="E537" s="2"/>
      <c r="F537" s="57"/>
    </row>
    <row r="538" spans="1:6" ht="12.75">
      <c r="A538" s="3"/>
      <c r="C538" s="2"/>
      <c r="D538" s="2"/>
      <c r="E538" s="2"/>
      <c r="F538" s="57"/>
    </row>
    <row r="539" spans="1:6" ht="12.75">
      <c r="A539" s="3"/>
      <c r="C539" s="2"/>
      <c r="D539" s="2"/>
      <c r="E539" s="2"/>
      <c r="F539" s="57"/>
    </row>
    <row r="540" spans="1:6" ht="12.75">
      <c r="A540" s="3"/>
      <c r="C540" s="2"/>
      <c r="D540" s="2"/>
      <c r="E540" s="2"/>
      <c r="F540" s="57"/>
    </row>
    <row r="541" spans="1:6" ht="12.75">
      <c r="A541" s="3"/>
      <c r="C541" s="2"/>
      <c r="D541" s="2"/>
      <c r="E541" s="2"/>
      <c r="F541" s="57"/>
    </row>
    <row r="542" spans="1:6" ht="12.75">
      <c r="A542" s="3"/>
      <c r="C542" s="2"/>
      <c r="D542" s="2"/>
      <c r="E542" s="2"/>
      <c r="F542" s="57"/>
    </row>
    <row r="543" spans="1:6" ht="12.75">
      <c r="A543" s="3"/>
      <c r="C543" s="2"/>
      <c r="D543" s="2"/>
      <c r="E543" s="2"/>
      <c r="F543" s="57"/>
    </row>
    <row r="544" spans="1:6" ht="12.75">
      <c r="A544" s="3"/>
      <c r="C544" s="2"/>
      <c r="D544" s="2"/>
      <c r="E544" s="2"/>
      <c r="F544" s="57"/>
    </row>
    <row r="545" spans="1:6" ht="12.75">
      <c r="A545" s="3"/>
      <c r="C545" s="2"/>
      <c r="D545" s="2"/>
      <c r="E545" s="2"/>
      <c r="F545" s="57"/>
    </row>
    <row r="546" spans="1:6" ht="12.75">
      <c r="A546" s="3"/>
      <c r="C546" s="2"/>
      <c r="D546" s="2"/>
      <c r="E546" s="2"/>
      <c r="F546" s="57"/>
    </row>
    <row r="547" spans="1:6" ht="12.75">
      <c r="A547" s="3"/>
      <c r="C547" s="2"/>
      <c r="D547" s="2"/>
      <c r="E547" s="2"/>
      <c r="F547" s="57"/>
    </row>
    <row r="548" spans="1:6" ht="12.75">
      <c r="A548" s="3"/>
      <c r="C548" s="2"/>
      <c r="D548" s="2"/>
      <c r="E548" s="2"/>
      <c r="F548" s="57"/>
    </row>
    <row r="549" spans="1:6" ht="12.75">
      <c r="A549" s="3"/>
      <c r="C549" s="2"/>
      <c r="D549" s="2"/>
      <c r="E549" s="2"/>
      <c r="F549" s="57"/>
    </row>
    <row r="550" spans="1:6" ht="12.75">
      <c r="A550" s="3"/>
      <c r="C550" s="2"/>
      <c r="D550" s="2"/>
      <c r="E550" s="2"/>
      <c r="F550" s="57"/>
    </row>
    <row r="551" spans="1:6" ht="12.75">
      <c r="A551" s="3"/>
      <c r="C551" s="2"/>
      <c r="D551" s="2"/>
      <c r="E551" s="2"/>
      <c r="F551" s="57"/>
    </row>
    <row r="552" spans="1:6" ht="12.75">
      <c r="A552" s="3"/>
      <c r="C552" s="2"/>
      <c r="D552" s="2"/>
      <c r="E552" s="2"/>
      <c r="F552" s="57"/>
    </row>
    <row r="553" spans="1:6" ht="12.75">
      <c r="A553" s="3"/>
      <c r="C553" s="2"/>
      <c r="D553" s="2"/>
      <c r="E553" s="2"/>
      <c r="F553" s="57"/>
    </row>
    <row r="554" spans="1:6" ht="12.75">
      <c r="A554" s="3"/>
      <c r="C554" s="2"/>
      <c r="D554" s="2"/>
      <c r="E554" s="2"/>
      <c r="F554" s="57"/>
    </row>
    <row r="555" spans="1:6" ht="12.75">
      <c r="A555" s="3"/>
      <c r="C555" s="2"/>
      <c r="D555" s="2"/>
      <c r="E555" s="2"/>
      <c r="F555" s="57"/>
    </row>
    <row r="556" spans="1:6" ht="12.75">
      <c r="A556" s="3"/>
      <c r="C556" s="2"/>
      <c r="D556" s="2"/>
      <c r="E556" s="2"/>
      <c r="F556" s="57"/>
    </row>
    <row r="557" spans="1:6" ht="12.75">
      <c r="A557" s="3"/>
      <c r="C557" s="2"/>
      <c r="D557" s="2"/>
      <c r="E557" s="2"/>
      <c r="F557" s="57"/>
    </row>
    <row r="558" spans="1:6" ht="12.75">
      <c r="A558" s="3"/>
      <c r="C558" s="2"/>
      <c r="D558" s="2"/>
      <c r="E558" s="2"/>
      <c r="F558" s="57"/>
    </row>
    <row r="559" spans="1:6" ht="12.75">
      <c r="A559" s="3"/>
      <c r="C559" s="2"/>
      <c r="D559" s="2"/>
      <c r="E559" s="2"/>
      <c r="F559" s="57"/>
    </row>
    <row r="560" spans="1:6" ht="12.75">
      <c r="A560" s="3"/>
      <c r="C560" s="2"/>
      <c r="D560" s="2"/>
      <c r="E560" s="2"/>
      <c r="F560" s="57"/>
    </row>
    <row r="561" spans="1:6" ht="12.75">
      <c r="A561" s="3"/>
      <c r="C561" s="2"/>
      <c r="D561" s="2"/>
      <c r="E561" s="2"/>
      <c r="F561" s="57"/>
    </row>
    <row r="562" spans="1:6" ht="12.75">
      <c r="A562" s="3"/>
      <c r="C562" s="2"/>
      <c r="D562" s="2"/>
      <c r="E562" s="2"/>
      <c r="F562" s="57"/>
    </row>
    <row r="563" spans="1:6" ht="12.75">
      <c r="A563" s="3"/>
      <c r="C563" s="2"/>
      <c r="D563" s="2"/>
      <c r="E563" s="2"/>
      <c r="F563" s="57"/>
    </row>
    <row r="564" spans="1:6" ht="12.75">
      <c r="A564" s="3"/>
      <c r="C564" s="2"/>
      <c r="D564" s="2"/>
      <c r="E564" s="2"/>
      <c r="F564" s="57"/>
    </row>
    <row r="565" spans="1:6" ht="12.75">
      <c r="A565" s="3"/>
      <c r="C565" s="2"/>
      <c r="D565" s="2"/>
      <c r="E565" s="2"/>
      <c r="F565" s="57"/>
    </row>
    <row r="566" spans="1:6" ht="12.75">
      <c r="A566" s="3"/>
      <c r="C566" s="2"/>
      <c r="D566" s="2"/>
      <c r="E566" s="2"/>
      <c r="F566" s="57"/>
    </row>
    <row r="567" spans="1:6" ht="12.75">
      <c r="A567" s="3"/>
      <c r="C567" s="2"/>
      <c r="D567" s="2"/>
      <c r="E567" s="2"/>
      <c r="F567" s="57"/>
    </row>
    <row r="568" spans="1:6" ht="12.75">
      <c r="A568" s="3"/>
      <c r="C568" s="2"/>
      <c r="D568" s="2"/>
      <c r="E568" s="2"/>
      <c r="F568" s="57"/>
    </row>
    <row r="569" spans="1:6" ht="12.75">
      <c r="A569" s="3"/>
      <c r="C569" s="2"/>
      <c r="D569" s="2"/>
      <c r="E569" s="2"/>
      <c r="F569" s="57"/>
    </row>
    <row r="570" spans="1:6" ht="12.75">
      <c r="A570" s="3"/>
      <c r="C570" s="2"/>
      <c r="D570" s="2"/>
      <c r="E570" s="2"/>
      <c r="F570" s="57"/>
    </row>
    <row r="571" spans="1:6" ht="12.75">
      <c r="A571" s="3"/>
      <c r="C571" s="2"/>
      <c r="D571" s="2"/>
      <c r="E571" s="2"/>
      <c r="F571" s="57"/>
    </row>
    <row r="572" spans="1:6" ht="12.75">
      <c r="A572" s="3"/>
      <c r="C572" s="2"/>
      <c r="D572" s="2"/>
      <c r="E572" s="2"/>
      <c r="F572" s="57"/>
    </row>
    <row r="573" spans="1:6" ht="12.75">
      <c r="A573" s="3"/>
      <c r="C573" s="2"/>
      <c r="D573" s="2"/>
      <c r="E573" s="2"/>
      <c r="F573" s="57"/>
    </row>
    <row r="574" spans="1:6" ht="12.75">
      <c r="A574" s="3"/>
      <c r="C574" s="2"/>
      <c r="D574" s="2"/>
      <c r="E574" s="2"/>
      <c r="F574" s="57"/>
    </row>
    <row r="575" spans="1:6" ht="12.75">
      <c r="A575" s="3"/>
      <c r="C575" s="2"/>
      <c r="D575" s="2"/>
      <c r="E575" s="2"/>
      <c r="F575" s="57"/>
    </row>
    <row r="576" spans="1:6" ht="12.75">
      <c r="A576" s="3"/>
      <c r="C576" s="2"/>
      <c r="D576" s="2"/>
      <c r="E576" s="2"/>
      <c r="F576" s="57"/>
    </row>
    <row r="577" spans="1:6" ht="12.75">
      <c r="A577" s="3"/>
      <c r="C577" s="2"/>
      <c r="D577" s="2"/>
      <c r="E577" s="2"/>
      <c r="F577" s="57"/>
    </row>
    <row r="578" spans="1:6" ht="12.75">
      <c r="A578" s="3"/>
      <c r="C578" s="2"/>
      <c r="D578" s="2"/>
      <c r="E578" s="2"/>
      <c r="F578" s="57"/>
    </row>
    <row r="579" spans="1:6" ht="12.75">
      <c r="A579" s="3"/>
      <c r="C579" s="2"/>
      <c r="D579" s="2"/>
      <c r="E579" s="2"/>
      <c r="F579" s="57"/>
    </row>
    <row r="580" spans="1:6" ht="12.75">
      <c r="A580" s="3"/>
      <c r="C580" s="2"/>
      <c r="D580" s="2"/>
      <c r="E580" s="2"/>
      <c r="F580" s="57"/>
    </row>
    <row r="581" spans="1:6" ht="12.75">
      <c r="A581" s="3"/>
      <c r="C581" s="2"/>
      <c r="D581" s="2"/>
      <c r="E581" s="2"/>
      <c r="F581" s="57"/>
    </row>
    <row r="582" spans="1:6" ht="12.75">
      <c r="A582" s="3"/>
      <c r="C582" s="2"/>
      <c r="D582" s="2"/>
      <c r="E582" s="2"/>
      <c r="F582" s="57"/>
    </row>
    <row r="583" spans="1:6" ht="12.75">
      <c r="A583" s="3"/>
      <c r="C583" s="2"/>
      <c r="D583" s="2"/>
      <c r="E583" s="2"/>
      <c r="F583" s="57"/>
    </row>
    <row r="584" spans="1:6" ht="12.75">
      <c r="A584" s="3"/>
      <c r="C584" s="2"/>
      <c r="D584" s="2"/>
      <c r="E584" s="2"/>
      <c r="F584" s="57"/>
    </row>
    <row r="585" spans="1:6" ht="12.75">
      <c r="A585" s="3"/>
      <c r="C585" s="2"/>
      <c r="D585" s="2"/>
      <c r="E585" s="2"/>
      <c r="F585" s="57"/>
    </row>
    <row r="586" spans="1:6" ht="12.75">
      <c r="A586" s="3"/>
      <c r="C586" s="2"/>
      <c r="D586" s="2"/>
      <c r="E586" s="2"/>
      <c r="F586" s="57"/>
    </row>
    <row r="587" spans="1:6" ht="12.75">
      <c r="A587" s="3"/>
      <c r="C587" s="2"/>
      <c r="D587" s="2"/>
      <c r="E587" s="2"/>
      <c r="F587" s="57"/>
    </row>
    <row r="588" spans="1:6" ht="12.75">
      <c r="A588" s="3"/>
      <c r="C588" s="2"/>
      <c r="D588" s="2"/>
      <c r="E588" s="2"/>
      <c r="F588" s="57"/>
    </row>
    <row r="589" spans="1:6" ht="12.75">
      <c r="A589" s="3"/>
      <c r="C589" s="2"/>
      <c r="D589" s="2"/>
      <c r="E589" s="2"/>
      <c r="F589" s="57"/>
    </row>
    <row r="590" spans="1:6" ht="12.75">
      <c r="A590" s="3"/>
      <c r="C590" s="2"/>
      <c r="D590" s="2"/>
      <c r="E590" s="2"/>
      <c r="F590" s="57"/>
    </row>
    <row r="591" spans="1:6" ht="12.75">
      <c r="A591" s="3"/>
      <c r="C591" s="2"/>
      <c r="D591" s="2"/>
      <c r="E591" s="2"/>
      <c r="F591" s="57"/>
    </row>
    <row r="592" spans="1:6" ht="12.75">
      <c r="A592" s="3"/>
      <c r="C592" s="2"/>
      <c r="D592" s="2"/>
      <c r="E592" s="2"/>
      <c r="F592" s="57"/>
    </row>
    <row r="593" spans="1:6" ht="12.75">
      <c r="A593" s="3"/>
      <c r="C593" s="2"/>
      <c r="D593" s="2"/>
      <c r="E593" s="2"/>
      <c r="F593" s="57"/>
    </row>
    <row r="594" spans="1:6" ht="12.75">
      <c r="A594" s="3"/>
      <c r="C594" s="2"/>
      <c r="D594" s="2"/>
      <c r="E594" s="2"/>
      <c r="F594" s="57"/>
    </row>
    <row r="595" spans="1:6" ht="12.75">
      <c r="A595" s="3"/>
      <c r="C595" s="2"/>
      <c r="D595" s="2"/>
      <c r="E595" s="2"/>
      <c r="F595" s="57"/>
    </row>
    <row r="596" spans="1:6" ht="12.75">
      <c r="A596" s="3"/>
      <c r="C596" s="2"/>
      <c r="D596" s="2"/>
      <c r="E596" s="2"/>
      <c r="F596" s="57"/>
    </row>
    <row r="597" spans="1:6" ht="12.75">
      <c r="A597" s="3"/>
      <c r="C597" s="2"/>
      <c r="D597" s="2"/>
      <c r="E597" s="2"/>
      <c r="F597" s="57"/>
    </row>
    <row r="598" spans="1:6" ht="12.75">
      <c r="A598" s="3"/>
      <c r="C598" s="2"/>
      <c r="D598" s="2"/>
      <c r="E598" s="2"/>
      <c r="F598" s="57"/>
    </row>
    <row r="599" spans="1:6" ht="12.75">
      <c r="A599" s="3"/>
      <c r="C599" s="2"/>
      <c r="D599" s="2"/>
      <c r="E599" s="2"/>
      <c r="F599" s="57"/>
    </row>
    <row r="600" spans="1:6" ht="12.75">
      <c r="A600" s="3"/>
      <c r="C600" s="2"/>
      <c r="D600" s="2"/>
      <c r="E600" s="2"/>
      <c r="F600" s="57"/>
    </row>
    <row r="601" spans="1:6" ht="12.75">
      <c r="A601" s="3"/>
      <c r="C601" s="2"/>
      <c r="D601" s="2"/>
      <c r="E601" s="2"/>
      <c r="F601" s="57"/>
    </row>
    <row r="602" spans="1:6" ht="12.75">
      <c r="A602" s="3"/>
      <c r="C602" s="2"/>
      <c r="D602" s="2"/>
      <c r="E602" s="2"/>
      <c r="F602" s="57"/>
    </row>
    <row r="603" spans="1:6" ht="12.75">
      <c r="A603" s="3"/>
      <c r="C603" s="2"/>
      <c r="D603" s="2"/>
      <c r="E603" s="2"/>
      <c r="F603" s="57"/>
    </row>
    <row r="604" spans="1:6" ht="12.75">
      <c r="A604" s="3"/>
      <c r="C604" s="2"/>
      <c r="D604" s="2"/>
      <c r="E604" s="2"/>
      <c r="F604" s="57"/>
    </row>
    <row r="605" spans="1:6" ht="12.75">
      <c r="A605" s="3"/>
      <c r="C605" s="2"/>
      <c r="D605" s="2"/>
      <c r="E605" s="2"/>
      <c r="F605" s="57"/>
    </row>
    <row r="606" spans="1:6" ht="12.75">
      <c r="A606" s="3"/>
      <c r="C606" s="2"/>
      <c r="D606" s="2"/>
      <c r="E606" s="2"/>
      <c r="F606" s="57"/>
    </row>
    <row r="607" spans="1:6" ht="12.75">
      <c r="A607" s="3"/>
      <c r="C607" s="2"/>
      <c r="D607" s="2"/>
      <c r="E607" s="2"/>
      <c r="F607" s="57"/>
    </row>
    <row r="608" spans="1:6" ht="12.75">
      <c r="A608" s="3"/>
      <c r="C608" s="2"/>
      <c r="D608" s="2"/>
      <c r="E608" s="2"/>
      <c r="F608" s="57"/>
    </row>
    <row r="609" spans="1:6" ht="12.75">
      <c r="A609" s="3"/>
      <c r="C609" s="2"/>
      <c r="D609" s="2"/>
      <c r="E609" s="2"/>
      <c r="F609" s="57"/>
    </row>
    <row r="610" spans="1:6" ht="12.75">
      <c r="A610" s="3"/>
      <c r="C610" s="2"/>
      <c r="D610" s="2"/>
      <c r="E610" s="2"/>
      <c r="F610" s="57"/>
    </row>
    <row r="611" spans="1:6" ht="12.75">
      <c r="A611" s="3"/>
      <c r="C611" s="2"/>
      <c r="D611" s="2"/>
      <c r="E611" s="2"/>
      <c r="F611" s="57"/>
    </row>
    <row r="612" spans="1:6" ht="12.75">
      <c r="A612" s="3"/>
      <c r="C612" s="2"/>
      <c r="D612" s="2"/>
      <c r="E612" s="2"/>
      <c r="F612" s="57"/>
    </row>
    <row r="613" spans="1:6" ht="12.75">
      <c r="A613" s="3"/>
      <c r="C613" s="2"/>
      <c r="D613" s="2"/>
      <c r="E613" s="2"/>
      <c r="F613" s="57"/>
    </row>
    <row r="614" spans="1:6" ht="12.75">
      <c r="A614" s="3"/>
      <c r="C614" s="2"/>
      <c r="D614" s="2"/>
      <c r="E614" s="2"/>
      <c r="F614" s="57"/>
    </row>
    <row r="615" spans="1:6" ht="12.75">
      <c r="A615" s="3"/>
      <c r="C615" s="2"/>
      <c r="D615" s="2"/>
      <c r="E615" s="2"/>
      <c r="F615" s="57"/>
    </row>
    <row r="616" spans="1:6" ht="12.75">
      <c r="A616" s="3"/>
      <c r="C616" s="2"/>
      <c r="D616" s="2"/>
      <c r="E616" s="2"/>
      <c r="F616" s="57"/>
    </row>
    <row r="617" spans="1:6" ht="12.75">
      <c r="A617" s="3"/>
      <c r="C617" s="2"/>
      <c r="D617" s="2"/>
      <c r="E617" s="2"/>
      <c r="F617" s="57"/>
    </row>
    <row r="618" spans="1:6" ht="12.75">
      <c r="A618" s="3"/>
      <c r="C618" s="2"/>
      <c r="D618" s="2"/>
      <c r="E618" s="2"/>
      <c r="F618" s="57"/>
    </row>
    <row r="619" spans="1:6" ht="12.75">
      <c r="A619" s="3"/>
      <c r="C619" s="2"/>
      <c r="D619" s="2"/>
      <c r="E619" s="2"/>
      <c r="F619" s="57"/>
    </row>
    <row r="620" spans="1:6" ht="12.75">
      <c r="A620" s="3"/>
      <c r="C620" s="2"/>
      <c r="D620" s="2"/>
      <c r="E620" s="2"/>
      <c r="F620" s="57"/>
    </row>
    <row r="621" spans="1:6" ht="12.75">
      <c r="A621" s="3"/>
      <c r="C621" s="2"/>
      <c r="D621" s="2"/>
      <c r="E621" s="2"/>
      <c r="F621" s="57"/>
    </row>
    <row r="622" spans="1:6" ht="12.75">
      <c r="A622" s="3"/>
      <c r="C622" s="2"/>
      <c r="D622" s="2"/>
      <c r="E622" s="2"/>
      <c r="F622" s="57"/>
    </row>
    <row r="623" spans="1:6" ht="12.75">
      <c r="A623" s="3"/>
      <c r="C623" s="2"/>
      <c r="D623" s="2"/>
      <c r="E623" s="2"/>
      <c r="F623" s="57"/>
    </row>
    <row r="624" spans="1:6" ht="12.75">
      <c r="A624" s="3"/>
      <c r="C624" s="2"/>
      <c r="D624" s="2"/>
      <c r="E624" s="2"/>
      <c r="F624" s="57"/>
    </row>
    <row r="625" spans="1:6" ht="12.75">
      <c r="A625" s="3"/>
      <c r="C625" s="2"/>
      <c r="D625" s="2"/>
      <c r="E625" s="2"/>
      <c r="F625" s="57"/>
    </row>
    <row r="626" spans="1:6" ht="12.75">
      <c r="A626" s="3"/>
      <c r="C626" s="2"/>
      <c r="D626" s="2"/>
      <c r="E626" s="2"/>
      <c r="F626" s="57"/>
    </row>
    <row r="627" spans="1:6" ht="12.75">
      <c r="A627" s="3"/>
      <c r="C627" s="2"/>
      <c r="D627" s="2"/>
      <c r="E627" s="2"/>
      <c r="F627" s="57"/>
    </row>
    <row r="628" spans="1:6" ht="12.75">
      <c r="A628" s="3"/>
      <c r="C628" s="2"/>
      <c r="D628" s="2"/>
      <c r="E628" s="2"/>
      <c r="F628" s="57"/>
    </row>
    <row r="629" spans="1:6" ht="12.75">
      <c r="A629" s="3"/>
      <c r="C629" s="2"/>
      <c r="D629" s="2"/>
      <c r="E629" s="2"/>
      <c r="F629" s="57"/>
    </row>
    <row r="630" spans="1:6" ht="12.75">
      <c r="A630" s="3"/>
      <c r="C630" s="2"/>
      <c r="D630" s="2"/>
      <c r="E630" s="2"/>
      <c r="F630" s="57"/>
    </row>
    <row r="631" spans="1:6" ht="12.75">
      <c r="A631" s="3"/>
      <c r="C631" s="2"/>
      <c r="D631" s="2"/>
      <c r="E631" s="2"/>
      <c r="F631" s="57"/>
    </row>
    <row r="632" spans="1:6" ht="12.75">
      <c r="A632" s="3"/>
      <c r="C632" s="2"/>
      <c r="D632" s="2"/>
      <c r="E632" s="2"/>
      <c r="F632" s="57"/>
    </row>
    <row r="633" spans="1:6" ht="12.75">
      <c r="A633" s="3"/>
      <c r="C633" s="2"/>
      <c r="D633" s="2"/>
      <c r="E633" s="2"/>
      <c r="F633" s="57"/>
    </row>
    <row r="634" spans="1:6" ht="12.75">
      <c r="A634" s="3"/>
      <c r="C634" s="2"/>
      <c r="D634" s="2"/>
      <c r="E634" s="2"/>
      <c r="F634" s="57"/>
    </row>
    <row r="635" spans="1:6" ht="12.75">
      <c r="A635" s="3"/>
      <c r="C635" s="2"/>
      <c r="D635" s="2"/>
      <c r="E635" s="2"/>
      <c r="F635" s="57"/>
    </row>
    <row r="636" spans="1:6" ht="12.75">
      <c r="A636" s="3"/>
      <c r="C636" s="2"/>
      <c r="D636" s="2"/>
      <c r="E636" s="2"/>
      <c r="F636" s="57"/>
    </row>
    <row r="637" spans="1:6" ht="12.75">
      <c r="A637" s="3"/>
      <c r="C637" s="2"/>
      <c r="D637" s="2"/>
      <c r="E637" s="2"/>
      <c r="F637" s="57"/>
    </row>
    <row r="638" spans="1:6" ht="12.75">
      <c r="A638" s="3"/>
      <c r="C638" s="2"/>
      <c r="D638" s="2"/>
      <c r="E638" s="2"/>
      <c r="F638" s="57"/>
    </row>
    <row r="639" spans="1:6" ht="12.75">
      <c r="A639" s="3"/>
      <c r="C639" s="2"/>
      <c r="D639" s="2"/>
      <c r="E639" s="2"/>
      <c r="F639" s="57"/>
    </row>
    <row r="640" spans="1:6" ht="12.75">
      <c r="A640" s="3"/>
      <c r="C640" s="2"/>
      <c r="D640" s="2"/>
      <c r="E640" s="2"/>
      <c r="F640" s="57"/>
    </row>
    <row r="641" spans="1:6" ht="12.75">
      <c r="A641" s="3"/>
      <c r="C641" s="2"/>
      <c r="D641" s="2"/>
      <c r="E641" s="2"/>
      <c r="F641" s="57"/>
    </row>
    <row r="642" spans="1:6" ht="12.75">
      <c r="A642" s="3"/>
      <c r="C642" s="2"/>
      <c r="D642" s="2"/>
      <c r="E642" s="2"/>
      <c r="F642" s="57"/>
    </row>
    <row r="643" spans="1:6" ht="12.75">
      <c r="A643" s="3"/>
      <c r="C643" s="2"/>
      <c r="D643" s="2"/>
      <c r="E643" s="2"/>
      <c r="F643" s="57"/>
    </row>
    <row r="644" spans="1:6" ht="12.75">
      <c r="A644" s="3"/>
      <c r="C644" s="2"/>
      <c r="D644" s="2"/>
      <c r="E644" s="2"/>
      <c r="F644" s="57"/>
    </row>
    <row r="645" spans="1:6" ht="12.75">
      <c r="A645" s="3"/>
      <c r="C645" s="2"/>
      <c r="D645" s="2"/>
      <c r="E645" s="2"/>
      <c r="F645" s="57"/>
    </row>
    <row r="646" spans="1:6" ht="12.75">
      <c r="A646" s="3"/>
      <c r="C646" s="2"/>
      <c r="D646" s="2"/>
      <c r="E646" s="2"/>
      <c r="F646" s="57"/>
    </row>
    <row r="647" spans="1:6" ht="12.75">
      <c r="A647" s="3"/>
      <c r="C647" s="2"/>
      <c r="D647" s="2"/>
      <c r="E647" s="2"/>
      <c r="F647" s="57"/>
    </row>
    <row r="648" spans="1:6" ht="12.75">
      <c r="A648" s="3"/>
      <c r="C648" s="2"/>
      <c r="D648" s="2"/>
      <c r="E648" s="2"/>
      <c r="F648" s="57"/>
    </row>
    <row r="649" spans="1:6" ht="12.75">
      <c r="A649" s="3"/>
      <c r="C649" s="2"/>
      <c r="D649" s="2"/>
      <c r="E649" s="2"/>
      <c r="F649" s="57"/>
    </row>
    <row r="650" spans="1:6" ht="12.75">
      <c r="A650" s="3"/>
      <c r="C650" s="2"/>
      <c r="D650" s="2"/>
      <c r="E650" s="2"/>
      <c r="F650" s="57"/>
    </row>
    <row r="651" spans="1:6" ht="12.75">
      <c r="A651" s="3"/>
      <c r="C651" s="2"/>
      <c r="D651" s="2"/>
      <c r="E651" s="2"/>
      <c r="F651" s="57"/>
    </row>
    <row r="652" spans="1:6" ht="12.75">
      <c r="A652" s="3"/>
      <c r="C652" s="2"/>
      <c r="D652" s="2"/>
      <c r="E652" s="2"/>
      <c r="F652" s="57"/>
    </row>
    <row r="653" spans="1:6" ht="12.75">
      <c r="A653" s="3"/>
      <c r="C653" s="2"/>
      <c r="D653" s="2"/>
      <c r="E653" s="2"/>
      <c r="F653" s="57"/>
    </row>
    <row r="654" spans="1:6" ht="12.75">
      <c r="A654" s="3"/>
      <c r="C654" s="2"/>
      <c r="D654" s="2"/>
      <c r="E654" s="2"/>
      <c r="F654" s="57"/>
    </row>
    <row r="655" spans="1:6" ht="12.75">
      <c r="A655" s="3"/>
      <c r="C655" s="2"/>
      <c r="D655" s="2"/>
      <c r="E655" s="2"/>
      <c r="F655" s="57"/>
    </row>
    <row r="656" spans="1:6" ht="12.75">
      <c r="A656" s="3"/>
      <c r="C656" s="2"/>
      <c r="D656" s="2"/>
      <c r="E656" s="2"/>
      <c r="F656" s="57"/>
    </row>
    <row r="657" spans="1:6" ht="12.75">
      <c r="A657" s="3"/>
      <c r="C657" s="2"/>
      <c r="D657" s="2"/>
      <c r="E657" s="2"/>
      <c r="F657" s="57"/>
    </row>
    <row r="658" spans="1:6" ht="12.75">
      <c r="A658" s="3"/>
      <c r="C658" s="2"/>
      <c r="D658" s="2"/>
      <c r="E658" s="2"/>
      <c r="F658" s="57"/>
    </row>
    <row r="659" spans="1:6" ht="12.75">
      <c r="A659" s="3"/>
      <c r="C659" s="2"/>
      <c r="D659" s="2"/>
      <c r="E659" s="2"/>
      <c r="F659" s="57"/>
    </row>
    <row r="660" spans="1:6" ht="12.75">
      <c r="A660" s="3"/>
      <c r="C660" s="2"/>
      <c r="D660" s="2"/>
      <c r="E660" s="2"/>
      <c r="F660" s="57"/>
    </row>
    <row r="661" spans="1:6" ht="12.75">
      <c r="A661" s="3"/>
      <c r="C661" s="2"/>
      <c r="D661" s="2"/>
      <c r="E661" s="2"/>
      <c r="F661" s="57"/>
    </row>
    <row r="662" spans="1:6" ht="12.75">
      <c r="A662" s="3"/>
      <c r="C662" s="2"/>
      <c r="D662" s="2"/>
      <c r="E662" s="2"/>
      <c r="F662" s="57"/>
    </row>
    <row r="663" spans="1:6" ht="12.75">
      <c r="A663" s="3"/>
      <c r="C663" s="2"/>
      <c r="D663" s="2"/>
      <c r="E663" s="2"/>
      <c r="F663" s="57"/>
    </row>
    <row r="664" spans="1:6" ht="12.75">
      <c r="A664" s="3"/>
      <c r="C664" s="2"/>
      <c r="D664" s="2"/>
      <c r="E664" s="2"/>
      <c r="F664" s="57"/>
    </row>
    <row r="665" spans="1:6" ht="12.75">
      <c r="A665" s="3"/>
      <c r="C665" s="2"/>
      <c r="D665" s="2"/>
      <c r="E665" s="2"/>
      <c r="F665" s="57"/>
    </row>
    <row r="666" spans="1:6" ht="12.75">
      <c r="A666" s="3"/>
      <c r="C666" s="2"/>
      <c r="D666" s="2"/>
      <c r="E666" s="2"/>
      <c r="F666" s="57"/>
    </row>
    <row r="667" spans="1:6" ht="12.75">
      <c r="A667" s="3"/>
      <c r="C667" s="2"/>
      <c r="D667" s="2"/>
      <c r="E667" s="2"/>
      <c r="F667" s="57"/>
    </row>
    <row r="668" spans="1:6" ht="12.75">
      <c r="A668" s="3"/>
      <c r="C668" s="2"/>
      <c r="D668" s="2"/>
      <c r="E668" s="2"/>
      <c r="F668" s="57"/>
    </row>
    <row r="669" spans="1:6" ht="12.75">
      <c r="A669" s="3"/>
      <c r="C669" s="2"/>
      <c r="D669" s="2"/>
      <c r="E669" s="2"/>
      <c r="F669" s="57"/>
    </row>
    <row r="670" spans="1:6" ht="12.75">
      <c r="A670" s="3"/>
      <c r="C670" s="2"/>
      <c r="D670" s="2"/>
      <c r="E670" s="2"/>
      <c r="F670" s="57"/>
    </row>
    <row r="671" spans="1:6" ht="12.75">
      <c r="A671" s="3"/>
      <c r="C671" s="2"/>
      <c r="D671" s="2"/>
      <c r="E671" s="2"/>
      <c r="F671" s="57"/>
    </row>
    <row r="672" spans="1:6" ht="12.75">
      <c r="A672" s="3"/>
      <c r="C672" s="2"/>
      <c r="D672" s="2"/>
      <c r="E672" s="2"/>
      <c r="F672" s="57"/>
    </row>
    <row r="673" spans="1:6" ht="12.75">
      <c r="A673" s="3"/>
      <c r="C673" s="2"/>
      <c r="D673" s="2"/>
      <c r="E673" s="2"/>
      <c r="F673" s="57"/>
    </row>
    <row r="674" spans="1:6" ht="12.75">
      <c r="A674" s="3"/>
      <c r="C674" s="2"/>
      <c r="D674" s="2"/>
      <c r="E674" s="2"/>
      <c r="F674" s="57"/>
    </row>
    <row r="675" spans="1:6" ht="12.75">
      <c r="A675" s="3"/>
      <c r="C675" s="2"/>
      <c r="D675" s="2"/>
      <c r="E675" s="2"/>
      <c r="F675" s="57"/>
    </row>
    <row r="676" spans="1:6" ht="12.75">
      <c r="A676" s="3"/>
      <c r="C676" s="2"/>
      <c r="D676" s="2"/>
      <c r="E676" s="2"/>
      <c r="F676" s="57"/>
    </row>
    <row r="677" spans="1:6" ht="12.75">
      <c r="A677" s="3"/>
      <c r="C677" s="2"/>
      <c r="D677" s="2"/>
      <c r="E677" s="2"/>
      <c r="F677" s="57"/>
    </row>
    <row r="678" spans="1:6" ht="12.75">
      <c r="A678" s="3"/>
      <c r="C678" s="2"/>
      <c r="D678" s="2"/>
      <c r="E678" s="2"/>
      <c r="F678" s="57"/>
    </row>
    <row r="679" spans="1:6" ht="12.75">
      <c r="A679" s="3"/>
      <c r="C679" s="2"/>
      <c r="D679" s="2"/>
      <c r="E679" s="2"/>
      <c r="F679" s="57"/>
    </row>
    <row r="680" spans="1:6" ht="12.75">
      <c r="A680" s="3"/>
      <c r="C680" s="2"/>
      <c r="D680" s="2"/>
      <c r="E680" s="2"/>
      <c r="F680" s="57"/>
    </row>
    <row r="681" spans="1:6" ht="12.75">
      <c r="A681" s="3"/>
      <c r="C681" s="2"/>
      <c r="D681" s="2"/>
      <c r="E681" s="2"/>
      <c r="F681" s="57"/>
    </row>
    <row r="682" spans="1:6" ht="12.75">
      <c r="A682" s="3"/>
      <c r="C682" s="2"/>
      <c r="D682" s="2"/>
      <c r="E682" s="2"/>
      <c r="F682" s="57"/>
    </row>
    <row r="683" spans="1:6" ht="12.75">
      <c r="A683" s="3"/>
      <c r="C683" s="2"/>
      <c r="D683" s="2"/>
      <c r="E683" s="2"/>
      <c r="F683" s="57"/>
    </row>
    <row r="684" spans="1:6" ht="12.75">
      <c r="A684" s="3"/>
      <c r="C684" s="2"/>
      <c r="D684" s="2"/>
      <c r="E684" s="2"/>
      <c r="F684" s="57"/>
    </row>
    <row r="685" spans="1:6" ht="12.75">
      <c r="A685" s="3"/>
      <c r="C685" s="2"/>
      <c r="D685" s="2"/>
      <c r="E685" s="2"/>
      <c r="F685" s="57"/>
    </row>
    <row r="686" spans="1:6" ht="12.75">
      <c r="A686" s="3"/>
      <c r="C686" s="2"/>
      <c r="D686" s="2"/>
      <c r="E686" s="2"/>
      <c r="F686" s="57"/>
    </row>
    <row r="687" spans="1:6" ht="12.75">
      <c r="A687" s="3"/>
      <c r="C687" s="2"/>
      <c r="D687" s="2"/>
      <c r="E687" s="2"/>
      <c r="F687" s="57"/>
    </row>
    <row r="688" spans="1:6" ht="12.75">
      <c r="A688" s="3"/>
      <c r="C688" s="2"/>
      <c r="D688" s="2"/>
      <c r="E688" s="2"/>
      <c r="F688" s="57"/>
    </row>
    <row r="689" spans="1:6" ht="12.75">
      <c r="A689" s="3"/>
      <c r="C689" s="2"/>
      <c r="D689" s="2"/>
      <c r="E689" s="2"/>
      <c r="F689" s="57"/>
    </row>
    <row r="690" spans="1:6" ht="12.75">
      <c r="A690" s="3"/>
      <c r="C690" s="2"/>
      <c r="D690" s="2"/>
      <c r="E690" s="2"/>
      <c r="F690" s="57"/>
    </row>
    <row r="691" spans="1:6" ht="12.75">
      <c r="A691" s="3"/>
      <c r="C691" s="2"/>
      <c r="D691" s="2"/>
      <c r="E691" s="2"/>
      <c r="F691" s="57"/>
    </row>
    <row r="692" spans="1:6" ht="12.75">
      <c r="A692" s="3"/>
      <c r="C692" s="2"/>
      <c r="D692" s="2"/>
      <c r="E692" s="2"/>
      <c r="F692" s="57"/>
    </row>
    <row r="693" spans="1:6" ht="12.75">
      <c r="A693" s="3"/>
      <c r="C693" s="2"/>
      <c r="D693" s="2"/>
      <c r="E693" s="2"/>
      <c r="F693" s="57"/>
    </row>
    <row r="694" spans="1:6" ht="12.75">
      <c r="A694" s="3"/>
      <c r="C694" s="2"/>
      <c r="D694" s="2"/>
      <c r="E694" s="2"/>
      <c r="F694" s="57"/>
    </row>
    <row r="695" spans="1:6" ht="12.75">
      <c r="A695" s="3"/>
      <c r="C695" s="2"/>
      <c r="D695" s="2"/>
      <c r="E695" s="2"/>
      <c r="F695" s="57"/>
    </row>
    <row r="696" spans="1:6" ht="12.75">
      <c r="A696" s="3"/>
      <c r="C696" s="2"/>
      <c r="D696" s="2"/>
      <c r="E696" s="2"/>
      <c r="F696" s="57"/>
    </row>
    <row r="697" spans="1:6" ht="12.75">
      <c r="A697" s="3"/>
      <c r="C697" s="2"/>
      <c r="D697" s="2"/>
      <c r="E697" s="2"/>
      <c r="F697" s="57"/>
    </row>
    <row r="698" spans="1:6" ht="12.75">
      <c r="A698" s="3"/>
      <c r="C698" s="2"/>
      <c r="D698" s="2"/>
      <c r="E698" s="2"/>
      <c r="F698" s="57"/>
    </row>
    <row r="699" spans="1:6" ht="12.75">
      <c r="A699" s="3"/>
      <c r="C699" s="2"/>
      <c r="D699" s="2"/>
      <c r="E699" s="2"/>
      <c r="F699" s="57"/>
    </row>
    <row r="700" spans="1:6" ht="12.75">
      <c r="A700" s="3"/>
      <c r="C700" s="2"/>
      <c r="D700" s="2"/>
      <c r="E700" s="2"/>
      <c r="F700" s="57"/>
    </row>
    <row r="701" spans="1:6" ht="12.75">
      <c r="A701" s="3"/>
      <c r="C701" s="2"/>
      <c r="D701" s="2"/>
      <c r="E701" s="2"/>
      <c r="F701" s="57"/>
    </row>
    <row r="702" spans="1:6" ht="12.75">
      <c r="A702" s="3"/>
      <c r="C702" s="2"/>
      <c r="D702" s="2"/>
      <c r="E702" s="2"/>
      <c r="F702" s="57"/>
    </row>
    <row r="703" spans="1:6" ht="12.75">
      <c r="A703" s="3"/>
      <c r="C703" s="2"/>
      <c r="D703" s="2"/>
      <c r="E703" s="2"/>
      <c r="F703" s="57"/>
    </row>
    <row r="704" spans="1:6" ht="12.75">
      <c r="A704" s="3"/>
      <c r="C704" s="2"/>
      <c r="D704" s="2"/>
      <c r="E704" s="2"/>
      <c r="F704" s="57"/>
    </row>
    <row r="705" spans="1:6" ht="12.75">
      <c r="A705" s="3"/>
      <c r="C705" s="2"/>
      <c r="D705" s="2"/>
      <c r="E705" s="2"/>
      <c r="F705" s="57"/>
    </row>
    <row r="706" spans="1:6" ht="12.75">
      <c r="A706" s="3"/>
      <c r="C706" s="2"/>
      <c r="D706" s="2"/>
      <c r="E706" s="2"/>
      <c r="F706" s="57"/>
    </row>
    <row r="707" spans="1:6" ht="12.75">
      <c r="A707" s="3"/>
      <c r="C707" s="2"/>
      <c r="D707" s="2"/>
      <c r="E707" s="2"/>
      <c r="F707" s="57"/>
    </row>
    <row r="708" spans="1:6" ht="12.75">
      <c r="A708" s="3"/>
      <c r="C708" s="2"/>
      <c r="D708" s="2"/>
      <c r="E708" s="2"/>
      <c r="F708" s="57"/>
    </row>
    <row r="709" spans="1:6" ht="12.75">
      <c r="A709" s="3"/>
      <c r="C709" s="2"/>
      <c r="D709" s="2"/>
      <c r="E709" s="2"/>
      <c r="F709" s="57"/>
    </row>
    <row r="710" spans="1:6" ht="12.75">
      <c r="A710" s="3"/>
      <c r="C710" s="2"/>
      <c r="D710" s="2"/>
      <c r="E710" s="2"/>
      <c r="F710" s="57"/>
    </row>
    <row r="711" spans="1:6" ht="12.75">
      <c r="A711" s="3"/>
      <c r="C711" s="2"/>
      <c r="D711" s="2"/>
      <c r="E711" s="2"/>
      <c r="F711" s="57"/>
    </row>
    <row r="712" spans="1:6" ht="12.75">
      <c r="A712" s="3"/>
      <c r="C712" s="2"/>
      <c r="D712" s="2"/>
      <c r="E712" s="2"/>
      <c r="F712" s="57"/>
    </row>
    <row r="713" spans="1:6" ht="12.75">
      <c r="A713" s="3"/>
      <c r="C713" s="2"/>
      <c r="D713" s="2"/>
      <c r="E713" s="2"/>
      <c r="F713" s="57"/>
    </row>
    <row r="714" spans="1:6" ht="12.75">
      <c r="A714" s="3"/>
      <c r="C714" s="2"/>
      <c r="D714" s="2"/>
      <c r="E714" s="2"/>
      <c r="F714" s="57"/>
    </row>
    <row r="715" spans="1:6" ht="12.75">
      <c r="A715" s="3"/>
      <c r="C715" s="2"/>
      <c r="D715" s="2"/>
      <c r="E715" s="2"/>
      <c r="F715" s="57"/>
    </row>
    <row r="716" spans="1:6" ht="12.75">
      <c r="A716" s="3"/>
      <c r="C716" s="2"/>
      <c r="D716" s="2"/>
      <c r="E716" s="2"/>
      <c r="F716" s="57"/>
    </row>
    <row r="717" spans="1:6" ht="12.75">
      <c r="A717" s="3"/>
      <c r="C717" s="2"/>
      <c r="D717" s="2"/>
      <c r="E717" s="2"/>
      <c r="F717" s="57"/>
    </row>
    <row r="718" spans="1:6" ht="12.75">
      <c r="A718" s="3"/>
      <c r="C718" s="2"/>
      <c r="D718" s="2"/>
      <c r="E718" s="2"/>
      <c r="F718" s="57"/>
    </row>
    <row r="719" spans="1:6" ht="12.75">
      <c r="A719" s="3"/>
      <c r="C719" s="2"/>
      <c r="D719" s="2"/>
      <c r="E719" s="2"/>
      <c r="F719" s="57"/>
    </row>
    <row r="720" spans="1:6" ht="12.75">
      <c r="A720" s="3"/>
      <c r="C720" s="2"/>
      <c r="D720" s="2"/>
      <c r="E720" s="2"/>
      <c r="F720" s="57"/>
    </row>
    <row r="721" spans="1:6" ht="12.75">
      <c r="A721" s="3"/>
      <c r="C721" s="2"/>
      <c r="D721" s="2"/>
      <c r="E721" s="2"/>
      <c r="F721" s="57"/>
    </row>
    <row r="722" spans="1:6" ht="12.75">
      <c r="A722" s="3"/>
      <c r="C722" s="2"/>
      <c r="D722" s="2"/>
      <c r="E722" s="2"/>
      <c r="F722" s="57"/>
    </row>
    <row r="723" spans="1:6" ht="12.75">
      <c r="A723" s="3"/>
      <c r="C723" s="2"/>
      <c r="D723" s="2"/>
      <c r="E723" s="2"/>
      <c r="F723" s="57"/>
    </row>
    <row r="724" spans="1:6" ht="12.75">
      <c r="A724" s="3"/>
      <c r="C724" s="2"/>
      <c r="D724" s="2"/>
      <c r="E724" s="2"/>
      <c r="F724" s="57"/>
    </row>
    <row r="725" spans="1:6" ht="12.75">
      <c r="A725" s="3"/>
      <c r="C725" s="2"/>
      <c r="D725" s="2"/>
      <c r="E725" s="2"/>
      <c r="F725" s="57"/>
    </row>
    <row r="726" spans="1:6" ht="12.75">
      <c r="A726" s="3"/>
      <c r="C726" s="2"/>
      <c r="D726" s="2"/>
      <c r="E726" s="2"/>
      <c r="F726" s="57"/>
    </row>
    <row r="727" spans="1:6" ht="12.75">
      <c r="A727" s="3"/>
      <c r="C727" s="2"/>
      <c r="D727" s="2"/>
      <c r="E727" s="2"/>
      <c r="F727" s="57"/>
    </row>
    <row r="728" spans="1:6" ht="12.75">
      <c r="A728" s="3"/>
      <c r="C728" s="2"/>
      <c r="D728" s="2"/>
      <c r="E728" s="2"/>
      <c r="F728" s="57"/>
    </row>
    <row r="729" spans="1:6" ht="12.75">
      <c r="A729" s="3"/>
      <c r="C729" s="2"/>
      <c r="D729" s="2"/>
      <c r="E729" s="2"/>
      <c r="F729" s="57"/>
    </row>
    <row r="730" spans="1:6" ht="12.75">
      <c r="A730" s="3"/>
      <c r="C730" s="2"/>
      <c r="D730" s="2"/>
      <c r="E730" s="2"/>
      <c r="F730" s="57"/>
    </row>
    <row r="731" spans="1:6" ht="12.75">
      <c r="A731" s="3"/>
      <c r="C731" s="2"/>
      <c r="D731" s="2"/>
      <c r="E731" s="2"/>
      <c r="F731" s="57"/>
    </row>
    <row r="732" spans="1:6" ht="12.75">
      <c r="A732" s="3"/>
      <c r="C732" s="2"/>
      <c r="D732" s="2"/>
      <c r="E732" s="2"/>
      <c r="F732" s="57"/>
    </row>
    <row r="733" spans="1:6" ht="12.75">
      <c r="A733" s="3"/>
      <c r="C733" s="2"/>
      <c r="D733" s="2"/>
      <c r="E733" s="2"/>
      <c r="F733" s="57"/>
    </row>
    <row r="734" spans="1:6" ht="12.75">
      <c r="A734" s="3"/>
      <c r="C734" s="2"/>
      <c r="D734" s="2"/>
      <c r="E734" s="2"/>
      <c r="F734" s="57"/>
    </row>
    <row r="735" spans="1:6" ht="12.75">
      <c r="A735" s="3"/>
      <c r="C735" s="2"/>
      <c r="D735" s="2"/>
      <c r="E735" s="2"/>
      <c r="F735" s="57"/>
    </row>
    <row r="736" spans="1:6" ht="12.75">
      <c r="A736" s="3"/>
      <c r="C736" s="2"/>
      <c r="D736" s="2"/>
      <c r="E736" s="2"/>
      <c r="F736" s="57"/>
    </row>
    <row r="737" spans="1:6" ht="12.75">
      <c r="A737" s="3"/>
      <c r="C737" s="2"/>
      <c r="D737" s="2"/>
      <c r="E737" s="2"/>
      <c r="F737" s="57"/>
    </row>
    <row r="738" spans="1:6" ht="12.75">
      <c r="A738" s="3"/>
      <c r="C738" s="2"/>
      <c r="D738" s="2"/>
      <c r="E738" s="2"/>
      <c r="F738" s="57"/>
    </row>
    <row r="739" spans="1:6" ht="12.75">
      <c r="A739" s="3"/>
      <c r="C739" s="2"/>
      <c r="D739" s="2"/>
      <c r="E739" s="2"/>
      <c r="F739" s="57"/>
    </row>
    <row r="740" spans="1:6" ht="12.75">
      <c r="A740" s="3"/>
      <c r="C740" s="2"/>
      <c r="D740" s="2"/>
      <c r="E740" s="2"/>
      <c r="F740" s="57"/>
    </row>
    <row r="741" spans="1:6" ht="12.75">
      <c r="A741" s="3"/>
      <c r="C741" s="2"/>
      <c r="D741" s="2"/>
      <c r="E741" s="2"/>
      <c r="F741" s="57"/>
    </row>
    <row r="742" spans="1:6" ht="12.75">
      <c r="A742" s="3"/>
      <c r="C742" s="2"/>
      <c r="D742" s="2"/>
      <c r="E742" s="2"/>
      <c r="F742" s="57"/>
    </row>
    <row r="743" spans="1:6" ht="12.75">
      <c r="A743" s="3"/>
      <c r="C743" s="2"/>
      <c r="D743" s="2"/>
      <c r="E743" s="2"/>
      <c r="F743" s="57"/>
    </row>
    <row r="744" spans="1:6" ht="12.75">
      <c r="A744" s="3"/>
      <c r="C744" s="2"/>
      <c r="D744" s="2"/>
      <c r="E744" s="2"/>
      <c r="F744" s="57"/>
    </row>
    <row r="745" spans="1:6" ht="12.75">
      <c r="A745" s="3"/>
      <c r="C745" s="2"/>
      <c r="D745" s="2"/>
      <c r="E745" s="2"/>
      <c r="F745" s="57"/>
    </row>
    <row r="746" spans="1:6" ht="12.75">
      <c r="A746" s="3"/>
      <c r="C746" s="2"/>
      <c r="D746" s="2"/>
      <c r="E746" s="2"/>
      <c r="F746" s="57"/>
    </row>
    <row r="747" spans="1:6" ht="12.75">
      <c r="A747" s="3"/>
      <c r="C747" s="2"/>
      <c r="D747" s="2"/>
      <c r="E747" s="2"/>
      <c r="F747" s="57"/>
    </row>
    <row r="748" spans="1:6" ht="12.75">
      <c r="A748" s="3"/>
      <c r="C748" s="2"/>
      <c r="D748" s="2"/>
      <c r="E748" s="2"/>
      <c r="F748" s="57"/>
    </row>
    <row r="749" spans="1:6" ht="12.75">
      <c r="A749" s="3"/>
      <c r="C749" s="2"/>
      <c r="D749" s="2"/>
      <c r="E749" s="2"/>
      <c r="F749" s="57"/>
    </row>
    <row r="750" spans="1:6" ht="12.75">
      <c r="A750" s="3"/>
      <c r="C750" s="2"/>
      <c r="D750" s="2"/>
      <c r="E750" s="2"/>
      <c r="F750" s="57"/>
    </row>
    <row r="751" spans="1:6" ht="12.75">
      <c r="A751" s="3"/>
      <c r="C751" s="2"/>
      <c r="D751" s="2"/>
      <c r="E751" s="2"/>
      <c r="F751" s="57"/>
    </row>
    <row r="752" spans="1:6" ht="12.75">
      <c r="A752" s="3"/>
      <c r="C752" s="2"/>
      <c r="D752" s="2"/>
      <c r="E752" s="2"/>
      <c r="F752" s="57"/>
    </row>
    <row r="753" spans="1:6" ht="12.75">
      <c r="A753" s="3"/>
      <c r="C753" s="2"/>
      <c r="D753" s="2"/>
      <c r="E753" s="2"/>
      <c r="F753" s="57"/>
    </row>
    <row r="754" spans="1:6" ht="12.75">
      <c r="A754" s="3"/>
      <c r="C754" s="2"/>
      <c r="D754" s="2"/>
      <c r="E754" s="2"/>
      <c r="F754" s="57"/>
    </row>
    <row r="755" spans="1:6" ht="12.75">
      <c r="A755" s="3"/>
      <c r="C755" s="2"/>
      <c r="D755" s="2"/>
      <c r="E755" s="2"/>
      <c r="F755" s="57"/>
    </row>
    <row r="756" spans="1:6" ht="12.75">
      <c r="A756" s="3"/>
      <c r="C756" s="2"/>
      <c r="D756" s="2"/>
      <c r="E756" s="2"/>
      <c r="F756" s="57"/>
    </row>
    <row r="757" spans="1:6" ht="12.75">
      <c r="A757" s="3"/>
      <c r="C757" s="2"/>
      <c r="D757" s="2"/>
      <c r="E757" s="2"/>
      <c r="F757" s="57"/>
    </row>
    <row r="758" spans="1:6" ht="12.75">
      <c r="A758" s="3"/>
      <c r="C758" s="2"/>
      <c r="D758" s="2"/>
      <c r="E758" s="2"/>
      <c r="F758" s="57"/>
    </row>
    <row r="759" spans="1:6" ht="12.75">
      <c r="A759" s="3"/>
      <c r="C759" s="2"/>
      <c r="D759" s="2"/>
      <c r="E759" s="2"/>
      <c r="F759" s="57"/>
    </row>
    <row r="760" spans="1:6" ht="12.75">
      <c r="A760" s="3"/>
      <c r="C760" s="2"/>
      <c r="D760" s="2"/>
      <c r="E760" s="2"/>
      <c r="F760" s="57"/>
    </row>
    <row r="761" spans="1:6" ht="12.75">
      <c r="A761" s="3"/>
      <c r="C761" s="2"/>
      <c r="D761" s="2"/>
      <c r="E761" s="2"/>
      <c r="F761" s="57"/>
    </row>
    <row r="762" spans="1:6" ht="12.75">
      <c r="A762" s="3"/>
      <c r="C762" s="2"/>
      <c r="D762" s="2"/>
      <c r="E762" s="2"/>
      <c r="F762" s="57"/>
    </row>
    <row r="763" spans="1:6" ht="12.75">
      <c r="A763" s="3"/>
      <c r="C763" s="2"/>
      <c r="D763" s="2"/>
      <c r="E763" s="2"/>
      <c r="F763" s="57"/>
    </row>
    <row r="764" spans="1:6" ht="12.75">
      <c r="A764" s="3"/>
      <c r="C764" s="2"/>
      <c r="D764" s="2"/>
      <c r="E764" s="2"/>
      <c r="F764" s="57"/>
    </row>
    <row r="765" spans="1:6" ht="12.75">
      <c r="A765" s="3"/>
      <c r="C765" s="2"/>
      <c r="D765" s="2"/>
      <c r="E765" s="2"/>
      <c r="F765" s="57"/>
    </row>
    <row r="766" spans="1:6" ht="12.75">
      <c r="A766" s="3"/>
      <c r="C766" s="2"/>
      <c r="D766" s="2"/>
      <c r="E766" s="2"/>
      <c r="F766" s="57"/>
    </row>
    <row r="767" spans="1:6" ht="12.75">
      <c r="A767" s="3"/>
      <c r="C767" s="2"/>
      <c r="D767" s="2"/>
      <c r="E767" s="2"/>
      <c r="F767" s="57"/>
    </row>
    <row r="768" spans="1:6" ht="12.75">
      <c r="A768" s="3"/>
      <c r="C768" s="2"/>
      <c r="D768" s="2"/>
      <c r="E768" s="2"/>
      <c r="F768" s="57"/>
    </row>
    <row r="769" spans="1:6" ht="12.75">
      <c r="A769" s="3"/>
      <c r="C769" s="2"/>
      <c r="D769" s="2"/>
      <c r="E769" s="2"/>
      <c r="F769" s="57"/>
    </row>
    <row r="770" spans="1:6" ht="12.75">
      <c r="A770" s="3"/>
      <c r="C770" s="2"/>
      <c r="D770" s="2"/>
      <c r="E770" s="2"/>
      <c r="F770" s="57"/>
    </row>
    <row r="771" spans="1:6" ht="12.75">
      <c r="A771" s="3"/>
      <c r="C771" s="2"/>
      <c r="D771" s="2"/>
      <c r="E771" s="2"/>
      <c r="F771" s="57"/>
    </row>
    <row r="772" spans="1:6" ht="12.75">
      <c r="A772" s="3"/>
      <c r="C772" s="2"/>
      <c r="D772" s="2"/>
      <c r="E772" s="2"/>
      <c r="F772" s="57"/>
    </row>
    <row r="773" spans="1:6" ht="12.75">
      <c r="A773" s="3"/>
      <c r="C773" s="2"/>
      <c r="D773" s="2"/>
      <c r="E773" s="2"/>
      <c r="F773" s="57"/>
    </row>
    <row r="774" spans="1:6" ht="12.75">
      <c r="A774" s="3"/>
      <c r="C774" s="2"/>
      <c r="D774" s="2"/>
      <c r="E774" s="2"/>
      <c r="F774" s="57"/>
    </row>
    <row r="775" spans="1:6" ht="12.75">
      <c r="A775" s="3"/>
      <c r="C775" s="2"/>
      <c r="D775" s="2"/>
      <c r="E775" s="2"/>
      <c r="F775" s="57"/>
    </row>
    <row r="776" spans="1:6" ht="12.75">
      <c r="A776" s="3"/>
      <c r="C776" s="2"/>
      <c r="D776" s="2"/>
      <c r="E776" s="2"/>
      <c r="F776" s="57"/>
    </row>
    <row r="777" spans="1:6" ht="12.75">
      <c r="A777" s="3"/>
      <c r="C777" s="2"/>
      <c r="D777" s="2"/>
      <c r="E777" s="2"/>
      <c r="F777" s="57"/>
    </row>
    <row r="778" spans="1:6" ht="12.75">
      <c r="A778" s="3"/>
      <c r="C778" s="2"/>
      <c r="D778" s="2"/>
      <c r="E778" s="2"/>
      <c r="F778" s="57"/>
    </row>
    <row r="779" spans="1:6" ht="12.75">
      <c r="A779" s="3"/>
      <c r="C779" s="2"/>
      <c r="D779" s="2"/>
      <c r="E779" s="2"/>
      <c r="F779" s="57"/>
    </row>
    <row r="780" spans="1:6" ht="12.75">
      <c r="A780" s="3"/>
      <c r="C780" s="2"/>
      <c r="D780" s="2"/>
      <c r="E780" s="2"/>
      <c r="F780" s="57"/>
    </row>
    <row r="781" spans="1:6" ht="12.75">
      <c r="A781" s="3"/>
      <c r="C781" s="2"/>
      <c r="D781" s="2"/>
      <c r="E781" s="2"/>
      <c r="F781" s="57"/>
    </row>
    <row r="782" spans="1:6" ht="12.75">
      <c r="A782" s="3"/>
      <c r="C782" s="2"/>
      <c r="D782" s="2"/>
      <c r="E782" s="2"/>
      <c r="F782" s="57"/>
    </row>
    <row r="783" spans="1:6" ht="12.75">
      <c r="A783" s="3"/>
      <c r="C783" s="2"/>
      <c r="D783" s="2"/>
      <c r="E783" s="2"/>
      <c r="F783" s="57"/>
    </row>
    <row r="784" spans="1:6" ht="12.75">
      <c r="A784" s="3"/>
      <c r="C784" s="2"/>
      <c r="D784" s="2"/>
      <c r="E784" s="2"/>
      <c r="F784" s="57"/>
    </row>
    <row r="785" spans="1:6" ht="12.75">
      <c r="A785" s="3"/>
      <c r="C785" s="2"/>
      <c r="D785" s="2"/>
      <c r="E785" s="2"/>
      <c r="F785" s="57"/>
    </row>
    <row r="786" spans="1:6" ht="12.75">
      <c r="A786" s="3"/>
      <c r="C786" s="2"/>
      <c r="D786" s="2"/>
      <c r="E786" s="2"/>
      <c r="F786" s="57"/>
    </row>
    <row r="787" spans="1:6" ht="12.75">
      <c r="A787" s="3"/>
      <c r="C787" s="2"/>
      <c r="D787" s="2"/>
      <c r="E787" s="2"/>
      <c r="F787" s="57"/>
    </row>
    <row r="788" spans="1:6" ht="12.75">
      <c r="A788" s="3"/>
      <c r="C788" s="2"/>
      <c r="D788" s="2"/>
      <c r="E788" s="2"/>
      <c r="F788" s="57"/>
    </row>
    <row r="789" spans="1:6" ht="12.75">
      <c r="A789" s="3"/>
      <c r="C789" s="2"/>
      <c r="D789" s="2"/>
      <c r="E789" s="2"/>
      <c r="F789" s="57"/>
    </row>
    <row r="790" spans="1:6" ht="12.75">
      <c r="A790" s="3"/>
      <c r="C790" s="2"/>
      <c r="D790" s="2"/>
      <c r="E790" s="2"/>
      <c r="F790" s="57"/>
    </row>
    <row r="791" spans="1:6" ht="12.75">
      <c r="A791" s="3"/>
      <c r="C791" s="2"/>
      <c r="D791" s="2"/>
      <c r="E791" s="2"/>
      <c r="F791" s="57"/>
    </row>
    <row r="792" spans="1:6" ht="12.75">
      <c r="A792" s="3"/>
      <c r="C792" s="2"/>
      <c r="D792" s="2"/>
      <c r="E792" s="2"/>
      <c r="F792" s="57"/>
    </row>
    <row r="793" spans="1:6" ht="12.75">
      <c r="A793" s="3"/>
      <c r="C793" s="2"/>
      <c r="D793" s="2"/>
      <c r="E793" s="2"/>
      <c r="F793" s="57"/>
    </row>
    <row r="794" spans="1:6" ht="12.75">
      <c r="A794" s="3"/>
      <c r="C794" s="2"/>
      <c r="D794" s="2"/>
      <c r="E794" s="2"/>
      <c r="F794" s="57"/>
    </row>
    <row r="795" spans="1:6" ht="12.75">
      <c r="A795" s="3"/>
      <c r="C795" s="2"/>
      <c r="D795" s="2"/>
      <c r="E795" s="2"/>
      <c r="F795" s="57"/>
    </row>
    <row r="796" spans="1:6" ht="12.75">
      <c r="A796" s="3"/>
      <c r="C796" s="2"/>
      <c r="D796" s="2"/>
      <c r="E796" s="2"/>
      <c r="F796" s="57"/>
    </row>
    <row r="797" spans="1:6" ht="12.75">
      <c r="A797" s="3"/>
      <c r="C797" s="2"/>
      <c r="D797" s="2"/>
      <c r="E797" s="2"/>
      <c r="F797" s="57"/>
    </row>
    <row r="798" spans="1:6" ht="12.75">
      <c r="A798" s="3"/>
      <c r="C798" s="2"/>
      <c r="D798" s="2"/>
      <c r="E798" s="2"/>
      <c r="F798" s="57"/>
    </row>
    <row r="799" spans="1:6" ht="12.75">
      <c r="A799" s="3"/>
      <c r="C799" s="2"/>
      <c r="D799" s="2"/>
      <c r="E799" s="2"/>
      <c r="F799" s="57"/>
    </row>
    <row r="800" spans="1:6" ht="12.75">
      <c r="A800" s="3"/>
      <c r="C800" s="2"/>
      <c r="D800" s="2"/>
      <c r="E800" s="2"/>
      <c r="F800" s="57"/>
    </row>
    <row r="801" spans="1:6" ht="12.75">
      <c r="A801" s="3"/>
      <c r="C801" s="2"/>
      <c r="D801" s="2"/>
      <c r="E801" s="2"/>
      <c r="F801" s="57"/>
    </row>
    <row r="802" spans="1:6" ht="12.75">
      <c r="A802" s="3"/>
      <c r="C802" s="2"/>
      <c r="D802" s="2"/>
      <c r="E802" s="2"/>
      <c r="F802" s="57"/>
    </row>
    <row r="803" spans="1:6" ht="12.75">
      <c r="A803" s="3"/>
      <c r="C803" s="2"/>
      <c r="D803" s="2"/>
      <c r="E803" s="2"/>
      <c r="F803" s="57"/>
    </row>
    <row r="804" spans="1:6" ht="12.75">
      <c r="A804" s="3"/>
      <c r="C804" s="2"/>
      <c r="D804" s="2"/>
      <c r="E804" s="2"/>
      <c r="F804" s="57"/>
    </row>
    <row r="805" spans="1:6" ht="12.75">
      <c r="A805" s="3"/>
      <c r="C805" s="2"/>
      <c r="D805" s="2"/>
      <c r="E805" s="2"/>
      <c r="F805" s="57"/>
    </row>
    <row r="806" spans="1:6" ht="12.75">
      <c r="A806" s="3"/>
      <c r="C806" s="2"/>
      <c r="D806" s="2"/>
      <c r="E806" s="2"/>
      <c r="F806" s="57"/>
    </row>
    <row r="807" spans="1:6" ht="12.75">
      <c r="A807" s="3"/>
      <c r="C807" s="2"/>
      <c r="D807" s="2"/>
      <c r="E807" s="2"/>
      <c r="F807" s="57"/>
    </row>
    <row r="808" spans="1:6" ht="12.75">
      <c r="A808" s="3"/>
      <c r="C808" s="2"/>
      <c r="D808" s="2"/>
      <c r="E808" s="2"/>
      <c r="F808" s="57"/>
    </row>
    <row r="809" spans="1:6" ht="12.75">
      <c r="A809" s="3"/>
      <c r="C809" s="2"/>
      <c r="D809" s="2"/>
      <c r="E809" s="2"/>
      <c r="F809" s="57"/>
    </row>
    <row r="810" spans="1:6" ht="12.75">
      <c r="A810" s="3"/>
      <c r="C810" s="2"/>
      <c r="D810" s="2"/>
      <c r="E810" s="2"/>
      <c r="F810" s="57"/>
    </row>
    <row r="811" spans="1:6" ht="12.75">
      <c r="A811" s="3"/>
      <c r="C811" s="2"/>
      <c r="D811" s="2"/>
      <c r="E811" s="2"/>
      <c r="F811" s="57"/>
    </row>
    <row r="812" spans="1:6" ht="12.75">
      <c r="A812" s="3"/>
      <c r="C812" s="2"/>
      <c r="D812" s="2"/>
      <c r="E812" s="2"/>
      <c r="F812" s="57"/>
    </row>
    <row r="813" spans="1:6" ht="12.75">
      <c r="A813" s="3"/>
      <c r="C813" s="2"/>
      <c r="D813" s="2"/>
      <c r="E813" s="2"/>
      <c r="F813" s="57"/>
    </row>
    <row r="814" spans="1:6" ht="12.75">
      <c r="A814" s="3"/>
      <c r="C814" s="2"/>
      <c r="D814" s="2"/>
      <c r="E814" s="2"/>
      <c r="F814" s="57"/>
    </row>
    <row r="815" spans="1:6" ht="12.75">
      <c r="A815" s="3"/>
      <c r="C815" s="2"/>
      <c r="D815" s="2"/>
      <c r="E815" s="2"/>
      <c r="F815" s="57"/>
    </row>
    <row r="816" spans="1:6" ht="12.75">
      <c r="A816" s="3"/>
      <c r="C816" s="2"/>
      <c r="D816" s="2"/>
      <c r="E816" s="2"/>
      <c r="F816" s="57"/>
    </row>
    <row r="817" spans="1:6" ht="12.75">
      <c r="A817" s="3"/>
      <c r="C817" s="2"/>
      <c r="D817" s="2"/>
      <c r="E817" s="2"/>
      <c r="F817" s="57"/>
    </row>
    <row r="818" spans="1:6" ht="12.75">
      <c r="A818" s="3"/>
      <c r="C818" s="2"/>
      <c r="D818" s="2"/>
      <c r="E818" s="2"/>
      <c r="F818" s="57"/>
    </row>
    <row r="819" spans="1:6" ht="12.75">
      <c r="A819" s="3"/>
      <c r="C819" s="2"/>
      <c r="D819" s="2"/>
      <c r="E819" s="2"/>
      <c r="F819" s="57"/>
    </row>
    <row r="820" spans="1:6" ht="12.75">
      <c r="A820" s="3"/>
      <c r="C820" s="2"/>
      <c r="D820" s="2"/>
      <c r="E820" s="2"/>
      <c r="F820" s="57"/>
    </row>
    <row r="821" spans="1:6" ht="12.75">
      <c r="A821" s="3"/>
      <c r="C821" s="2"/>
      <c r="D821" s="2"/>
      <c r="E821" s="2"/>
      <c r="F821" s="57"/>
    </row>
    <row r="822" spans="1:6" ht="12.75">
      <c r="A822" s="3"/>
      <c r="C822" s="2"/>
      <c r="D822" s="2"/>
      <c r="E822" s="2"/>
      <c r="F822" s="57"/>
    </row>
    <row r="823" spans="1:6" ht="12.75">
      <c r="A823" s="3"/>
      <c r="C823" s="2"/>
      <c r="D823" s="2"/>
      <c r="E823" s="2"/>
      <c r="F823" s="57"/>
    </row>
    <row r="824" spans="1:6" ht="12.75">
      <c r="A824" s="3"/>
      <c r="C824" s="2"/>
      <c r="D824" s="2"/>
      <c r="E824" s="2"/>
      <c r="F824" s="57"/>
    </row>
    <row r="825" spans="1:6" ht="12.75">
      <c r="A825" s="3"/>
      <c r="C825" s="2"/>
      <c r="D825" s="2"/>
      <c r="E825" s="2"/>
      <c r="F825" s="57"/>
    </row>
    <row r="826" spans="1:6" ht="12.75">
      <c r="A826" s="3"/>
      <c r="C826" s="2"/>
      <c r="D826" s="2"/>
      <c r="E826" s="2"/>
      <c r="F826" s="57"/>
    </row>
    <row r="827" spans="1:6" ht="12.75">
      <c r="A827" s="3"/>
      <c r="C827" s="2"/>
      <c r="D827" s="2"/>
      <c r="E827" s="2"/>
      <c r="F827" s="57"/>
    </row>
    <row r="828" spans="1:6" ht="12.75">
      <c r="A828" s="3"/>
      <c r="C828" s="2"/>
      <c r="D828" s="2"/>
      <c r="E828" s="2"/>
      <c r="F828" s="57"/>
    </row>
    <row r="829" spans="1:6" ht="12.75">
      <c r="A829" s="3"/>
      <c r="C829" s="2"/>
      <c r="D829" s="2"/>
      <c r="E829" s="2"/>
      <c r="F829" s="57"/>
    </row>
    <row r="830" spans="1:6" ht="12.75">
      <c r="A830" s="3"/>
      <c r="C830" s="2"/>
      <c r="D830" s="2"/>
      <c r="E830" s="2"/>
      <c r="F830" s="57"/>
    </row>
    <row r="831" spans="1:6" ht="12.75">
      <c r="A831" s="3"/>
      <c r="C831" s="2"/>
      <c r="D831" s="2"/>
      <c r="E831" s="2"/>
      <c r="F831" s="57"/>
    </row>
    <row r="832" spans="1:6" ht="12.75">
      <c r="A832" s="3"/>
      <c r="C832" s="2"/>
      <c r="D832" s="2"/>
      <c r="E832" s="2"/>
      <c r="F832" s="57"/>
    </row>
    <row r="833" spans="1:6" ht="12.75">
      <c r="A833" s="3"/>
      <c r="C833" s="2"/>
      <c r="D833" s="2"/>
      <c r="E833" s="2"/>
      <c r="F833" s="57"/>
    </row>
    <row r="834" spans="1:6" ht="12.75">
      <c r="A834" s="3"/>
      <c r="C834" s="2"/>
      <c r="D834" s="2"/>
      <c r="E834" s="2"/>
      <c r="F834" s="57"/>
    </row>
    <row r="835" spans="1:6" ht="12.75">
      <c r="A835" s="3"/>
      <c r="C835" s="2"/>
      <c r="D835" s="2"/>
      <c r="E835" s="2"/>
      <c r="F835" s="57"/>
    </row>
    <row r="836" spans="1:6" ht="12.75">
      <c r="A836" s="3"/>
      <c r="C836" s="2"/>
      <c r="D836" s="2"/>
      <c r="E836" s="2"/>
      <c r="F836" s="57"/>
    </row>
    <row r="837" spans="1:6" ht="12.75">
      <c r="A837" s="3"/>
      <c r="C837" s="2"/>
      <c r="D837" s="2"/>
      <c r="E837" s="2"/>
      <c r="F837" s="57"/>
    </row>
    <row r="838" spans="1:6" ht="12.75">
      <c r="A838" s="3"/>
      <c r="C838" s="2"/>
      <c r="D838" s="2"/>
      <c r="E838" s="2"/>
      <c r="F838" s="57"/>
    </row>
    <row r="839" spans="1:6" ht="12.75">
      <c r="A839" s="3"/>
      <c r="C839" s="2"/>
      <c r="D839" s="2"/>
      <c r="E839" s="2"/>
      <c r="F839" s="57"/>
    </row>
    <row r="840" spans="1:6" ht="12.75">
      <c r="A840" s="3"/>
      <c r="C840" s="2"/>
      <c r="D840" s="2"/>
      <c r="E840" s="2"/>
      <c r="F840" s="57"/>
    </row>
    <row r="841" spans="1:6" ht="12.75">
      <c r="A841" s="3"/>
      <c r="C841" s="2"/>
      <c r="D841" s="2"/>
      <c r="E841" s="2"/>
      <c r="F841" s="57"/>
    </row>
    <row r="842" spans="1:6" ht="12.75">
      <c r="A842" s="3"/>
      <c r="C842" s="2"/>
      <c r="D842" s="2"/>
      <c r="E842" s="2"/>
      <c r="F842" s="57"/>
    </row>
    <row r="843" spans="1:6" ht="12.75">
      <c r="A843" s="3"/>
      <c r="C843" s="2"/>
      <c r="D843" s="2"/>
      <c r="E843" s="2"/>
      <c r="F843" s="57"/>
    </row>
    <row r="844" spans="1:6" ht="12.75">
      <c r="A844" s="3"/>
      <c r="C844" s="2"/>
      <c r="D844" s="2"/>
      <c r="E844" s="2"/>
      <c r="F844" s="57"/>
    </row>
    <row r="845" spans="1:6" ht="12.75">
      <c r="A845" s="3"/>
      <c r="C845" s="2"/>
      <c r="D845" s="2"/>
      <c r="E845" s="2"/>
      <c r="F845" s="57"/>
    </row>
    <row r="846" spans="1:6" ht="12.75">
      <c r="A846" s="3"/>
      <c r="C846" s="2"/>
      <c r="D846" s="2"/>
      <c r="E846" s="2"/>
      <c r="F846" s="57"/>
    </row>
    <row r="847" spans="1:6" ht="12.75">
      <c r="A847" s="3"/>
      <c r="C847" s="2"/>
      <c r="D847" s="2"/>
      <c r="E847" s="2"/>
      <c r="F847" s="57"/>
    </row>
    <row r="848" spans="1:6" ht="12.75">
      <c r="A848" s="3"/>
      <c r="C848" s="2"/>
      <c r="D848" s="2"/>
      <c r="E848" s="2"/>
      <c r="F848" s="57"/>
    </row>
    <row r="849" spans="1:6" ht="12.75">
      <c r="A849" s="3"/>
      <c r="C849" s="2"/>
      <c r="D849" s="2"/>
      <c r="E849" s="2"/>
      <c r="F849" s="57"/>
    </row>
    <row r="850" spans="1:6" ht="12.75">
      <c r="A850" s="3"/>
      <c r="C850" s="2"/>
      <c r="D850" s="2"/>
      <c r="E850" s="2"/>
      <c r="F850" s="57"/>
    </row>
    <row r="851" spans="1:6" ht="12.75">
      <c r="A851" s="3"/>
      <c r="C851" s="2"/>
      <c r="D851" s="2"/>
      <c r="E851" s="2"/>
      <c r="F851" s="57"/>
    </row>
    <row r="852" spans="1:6" ht="12.75">
      <c r="A852" s="3"/>
      <c r="C852" s="2"/>
      <c r="D852" s="2"/>
      <c r="E852" s="2"/>
      <c r="F852" s="57"/>
    </row>
    <row r="853" spans="1:6" ht="12.75">
      <c r="A853" s="3"/>
      <c r="C853" s="2"/>
      <c r="D853" s="2"/>
      <c r="E853" s="2"/>
      <c r="F853" s="57"/>
    </row>
    <row r="854" spans="1:6" ht="12.75">
      <c r="A854" s="3"/>
      <c r="C854" s="2"/>
      <c r="D854" s="2"/>
      <c r="E854" s="2"/>
      <c r="F854" s="57"/>
    </row>
    <row r="855" spans="1:6" ht="12.75">
      <c r="A855" s="3"/>
      <c r="C855" s="2"/>
      <c r="D855" s="2"/>
      <c r="E855" s="2"/>
      <c r="F855" s="57"/>
    </row>
    <row r="856" spans="1:6" ht="12.75">
      <c r="A856" s="3"/>
      <c r="C856" s="2"/>
      <c r="D856" s="2"/>
      <c r="E856" s="2"/>
      <c r="F856" s="57"/>
    </row>
    <row r="857" spans="1:6" ht="12.75">
      <c r="A857" s="3"/>
      <c r="C857" s="2"/>
      <c r="D857" s="2"/>
      <c r="E857" s="2"/>
      <c r="F857" s="57"/>
    </row>
    <row r="858" spans="1:6" ht="12.75">
      <c r="A858" s="3"/>
      <c r="C858" s="2"/>
      <c r="D858" s="2"/>
      <c r="E858" s="2"/>
      <c r="F858" s="57"/>
    </row>
    <row r="859" spans="1:6" ht="12.75">
      <c r="A859" s="3"/>
      <c r="C859" s="2"/>
      <c r="D859" s="2"/>
      <c r="E859" s="2"/>
      <c r="F859" s="57"/>
    </row>
    <row r="860" spans="1:6" ht="12.75">
      <c r="A860" s="3"/>
      <c r="C860" s="2"/>
      <c r="D860" s="2"/>
      <c r="E860" s="2"/>
      <c r="F860" s="57"/>
    </row>
    <row r="861" spans="1:6" ht="12.75">
      <c r="A861" s="3"/>
      <c r="C861" s="2"/>
      <c r="D861" s="2"/>
      <c r="E861" s="2"/>
      <c r="F861" s="57"/>
    </row>
    <row r="862" spans="1:6" ht="12.75">
      <c r="A862" s="3"/>
      <c r="C862" s="2"/>
      <c r="D862" s="2"/>
      <c r="E862" s="2"/>
      <c r="F862" s="57"/>
    </row>
    <row r="863" spans="1:6" ht="12.75">
      <c r="A863" s="3"/>
      <c r="C863" s="2"/>
      <c r="D863" s="2"/>
      <c r="E863" s="2"/>
      <c r="F863" s="57"/>
    </row>
    <row r="864" spans="1:6" ht="12.75">
      <c r="A864" s="3"/>
      <c r="C864" s="2"/>
      <c r="D864" s="2"/>
      <c r="E864" s="2"/>
      <c r="F864" s="57"/>
    </row>
    <row r="865" spans="1:6" ht="12.75">
      <c r="A865" s="3"/>
      <c r="C865" s="2"/>
      <c r="D865" s="2"/>
      <c r="E865" s="2"/>
      <c r="F865" s="57"/>
    </row>
    <row r="866" spans="1:6" ht="12.75">
      <c r="A866" s="3"/>
      <c r="C866" s="2"/>
      <c r="D866" s="2"/>
      <c r="E866" s="2"/>
      <c r="F866" s="57"/>
    </row>
    <row r="867" spans="1:6" ht="12.75">
      <c r="A867" s="3"/>
      <c r="C867" s="2"/>
      <c r="D867" s="2"/>
      <c r="E867" s="2"/>
      <c r="F867" s="57"/>
    </row>
    <row r="868" spans="1:6" ht="12.75">
      <c r="A868" s="3"/>
      <c r="C868" s="2"/>
      <c r="D868" s="2"/>
      <c r="E868" s="2"/>
      <c r="F868" s="57"/>
    </row>
    <row r="869" spans="1:6" ht="12.75">
      <c r="A869" s="3"/>
      <c r="C869" s="2"/>
      <c r="D869" s="2"/>
      <c r="E869" s="2"/>
      <c r="F869" s="57"/>
    </row>
    <row r="870" spans="1:6" ht="12.75">
      <c r="A870" s="3"/>
      <c r="C870" s="2"/>
      <c r="D870" s="2"/>
      <c r="E870" s="2"/>
      <c r="F870" s="57"/>
    </row>
    <row r="871" spans="1:6" ht="12.75">
      <c r="A871" s="3"/>
      <c r="C871" s="2"/>
      <c r="D871" s="2"/>
      <c r="E871" s="2"/>
      <c r="F871" s="57"/>
    </row>
    <row r="872" spans="1:6" ht="12.75">
      <c r="A872" s="3"/>
      <c r="C872" s="2"/>
      <c r="D872" s="2"/>
      <c r="E872" s="2"/>
      <c r="F872" s="57"/>
    </row>
    <row r="873" spans="1:6" ht="12.75">
      <c r="A873" s="3"/>
      <c r="C873" s="2"/>
      <c r="D873" s="2"/>
      <c r="E873" s="2"/>
      <c r="F873" s="57"/>
    </row>
    <row r="874" spans="1:6" ht="12.75">
      <c r="A874" s="3"/>
      <c r="C874" s="2"/>
      <c r="D874" s="2"/>
      <c r="E874" s="2"/>
      <c r="F874" s="57"/>
    </row>
    <row r="875" spans="1:6" ht="12.75">
      <c r="A875" s="3"/>
      <c r="C875" s="2"/>
      <c r="D875" s="2"/>
      <c r="E875" s="2"/>
      <c r="F875" s="57"/>
    </row>
    <row r="876" spans="1:6" ht="12.75">
      <c r="A876" s="3"/>
      <c r="C876" s="2"/>
      <c r="D876" s="2"/>
      <c r="E876" s="2"/>
      <c r="F876" s="57"/>
    </row>
    <row r="877" spans="1:6" ht="12.75">
      <c r="A877" s="3"/>
      <c r="C877" s="2"/>
      <c r="D877" s="2"/>
      <c r="E877" s="2"/>
      <c r="F877" s="57"/>
    </row>
    <row r="878" spans="1:6" ht="12.75">
      <c r="A878" s="3"/>
      <c r="C878" s="2"/>
      <c r="D878" s="2"/>
      <c r="E878" s="2"/>
      <c r="F878" s="57"/>
    </row>
    <row r="879" spans="1:6" ht="12.75">
      <c r="A879" s="3"/>
      <c r="C879" s="2"/>
      <c r="D879" s="2"/>
      <c r="E879" s="2"/>
      <c r="F879" s="57"/>
    </row>
    <row r="880" spans="1:6" ht="12.75">
      <c r="A880" s="3"/>
      <c r="C880" s="2"/>
      <c r="D880" s="2"/>
      <c r="E880" s="2"/>
      <c r="F880" s="57"/>
    </row>
    <row r="881" spans="1:6" ht="12.75">
      <c r="A881" s="3"/>
      <c r="C881" s="2"/>
      <c r="D881" s="2"/>
      <c r="E881" s="2"/>
      <c r="F881" s="57"/>
    </row>
    <row r="882" spans="1:6" ht="12.75">
      <c r="A882" s="3"/>
      <c r="C882" s="2"/>
      <c r="D882" s="2"/>
      <c r="E882" s="2"/>
      <c r="F882" s="57"/>
    </row>
    <row r="883" spans="1:6" ht="12.75">
      <c r="A883" s="3"/>
      <c r="C883" s="2"/>
      <c r="D883" s="2"/>
      <c r="E883" s="2"/>
      <c r="F883" s="57"/>
    </row>
    <row r="884" spans="1:6" ht="12.75">
      <c r="A884" s="3"/>
      <c r="C884" s="2"/>
      <c r="D884" s="2"/>
      <c r="E884" s="2"/>
      <c r="F884" s="57"/>
    </row>
    <row r="885" spans="1:6" ht="12.75">
      <c r="A885" s="3"/>
      <c r="C885" s="2"/>
      <c r="D885" s="2"/>
      <c r="E885" s="2"/>
      <c r="F885" s="57"/>
    </row>
    <row r="886" spans="1:6" ht="12.75">
      <c r="A886" s="3"/>
      <c r="C886" s="2"/>
      <c r="D886" s="2"/>
      <c r="E886" s="2"/>
      <c r="F886" s="57"/>
    </row>
    <row r="887" spans="1:6" ht="12.75">
      <c r="A887" s="3"/>
      <c r="C887" s="2"/>
      <c r="D887" s="2"/>
      <c r="E887" s="2"/>
      <c r="F887" s="57"/>
    </row>
    <row r="888" spans="1:6" ht="12.75">
      <c r="A888" s="3"/>
      <c r="C888" s="2"/>
      <c r="D888" s="2"/>
      <c r="E888" s="2"/>
      <c r="F888" s="57"/>
    </row>
    <row r="889" spans="1:6" ht="12.75">
      <c r="A889" s="3"/>
      <c r="C889" s="2"/>
      <c r="D889" s="2"/>
      <c r="E889" s="2"/>
      <c r="F889" s="57"/>
    </row>
    <row r="890" spans="1:6" ht="12.75">
      <c r="A890" s="3"/>
      <c r="C890" s="2"/>
      <c r="D890" s="2"/>
      <c r="E890" s="2"/>
      <c r="F890" s="57"/>
    </row>
    <row r="891" spans="1:6" ht="12.75">
      <c r="A891" s="3"/>
      <c r="C891" s="2"/>
      <c r="D891" s="2"/>
      <c r="E891" s="2"/>
      <c r="F891" s="57"/>
    </row>
    <row r="892" spans="1:6" ht="12.75">
      <c r="A892" s="3"/>
      <c r="C892" s="2"/>
      <c r="D892" s="2"/>
      <c r="E892" s="2"/>
      <c r="F892" s="57"/>
    </row>
    <row r="893" spans="1:6" ht="12.75">
      <c r="A893" s="3"/>
      <c r="C893" s="2"/>
      <c r="D893" s="2"/>
      <c r="E893" s="2"/>
      <c r="F893" s="57"/>
    </row>
    <row r="894" spans="1:6" ht="12.75">
      <c r="A894" s="3"/>
      <c r="C894" s="2"/>
      <c r="D894" s="2"/>
      <c r="E894" s="2"/>
      <c r="F894" s="57"/>
    </row>
    <row r="895" spans="1:6" ht="12.75">
      <c r="A895" s="3"/>
      <c r="C895" s="2"/>
      <c r="D895" s="2"/>
      <c r="E895" s="2"/>
      <c r="F895" s="57"/>
    </row>
    <row r="896" spans="1:6" ht="12.75">
      <c r="A896" s="3"/>
      <c r="C896" s="2"/>
      <c r="D896" s="2"/>
      <c r="E896" s="2"/>
      <c r="F896" s="57"/>
    </row>
    <row r="897" spans="1:6" ht="12.75">
      <c r="A897" s="3"/>
      <c r="C897" s="2"/>
      <c r="D897" s="2"/>
      <c r="E897" s="2"/>
      <c r="F897" s="57"/>
    </row>
    <row r="898" spans="1:6" ht="12.75">
      <c r="A898" s="3"/>
      <c r="C898" s="2"/>
      <c r="D898" s="2"/>
      <c r="E898" s="2"/>
      <c r="F898" s="57"/>
    </row>
    <row r="899" spans="1:6" ht="12.75">
      <c r="A899" s="3"/>
      <c r="C899" s="2"/>
      <c r="D899" s="2"/>
      <c r="E899" s="2"/>
      <c r="F899" s="57"/>
    </row>
    <row r="900" spans="1:6" ht="12.75">
      <c r="A900" s="3"/>
      <c r="C900" s="2"/>
      <c r="D900" s="2"/>
      <c r="E900" s="2"/>
      <c r="F900" s="57"/>
    </row>
    <row r="901" spans="1:6" ht="12.75">
      <c r="A901" s="3"/>
      <c r="C901" s="2"/>
      <c r="D901" s="2"/>
      <c r="E901" s="2"/>
      <c r="F901" s="57"/>
    </row>
    <row r="902" spans="1:6" ht="12.75">
      <c r="A902" s="3"/>
      <c r="C902" s="2"/>
      <c r="D902" s="2"/>
      <c r="E902" s="2"/>
      <c r="F902" s="57"/>
    </row>
    <row r="903" spans="1:6" ht="12.75">
      <c r="A903" s="3"/>
      <c r="C903" s="2"/>
      <c r="D903" s="2"/>
      <c r="E903" s="2"/>
      <c r="F903" s="57"/>
    </row>
    <row r="904" spans="1:6" ht="12.75">
      <c r="A904" s="3"/>
      <c r="C904" s="2"/>
      <c r="D904" s="2"/>
      <c r="E904" s="2"/>
      <c r="F904" s="57"/>
    </row>
    <row r="905" spans="1:6" ht="12.75">
      <c r="A905" s="3"/>
      <c r="C905" s="2"/>
      <c r="D905" s="2"/>
      <c r="E905" s="2"/>
      <c r="F905" s="57"/>
    </row>
    <row r="906" spans="1:6" ht="12.75">
      <c r="A906" s="3"/>
      <c r="C906" s="2"/>
      <c r="D906" s="2"/>
      <c r="E906" s="2"/>
      <c r="F906" s="57"/>
    </row>
    <row r="907" spans="1:6" ht="12.75">
      <c r="A907" s="3"/>
      <c r="C907" s="2"/>
      <c r="D907" s="2"/>
      <c r="E907" s="2"/>
      <c r="F907" s="57"/>
    </row>
    <row r="908" spans="1:6" ht="12.75">
      <c r="A908" s="3"/>
      <c r="C908" s="2"/>
      <c r="D908" s="2"/>
      <c r="E908" s="2"/>
      <c r="F908" s="57"/>
    </row>
    <row r="909" spans="1:6" ht="12.75">
      <c r="A909" s="3"/>
      <c r="C909" s="2"/>
      <c r="D909" s="2"/>
      <c r="E909" s="2"/>
      <c r="F909" s="57"/>
    </row>
    <row r="910" spans="1:6" ht="12.75">
      <c r="A910" s="3"/>
      <c r="C910" s="2"/>
      <c r="D910" s="2"/>
      <c r="E910" s="2"/>
      <c r="F910" s="57"/>
    </row>
    <row r="911" spans="1:6" ht="12.75">
      <c r="A911" s="3"/>
      <c r="C911" s="2"/>
      <c r="D911" s="2"/>
      <c r="E911" s="2"/>
      <c r="F911" s="57"/>
    </row>
    <row r="912" spans="1:6" ht="12.75">
      <c r="A912" s="3"/>
      <c r="C912" s="2"/>
      <c r="D912" s="2"/>
      <c r="E912" s="2"/>
      <c r="F912" s="57"/>
    </row>
    <row r="913" spans="1:6" ht="12.75">
      <c r="A913" s="3"/>
      <c r="C913" s="2"/>
      <c r="D913" s="2"/>
      <c r="E913" s="2"/>
      <c r="F913" s="57"/>
    </row>
    <row r="914" spans="1:6" ht="12.75">
      <c r="A914" s="3"/>
      <c r="C914" s="2"/>
      <c r="D914" s="2"/>
      <c r="E914" s="2"/>
      <c r="F914" s="57"/>
    </row>
    <row r="915" spans="1:6" ht="12.75">
      <c r="A915" s="3"/>
      <c r="C915" s="2"/>
      <c r="D915" s="2"/>
      <c r="E915" s="2"/>
      <c r="F915" s="57"/>
    </row>
    <row r="916" spans="1:6" ht="12.75">
      <c r="A916" s="3"/>
      <c r="C916" s="2"/>
      <c r="D916" s="2"/>
      <c r="E916" s="2"/>
      <c r="F916" s="57"/>
    </row>
    <row r="917" spans="1:6" ht="12.75">
      <c r="A917" s="3"/>
      <c r="C917" s="2"/>
      <c r="D917" s="2"/>
      <c r="E917" s="2"/>
      <c r="F917" s="57"/>
    </row>
    <row r="918" spans="1:6" ht="12.75">
      <c r="A918" s="3"/>
      <c r="C918" s="2"/>
      <c r="D918" s="2"/>
      <c r="E918" s="2"/>
      <c r="F918" s="57"/>
    </row>
    <row r="919" spans="1:6" ht="12.75">
      <c r="A919" s="3"/>
      <c r="C919" s="2"/>
      <c r="D919" s="2"/>
      <c r="E919" s="2"/>
      <c r="F919" s="57"/>
    </row>
    <row r="920" spans="1:6" ht="12.75">
      <c r="A920" s="3"/>
      <c r="C920" s="2"/>
      <c r="D920" s="2"/>
      <c r="E920" s="2"/>
      <c r="F920" s="57"/>
    </row>
    <row r="921" spans="1:6" ht="12.75">
      <c r="A921" s="3"/>
      <c r="C921" s="2"/>
      <c r="D921" s="2"/>
      <c r="E921" s="2"/>
      <c r="F921" s="57"/>
    </row>
    <row r="922" spans="1:6" ht="12.75">
      <c r="A922" s="3"/>
      <c r="C922" s="2"/>
      <c r="D922" s="2"/>
      <c r="E922" s="2"/>
      <c r="F922" s="57"/>
    </row>
    <row r="923" spans="1:6" ht="12.75">
      <c r="A923" s="3"/>
      <c r="C923" s="2"/>
      <c r="D923" s="2"/>
      <c r="E923" s="2"/>
      <c r="F923" s="57"/>
    </row>
    <row r="924" spans="1:6" ht="12.75">
      <c r="A924" s="3"/>
      <c r="C924" s="2"/>
      <c r="D924" s="2"/>
      <c r="E924" s="2"/>
      <c r="F924" s="57"/>
    </row>
    <row r="925" spans="1:6" ht="12.75">
      <c r="A925" s="3"/>
      <c r="C925" s="2"/>
      <c r="D925" s="2"/>
      <c r="E925" s="2"/>
      <c r="F925" s="57"/>
    </row>
    <row r="926" spans="1:6" ht="12.75">
      <c r="A926" s="3"/>
      <c r="C926" s="2"/>
      <c r="D926" s="2"/>
      <c r="E926" s="2"/>
      <c r="F926" s="57"/>
    </row>
    <row r="927" spans="1:6" ht="12.75">
      <c r="A927" s="3"/>
      <c r="C927" s="2"/>
      <c r="D927" s="2"/>
      <c r="E927" s="2"/>
      <c r="F927" s="57"/>
    </row>
    <row r="928" spans="1:6" ht="12.75">
      <c r="A928" s="3"/>
      <c r="C928" s="2"/>
      <c r="D928" s="2"/>
      <c r="E928" s="2"/>
      <c r="F928" s="57"/>
    </row>
    <row r="929" spans="1:6" ht="12.75">
      <c r="A929" s="3"/>
      <c r="C929" s="2"/>
      <c r="D929" s="2"/>
      <c r="E929" s="2"/>
      <c r="F929" s="57"/>
    </row>
    <row r="930" spans="1:6" ht="12.75">
      <c r="A930" s="3"/>
      <c r="C930" s="2"/>
      <c r="D930" s="2"/>
      <c r="E930" s="2"/>
      <c r="F930" s="57"/>
    </row>
    <row r="931" spans="1:6" ht="12.75">
      <c r="A931" s="3"/>
      <c r="C931" s="2"/>
      <c r="D931" s="2"/>
      <c r="E931" s="2"/>
      <c r="F931" s="57"/>
    </row>
    <row r="932" spans="1:6" ht="12.75">
      <c r="A932" s="3"/>
      <c r="C932" s="2"/>
      <c r="D932" s="2"/>
      <c r="E932" s="2"/>
      <c r="F932" s="57"/>
    </row>
    <row r="933" spans="1:6" ht="12.75">
      <c r="A933" s="3"/>
      <c r="C933" s="2"/>
      <c r="D933" s="2"/>
      <c r="E933" s="2"/>
      <c r="F933" s="57"/>
    </row>
    <row r="934" spans="1:6" ht="12.75">
      <c r="A934" s="3"/>
      <c r="C934" s="2"/>
      <c r="D934" s="2"/>
      <c r="E934" s="2"/>
      <c r="F934" s="57"/>
    </row>
    <row r="935" spans="1:6" ht="12.75">
      <c r="A935" s="3"/>
      <c r="C935" s="2"/>
      <c r="D935" s="2"/>
      <c r="E935" s="2"/>
      <c r="F935" s="57"/>
    </row>
    <row r="936" spans="1:6" ht="12.75">
      <c r="A936" s="3"/>
      <c r="C936" s="2"/>
      <c r="D936" s="2"/>
      <c r="E936" s="2"/>
      <c r="F936" s="57"/>
    </row>
    <row r="937" spans="1:6" ht="12.75">
      <c r="A937" s="3"/>
      <c r="C937" s="2"/>
      <c r="D937" s="2"/>
      <c r="E937" s="2"/>
      <c r="F937" s="57"/>
    </row>
    <row r="938" spans="1:6" ht="12.75">
      <c r="A938" s="3"/>
      <c r="C938" s="2"/>
      <c r="D938" s="2"/>
      <c r="E938" s="2"/>
      <c r="F938" s="57"/>
    </row>
    <row r="939" spans="1:6" ht="12.75">
      <c r="A939" s="3"/>
      <c r="C939" s="2"/>
      <c r="D939" s="2"/>
      <c r="E939" s="2"/>
      <c r="F939" s="57"/>
    </row>
    <row r="940" spans="1:6" ht="12.75">
      <c r="A940" s="3"/>
      <c r="C940" s="2"/>
      <c r="D940" s="2"/>
      <c r="E940" s="2"/>
      <c r="F940" s="57"/>
    </row>
    <row r="941" spans="1:6" ht="12.75">
      <c r="A941" s="3"/>
      <c r="C941" s="2"/>
      <c r="D941" s="2"/>
      <c r="E941" s="2"/>
      <c r="F941" s="57"/>
    </row>
    <row r="942" spans="1:6" ht="12.75">
      <c r="A942" s="3"/>
      <c r="C942" s="2"/>
      <c r="D942" s="2"/>
      <c r="E942" s="2"/>
      <c r="F942" s="57"/>
    </row>
    <row r="943" spans="1:6" ht="12.75">
      <c r="A943" s="3"/>
      <c r="C943" s="2"/>
      <c r="D943" s="2"/>
      <c r="E943" s="2"/>
      <c r="F943" s="57"/>
    </row>
    <row r="944" spans="1:6" ht="12.75">
      <c r="A944" s="3"/>
      <c r="C944" s="2"/>
      <c r="D944" s="2"/>
      <c r="E944" s="2"/>
      <c r="F944" s="57"/>
    </row>
    <row r="945" spans="1:6" ht="12.75">
      <c r="A945" s="3"/>
      <c r="C945" s="2"/>
      <c r="D945" s="2"/>
      <c r="E945" s="2"/>
      <c r="F945" s="57"/>
    </row>
    <row r="946" spans="1:6" ht="12.75">
      <c r="A946" s="3"/>
      <c r="C946" s="2"/>
      <c r="D946" s="2"/>
      <c r="E946" s="2"/>
      <c r="F946" s="57"/>
    </row>
    <row r="947" spans="1:6" ht="12.75">
      <c r="A947" s="3"/>
      <c r="C947" s="2"/>
      <c r="D947" s="2"/>
      <c r="E947" s="2"/>
      <c r="F947" s="57"/>
    </row>
    <row r="948" spans="1:6" ht="12.75">
      <c r="A948" s="3"/>
      <c r="C948" s="2"/>
      <c r="D948" s="2"/>
      <c r="E948" s="2"/>
      <c r="F948" s="57"/>
    </row>
    <row r="949" spans="1:6" ht="12.75">
      <c r="A949" s="3"/>
      <c r="C949" s="2"/>
      <c r="D949" s="2"/>
      <c r="E949" s="2"/>
      <c r="F949" s="57"/>
    </row>
    <row r="950" spans="1:6" ht="12.75">
      <c r="A950" s="3"/>
      <c r="C950" s="2"/>
      <c r="D950" s="2"/>
      <c r="E950" s="2"/>
      <c r="F950" s="57"/>
    </row>
    <row r="951" spans="1:6" ht="12.75">
      <c r="A951" s="3"/>
      <c r="C951" s="2"/>
      <c r="D951" s="2"/>
      <c r="E951" s="2"/>
      <c r="F951" s="57"/>
    </row>
    <row r="952" spans="1:6" ht="12.75">
      <c r="A952" s="3"/>
      <c r="C952" s="2"/>
      <c r="D952" s="2"/>
      <c r="E952" s="2"/>
      <c r="F952" s="57"/>
    </row>
    <row r="953" spans="1:6" ht="12.75">
      <c r="A953" s="3"/>
      <c r="C953" s="2"/>
      <c r="D953" s="2"/>
      <c r="E953" s="2"/>
      <c r="F953" s="57"/>
    </row>
    <row r="954" spans="1:6" ht="12.75">
      <c r="A954" s="3"/>
      <c r="C954" s="2"/>
      <c r="D954" s="2"/>
      <c r="E954" s="2"/>
      <c r="F954" s="57"/>
    </row>
    <row r="955" spans="1:6" ht="12.75">
      <c r="A955" s="3"/>
      <c r="C955" s="2"/>
      <c r="D955" s="2"/>
      <c r="E955" s="2"/>
      <c r="F955" s="57"/>
    </row>
    <row r="956" spans="1:6" ht="12.75">
      <c r="A956" s="3"/>
      <c r="C956" s="2"/>
      <c r="D956" s="2"/>
      <c r="E956" s="2"/>
      <c r="F956" s="57"/>
    </row>
    <row r="957" spans="1:6" ht="12.75">
      <c r="A957" s="3"/>
      <c r="C957" s="2"/>
      <c r="D957" s="2"/>
      <c r="E957" s="2"/>
      <c r="F957" s="57"/>
    </row>
    <row r="958" spans="1:6" ht="12.75">
      <c r="A958" s="3"/>
      <c r="C958" s="2"/>
      <c r="D958" s="2"/>
      <c r="E958" s="2"/>
      <c r="F958" s="57"/>
    </row>
    <row r="959" spans="1:6" ht="12.75">
      <c r="A959" s="3"/>
      <c r="C959" s="2"/>
      <c r="D959" s="2"/>
      <c r="E959" s="2"/>
      <c r="F959" s="57"/>
    </row>
    <row r="960" spans="1:6" ht="12.75">
      <c r="A960" s="3"/>
      <c r="C960" s="2"/>
      <c r="D960" s="2"/>
      <c r="E960" s="2"/>
      <c r="F960" s="57"/>
    </row>
    <row r="961" spans="1:6" ht="12.75">
      <c r="A961" s="3"/>
      <c r="C961" s="2"/>
      <c r="D961" s="2"/>
      <c r="E961" s="2"/>
      <c r="F961" s="57"/>
    </row>
    <row r="962" spans="1:6" ht="12.75">
      <c r="A962" s="3"/>
      <c r="C962" s="2"/>
      <c r="D962" s="2"/>
      <c r="E962" s="2"/>
      <c r="F962" s="57"/>
    </row>
    <row r="963" spans="1:6" ht="12.75">
      <c r="A963" s="3"/>
      <c r="C963" s="2"/>
      <c r="D963" s="2"/>
      <c r="E963" s="2"/>
      <c r="F963" s="57"/>
    </row>
    <row r="964" spans="1:6" ht="12.75">
      <c r="A964" s="3"/>
      <c r="C964" s="2"/>
      <c r="D964" s="2"/>
      <c r="E964" s="2"/>
      <c r="F964" s="57"/>
    </row>
    <row r="965" spans="1:6" ht="12.75">
      <c r="A965" s="3"/>
      <c r="C965" s="2"/>
      <c r="D965" s="2"/>
      <c r="E965" s="2"/>
      <c r="F965" s="57"/>
    </row>
    <row r="966" spans="1:6" ht="12.75">
      <c r="A966" s="3"/>
      <c r="C966" s="2"/>
      <c r="D966" s="2"/>
      <c r="E966" s="2"/>
      <c r="F966" s="57"/>
    </row>
    <row r="967" spans="1:6" ht="12.75">
      <c r="A967" s="3"/>
      <c r="C967" s="2"/>
      <c r="D967" s="2"/>
      <c r="E967" s="2"/>
      <c r="F967" s="57"/>
    </row>
    <row r="968" spans="1:6" ht="12.75">
      <c r="A968" s="3"/>
      <c r="C968" s="2"/>
      <c r="D968" s="2"/>
      <c r="E968" s="2"/>
      <c r="F968" s="57"/>
    </row>
    <row r="969" spans="1:6" ht="12.75">
      <c r="A969" s="3"/>
      <c r="C969" s="2"/>
      <c r="D969" s="2"/>
      <c r="E969" s="2"/>
      <c r="F969" s="57"/>
    </row>
    <row r="970" spans="1:6" ht="12.75">
      <c r="A970" s="3"/>
      <c r="C970" s="2"/>
      <c r="D970" s="2"/>
      <c r="E970" s="2"/>
      <c r="F970" s="57"/>
    </row>
    <row r="971" spans="1:6" ht="12.75">
      <c r="A971" s="3"/>
      <c r="C971" s="2"/>
      <c r="D971" s="2"/>
      <c r="E971" s="2"/>
      <c r="F971" s="57"/>
    </row>
    <row r="972" spans="1:6" ht="12.75">
      <c r="A972" s="3"/>
      <c r="C972" s="2"/>
      <c r="D972" s="2"/>
      <c r="E972" s="2"/>
      <c r="F972" s="57"/>
    </row>
    <row r="973" spans="1:6" ht="12.75">
      <c r="A973" s="3"/>
      <c r="C973" s="2"/>
      <c r="D973" s="2"/>
      <c r="E973" s="2"/>
      <c r="F973" s="57"/>
    </row>
    <row r="974" spans="1:6" ht="12.75">
      <c r="A974" s="3"/>
      <c r="C974" s="2"/>
      <c r="D974" s="2"/>
      <c r="E974" s="2"/>
      <c r="F974" s="57"/>
    </row>
    <row r="975" spans="1:6" ht="12.75">
      <c r="A975" s="3"/>
      <c r="C975" s="2"/>
      <c r="D975" s="2"/>
      <c r="E975" s="2"/>
      <c r="F975" s="57"/>
    </row>
    <row r="976" spans="1:6" ht="12.75">
      <c r="A976" s="3"/>
      <c r="C976" s="2"/>
      <c r="D976" s="2"/>
      <c r="E976" s="2"/>
      <c r="F976" s="57"/>
    </row>
    <row r="977" spans="1:6" ht="12.75">
      <c r="A977" s="3"/>
      <c r="C977" s="2"/>
      <c r="D977" s="2"/>
      <c r="E977" s="2"/>
      <c r="F977" s="57"/>
    </row>
    <row r="978" spans="1:6" ht="12.75">
      <c r="A978" s="3"/>
      <c r="C978" s="2"/>
      <c r="D978" s="2"/>
      <c r="E978" s="2"/>
      <c r="F978" s="57"/>
    </row>
    <row r="979" spans="1:6" ht="12.75">
      <c r="A979" s="3"/>
      <c r="C979" s="2"/>
      <c r="D979" s="2"/>
      <c r="E979" s="2"/>
      <c r="F979" s="57"/>
    </row>
    <row r="980" spans="1:6" ht="12.75">
      <c r="A980" s="3"/>
      <c r="C980" s="2"/>
      <c r="D980" s="2"/>
      <c r="E980" s="2"/>
      <c r="F980" s="57"/>
    </row>
    <row r="981" spans="1:6" ht="12.75">
      <c r="A981" s="3"/>
      <c r="C981" s="2"/>
      <c r="D981" s="2"/>
      <c r="E981" s="2"/>
      <c r="F981" s="57"/>
    </row>
    <row r="982" spans="1:6" ht="12.75">
      <c r="A982" s="3"/>
      <c r="C982" s="2"/>
      <c r="D982" s="2"/>
      <c r="E982" s="2"/>
      <c r="F982" s="57"/>
    </row>
    <row r="983" spans="1:6" ht="12.75">
      <c r="A983" s="3"/>
      <c r="C983" s="2"/>
      <c r="D983" s="2"/>
      <c r="E983" s="2"/>
      <c r="F983" s="57"/>
    </row>
    <row r="984" spans="1:6" ht="12.75">
      <c r="A984" s="3"/>
      <c r="C984" s="2"/>
      <c r="D984" s="2"/>
      <c r="E984" s="2"/>
      <c r="F984" s="57"/>
    </row>
    <row r="985" spans="1:6" ht="12.75">
      <c r="A985" s="3"/>
      <c r="C985" s="2"/>
      <c r="D985" s="2"/>
      <c r="E985" s="2"/>
      <c r="F985" s="57"/>
    </row>
    <row r="986" spans="1:6" ht="12.75">
      <c r="A986" s="3"/>
      <c r="C986" s="2"/>
      <c r="D986" s="2"/>
      <c r="E986" s="2"/>
      <c r="F986" s="57"/>
    </row>
    <row r="987" spans="1:6" ht="12.75">
      <c r="A987" s="3"/>
      <c r="C987" s="2"/>
      <c r="D987" s="2"/>
      <c r="E987" s="2"/>
      <c r="F987" s="57"/>
    </row>
    <row r="988" spans="1:6" ht="12.75">
      <c r="A988" s="3"/>
      <c r="C988" s="2"/>
      <c r="D988" s="2"/>
      <c r="E988" s="2"/>
      <c r="F988" s="57"/>
    </row>
    <row r="989" spans="1:6" ht="12.75">
      <c r="A989" s="3"/>
      <c r="C989" s="2"/>
      <c r="D989" s="2"/>
      <c r="E989" s="2"/>
      <c r="F989" s="57"/>
    </row>
    <row r="990" spans="1:6" ht="12.75">
      <c r="A990" s="3"/>
      <c r="C990" s="2"/>
      <c r="D990" s="2"/>
      <c r="E990" s="2"/>
      <c r="F990" s="57"/>
    </row>
    <row r="991" spans="1:6" ht="12.75">
      <c r="A991" s="3"/>
      <c r="C991" s="2"/>
      <c r="D991" s="2"/>
      <c r="E991" s="2"/>
      <c r="F991" s="57"/>
    </row>
    <row r="992" spans="1:6" ht="12.75">
      <c r="A992" s="3"/>
      <c r="C992" s="2"/>
      <c r="D992" s="2"/>
      <c r="E992" s="2"/>
      <c r="F992" s="57"/>
    </row>
    <row r="993" spans="1:6" ht="12.75">
      <c r="A993" s="3"/>
      <c r="C993" s="2"/>
      <c r="D993" s="2"/>
      <c r="E993" s="2"/>
      <c r="F993" s="57"/>
    </row>
    <row r="994" spans="1:6" ht="12.75">
      <c r="A994" s="3"/>
      <c r="C994" s="2"/>
      <c r="D994" s="2"/>
      <c r="E994" s="2"/>
      <c r="F994" s="57"/>
    </row>
    <row r="995" spans="1:6" ht="12.75">
      <c r="A995" s="3"/>
      <c r="C995" s="2"/>
      <c r="D995" s="2"/>
      <c r="E995" s="2"/>
      <c r="F995" s="57"/>
    </row>
    <row r="996" spans="1:6" ht="12.75">
      <c r="A996" s="3"/>
      <c r="C996" s="2"/>
      <c r="D996" s="2"/>
      <c r="E996" s="2"/>
      <c r="F996" s="57"/>
    </row>
    <row r="997" spans="1:6" ht="12.75">
      <c r="A997" s="3"/>
      <c r="C997" s="2"/>
      <c r="D997" s="2"/>
      <c r="E997" s="2"/>
      <c r="F997" s="57"/>
    </row>
    <row r="998" spans="1:6" ht="12.75">
      <c r="A998" s="3"/>
      <c r="C998" s="2"/>
      <c r="D998" s="2"/>
      <c r="E998" s="2"/>
      <c r="F998" s="57"/>
    </row>
    <row r="999" spans="1:6" ht="12.75">
      <c r="A999" s="3"/>
      <c r="C999" s="2"/>
      <c r="D999" s="2"/>
      <c r="E999" s="2"/>
      <c r="F999" s="57"/>
    </row>
    <row r="1000" spans="1:6" ht="12.75">
      <c r="A1000" s="3"/>
      <c r="C1000" s="2"/>
      <c r="D1000" s="2"/>
      <c r="E1000" s="2"/>
      <c r="F1000" s="57"/>
    </row>
    <row r="1001" spans="1:6" ht="12.75">
      <c r="A1001" s="3"/>
      <c r="C1001" s="2"/>
      <c r="D1001" s="2"/>
      <c r="E1001" s="2"/>
      <c r="F1001" s="57"/>
    </row>
    <row r="1002" spans="1:6" ht="12.75">
      <c r="A1002" s="3"/>
      <c r="C1002" s="2"/>
      <c r="D1002" s="2"/>
      <c r="E1002" s="2"/>
      <c r="F1002" s="57"/>
    </row>
    <row r="1003" spans="1:6" ht="12.75">
      <c r="A1003" s="3"/>
      <c r="C1003" s="2"/>
      <c r="D1003" s="2"/>
      <c r="E1003" s="2"/>
      <c r="F1003" s="57"/>
    </row>
    <row r="1004" spans="1:6" ht="12.75">
      <c r="A1004" s="3"/>
      <c r="C1004" s="2"/>
      <c r="D1004" s="2"/>
      <c r="E1004" s="2"/>
      <c r="F1004" s="57"/>
    </row>
    <row r="1005" spans="1:6" ht="12.75">
      <c r="A1005" s="3"/>
      <c r="C1005" s="2"/>
      <c r="D1005" s="2"/>
      <c r="E1005" s="2"/>
      <c r="F1005" s="57"/>
    </row>
    <row r="1006" spans="1:6" ht="12.75">
      <c r="A1006" s="3"/>
      <c r="C1006" s="2"/>
      <c r="D1006" s="2"/>
      <c r="E1006" s="2"/>
      <c r="F1006" s="57"/>
    </row>
    <row r="1007" spans="1:6" ht="12.75">
      <c r="A1007" s="3"/>
      <c r="C1007" s="2"/>
      <c r="D1007" s="2"/>
      <c r="E1007" s="2"/>
      <c r="F1007" s="57"/>
    </row>
    <row r="1008" spans="1:6" ht="12.75">
      <c r="A1008" s="3"/>
      <c r="C1008" s="2"/>
      <c r="D1008" s="2"/>
      <c r="E1008" s="2"/>
      <c r="F1008" s="57"/>
    </row>
    <row r="1009" spans="1:6" ht="12.75">
      <c r="A1009" s="3"/>
      <c r="C1009" s="2"/>
      <c r="D1009" s="2"/>
      <c r="E1009" s="2"/>
      <c r="F1009" s="57"/>
    </row>
    <row r="1010" spans="1:6" ht="12.75">
      <c r="A1010" s="3"/>
      <c r="C1010" s="2"/>
      <c r="D1010" s="2"/>
      <c r="E1010" s="2"/>
      <c r="F1010" s="57"/>
    </row>
    <row r="1011" spans="1:6" ht="12.75">
      <c r="A1011" s="3"/>
      <c r="C1011" s="2"/>
      <c r="D1011" s="2"/>
      <c r="E1011" s="2"/>
      <c r="F1011" s="57"/>
    </row>
    <row r="1012" spans="1:6" ht="12.75">
      <c r="A1012" s="3"/>
      <c r="C1012" s="2"/>
      <c r="D1012" s="2"/>
      <c r="E1012" s="2"/>
      <c r="F1012" s="57"/>
    </row>
    <row r="1013" spans="1:6" ht="12.75">
      <c r="A1013" s="3"/>
      <c r="C1013" s="2"/>
      <c r="D1013" s="2"/>
      <c r="E1013" s="2"/>
      <c r="F1013" s="57"/>
    </row>
    <row r="1014" spans="1:6" ht="12.75">
      <c r="A1014" s="3"/>
      <c r="C1014" s="2"/>
      <c r="D1014" s="2"/>
      <c r="E1014" s="2"/>
      <c r="F1014" s="57"/>
    </row>
    <row r="1015" spans="1:6" ht="12.75">
      <c r="A1015" s="3"/>
      <c r="C1015" s="2"/>
      <c r="D1015" s="2"/>
      <c r="E1015" s="2"/>
      <c r="F1015" s="57"/>
    </row>
    <row r="1016" spans="1:6" ht="12.75">
      <c r="A1016" s="3"/>
      <c r="C1016" s="2"/>
      <c r="D1016" s="2"/>
      <c r="E1016" s="2"/>
      <c r="F1016" s="57"/>
    </row>
    <row r="1017" spans="1:6" ht="12.75">
      <c r="A1017" s="3"/>
      <c r="C1017" s="2"/>
      <c r="D1017" s="2"/>
      <c r="E1017" s="2"/>
      <c r="F1017" s="57"/>
    </row>
    <row r="1018" spans="1:6" ht="12.75">
      <c r="A1018" s="3"/>
      <c r="C1018" s="2"/>
      <c r="D1018" s="2"/>
      <c r="E1018" s="2"/>
      <c r="F1018" s="57"/>
    </row>
    <row r="1019" spans="1:6" ht="12.75">
      <c r="A1019" s="3"/>
      <c r="C1019" s="2"/>
      <c r="D1019" s="2"/>
      <c r="E1019" s="2"/>
      <c r="F1019" s="57"/>
    </row>
    <row r="1020" spans="1:6" ht="12.75">
      <c r="A1020" s="3"/>
      <c r="C1020" s="2"/>
      <c r="D1020" s="2"/>
      <c r="E1020" s="2"/>
      <c r="F1020" s="57"/>
    </row>
    <row r="1021" spans="1:6" ht="12.75">
      <c r="A1021" s="3"/>
      <c r="C1021" s="2"/>
      <c r="D1021" s="2"/>
      <c r="E1021" s="2"/>
      <c r="F1021" s="57"/>
    </row>
    <row r="1022" spans="1:6" ht="12.75">
      <c r="A1022" s="3"/>
      <c r="C1022" s="2"/>
      <c r="D1022" s="2"/>
      <c r="E1022" s="2"/>
      <c r="F1022" s="57"/>
    </row>
    <row r="1023" spans="1:6" ht="12.75">
      <c r="A1023" s="3"/>
      <c r="C1023" s="2"/>
      <c r="D1023" s="2"/>
      <c r="E1023" s="2"/>
      <c r="F1023" s="57"/>
    </row>
    <row r="1024" spans="1:6" ht="12.75">
      <c r="A1024" s="3"/>
      <c r="C1024" s="2"/>
      <c r="D1024" s="2"/>
      <c r="E1024" s="2"/>
      <c r="F1024" s="57"/>
    </row>
    <row r="1025" spans="1:6" ht="12.75">
      <c r="A1025" s="3"/>
      <c r="C1025" s="2"/>
      <c r="D1025" s="2"/>
      <c r="E1025" s="2"/>
      <c r="F1025" s="57"/>
    </row>
    <row r="1026" spans="1:6" ht="12.75">
      <c r="A1026" s="3"/>
      <c r="C1026" s="2"/>
      <c r="D1026" s="2"/>
      <c r="E1026" s="2"/>
      <c r="F1026" s="57"/>
    </row>
    <row r="1027" spans="1:6" ht="12.75">
      <c r="A1027" s="3"/>
      <c r="C1027" s="2"/>
      <c r="D1027" s="2"/>
      <c r="E1027" s="2"/>
      <c r="F1027" s="57"/>
    </row>
    <row r="1028" spans="1:6" ht="12.75">
      <c r="A1028" s="3"/>
      <c r="C1028" s="2"/>
      <c r="D1028" s="2"/>
      <c r="E1028" s="2"/>
      <c r="F1028" s="57"/>
    </row>
    <row r="1029" spans="1:6" ht="12.75">
      <c r="A1029" s="3"/>
      <c r="C1029" s="2"/>
      <c r="D1029" s="2"/>
      <c r="E1029" s="2"/>
      <c r="F1029" s="57"/>
    </row>
    <row r="1030" spans="1:6" ht="12.75">
      <c r="A1030" s="3"/>
      <c r="C1030" s="2"/>
      <c r="D1030" s="2"/>
      <c r="E1030" s="2"/>
      <c r="F1030" s="57"/>
    </row>
    <row r="1031" spans="1:6" ht="12.75">
      <c r="A1031" s="3"/>
      <c r="C1031" s="2"/>
      <c r="D1031" s="2"/>
      <c r="E1031" s="2"/>
      <c r="F1031" s="57"/>
    </row>
    <row r="1032" spans="1:6" ht="12.75">
      <c r="A1032" s="3"/>
      <c r="C1032" s="2"/>
      <c r="D1032" s="2"/>
      <c r="E1032" s="2"/>
      <c r="F1032" s="57"/>
    </row>
    <row r="1033" spans="1:6" ht="12.75">
      <c r="A1033" s="3"/>
      <c r="C1033" s="2"/>
      <c r="D1033" s="2"/>
      <c r="E1033" s="2"/>
      <c r="F1033" s="57"/>
    </row>
    <row r="1034" spans="1:6" ht="12.75">
      <c r="A1034" s="3"/>
      <c r="C1034" s="2"/>
      <c r="D1034" s="2"/>
      <c r="E1034" s="2"/>
      <c r="F1034" s="57"/>
    </row>
    <row r="1035" spans="1:6" ht="12.75">
      <c r="A1035" s="3"/>
      <c r="C1035" s="2"/>
      <c r="D1035" s="2"/>
      <c r="E1035" s="2"/>
      <c r="F1035" s="57"/>
    </row>
    <row r="1036" spans="1:6" ht="12.75">
      <c r="A1036" s="3"/>
      <c r="C1036" s="2"/>
      <c r="D1036" s="2"/>
      <c r="E1036" s="2"/>
      <c r="F1036" s="57"/>
    </row>
    <row r="1037" spans="1:6" ht="12.75">
      <c r="A1037" s="3"/>
      <c r="C1037" s="2"/>
      <c r="D1037" s="2"/>
      <c r="E1037" s="2"/>
      <c r="F1037" s="57"/>
    </row>
    <row r="1038" spans="1:6" ht="12.75">
      <c r="A1038" s="3"/>
      <c r="C1038" s="2"/>
      <c r="D1038" s="2"/>
      <c r="E1038" s="2"/>
      <c r="F1038" s="57"/>
    </row>
    <row r="1039" spans="1:6" ht="12.75">
      <c r="A1039" s="3"/>
      <c r="C1039" s="2"/>
      <c r="D1039" s="2"/>
      <c r="E1039" s="2"/>
      <c r="F1039" s="57"/>
    </row>
    <row r="1040" spans="1:6" ht="12.75">
      <c r="A1040" s="3"/>
      <c r="C1040" s="2"/>
      <c r="D1040" s="2"/>
      <c r="E1040" s="2"/>
      <c r="F1040" s="57"/>
    </row>
    <row r="1041" spans="1:6" ht="12.75">
      <c r="A1041" s="3"/>
      <c r="C1041" s="2"/>
      <c r="D1041" s="2"/>
      <c r="E1041" s="2"/>
      <c r="F1041" s="57"/>
    </row>
    <row r="1042" spans="1:6" ht="12.75">
      <c r="A1042" s="3"/>
      <c r="C1042" s="2"/>
      <c r="D1042" s="2"/>
      <c r="E1042" s="2"/>
      <c r="F1042" s="57"/>
    </row>
    <row r="1043" spans="1:6" ht="12.75">
      <c r="A1043" s="3"/>
      <c r="C1043" s="2"/>
      <c r="D1043" s="2"/>
      <c r="E1043" s="2"/>
      <c r="F1043" s="57"/>
    </row>
    <row r="1044" spans="1:6" ht="12.75">
      <c r="A1044" s="3"/>
      <c r="C1044" s="2"/>
      <c r="D1044" s="2"/>
      <c r="E1044" s="2"/>
      <c r="F1044" s="57"/>
    </row>
    <row r="1045" spans="1:6" ht="12.75">
      <c r="A1045" s="3"/>
      <c r="C1045" s="2"/>
      <c r="D1045" s="2"/>
      <c r="E1045" s="2"/>
      <c r="F1045" s="57"/>
    </row>
    <row r="1046" spans="1:6" ht="12.75">
      <c r="A1046" s="3"/>
      <c r="C1046" s="2"/>
      <c r="D1046" s="2"/>
      <c r="E1046" s="2"/>
      <c r="F1046" s="57"/>
    </row>
    <row r="1047" spans="1:6" ht="12.75">
      <c r="A1047" s="3"/>
      <c r="C1047" s="2"/>
      <c r="D1047" s="2"/>
      <c r="E1047" s="2"/>
      <c r="F1047" s="57"/>
    </row>
    <row r="1048" spans="1:6" ht="12.75">
      <c r="A1048" s="3"/>
      <c r="C1048" s="2"/>
      <c r="D1048" s="2"/>
      <c r="E1048" s="2"/>
      <c r="F1048" s="57"/>
    </row>
    <row r="1049" spans="1:6" ht="12.75">
      <c r="A1049" s="3"/>
      <c r="C1049" s="2"/>
      <c r="D1049" s="2"/>
      <c r="E1049" s="2"/>
      <c r="F1049" s="57"/>
    </row>
    <row r="1050" spans="1:6" ht="12.75">
      <c r="A1050" s="3"/>
      <c r="C1050" s="2"/>
      <c r="D1050" s="2"/>
      <c r="E1050" s="2"/>
      <c r="F1050" s="57"/>
    </row>
    <row r="1051" spans="1:6" ht="12.75">
      <c r="A1051" s="3"/>
      <c r="C1051" s="2"/>
      <c r="D1051" s="2"/>
      <c r="E1051" s="2"/>
      <c r="F1051" s="57"/>
    </row>
    <row r="1052" spans="1:6" ht="12.75">
      <c r="A1052" s="3"/>
      <c r="C1052" s="2"/>
      <c r="D1052" s="2"/>
      <c r="E1052" s="2"/>
      <c r="F1052" s="57"/>
    </row>
    <row r="1053" spans="1:6" ht="12.75">
      <c r="A1053" s="3"/>
      <c r="C1053" s="2"/>
      <c r="D1053" s="2"/>
      <c r="E1053" s="2"/>
      <c r="F1053" s="57"/>
    </row>
    <row r="1054" spans="1:6" ht="12.75">
      <c r="A1054" s="3"/>
      <c r="C1054" s="2"/>
      <c r="D1054" s="2"/>
      <c r="E1054" s="2"/>
      <c r="F1054" s="57"/>
    </row>
    <row r="1055" spans="1:6" ht="12.75">
      <c r="A1055" s="3"/>
      <c r="C1055" s="2"/>
      <c r="D1055" s="2"/>
      <c r="E1055" s="2"/>
      <c r="F1055" s="57"/>
    </row>
    <row r="1056" spans="1:6" ht="12.75">
      <c r="A1056" s="3"/>
      <c r="C1056" s="2"/>
      <c r="D1056" s="2"/>
      <c r="E1056" s="2"/>
      <c r="F1056" s="57"/>
    </row>
    <row r="1057" spans="1:6" ht="12.75">
      <c r="A1057" s="3"/>
      <c r="C1057" s="2"/>
      <c r="D1057" s="2"/>
      <c r="E1057" s="2"/>
      <c r="F1057" s="57"/>
    </row>
    <row r="1058" spans="1:6" ht="12.75">
      <c r="A1058" s="3"/>
      <c r="C1058" s="2"/>
      <c r="D1058" s="2"/>
      <c r="E1058" s="2"/>
      <c r="F1058" s="57"/>
    </row>
    <row r="1059" spans="1:6" ht="12.75">
      <c r="A1059" s="3"/>
      <c r="C1059" s="2"/>
      <c r="D1059" s="2"/>
      <c r="E1059" s="2"/>
      <c r="F1059" s="57"/>
    </row>
    <row r="1060" spans="1:6" ht="12.75">
      <c r="A1060" s="3"/>
      <c r="C1060" s="2"/>
      <c r="D1060" s="2"/>
      <c r="E1060" s="2"/>
      <c r="F1060" s="57"/>
    </row>
    <row r="1061" spans="1:6" ht="12.75">
      <c r="A1061" s="3"/>
      <c r="C1061" s="2"/>
      <c r="D1061" s="2"/>
      <c r="E1061" s="2"/>
      <c r="F1061" s="57"/>
    </row>
    <row r="1062" spans="1:6" ht="12.75">
      <c r="A1062" s="3"/>
      <c r="C1062" s="2"/>
      <c r="D1062" s="2"/>
      <c r="E1062" s="2"/>
      <c r="F1062" s="57"/>
    </row>
    <row r="1063" spans="1:6" ht="12.75">
      <c r="A1063" s="3"/>
      <c r="C1063" s="2"/>
      <c r="D1063" s="2"/>
      <c r="E1063" s="2"/>
      <c r="F1063" s="57"/>
    </row>
    <row r="1064" spans="1:6" ht="12.75">
      <c r="A1064" s="3"/>
      <c r="C1064" s="2"/>
      <c r="D1064" s="2"/>
      <c r="E1064" s="2"/>
      <c r="F1064" s="57"/>
    </row>
    <row r="1065" spans="1:6" ht="12.75">
      <c r="A1065" s="3"/>
      <c r="C1065" s="2"/>
      <c r="D1065" s="2"/>
      <c r="E1065" s="2"/>
      <c r="F1065" s="57"/>
    </row>
    <row r="1066" spans="1:6" ht="12.75">
      <c r="A1066" s="3"/>
      <c r="C1066" s="2"/>
      <c r="D1066" s="2"/>
      <c r="E1066" s="2"/>
      <c r="F1066" s="57"/>
    </row>
    <row r="1067" spans="1:6" ht="12.75">
      <c r="A1067" s="3"/>
      <c r="C1067" s="2"/>
      <c r="D1067" s="2"/>
      <c r="E1067" s="2"/>
      <c r="F1067" s="57"/>
    </row>
    <row r="1068" spans="1:6" ht="12.75">
      <c r="A1068" s="3"/>
      <c r="C1068" s="2"/>
      <c r="D1068" s="2"/>
      <c r="E1068" s="2"/>
      <c r="F1068" s="57"/>
    </row>
    <row r="1069" spans="1:6" ht="12.75">
      <c r="A1069" s="3"/>
      <c r="C1069" s="2"/>
      <c r="D1069" s="2"/>
      <c r="E1069" s="2"/>
      <c r="F1069" s="57"/>
    </row>
    <row r="1070" spans="1:6" ht="12.75">
      <c r="A1070" s="3"/>
      <c r="C1070" s="2"/>
      <c r="D1070" s="2"/>
      <c r="E1070" s="2"/>
      <c r="F1070" s="57"/>
    </row>
    <row r="1071" spans="1:6" ht="12.75">
      <c r="A1071" s="3"/>
      <c r="C1071" s="2"/>
      <c r="D1071" s="2"/>
      <c r="E1071" s="2"/>
      <c r="F1071" s="57"/>
    </row>
    <row r="1072" spans="1:6" ht="12.75">
      <c r="A1072" s="3"/>
      <c r="C1072" s="2"/>
      <c r="D1072" s="2"/>
      <c r="E1072" s="2"/>
      <c r="F1072" s="57"/>
    </row>
    <row r="1073" spans="1:6" ht="12.75">
      <c r="A1073" s="3"/>
      <c r="C1073" s="2"/>
      <c r="D1073" s="2"/>
      <c r="E1073" s="2"/>
      <c r="F1073" s="57"/>
    </row>
    <row r="1074" spans="1:6" ht="12.75">
      <c r="A1074" s="3"/>
      <c r="C1074" s="2"/>
      <c r="D1074" s="2"/>
      <c r="E1074" s="2"/>
      <c r="F1074" s="57"/>
    </row>
    <row r="1075" spans="1:6" ht="12.75">
      <c r="A1075" s="3"/>
      <c r="C1075" s="2"/>
      <c r="D1075" s="2"/>
      <c r="E1075" s="2"/>
      <c r="F1075" s="57"/>
    </row>
    <row r="1076" spans="1:6" ht="12.75">
      <c r="A1076" s="3"/>
      <c r="C1076" s="2"/>
      <c r="D1076" s="2"/>
      <c r="E1076" s="2"/>
      <c r="F1076" s="57"/>
    </row>
    <row r="1077" spans="1:6" ht="12.75">
      <c r="A1077" s="3"/>
      <c r="C1077" s="2"/>
      <c r="D1077" s="2"/>
      <c r="E1077" s="2"/>
      <c r="F1077" s="57"/>
    </row>
    <row r="1078" spans="1:6" ht="12.75">
      <c r="A1078" s="3"/>
      <c r="C1078" s="2"/>
      <c r="D1078" s="2"/>
      <c r="E1078" s="2"/>
      <c r="F1078" s="57"/>
    </row>
    <row r="1079" spans="1:6" ht="12.75">
      <c r="A1079" s="3"/>
      <c r="C1079" s="2"/>
      <c r="D1079" s="2"/>
      <c r="E1079" s="2"/>
      <c r="F1079" s="57"/>
    </row>
    <row r="1080" spans="1:6" ht="12.75">
      <c r="A1080" s="3"/>
      <c r="C1080" s="2"/>
      <c r="D1080" s="2"/>
      <c r="E1080" s="2"/>
      <c r="F1080" s="57"/>
    </row>
    <row r="1081" spans="1:6" ht="12.75">
      <c r="A1081" s="3"/>
      <c r="C1081" s="2"/>
      <c r="D1081" s="2"/>
      <c r="E1081" s="2"/>
      <c r="F1081" s="57"/>
    </row>
    <row r="1082" spans="1:6" ht="12.75">
      <c r="A1082" s="3"/>
      <c r="C1082" s="2"/>
      <c r="D1082" s="2"/>
      <c r="E1082" s="2"/>
      <c r="F1082" s="57"/>
    </row>
    <row r="1083" spans="1:6" ht="12.75">
      <c r="A1083" s="3"/>
      <c r="C1083" s="2"/>
      <c r="D1083" s="2"/>
      <c r="E1083" s="2"/>
      <c r="F1083" s="57"/>
    </row>
    <row r="1084" spans="1:6" ht="12.75">
      <c r="A1084" s="3"/>
      <c r="C1084" s="2"/>
      <c r="D1084" s="2"/>
      <c r="E1084" s="2"/>
      <c r="F1084" s="57"/>
    </row>
    <row r="1085" spans="1:6" ht="12.75">
      <c r="A1085" s="3"/>
      <c r="C1085" s="2"/>
      <c r="D1085" s="2"/>
      <c r="E1085" s="2"/>
      <c r="F1085" s="57"/>
    </row>
    <row r="1086" spans="1:6" ht="12.75">
      <c r="A1086" s="3"/>
      <c r="C1086" s="2"/>
      <c r="D1086" s="2"/>
      <c r="E1086" s="2"/>
      <c r="F1086" s="57"/>
    </row>
    <row r="1087" spans="1:6" ht="12.75">
      <c r="A1087" s="3"/>
      <c r="C1087" s="2"/>
      <c r="D1087" s="2"/>
      <c r="E1087" s="2"/>
      <c r="F1087" s="57"/>
    </row>
    <row r="1088" spans="1:6" ht="12.75">
      <c r="A1088" s="3"/>
      <c r="C1088" s="2"/>
      <c r="D1088" s="2"/>
      <c r="E1088" s="2"/>
      <c r="F1088" s="57"/>
    </row>
    <row r="1089" spans="1:6" ht="12.75">
      <c r="A1089" s="3"/>
      <c r="C1089" s="2"/>
      <c r="D1089" s="2"/>
      <c r="E1089" s="2"/>
      <c r="F1089" s="57"/>
    </row>
    <row r="1090" spans="1:6" ht="12.75">
      <c r="A1090" s="3"/>
      <c r="C1090" s="2"/>
      <c r="D1090" s="2"/>
      <c r="E1090" s="2"/>
      <c r="F1090" s="57"/>
    </row>
    <row r="1091" spans="1:6" ht="12.75">
      <c r="A1091" s="3"/>
      <c r="C1091" s="2"/>
      <c r="D1091" s="2"/>
      <c r="E1091" s="2"/>
      <c r="F1091" s="57"/>
    </row>
    <row r="1092" spans="1:6" ht="12.75">
      <c r="A1092" s="3"/>
      <c r="C1092" s="2"/>
      <c r="D1092" s="2"/>
      <c r="E1092" s="2"/>
      <c r="F1092" s="57"/>
    </row>
    <row r="1093" spans="1:6" ht="12.75">
      <c r="A1093" s="3"/>
      <c r="C1093" s="2"/>
      <c r="D1093" s="2"/>
      <c r="E1093" s="2"/>
      <c r="F1093" s="57"/>
    </row>
    <row r="1094" spans="1:6" ht="12.75">
      <c r="A1094" s="3"/>
      <c r="C1094" s="2"/>
      <c r="D1094" s="2"/>
      <c r="E1094" s="2"/>
      <c r="F1094" s="57"/>
    </row>
    <row r="1095" spans="1:6" ht="12.75">
      <c r="A1095" s="3"/>
      <c r="C1095" s="2"/>
      <c r="D1095" s="2"/>
      <c r="E1095" s="2"/>
      <c r="F1095" s="57"/>
    </row>
    <row r="1096" spans="1:6" ht="12.75">
      <c r="A1096" s="3"/>
      <c r="C1096" s="2"/>
      <c r="D1096" s="2"/>
      <c r="E1096" s="2"/>
      <c r="F1096" s="57"/>
    </row>
    <row r="1097" spans="1:6" ht="12.75">
      <c r="A1097" s="3"/>
      <c r="C1097" s="2"/>
      <c r="D1097" s="2"/>
      <c r="E1097" s="2"/>
      <c r="F1097" s="57"/>
    </row>
    <row r="1098" spans="1:6" ht="12.75">
      <c r="A1098" s="3"/>
      <c r="C1098" s="2"/>
      <c r="D1098" s="2"/>
      <c r="E1098" s="2"/>
      <c r="F1098" s="57"/>
    </row>
    <row r="1099" spans="1:6" ht="12.75">
      <c r="A1099" s="3"/>
      <c r="C1099" s="2"/>
      <c r="D1099" s="2"/>
      <c r="E1099" s="2"/>
      <c r="F1099" s="57"/>
    </row>
    <row r="1100" spans="1:6" ht="12.75">
      <c r="A1100" s="3"/>
      <c r="C1100" s="2"/>
      <c r="D1100" s="2"/>
      <c r="E1100" s="2"/>
      <c r="F1100" s="57"/>
    </row>
    <row r="1101" spans="1:6" ht="12.75">
      <c r="A1101" s="3"/>
      <c r="C1101" s="2"/>
      <c r="D1101" s="2"/>
      <c r="E1101" s="2"/>
      <c r="F1101" s="57"/>
    </row>
    <row r="1102" spans="1:6" ht="12.75">
      <c r="A1102" s="3"/>
      <c r="C1102" s="2"/>
      <c r="D1102" s="2"/>
      <c r="E1102" s="2"/>
      <c r="F1102" s="57"/>
    </row>
    <row r="1103" spans="1:6" ht="12.75">
      <c r="A1103" s="3"/>
      <c r="C1103" s="2"/>
      <c r="D1103" s="2"/>
      <c r="E1103" s="2"/>
      <c r="F1103" s="57"/>
    </row>
    <row r="1104" spans="1:6" ht="12.75">
      <c r="A1104" s="3"/>
      <c r="C1104" s="2"/>
      <c r="D1104" s="2"/>
      <c r="E1104" s="2"/>
      <c r="F1104" s="57"/>
    </row>
    <row r="1105" spans="1:6" ht="12.75">
      <c r="A1105" s="3"/>
      <c r="C1105" s="2"/>
      <c r="D1105" s="2"/>
      <c r="E1105" s="2"/>
      <c r="F1105" s="57"/>
    </row>
    <row r="1106" spans="1:6" ht="12.75">
      <c r="A1106" s="3"/>
      <c r="C1106" s="2"/>
      <c r="D1106" s="2"/>
      <c r="E1106" s="2"/>
      <c r="F1106" s="57"/>
    </row>
    <row r="1107" spans="1:6" ht="12.75">
      <c r="A1107" s="3"/>
      <c r="C1107" s="2"/>
      <c r="D1107" s="2"/>
      <c r="E1107" s="2"/>
      <c r="F1107" s="57"/>
    </row>
    <row r="1108" spans="1:6" ht="12.75">
      <c r="A1108" s="3"/>
      <c r="C1108" s="2"/>
      <c r="D1108" s="2"/>
      <c r="E1108" s="2"/>
      <c r="F1108" s="57"/>
    </row>
    <row r="1109" spans="1:6" ht="12.75">
      <c r="A1109" s="3"/>
      <c r="C1109" s="2"/>
      <c r="D1109" s="2"/>
      <c r="E1109" s="2"/>
      <c r="F1109" s="57"/>
    </row>
    <row r="1110" spans="1:6" ht="12.75">
      <c r="A1110" s="3"/>
      <c r="C1110" s="2"/>
      <c r="D1110" s="2"/>
      <c r="E1110" s="2"/>
      <c r="F1110" s="57"/>
    </row>
    <row r="1111" spans="1:6" ht="12.75">
      <c r="A1111" s="3"/>
      <c r="C1111" s="2"/>
      <c r="D1111" s="2"/>
      <c r="E1111" s="2"/>
      <c r="F1111" s="57"/>
    </row>
    <row r="1112" spans="1:6" ht="12.75">
      <c r="A1112" s="3"/>
      <c r="C1112" s="2"/>
      <c r="D1112" s="2"/>
      <c r="E1112" s="2"/>
      <c r="F1112" s="57"/>
    </row>
    <row r="1113" spans="1:6" ht="12.75">
      <c r="A1113" s="3"/>
      <c r="C1113" s="2"/>
      <c r="D1113" s="2"/>
      <c r="E1113" s="2"/>
      <c r="F1113" s="57"/>
    </row>
    <row r="1114" spans="1:6" ht="12.75">
      <c r="A1114" s="3"/>
      <c r="C1114" s="2"/>
      <c r="D1114" s="2"/>
      <c r="E1114" s="2"/>
      <c r="F1114" s="57"/>
    </row>
    <row r="1115" spans="1:6" ht="12.75">
      <c r="A1115" s="3"/>
      <c r="C1115" s="2"/>
      <c r="D1115" s="2"/>
      <c r="E1115" s="2"/>
      <c r="F1115" s="57"/>
    </row>
    <row r="1116" spans="1:6" ht="12.75">
      <c r="A1116" s="3"/>
      <c r="C1116" s="2"/>
      <c r="D1116" s="2"/>
      <c r="E1116" s="2"/>
      <c r="F1116" s="57"/>
    </row>
    <row r="1117" spans="1:6" ht="12.75">
      <c r="A1117" s="3"/>
      <c r="C1117" s="2"/>
      <c r="D1117" s="2"/>
      <c r="E1117" s="2"/>
      <c r="F1117" s="57"/>
    </row>
    <row r="1118" spans="1:6" ht="12.75">
      <c r="A1118" s="3"/>
      <c r="C1118" s="2"/>
      <c r="D1118" s="2"/>
      <c r="E1118" s="2"/>
      <c r="F1118" s="57"/>
    </row>
    <row r="1119" spans="1:6" ht="12.75">
      <c r="A1119" s="3"/>
      <c r="C1119" s="2"/>
      <c r="D1119" s="2"/>
      <c r="E1119" s="2"/>
      <c r="F1119" s="57"/>
    </row>
    <row r="1120" spans="1:6" ht="12.75">
      <c r="A1120" s="3"/>
      <c r="C1120" s="2"/>
      <c r="D1120" s="2"/>
      <c r="E1120" s="2"/>
      <c r="F1120" s="57"/>
    </row>
    <row r="1121" spans="1:6" ht="12.75">
      <c r="A1121" s="3"/>
      <c r="C1121" s="2"/>
      <c r="D1121" s="2"/>
      <c r="E1121" s="2"/>
      <c r="F1121" s="57"/>
    </row>
    <row r="1122" spans="1:6" ht="12.75">
      <c r="A1122" s="3"/>
      <c r="C1122" s="2"/>
      <c r="D1122" s="2"/>
      <c r="E1122" s="2"/>
      <c r="F1122" s="57"/>
    </row>
    <row r="1123" spans="1:6" ht="12.75">
      <c r="A1123" s="3"/>
      <c r="C1123" s="2"/>
      <c r="D1123" s="2"/>
      <c r="E1123" s="2"/>
      <c r="F1123" s="57"/>
    </row>
    <row r="1124" spans="1:6" ht="12.75">
      <c r="A1124" s="3"/>
      <c r="C1124" s="2"/>
      <c r="D1124" s="2"/>
      <c r="E1124" s="2"/>
      <c r="F1124" s="57"/>
    </row>
    <row r="1125" spans="1:6" ht="12.75">
      <c r="A1125" s="3"/>
      <c r="C1125" s="2"/>
      <c r="D1125" s="2"/>
      <c r="E1125" s="2"/>
      <c r="F1125" s="57"/>
    </row>
    <row r="1126" spans="1:6" ht="12.75">
      <c r="A1126" s="3"/>
      <c r="C1126" s="2"/>
      <c r="D1126" s="2"/>
      <c r="E1126" s="2"/>
      <c r="F1126" s="57"/>
    </row>
    <row r="1127" spans="1:6" ht="12.75">
      <c r="A1127" s="3"/>
      <c r="C1127" s="2"/>
      <c r="D1127" s="2"/>
      <c r="E1127" s="2"/>
      <c r="F1127" s="57"/>
    </row>
    <row r="1128" spans="1:6" ht="12.75">
      <c r="A1128" s="3"/>
      <c r="C1128" s="2"/>
      <c r="D1128" s="2"/>
      <c r="E1128" s="2"/>
      <c r="F1128" s="57"/>
    </row>
    <row r="1129" spans="1:6" ht="12.75">
      <c r="A1129" s="3"/>
      <c r="C1129" s="2"/>
      <c r="D1129" s="2"/>
      <c r="E1129" s="2"/>
      <c r="F1129" s="57"/>
    </row>
    <row r="1130" spans="1:6" ht="12.75">
      <c r="A1130" s="3"/>
      <c r="C1130" s="2"/>
      <c r="D1130" s="2"/>
      <c r="E1130" s="2"/>
      <c r="F1130" s="57"/>
    </row>
    <row r="1131" spans="1:6" ht="12.75">
      <c r="A1131" s="3"/>
      <c r="C1131" s="2"/>
      <c r="D1131" s="2"/>
      <c r="E1131" s="2"/>
      <c r="F1131" s="57"/>
    </row>
    <row r="1132" spans="1:6" ht="12.75">
      <c r="A1132" s="3"/>
      <c r="C1132" s="2"/>
      <c r="D1132" s="2"/>
      <c r="E1132" s="2"/>
      <c r="F1132" s="57"/>
    </row>
    <row r="1133" spans="1:6" ht="12.75">
      <c r="A1133" s="3"/>
      <c r="C1133" s="2"/>
      <c r="D1133" s="2"/>
      <c r="E1133" s="2"/>
      <c r="F1133" s="57"/>
    </row>
    <row r="1134" spans="1:6" ht="12.75">
      <c r="A1134" s="3"/>
      <c r="C1134" s="2"/>
      <c r="D1134" s="2"/>
      <c r="E1134" s="2"/>
      <c r="F1134" s="57"/>
    </row>
    <row r="1135" spans="1:6" ht="12.75">
      <c r="A1135" s="3"/>
      <c r="C1135" s="2"/>
      <c r="D1135" s="2"/>
      <c r="E1135" s="2"/>
      <c r="F1135" s="57"/>
    </row>
    <row r="1136" spans="1:6" ht="12.75">
      <c r="A1136" s="3"/>
      <c r="C1136" s="2"/>
      <c r="D1136" s="2"/>
      <c r="E1136" s="2"/>
      <c r="F1136" s="57"/>
    </row>
    <row r="1137" spans="1:6" ht="12.75">
      <c r="A1137" s="3"/>
      <c r="C1137" s="2"/>
      <c r="D1137" s="2"/>
      <c r="E1137" s="2"/>
      <c r="F1137" s="57"/>
    </row>
    <row r="1138" spans="1:6" ht="12.75">
      <c r="A1138" s="3"/>
      <c r="C1138" s="2"/>
      <c r="D1138" s="2"/>
      <c r="E1138" s="2"/>
      <c r="F1138" s="57"/>
    </row>
    <row r="1139" spans="1:6" ht="12.75">
      <c r="A1139" s="3"/>
      <c r="C1139" s="2"/>
      <c r="D1139" s="2"/>
      <c r="E1139" s="2"/>
      <c r="F1139" s="57"/>
    </row>
    <row r="1140" spans="1:6" ht="12.75">
      <c r="A1140" s="3"/>
      <c r="C1140" s="2"/>
      <c r="D1140" s="2"/>
      <c r="E1140" s="2"/>
      <c r="F1140" s="57"/>
    </row>
    <row r="1141" spans="1:6" ht="12.75">
      <c r="A1141" s="3"/>
      <c r="C1141" s="2"/>
      <c r="D1141" s="2"/>
      <c r="E1141" s="2"/>
      <c r="F1141" s="57"/>
    </row>
    <row r="1142" spans="1:6" ht="12.75">
      <c r="A1142" s="3"/>
      <c r="C1142" s="2"/>
      <c r="D1142" s="2"/>
      <c r="E1142" s="2"/>
      <c r="F1142" s="57"/>
    </row>
    <row r="1143" spans="1:6" ht="12.75">
      <c r="A1143" s="3"/>
      <c r="C1143" s="2"/>
      <c r="D1143" s="2"/>
      <c r="E1143" s="2"/>
      <c r="F1143" s="57"/>
    </row>
    <row r="1144" spans="1:6" ht="12.75">
      <c r="A1144" s="3"/>
      <c r="C1144" s="2"/>
      <c r="D1144" s="2"/>
      <c r="E1144" s="2"/>
      <c r="F1144" s="57"/>
    </row>
    <row r="1145" spans="1:6" ht="12.75">
      <c r="A1145" s="3"/>
      <c r="C1145" s="2"/>
      <c r="D1145" s="2"/>
      <c r="E1145" s="2"/>
      <c r="F1145" s="57"/>
    </row>
    <row r="1146" spans="1:6" ht="12.75">
      <c r="A1146" s="3"/>
      <c r="C1146" s="2"/>
      <c r="D1146" s="2"/>
      <c r="E1146" s="2"/>
      <c r="F1146" s="57"/>
    </row>
    <row r="1147" spans="1:6" ht="12.75">
      <c r="A1147" s="3"/>
      <c r="C1147" s="2"/>
      <c r="D1147" s="2"/>
      <c r="E1147" s="2"/>
      <c r="F1147" s="57"/>
    </row>
    <row r="1148" spans="1:6" ht="12.75">
      <c r="A1148" s="3"/>
      <c r="C1148" s="2"/>
      <c r="D1148" s="2"/>
      <c r="E1148" s="2"/>
      <c r="F1148" s="57"/>
    </row>
    <row r="1149" spans="1:6" ht="12.75">
      <c r="A1149" s="3"/>
      <c r="C1149" s="2"/>
      <c r="D1149" s="2"/>
      <c r="E1149" s="2"/>
      <c r="F1149" s="57"/>
    </row>
    <row r="1150" spans="1:6" ht="12.75">
      <c r="A1150" s="3"/>
      <c r="C1150" s="2"/>
      <c r="D1150" s="2"/>
      <c r="E1150" s="2"/>
      <c r="F1150" s="57"/>
    </row>
    <row r="1151" spans="1:6" ht="12.75">
      <c r="A1151" s="3"/>
      <c r="C1151" s="2"/>
      <c r="D1151" s="2"/>
      <c r="E1151" s="2"/>
      <c r="F1151" s="57"/>
    </row>
    <row r="1152" spans="1:6" ht="12.75">
      <c r="A1152" s="3"/>
      <c r="C1152" s="2"/>
      <c r="D1152" s="2"/>
      <c r="E1152" s="2"/>
      <c r="F1152" s="57"/>
    </row>
    <row r="1153" spans="1:6" ht="12.75">
      <c r="A1153" s="3"/>
      <c r="C1153" s="2"/>
      <c r="D1153" s="2"/>
      <c r="E1153" s="2"/>
      <c r="F1153" s="57"/>
    </row>
    <row r="1154" spans="1:6" ht="12.75">
      <c r="A1154" s="3"/>
      <c r="C1154" s="2"/>
      <c r="D1154" s="2"/>
      <c r="E1154" s="2"/>
      <c r="F1154" s="57"/>
    </row>
    <row r="1155" spans="1:6" ht="12.75">
      <c r="A1155" s="3"/>
      <c r="C1155" s="2"/>
      <c r="D1155" s="2"/>
      <c r="E1155" s="2"/>
      <c r="F1155" s="57"/>
    </row>
    <row r="1156" spans="1:6" ht="12.75">
      <c r="A1156" s="3"/>
      <c r="C1156" s="2"/>
      <c r="D1156" s="2"/>
      <c r="E1156" s="2"/>
      <c r="F1156" s="57"/>
    </row>
    <row r="1157" spans="1:6" ht="12.75">
      <c r="A1157" s="3"/>
      <c r="C1157" s="2"/>
      <c r="D1157" s="2"/>
      <c r="E1157" s="2"/>
      <c r="F1157" s="57"/>
    </row>
    <row r="1158" spans="1:6" ht="12.75">
      <c r="A1158" s="3"/>
      <c r="C1158" s="2"/>
      <c r="D1158" s="2"/>
      <c r="E1158" s="2"/>
      <c r="F1158" s="57"/>
    </row>
    <row r="1159" spans="1:6" ht="12.75">
      <c r="A1159" s="3"/>
      <c r="C1159" s="2"/>
      <c r="D1159" s="2"/>
      <c r="E1159" s="2"/>
      <c r="F1159" s="57"/>
    </row>
    <row r="1160" spans="1:6" ht="12.75">
      <c r="A1160" s="3"/>
      <c r="C1160" s="2"/>
      <c r="D1160" s="2"/>
      <c r="E1160" s="2"/>
      <c r="F1160" s="57"/>
    </row>
    <row r="1161" spans="1:6" ht="12.75">
      <c r="A1161" s="3"/>
      <c r="C1161" s="2"/>
      <c r="D1161" s="2"/>
      <c r="E1161" s="2"/>
      <c r="F1161" s="57"/>
    </row>
    <row r="1162" spans="1:6" ht="12.75">
      <c r="A1162" s="3"/>
      <c r="C1162" s="2"/>
      <c r="D1162" s="2"/>
      <c r="E1162" s="2"/>
      <c r="F1162" s="57"/>
    </row>
    <row r="1163" spans="1:6" ht="12.75">
      <c r="A1163" s="3"/>
      <c r="C1163" s="2"/>
      <c r="D1163" s="2"/>
      <c r="E1163" s="2"/>
      <c r="F1163" s="57"/>
    </row>
    <row r="1164" spans="1:6" ht="12.75">
      <c r="A1164" s="3"/>
      <c r="C1164" s="2"/>
      <c r="D1164" s="2"/>
      <c r="E1164" s="2"/>
      <c r="F1164" s="57"/>
    </row>
    <row r="1165" spans="1:6" ht="12.75">
      <c r="A1165" s="3"/>
      <c r="C1165" s="2"/>
      <c r="D1165" s="2"/>
      <c r="E1165" s="2"/>
      <c r="F1165" s="57"/>
    </row>
    <row r="1166" spans="1:6" ht="12.75">
      <c r="A1166" s="3"/>
      <c r="C1166" s="2"/>
      <c r="D1166" s="2"/>
      <c r="E1166" s="2"/>
      <c r="F1166" s="57"/>
    </row>
    <row r="1167" spans="1:6" ht="12.75">
      <c r="A1167" s="3"/>
      <c r="C1167" s="2"/>
      <c r="D1167" s="2"/>
      <c r="E1167" s="2"/>
      <c r="F1167" s="57"/>
    </row>
    <row r="1168" spans="1:6" ht="12.75">
      <c r="A1168" s="3"/>
      <c r="C1168" s="2"/>
      <c r="D1168" s="2"/>
      <c r="E1168" s="2"/>
      <c r="F1168" s="57"/>
    </row>
    <row r="1169" spans="1:6" ht="12.75">
      <c r="A1169" s="3"/>
      <c r="C1169" s="2"/>
      <c r="D1169" s="2"/>
      <c r="E1169" s="2"/>
      <c r="F1169" s="57"/>
    </row>
    <row r="1170" spans="1:6" ht="12.75">
      <c r="A1170" s="3"/>
      <c r="C1170" s="2"/>
      <c r="D1170" s="2"/>
      <c r="E1170" s="2"/>
      <c r="F1170" s="57"/>
    </row>
    <row r="1171" spans="1:6" ht="12.75">
      <c r="A1171" s="3"/>
      <c r="C1171" s="2"/>
      <c r="D1171" s="2"/>
      <c r="E1171" s="2"/>
      <c r="F1171" s="57"/>
    </row>
    <row r="1172" spans="1:6" ht="12.75">
      <c r="A1172" s="3"/>
      <c r="C1172" s="2"/>
      <c r="D1172" s="2"/>
      <c r="E1172" s="2"/>
      <c r="F1172" s="57"/>
    </row>
    <row r="1173" spans="1:6" ht="12.75">
      <c r="A1173" s="3"/>
      <c r="C1173" s="2"/>
      <c r="D1173" s="2"/>
      <c r="E1173" s="2"/>
      <c r="F1173" s="57"/>
    </row>
    <row r="1174" spans="1:6" ht="12.75">
      <c r="A1174" s="3"/>
      <c r="C1174" s="2"/>
      <c r="D1174" s="2"/>
      <c r="E1174" s="2"/>
      <c r="F1174" s="57"/>
    </row>
    <row r="1175" spans="1:6" ht="12.75">
      <c r="A1175" s="3"/>
      <c r="C1175" s="2"/>
      <c r="D1175" s="2"/>
      <c r="E1175" s="2"/>
      <c r="F1175" s="57"/>
    </row>
    <row r="1176" spans="1:6" ht="12.75">
      <c r="A1176" s="3"/>
      <c r="C1176" s="2"/>
      <c r="D1176" s="2"/>
      <c r="E1176" s="2"/>
      <c r="F1176" s="57"/>
    </row>
    <row r="1177" spans="1:6" ht="12.75">
      <c r="A1177" s="3"/>
      <c r="C1177" s="2"/>
      <c r="D1177" s="2"/>
      <c r="E1177" s="2"/>
      <c r="F1177" s="57"/>
    </row>
    <row r="1178" spans="1:6" ht="12.75">
      <c r="A1178" s="3"/>
      <c r="C1178" s="2"/>
      <c r="D1178" s="2"/>
      <c r="E1178" s="2"/>
      <c r="F1178" s="57"/>
    </row>
    <row r="1179" spans="1:6" ht="12.75">
      <c r="A1179" s="3"/>
      <c r="C1179" s="2"/>
      <c r="D1179" s="2"/>
      <c r="E1179" s="2"/>
      <c r="F1179" s="57"/>
    </row>
    <row r="1180" spans="1:6" ht="12.75">
      <c r="A1180" s="3"/>
      <c r="C1180" s="2"/>
      <c r="D1180" s="2"/>
      <c r="E1180" s="2"/>
      <c r="F1180" s="57"/>
    </row>
    <row r="1181" spans="1:6" ht="12.75">
      <c r="A1181" s="3"/>
      <c r="C1181" s="2"/>
      <c r="D1181" s="2"/>
      <c r="E1181" s="2"/>
      <c r="F1181" s="57"/>
    </row>
    <row r="1182" spans="1:6" ht="12.75">
      <c r="A1182" s="3"/>
      <c r="C1182" s="2"/>
      <c r="D1182" s="2"/>
      <c r="E1182" s="2"/>
      <c r="F1182" s="57"/>
    </row>
    <row r="1183" spans="1:6" ht="12.75">
      <c r="A1183" s="3"/>
      <c r="C1183" s="2"/>
      <c r="D1183" s="2"/>
      <c r="E1183" s="2"/>
      <c r="F1183" s="57"/>
    </row>
    <row r="1184" spans="1:6" ht="12.75">
      <c r="A1184" s="3"/>
      <c r="C1184" s="2"/>
      <c r="D1184" s="2"/>
      <c r="E1184" s="2"/>
      <c r="F1184" s="57"/>
    </row>
    <row r="1185" spans="1:6" ht="12.75">
      <c r="A1185" s="3"/>
      <c r="C1185" s="2"/>
      <c r="D1185" s="2"/>
      <c r="E1185" s="2"/>
      <c r="F1185" s="57"/>
    </row>
    <row r="1186" spans="1:6" ht="12.75">
      <c r="A1186" s="3"/>
      <c r="C1186" s="2"/>
      <c r="D1186" s="2"/>
      <c r="E1186" s="2"/>
      <c r="F1186" s="57"/>
    </row>
    <row r="1187" spans="1:6" ht="12.75">
      <c r="A1187" s="3"/>
      <c r="C1187" s="2"/>
      <c r="D1187" s="2"/>
      <c r="E1187" s="2"/>
      <c r="F1187" s="57"/>
    </row>
    <row r="1188" spans="1:6" ht="12.75">
      <c r="A1188" s="3"/>
      <c r="C1188" s="2"/>
      <c r="D1188" s="2"/>
      <c r="E1188" s="2"/>
      <c r="F1188" s="57"/>
    </row>
    <row r="1189" spans="1:6" ht="12.75">
      <c r="A1189" s="3"/>
      <c r="C1189" s="2"/>
      <c r="D1189" s="2"/>
      <c r="E1189" s="2"/>
      <c r="F1189" s="57"/>
    </row>
    <row r="1190" spans="1:6" ht="12.75">
      <c r="A1190" s="3"/>
      <c r="C1190" s="2"/>
      <c r="D1190" s="2"/>
      <c r="E1190" s="2"/>
      <c r="F1190" s="57"/>
    </row>
    <row r="1191" spans="1:6" ht="12.75">
      <c r="A1191" s="3"/>
      <c r="C1191" s="2"/>
      <c r="D1191" s="2"/>
      <c r="E1191" s="2"/>
      <c r="F1191" s="57"/>
    </row>
    <row r="1192" spans="1:6" ht="12.75">
      <c r="A1192" s="3"/>
      <c r="C1192" s="2"/>
      <c r="D1192" s="2"/>
      <c r="E1192" s="2"/>
      <c r="F1192" s="57"/>
    </row>
    <row r="1193" spans="1:6" ht="12.75">
      <c r="A1193" s="3"/>
      <c r="C1193" s="2"/>
      <c r="D1193" s="2"/>
      <c r="E1193" s="2"/>
      <c r="F1193" s="57"/>
    </row>
    <row r="1194" spans="1:6" ht="12.75">
      <c r="A1194" s="3"/>
      <c r="C1194" s="2"/>
      <c r="D1194" s="2"/>
      <c r="E1194" s="2"/>
      <c r="F1194" s="57"/>
    </row>
    <row r="1195" spans="1:6" ht="12.75">
      <c r="A1195" s="3"/>
      <c r="C1195" s="2"/>
      <c r="D1195" s="2"/>
      <c r="E1195" s="2"/>
      <c r="F1195" s="57"/>
    </row>
    <row r="1196" spans="1:6" ht="12.75">
      <c r="A1196" s="3"/>
      <c r="C1196" s="2"/>
      <c r="D1196" s="2"/>
      <c r="E1196" s="2"/>
      <c r="F1196" s="57"/>
    </row>
    <row r="1197" spans="1:6" ht="12.75">
      <c r="A1197" s="3"/>
      <c r="C1197" s="2"/>
      <c r="D1197" s="2"/>
      <c r="E1197" s="2"/>
      <c r="F1197" s="57"/>
    </row>
    <row r="1198" spans="1:6" ht="12.75">
      <c r="A1198" s="3"/>
      <c r="C1198" s="2"/>
      <c r="D1198" s="2"/>
      <c r="E1198" s="2"/>
      <c r="F1198" s="57"/>
    </row>
    <row r="1199" spans="1:6" ht="12.75">
      <c r="A1199" s="3"/>
      <c r="C1199" s="2"/>
      <c r="D1199" s="2"/>
      <c r="E1199" s="2"/>
      <c r="F1199" s="57"/>
    </row>
    <row r="1200" spans="1:6" ht="12.75">
      <c r="A1200" s="3"/>
      <c r="C1200" s="2"/>
      <c r="D1200" s="2"/>
      <c r="E1200" s="2"/>
      <c r="F1200" s="57"/>
    </row>
    <row r="1201" spans="1:6" ht="12.75">
      <c r="A1201" s="3"/>
      <c r="C1201" s="2"/>
      <c r="D1201" s="2"/>
      <c r="E1201" s="2"/>
      <c r="F1201" s="57"/>
    </row>
    <row r="1202" spans="1:6" ht="12.75">
      <c r="A1202" s="3"/>
      <c r="C1202" s="2"/>
      <c r="D1202" s="2"/>
      <c r="E1202" s="2"/>
      <c r="F1202" s="57"/>
    </row>
    <row r="1203" spans="1:6" ht="12.75">
      <c r="A1203" s="3"/>
      <c r="C1203" s="2"/>
      <c r="D1203" s="2"/>
      <c r="E1203" s="2"/>
      <c r="F1203" s="57"/>
    </row>
    <row r="1204" spans="1:6" ht="12.75">
      <c r="A1204" s="3"/>
      <c r="C1204" s="2"/>
      <c r="D1204" s="2"/>
      <c r="E1204" s="2"/>
      <c r="F1204" s="57"/>
    </row>
    <row r="1205" spans="1:6" ht="12.75">
      <c r="A1205" s="3"/>
      <c r="C1205" s="2"/>
      <c r="D1205" s="2"/>
      <c r="E1205" s="2"/>
      <c r="F1205" s="57"/>
    </row>
    <row r="1206" spans="1:6" ht="12.75">
      <c r="A1206" s="3"/>
      <c r="C1206" s="2"/>
      <c r="D1206" s="2"/>
      <c r="E1206" s="2"/>
      <c r="F1206" s="57"/>
    </row>
    <row r="1207" spans="1:6" ht="12.75">
      <c r="A1207" s="3"/>
      <c r="C1207" s="2"/>
      <c r="D1207" s="2"/>
      <c r="E1207" s="2"/>
      <c r="F1207" s="57"/>
    </row>
    <row r="1208" spans="1:6" ht="12.75">
      <c r="A1208" s="3"/>
      <c r="C1208" s="2"/>
      <c r="D1208" s="2"/>
      <c r="E1208" s="2"/>
      <c r="F1208" s="57"/>
    </row>
    <row r="1209" spans="1:6" ht="12.75">
      <c r="A1209" s="3"/>
      <c r="C1209" s="2"/>
      <c r="D1209" s="2"/>
      <c r="E1209" s="2"/>
      <c r="F1209" s="57"/>
    </row>
    <row r="1210" spans="1:6" ht="12.75">
      <c r="A1210" s="3"/>
      <c r="C1210" s="2"/>
      <c r="D1210" s="2"/>
      <c r="E1210" s="2"/>
      <c r="F1210" s="57"/>
    </row>
    <row r="1211" spans="1:6" ht="12.75">
      <c r="A1211" s="3"/>
      <c r="C1211" s="2"/>
      <c r="D1211" s="2"/>
      <c r="E1211" s="2"/>
      <c r="F1211" s="57"/>
    </row>
    <row r="1212" spans="1:6" ht="12.75">
      <c r="A1212" s="3"/>
      <c r="C1212" s="2"/>
      <c r="D1212" s="2"/>
      <c r="E1212" s="2"/>
      <c r="F1212" s="57"/>
    </row>
    <row r="1213" spans="1:6" ht="12.75">
      <c r="A1213" s="3"/>
      <c r="C1213" s="2"/>
      <c r="D1213" s="2"/>
      <c r="E1213" s="2"/>
      <c r="F1213" s="57"/>
    </row>
    <row r="1214" spans="1:6" ht="12.75">
      <c r="A1214" s="3"/>
      <c r="C1214" s="2"/>
      <c r="D1214" s="2"/>
      <c r="E1214" s="2"/>
      <c r="F1214" s="57"/>
    </row>
    <row r="1215" spans="1:6" ht="12.75">
      <c r="A1215" s="3"/>
      <c r="C1215" s="2"/>
      <c r="D1215" s="2"/>
      <c r="E1215" s="2"/>
      <c r="F1215" s="57"/>
    </row>
    <row r="1216" spans="1:6" ht="12.75">
      <c r="A1216" s="3"/>
      <c r="C1216" s="2"/>
      <c r="D1216" s="2"/>
      <c r="E1216" s="2"/>
      <c r="F1216" s="57"/>
    </row>
    <row r="1217" spans="1:6" ht="12.75">
      <c r="A1217" s="3"/>
      <c r="C1217" s="2"/>
      <c r="D1217" s="2"/>
      <c r="E1217" s="2"/>
      <c r="F1217" s="57"/>
    </row>
    <row r="1218" spans="1:6" ht="12.75">
      <c r="A1218" s="3"/>
      <c r="C1218" s="2"/>
      <c r="D1218" s="2"/>
      <c r="E1218" s="2"/>
      <c r="F1218" s="57"/>
    </row>
    <row r="1219" spans="1:6" ht="12.75">
      <c r="A1219" s="3"/>
      <c r="C1219" s="2"/>
      <c r="D1219" s="2"/>
      <c r="E1219" s="2"/>
      <c r="F1219" s="57"/>
    </row>
    <row r="1220" spans="1:6" ht="12.75">
      <c r="A1220" s="3"/>
      <c r="C1220" s="2"/>
      <c r="D1220" s="2"/>
      <c r="E1220" s="2"/>
      <c r="F1220" s="57"/>
    </row>
    <row r="1221" spans="1:6" ht="12.75">
      <c r="A1221" s="3"/>
      <c r="C1221" s="2"/>
      <c r="D1221" s="2"/>
      <c r="E1221" s="2"/>
      <c r="F1221" s="57"/>
    </row>
    <row r="1222" spans="1:6" ht="12.75">
      <c r="A1222" s="3"/>
      <c r="C1222" s="2"/>
      <c r="D1222" s="2"/>
      <c r="E1222" s="2"/>
      <c r="F1222" s="57"/>
    </row>
    <row r="1223" spans="1:6" ht="12.75">
      <c r="A1223" s="3"/>
      <c r="C1223" s="2"/>
      <c r="D1223" s="2"/>
      <c r="E1223" s="2"/>
      <c r="F1223" s="57"/>
    </row>
    <row r="1224" spans="1:6" ht="12.75">
      <c r="A1224" s="3"/>
      <c r="C1224" s="2"/>
      <c r="D1224" s="2"/>
      <c r="E1224" s="2"/>
      <c r="F1224" s="57"/>
    </row>
    <row r="1225" spans="1:6" ht="12.75">
      <c r="A1225" s="3"/>
      <c r="C1225" s="2"/>
      <c r="D1225" s="2"/>
      <c r="E1225" s="2"/>
      <c r="F1225" s="57"/>
    </row>
    <row r="1226" spans="1:6" ht="12.75">
      <c r="A1226" s="3"/>
      <c r="C1226" s="2"/>
      <c r="D1226" s="2"/>
      <c r="E1226" s="2"/>
      <c r="F1226" s="57"/>
    </row>
    <row r="1227" spans="1:6" ht="12.75">
      <c r="A1227" s="3"/>
      <c r="C1227" s="2"/>
      <c r="D1227" s="2"/>
      <c r="E1227" s="2"/>
      <c r="F1227" s="57"/>
    </row>
    <row r="1228" spans="1:6" ht="12.75">
      <c r="A1228" s="3"/>
      <c r="C1228" s="2"/>
      <c r="D1228" s="2"/>
      <c r="E1228" s="2"/>
      <c r="F1228" s="57"/>
    </row>
    <row r="1229" spans="1:6" ht="12.75">
      <c r="A1229" s="3"/>
      <c r="C1229" s="2"/>
      <c r="D1229" s="2"/>
      <c r="E1229" s="2"/>
      <c r="F1229" s="57"/>
    </row>
    <row r="1230" spans="1:6" ht="12.75">
      <c r="A1230" s="3"/>
      <c r="C1230" s="2"/>
      <c r="D1230" s="2"/>
      <c r="E1230" s="2"/>
      <c r="F1230" s="57"/>
    </row>
    <row r="1231" spans="1:6" ht="12.75">
      <c r="A1231" s="3"/>
      <c r="C1231" s="2"/>
      <c r="D1231" s="2"/>
      <c r="E1231" s="2"/>
      <c r="F1231" s="57"/>
    </row>
    <row r="1232" spans="1:6" ht="12.75">
      <c r="A1232" s="3"/>
      <c r="C1232" s="2"/>
      <c r="D1232" s="2"/>
      <c r="E1232" s="2"/>
      <c r="F1232" s="57"/>
    </row>
    <row r="1233" spans="1:6" ht="12.75">
      <c r="A1233" s="3"/>
      <c r="C1233" s="2"/>
      <c r="D1233" s="2"/>
      <c r="E1233" s="2"/>
      <c r="F1233" s="57"/>
    </row>
    <row r="1234" spans="1:6" ht="12.75">
      <c r="A1234" s="3"/>
      <c r="C1234" s="2"/>
      <c r="D1234" s="2"/>
      <c r="E1234" s="2"/>
      <c r="F1234" s="57"/>
    </row>
    <row r="1235" spans="1:6" ht="12.75">
      <c r="A1235" s="3"/>
      <c r="C1235" s="2"/>
      <c r="D1235" s="2"/>
      <c r="E1235" s="2"/>
      <c r="F1235" s="57"/>
    </row>
    <row r="1236" spans="1:6" ht="12.75">
      <c r="A1236" s="3"/>
      <c r="C1236" s="2"/>
      <c r="D1236" s="2"/>
      <c r="E1236" s="2"/>
      <c r="F1236" s="57"/>
    </row>
    <row r="1237" spans="1:6" ht="12.75">
      <c r="A1237" s="3"/>
      <c r="C1237" s="2"/>
      <c r="D1237" s="2"/>
      <c r="E1237" s="2"/>
      <c r="F1237" s="57"/>
    </row>
    <row r="1238" spans="1:6" ht="12.75">
      <c r="A1238" s="3"/>
      <c r="C1238" s="2"/>
      <c r="D1238" s="2"/>
      <c r="E1238" s="2"/>
      <c r="F1238" s="57"/>
    </row>
    <row r="1239" spans="1:6" ht="12.75">
      <c r="A1239" s="3"/>
      <c r="C1239" s="2"/>
      <c r="D1239" s="2"/>
      <c r="E1239" s="2"/>
      <c r="F1239" s="57"/>
    </row>
    <row r="1240" spans="1:6" ht="12.75">
      <c r="A1240" s="3"/>
      <c r="C1240" s="2"/>
      <c r="D1240" s="2"/>
      <c r="E1240" s="2"/>
      <c r="F1240" s="57"/>
    </row>
    <row r="1241" spans="1:6" ht="12.75">
      <c r="A1241" s="3"/>
      <c r="C1241" s="2"/>
      <c r="D1241" s="2"/>
      <c r="E1241" s="2"/>
      <c r="F1241" s="57"/>
    </row>
    <row r="1242" spans="1:6" ht="12.75">
      <c r="A1242" s="3"/>
      <c r="C1242" s="2"/>
      <c r="D1242" s="2"/>
      <c r="E1242" s="2"/>
      <c r="F1242" s="57"/>
    </row>
    <row r="1243" spans="1:6" ht="12.75">
      <c r="A1243" s="3"/>
      <c r="C1243" s="2"/>
      <c r="D1243" s="2"/>
      <c r="E1243" s="2"/>
      <c r="F1243" s="57"/>
    </row>
    <row r="1244" spans="1:6" ht="12.75">
      <c r="A1244" s="3"/>
      <c r="C1244" s="2"/>
      <c r="D1244" s="2"/>
      <c r="E1244" s="2"/>
      <c r="F1244" s="57"/>
    </row>
    <row r="1245" spans="1:6" ht="12.75">
      <c r="A1245" s="3"/>
      <c r="C1245" s="2"/>
      <c r="D1245" s="2"/>
      <c r="E1245" s="2"/>
      <c r="F1245" s="57"/>
    </row>
    <row r="1246" spans="1:6" ht="12.75">
      <c r="A1246" s="3"/>
      <c r="C1246" s="2"/>
      <c r="D1246" s="2"/>
      <c r="E1246" s="2"/>
      <c r="F1246" s="57"/>
    </row>
    <row r="1247" spans="1:6" ht="12.75">
      <c r="A1247" s="3"/>
      <c r="C1247" s="2"/>
      <c r="D1247" s="2"/>
      <c r="E1247" s="2"/>
      <c r="F1247" s="57"/>
    </row>
    <row r="1248" spans="1:6" ht="12.75">
      <c r="A1248" s="3"/>
      <c r="C1248" s="2"/>
      <c r="D1248" s="2"/>
      <c r="E1248" s="2"/>
      <c r="F1248" s="57"/>
    </row>
    <row r="1249" spans="1:6" ht="12.75">
      <c r="A1249" s="3"/>
      <c r="C1249" s="2"/>
      <c r="D1249" s="2"/>
      <c r="E1249" s="2"/>
      <c r="F1249" s="57"/>
    </row>
    <row r="1250" spans="1:6" ht="12.75">
      <c r="A1250" s="3"/>
      <c r="C1250" s="2"/>
      <c r="D1250" s="2"/>
      <c r="E1250" s="2"/>
      <c r="F1250" s="57"/>
    </row>
    <row r="1251" spans="1:6" ht="12.75">
      <c r="A1251" s="3"/>
      <c r="C1251" s="2"/>
      <c r="D1251" s="2"/>
      <c r="E1251" s="2"/>
      <c r="F1251" s="57"/>
    </row>
    <row r="1252" spans="1:6" ht="12.75">
      <c r="A1252" s="3"/>
      <c r="C1252" s="2"/>
      <c r="D1252" s="2"/>
      <c r="E1252" s="2"/>
      <c r="F1252" s="57"/>
    </row>
    <row r="1253" spans="1:6" ht="12.75">
      <c r="A1253" s="3"/>
      <c r="C1253" s="2"/>
      <c r="D1253" s="2"/>
      <c r="E1253" s="2"/>
      <c r="F1253" s="57"/>
    </row>
    <row r="1254" spans="1:6" ht="12.75">
      <c r="A1254" s="3"/>
      <c r="C1254" s="2"/>
      <c r="D1254" s="2"/>
      <c r="E1254" s="2"/>
      <c r="F1254" s="57"/>
    </row>
    <row r="1255" spans="1:6" ht="12.75">
      <c r="A1255" s="3"/>
      <c r="C1255" s="2"/>
      <c r="D1255" s="2"/>
      <c r="E1255" s="2"/>
      <c r="F1255" s="57"/>
    </row>
    <row r="1256" spans="1:6" ht="12.75">
      <c r="A1256" s="3"/>
      <c r="C1256" s="2"/>
      <c r="D1256" s="2"/>
      <c r="E1256" s="2"/>
      <c r="F1256" s="57"/>
    </row>
    <row r="1257" spans="1:6" ht="12.75">
      <c r="A1257" s="3"/>
      <c r="C1257" s="2"/>
      <c r="D1257" s="2"/>
      <c r="E1257" s="2"/>
      <c r="F1257" s="57"/>
    </row>
    <row r="1258" spans="1:6" ht="12.75">
      <c r="A1258" s="3"/>
      <c r="C1258" s="2"/>
      <c r="D1258" s="2"/>
      <c r="E1258" s="2"/>
      <c r="F1258" s="57"/>
    </row>
    <row r="1259" spans="1:6" ht="12.75">
      <c r="A1259" s="3"/>
      <c r="C1259" s="2"/>
      <c r="D1259" s="2"/>
      <c r="E1259" s="2"/>
      <c r="F1259" s="57"/>
    </row>
    <row r="1260" spans="1:6" ht="12.75">
      <c r="A1260" s="3"/>
      <c r="C1260" s="2"/>
      <c r="D1260" s="2"/>
      <c r="E1260" s="2"/>
      <c r="F1260" s="57"/>
    </row>
    <row r="1261" spans="1:6" ht="12.75">
      <c r="A1261" s="3"/>
      <c r="C1261" s="2"/>
      <c r="D1261" s="2"/>
      <c r="E1261" s="2"/>
      <c r="F1261" s="57"/>
    </row>
    <row r="1262" spans="1:6" ht="12.75">
      <c r="A1262" s="3"/>
      <c r="C1262" s="2"/>
      <c r="D1262" s="2"/>
      <c r="E1262" s="2"/>
      <c r="F1262" s="57"/>
    </row>
    <row r="1263" spans="1:6" ht="12.75">
      <c r="A1263" s="3"/>
      <c r="C1263" s="2"/>
      <c r="D1263" s="2"/>
      <c r="E1263" s="2"/>
      <c r="F1263" s="57"/>
    </row>
    <row r="1264" spans="1:6" ht="12.75">
      <c r="A1264" s="3"/>
      <c r="C1264" s="2"/>
      <c r="D1264" s="2"/>
      <c r="E1264" s="2"/>
      <c r="F1264" s="57"/>
    </row>
    <row r="1265" spans="1:6" ht="12.75">
      <c r="A1265" s="3"/>
      <c r="C1265" s="2"/>
      <c r="D1265" s="2"/>
      <c r="E1265" s="2"/>
      <c r="F1265" s="57"/>
    </row>
    <row r="1266" spans="1:6" ht="12.75">
      <c r="A1266" s="3"/>
      <c r="C1266" s="2"/>
      <c r="D1266" s="2"/>
      <c r="E1266" s="2"/>
      <c r="F1266" s="57"/>
    </row>
    <row r="1267" spans="1:6" ht="12.75">
      <c r="A1267" s="3"/>
      <c r="C1267" s="2"/>
      <c r="D1267" s="2"/>
      <c r="E1267" s="2"/>
      <c r="F1267" s="57"/>
    </row>
    <row r="1268" spans="1:6" ht="12.75">
      <c r="A1268" s="3"/>
      <c r="C1268" s="2"/>
      <c r="D1268" s="2"/>
      <c r="E1268" s="2"/>
      <c r="F1268" s="57"/>
    </row>
    <row r="1269" spans="1:6" ht="12.75">
      <c r="A1269" s="3"/>
      <c r="C1269" s="2"/>
      <c r="D1269" s="2"/>
      <c r="E1269" s="2"/>
      <c r="F1269" s="57"/>
    </row>
    <row r="1270" spans="1:6" ht="12.75">
      <c r="A1270" s="3"/>
      <c r="C1270" s="2"/>
      <c r="D1270" s="2"/>
      <c r="E1270" s="2"/>
      <c r="F1270" s="57"/>
    </row>
    <row r="1271" spans="1:6" ht="12.75">
      <c r="A1271" s="3"/>
      <c r="C1271" s="2"/>
      <c r="D1271" s="2"/>
      <c r="E1271" s="2"/>
      <c r="F1271" s="57"/>
    </row>
    <row r="1272" spans="1:6" ht="12.75">
      <c r="A1272" s="3"/>
      <c r="C1272" s="2"/>
      <c r="D1272" s="2"/>
      <c r="E1272" s="2"/>
      <c r="F1272" s="57"/>
    </row>
    <row r="1273" spans="1:6" ht="12.75">
      <c r="A1273" s="3"/>
      <c r="C1273" s="2"/>
      <c r="D1273" s="2"/>
      <c r="E1273" s="2"/>
      <c r="F1273" s="57"/>
    </row>
    <row r="1274" spans="1:6" ht="12.75">
      <c r="A1274" s="3"/>
      <c r="C1274" s="2"/>
      <c r="D1274" s="2"/>
      <c r="E1274" s="2"/>
      <c r="F1274" s="57"/>
    </row>
    <row r="1275" spans="1:6" ht="12.75">
      <c r="A1275" s="3"/>
      <c r="C1275" s="2"/>
      <c r="D1275" s="2"/>
      <c r="E1275" s="2"/>
      <c r="F1275" s="57"/>
    </row>
    <row r="1276" spans="1:6" ht="12.75">
      <c r="A1276" s="3"/>
      <c r="C1276" s="2"/>
      <c r="D1276" s="2"/>
      <c r="E1276" s="2"/>
      <c r="F1276" s="57"/>
    </row>
    <row r="1277" spans="1:6" ht="12.75">
      <c r="A1277" s="3"/>
      <c r="C1277" s="2"/>
      <c r="D1277" s="2"/>
      <c r="E1277" s="2"/>
      <c r="F1277" s="57"/>
    </row>
    <row r="1278" spans="1:6" ht="12.75">
      <c r="A1278" s="3"/>
      <c r="C1278" s="2"/>
      <c r="D1278" s="2"/>
      <c r="E1278" s="2"/>
      <c r="F1278" s="57"/>
    </row>
    <row r="1279" spans="1:6" ht="12.75">
      <c r="A1279" s="3"/>
      <c r="C1279" s="2"/>
      <c r="D1279" s="2"/>
      <c r="E1279" s="2"/>
      <c r="F1279" s="57"/>
    </row>
    <row r="1280" spans="1:6" ht="12.75">
      <c r="A1280" s="3"/>
      <c r="C1280" s="2"/>
      <c r="D1280" s="2"/>
      <c r="E1280" s="2"/>
      <c r="F1280" s="57"/>
    </row>
    <row r="1281" spans="1:6" ht="12.75">
      <c r="A1281" s="3"/>
      <c r="C1281" s="2"/>
      <c r="D1281" s="2"/>
      <c r="E1281" s="2"/>
      <c r="F1281" s="57"/>
    </row>
    <row r="1282" spans="1:6" ht="12.75">
      <c r="A1282" s="3"/>
      <c r="C1282" s="2"/>
      <c r="D1282" s="2"/>
      <c r="E1282" s="2"/>
      <c r="F1282" s="57"/>
    </row>
    <row r="1283" spans="1:6" ht="12.75">
      <c r="A1283" s="3"/>
      <c r="C1283" s="2"/>
      <c r="D1283" s="2"/>
      <c r="E1283" s="2"/>
      <c r="F1283" s="57"/>
    </row>
    <row r="1284" spans="1:6" ht="12.75">
      <c r="A1284" s="3"/>
      <c r="C1284" s="2"/>
      <c r="D1284" s="2"/>
      <c r="E1284" s="2"/>
      <c r="F1284" s="57"/>
    </row>
    <row r="1285" spans="1:6" ht="12.75">
      <c r="A1285" s="3"/>
      <c r="C1285" s="2"/>
      <c r="D1285" s="2"/>
      <c r="E1285" s="2"/>
      <c r="F1285" s="57"/>
    </row>
    <row r="1286" spans="1:6" ht="12.75">
      <c r="A1286" s="3"/>
      <c r="C1286" s="2"/>
      <c r="D1286" s="2"/>
      <c r="E1286" s="2"/>
      <c r="F1286" s="57"/>
    </row>
    <row r="1287" spans="1:6" ht="12.75">
      <c r="A1287" s="3"/>
      <c r="C1287" s="2"/>
      <c r="D1287" s="2"/>
      <c r="E1287" s="2"/>
      <c r="F1287" s="57"/>
    </row>
    <row r="1288" spans="1:6" ht="12.75">
      <c r="A1288" s="3"/>
      <c r="C1288" s="2"/>
      <c r="D1288" s="2"/>
      <c r="E1288" s="2"/>
      <c r="F1288" s="57"/>
    </row>
    <row r="1289" spans="1:6" ht="12.75">
      <c r="A1289" s="3"/>
      <c r="C1289" s="2"/>
      <c r="D1289" s="2"/>
      <c r="E1289" s="2"/>
      <c r="F1289" s="57"/>
    </row>
    <row r="1290" spans="1:6" ht="12.75">
      <c r="A1290" s="3"/>
      <c r="C1290" s="2"/>
      <c r="D1290" s="2"/>
      <c r="E1290" s="2"/>
      <c r="F1290" s="57"/>
    </row>
    <row r="1291" spans="1:6" ht="12.75">
      <c r="A1291" s="3"/>
      <c r="C1291" s="2"/>
      <c r="D1291" s="2"/>
      <c r="E1291" s="2"/>
      <c r="F1291" s="57"/>
    </row>
    <row r="1292" spans="1:6" ht="12.75">
      <c r="A1292" s="3"/>
      <c r="C1292" s="2"/>
      <c r="D1292" s="2"/>
      <c r="E1292" s="2"/>
      <c r="F1292" s="57"/>
    </row>
    <row r="1293" spans="1:6" ht="12.75">
      <c r="A1293" s="3"/>
      <c r="C1293" s="2"/>
      <c r="D1293" s="2"/>
      <c r="E1293" s="2"/>
      <c r="F1293" s="57"/>
    </row>
    <row r="1294" spans="1:6" ht="12.75">
      <c r="A1294" s="3"/>
      <c r="C1294" s="2"/>
      <c r="D1294" s="2"/>
      <c r="E1294" s="2"/>
      <c r="F1294" s="57"/>
    </row>
    <row r="1295" spans="1:6" ht="12.75">
      <c r="A1295" s="3"/>
      <c r="C1295" s="2"/>
      <c r="D1295" s="2"/>
      <c r="E1295" s="2"/>
      <c r="F1295" s="57"/>
    </row>
    <row r="1296" spans="1:6" ht="12.75">
      <c r="A1296" s="3"/>
      <c r="C1296" s="2"/>
      <c r="D1296" s="2"/>
      <c r="E1296" s="2"/>
      <c r="F1296" s="57"/>
    </row>
    <row r="1297" spans="1:6" ht="12.75">
      <c r="A1297" s="3"/>
      <c r="C1297" s="2"/>
      <c r="D1297" s="2"/>
      <c r="E1297" s="2"/>
      <c r="F1297" s="57"/>
    </row>
    <row r="1298" spans="1:6" ht="12.75">
      <c r="A1298" s="3"/>
      <c r="C1298" s="2"/>
      <c r="D1298" s="2"/>
      <c r="E1298" s="2"/>
      <c r="F1298" s="57"/>
    </row>
    <row r="1299" spans="1:6" ht="12.75">
      <c r="A1299" s="3"/>
      <c r="C1299" s="2"/>
      <c r="D1299" s="2"/>
      <c r="E1299" s="2"/>
      <c r="F1299" s="57"/>
    </row>
    <row r="1300" spans="1:6" ht="12.75">
      <c r="A1300" s="3"/>
      <c r="C1300" s="2"/>
      <c r="D1300" s="2"/>
      <c r="E1300" s="2"/>
      <c r="F1300" s="57"/>
    </row>
    <row r="1301" spans="1:6" ht="12.75">
      <c r="A1301" s="3"/>
      <c r="C1301" s="2"/>
      <c r="D1301" s="2"/>
      <c r="E1301" s="2"/>
      <c r="F1301" s="57"/>
    </row>
    <row r="1302" spans="1:6" ht="12.75">
      <c r="A1302" s="3"/>
      <c r="C1302" s="2"/>
      <c r="D1302" s="2"/>
      <c r="E1302" s="2"/>
      <c r="F1302" s="57"/>
    </row>
    <row r="1303" spans="1:6" ht="12.75">
      <c r="A1303" s="3"/>
      <c r="C1303" s="2"/>
      <c r="D1303" s="2"/>
      <c r="E1303" s="2"/>
      <c r="F1303" s="57"/>
    </row>
    <row r="1304" spans="1:6" ht="12.75">
      <c r="A1304" s="3"/>
      <c r="C1304" s="2"/>
      <c r="D1304" s="2"/>
      <c r="E1304" s="2"/>
      <c r="F1304" s="57"/>
    </row>
    <row r="1305" spans="1:6" ht="12.75">
      <c r="A1305" s="3"/>
      <c r="C1305" s="2"/>
      <c r="D1305" s="2"/>
      <c r="E1305" s="2"/>
      <c r="F1305" s="57"/>
    </row>
    <row r="1306" spans="1:6" ht="12.75">
      <c r="A1306" s="3"/>
      <c r="C1306" s="2"/>
      <c r="D1306" s="2"/>
      <c r="E1306" s="2"/>
      <c r="F1306" s="57"/>
    </row>
    <row r="1307" spans="1:6" ht="12.75">
      <c r="A1307" s="3"/>
      <c r="C1307" s="2"/>
      <c r="D1307" s="2"/>
      <c r="E1307" s="2"/>
      <c r="F1307" s="57"/>
    </row>
    <row r="1308" spans="1:6" ht="12.75">
      <c r="A1308" s="3"/>
      <c r="C1308" s="2"/>
      <c r="D1308" s="2"/>
      <c r="E1308" s="2"/>
      <c r="F1308" s="57"/>
    </row>
    <row r="1309" spans="1:6" ht="12.75">
      <c r="A1309" s="3"/>
      <c r="C1309" s="2"/>
      <c r="D1309" s="2"/>
      <c r="E1309" s="2"/>
      <c r="F1309" s="57"/>
    </row>
    <row r="1310" spans="1:6" ht="12.75">
      <c r="A1310" s="3"/>
      <c r="C1310" s="2"/>
      <c r="D1310" s="2"/>
      <c r="E1310" s="2"/>
      <c r="F1310" s="57"/>
    </row>
    <row r="1311" spans="1:6" ht="12.75">
      <c r="A1311" s="3"/>
      <c r="C1311" s="2"/>
      <c r="D1311" s="2"/>
      <c r="E1311" s="2"/>
      <c r="F1311" s="57"/>
    </row>
    <row r="1312" spans="1:6" ht="12.75">
      <c r="A1312" s="3"/>
      <c r="C1312" s="2"/>
      <c r="D1312" s="2"/>
      <c r="E1312" s="2"/>
      <c r="F1312" s="57"/>
    </row>
    <row r="1313" spans="1:6" ht="12.75">
      <c r="A1313" s="3"/>
      <c r="C1313" s="2"/>
      <c r="D1313" s="2"/>
      <c r="E1313" s="2"/>
      <c r="F1313" s="57"/>
    </row>
    <row r="1314" spans="1:6" ht="12.75">
      <c r="A1314" s="3"/>
      <c r="C1314" s="2"/>
      <c r="D1314" s="2"/>
      <c r="E1314" s="2"/>
      <c r="F1314" s="57"/>
    </row>
    <row r="1315" spans="1:6" ht="12.75">
      <c r="A1315" s="3"/>
      <c r="C1315" s="2"/>
      <c r="D1315" s="2"/>
      <c r="E1315" s="2"/>
      <c r="F1315" s="57"/>
    </row>
    <row r="1316" spans="1:6" ht="12.75">
      <c r="A1316" s="3"/>
      <c r="C1316" s="2"/>
      <c r="D1316" s="2"/>
      <c r="E1316" s="2"/>
      <c r="F1316" s="57"/>
    </row>
    <row r="1317" spans="1:6" ht="12.75">
      <c r="A1317" s="3"/>
      <c r="C1317" s="2"/>
      <c r="D1317" s="2"/>
      <c r="E1317" s="2"/>
      <c r="F1317" s="57"/>
    </row>
    <row r="1318" spans="1:6" ht="12.75">
      <c r="A1318" s="3"/>
      <c r="C1318" s="2"/>
      <c r="D1318" s="2"/>
      <c r="E1318" s="2"/>
      <c r="F1318" s="57"/>
    </row>
    <row r="1319" spans="1:6" ht="12.75">
      <c r="A1319" s="3"/>
      <c r="C1319" s="2"/>
      <c r="D1319" s="2"/>
      <c r="E1319" s="2"/>
      <c r="F1319" s="57"/>
    </row>
    <row r="1320" spans="1:6" ht="12.75">
      <c r="A1320" s="3"/>
      <c r="C1320" s="2"/>
      <c r="D1320" s="2"/>
      <c r="E1320" s="2"/>
      <c r="F1320" s="57"/>
    </row>
    <row r="1321" spans="1:6" ht="12.75">
      <c r="A1321" s="3"/>
      <c r="C1321" s="2"/>
      <c r="D1321" s="2"/>
      <c r="E1321" s="2"/>
      <c r="F1321" s="57"/>
    </row>
    <row r="1322" spans="1:6" ht="12.75">
      <c r="A1322" s="3"/>
      <c r="C1322" s="2"/>
      <c r="D1322" s="2"/>
      <c r="E1322" s="2"/>
      <c r="F1322" s="57"/>
    </row>
    <row r="1323" spans="1:6" ht="12.75">
      <c r="A1323" s="3"/>
      <c r="C1323" s="2"/>
      <c r="D1323" s="2"/>
      <c r="E1323" s="2"/>
      <c r="F1323" s="57"/>
    </row>
    <row r="1324" spans="1:6" ht="12.75">
      <c r="A1324" s="3"/>
      <c r="C1324" s="2"/>
      <c r="D1324" s="2"/>
      <c r="E1324" s="2"/>
      <c r="F1324" s="57"/>
    </row>
    <row r="1325" spans="1:6" ht="12.75">
      <c r="A1325" s="3"/>
      <c r="C1325" s="2"/>
      <c r="D1325" s="2"/>
      <c r="E1325" s="2"/>
      <c r="F1325" s="57"/>
    </row>
    <row r="1326" spans="1:6" ht="12.75">
      <c r="A1326" s="3"/>
      <c r="C1326" s="2"/>
      <c r="D1326" s="2"/>
      <c r="E1326" s="2"/>
      <c r="F1326" s="57"/>
    </row>
    <row r="1327" spans="1:6" ht="12.75">
      <c r="A1327" s="3"/>
      <c r="C1327" s="2"/>
      <c r="D1327" s="2"/>
      <c r="E1327" s="2"/>
      <c r="F1327" s="57"/>
    </row>
    <row r="1328" spans="1:6" ht="12.75">
      <c r="A1328" s="3"/>
      <c r="C1328" s="2"/>
      <c r="D1328" s="2"/>
      <c r="E1328" s="2"/>
      <c r="F1328" s="57"/>
    </row>
    <row r="1329" spans="1:6" ht="12.75">
      <c r="A1329" s="3"/>
      <c r="C1329" s="2"/>
      <c r="D1329" s="2"/>
      <c r="E1329" s="2"/>
      <c r="F1329" s="57"/>
    </row>
    <row r="1330" spans="1:6" ht="12.75">
      <c r="A1330" s="3"/>
      <c r="C1330" s="2"/>
      <c r="D1330" s="2"/>
      <c r="E1330" s="2"/>
      <c r="F1330" s="57"/>
    </row>
    <row r="1331" spans="1:6" ht="12.75">
      <c r="A1331" s="3"/>
      <c r="C1331" s="2"/>
      <c r="D1331" s="2"/>
      <c r="E1331" s="2"/>
      <c r="F1331" s="57"/>
    </row>
    <row r="1332" spans="1:6" ht="12.75">
      <c r="A1332" s="3"/>
      <c r="C1332" s="2"/>
      <c r="D1332" s="2"/>
      <c r="E1332" s="2"/>
      <c r="F1332" s="57"/>
    </row>
    <row r="1333" spans="1:6" ht="12.75">
      <c r="A1333" s="3"/>
      <c r="C1333" s="2"/>
      <c r="D1333" s="2"/>
      <c r="E1333" s="2"/>
      <c r="F1333" s="57"/>
    </row>
    <row r="1334" spans="1:6" ht="12.75">
      <c r="A1334" s="3"/>
      <c r="C1334" s="2"/>
      <c r="D1334" s="2"/>
      <c r="E1334" s="2"/>
      <c r="F1334" s="57"/>
    </row>
    <row r="1335" spans="1:6" ht="12.75">
      <c r="A1335" s="3"/>
      <c r="C1335" s="2"/>
      <c r="D1335" s="2"/>
      <c r="E1335" s="2"/>
      <c r="F1335" s="57"/>
    </row>
    <row r="1336" spans="1:6" ht="12.75">
      <c r="A1336" s="3"/>
      <c r="C1336" s="2"/>
      <c r="D1336" s="2"/>
      <c r="E1336" s="2"/>
      <c r="F1336" s="57"/>
    </row>
    <row r="1337" spans="1:6" ht="12.75">
      <c r="A1337" s="3"/>
      <c r="C1337" s="2"/>
      <c r="D1337" s="2"/>
      <c r="E1337" s="2"/>
      <c r="F1337" s="57"/>
    </row>
    <row r="1338" spans="1:6" ht="12.75">
      <c r="A1338" s="3"/>
      <c r="C1338" s="2"/>
      <c r="D1338" s="2"/>
      <c r="E1338" s="2"/>
      <c r="F1338" s="57"/>
    </row>
    <row r="1339" spans="1:6" ht="12.75">
      <c r="A1339" s="3"/>
      <c r="C1339" s="2"/>
      <c r="D1339" s="2"/>
      <c r="E1339" s="2"/>
      <c r="F1339" s="57"/>
    </row>
    <row r="1340" spans="1:6" ht="12.75">
      <c r="A1340" s="3"/>
      <c r="C1340" s="2"/>
      <c r="D1340" s="2"/>
      <c r="E1340" s="2"/>
      <c r="F1340" s="57"/>
    </row>
    <row r="1341" spans="1:6" ht="12.75">
      <c r="A1341" s="3"/>
      <c r="C1341" s="2"/>
      <c r="D1341" s="2"/>
      <c r="E1341" s="2"/>
      <c r="F1341" s="57"/>
    </row>
    <row r="1342" spans="1:6" ht="12.75">
      <c r="A1342" s="3"/>
      <c r="C1342" s="2"/>
      <c r="D1342" s="2"/>
      <c r="E1342" s="2"/>
      <c r="F1342" s="57"/>
    </row>
    <row r="1343" spans="1:6" ht="12.75">
      <c r="A1343" s="3"/>
      <c r="C1343" s="2"/>
      <c r="D1343" s="2"/>
      <c r="E1343" s="2"/>
      <c r="F1343" s="57"/>
    </row>
    <row r="1344" spans="1:6" ht="12.75">
      <c r="A1344" s="3"/>
      <c r="C1344" s="2"/>
      <c r="D1344" s="2"/>
      <c r="E1344" s="2"/>
      <c r="F1344" s="57"/>
    </row>
    <row r="1345" spans="1:6" ht="12.75">
      <c r="A1345" s="3"/>
      <c r="C1345" s="2"/>
      <c r="D1345" s="2"/>
      <c r="E1345" s="2"/>
      <c r="F1345" s="57"/>
    </row>
    <row r="1346" spans="1:6" ht="12.75">
      <c r="A1346" s="3"/>
      <c r="C1346" s="2"/>
      <c r="D1346" s="2"/>
      <c r="E1346" s="2"/>
      <c r="F1346" s="57"/>
    </row>
    <row r="1347" spans="1:6" ht="12.75">
      <c r="A1347" s="3"/>
      <c r="C1347" s="2"/>
      <c r="D1347" s="2"/>
      <c r="E1347" s="2"/>
      <c r="F1347" s="57"/>
    </row>
    <row r="1348" spans="1:6" ht="12.75">
      <c r="A1348" s="3"/>
      <c r="C1348" s="2"/>
      <c r="D1348" s="2"/>
      <c r="E1348" s="2"/>
      <c r="F1348" s="57"/>
    </row>
    <row r="1349" spans="1:6" ht="12.75">
      <c r="A1349" s="3"/>
      <c r="C1349" s="2"/>
      <c r="D1349" s="2"/>
      <c r="E1349" s="2"/>
      <c r="F1349" s="57"/>
    </row>
    <row r="1350" spans="1:6" ht="12.75">
      <c r="A1350" s="3"/>
      <c r="C1350" s="2"/>
      <c r="D1350" s="2"/>
      <c r="E1350" s="2"/>
      <c r="F1350" s="57"/>
    </row>
    <row r="1351" spans="1:6" ht="12.75">
      <c r="A1351" s="3"/>
      <c r="C1351" s="2"/>
      <c r="D1351" s="2"/>
      <c r="E1351" s="2"/>
      <c r="F1351" s="57"/>
    </row>
    <row r="1352" spans="1:6" ht="12.75">
      <c r="A1352" s="3"/>
      <c r="C1352" s="2"/>
      <c r="D1352" s="2"/>
      <c r="E1352" s="2"/>
      <c r="F1352" s="57"/>
    </row>
    <row r="1353" spans="1:6" ht="12.75">
      <c r="A1353" s="3"/>
      <c r="C1353" s="2"/>
      <c r="D1353" s="2"/>
      <c r="E1353" s="2"/>
      <c r="F1353" s="57"/>
    </row>
    <row r="1354" spans="1:6" ht="12.75">
      <c r="A1354" s="3"/>
      <c r="C1354" s="2"/>
      <c r="D1354" s="2"/>
      <c r="E1354" s="2"/>
      <c r="F1354" s="57"/>
    </row>
    <row r="1355" spans="1:6" ht="12.75">
      <c r="A1355" s="3"/>
      <c r="C1355" s="2"/>
      <c r="D1355" s="2"/>
      <c r="E1355" s="2"/>
      <c r="F1355" s="57"/>
    </row>
    <row r="1356" spans="1:6" ht="12.75">
      <c r="A1356" s="3"/>
      <c r="C1356" s="2"/>
      <c r="D1356" s="2"/>
      <c r="E1356" s="2"/>
      <c r="F1356" s="57"/>
    </row>
    <row r="1357" spans="1:6" ht="12.75">
      <c r="A1357" s="3"/>
      <c r="C1357" s="2"/>
      <c r="D1357" s="2"/>
      <c r="E1357" s="2"/>
      <c r="F1357" s="57"/>
    </row>
    <row r="1358" spans="1:6" ht="12.75">
      <c r="A1358" s="3"/>
      <c r="C1358" s="2"/>
      <c r="D1358" s="2"/>
      <c r="E1358" s="2"/>
      <c r="F1358" s="57"/>
    </row>
    <row r="1359" spans="1:6" ht="12.75">
      <c r="A1359" s="3"/>
      <c r="C1359" s="2"/>
      <c r="D1359" s="2"/>
      <c r="E1359" s="2"/>
      <c r="F1359" s="57"/>
    </row>
    <row r="1360" spans="1:6" ht="12.75">
      <c r="A1360" s="3"/>
      <c r="C1360" s="2"/>
      <c r="D1360" s="2"/>
      <c r="E1360" s="2"/>
      <c r="F1360" s="57"/>
    </row>
    <row r="1361" spans="1:6" ht="12.75">
      <c r="A1361" s="3"/>
      <c r="C1361" s="2"/>
      <c r="D1361" s="2"/>
      <c r="E1361" s="2"/>
      <c r="F1361" s="57"/>
    </row>
    <row r="1362" spans="1:6" ht="12.75">
      <c r="A1362" s="3"/>
      <c r="C1362" s="2"/>
      <c r="D1362" s="2"/>
      <c r="E1362" s="2"/>
      <c r="F1362" s="57"/>
    </row>
    <row r="1363" spans="1:6" ht="12.75">
      <c r="A1363" s="3"/>
      <c r="C1363" s="2"/>
      <c r="D1363" s="2"/>
      <c r="E1363" s="2"/>
      <c r="F1363" s="57"/>
    </row>
    <row r="1364" spans="1:6" ht="12.75">
      <c r="A1364" s="3"/>
      <c r="C1364" s="2"/>
      <c r="D1364" s="2"/>
      <c r="E1364" s="2"/>
      <c r="F1364" s="57"/>
    </row>
    <row r="1365" spans="1:6" ht="12.75">
      <c r="A1365" s="3"/>
      <c r="C1365" s="2"/>
      <c r="D1365" s="2"/>
      <c r="E1365" s="2"/>
      <c r="F1365" s="57"/>
    </row>
    <row r="1366" spans="1:6" ht="12.75">
      <c r="A1366" s="3"/>
      <c r="C1366" s="2"/>
      <c r="D1366" s="2"/>
      <c r="E1366" s="2"/>
      <c r="F1366" s="57"/>
    </row>
    <row r="1367" spans="1:6" ht="12.75">
      <c r="A1367" s="3"/>
      <c r="C1367" s="2"/>
      <c r="D1367" s="2"/>
      <c r="E1367" s="2"/>
      <c r="F1367" s="57"/>
    </row>
    <row r="1368" spans="1:6" ht="12.75">
      <c r="A1368" s="3"/>
      <c r="C1368" s="2"/>
      <c r="D1368" s="2"/>
      <c r="E1368" s="2"/>
      <c r="F1368" s="57"/>
    </row>
    <row r="1369" spans="1:6" ht="12.75">
      <c r="A1369" s="3"/>
      <c r="C1369" s="2"/>
      <c r="D1369" s="2"/>
      <c r="E1369" s="2"/>
      <c r="F1369" s="57"/>
    </row>
    <row r="1370" spans="1:6" ht="12.75">
      <c r="A1370" s="3"/>
      <c r="C1370" s="2"/>
      <c r="D1370" s="2"/>
      <c r="E1370" s="2"/>
      <c r="F1370" s="57"/>
    </row>
    <row r="1371" spans="1:6" ht="12.75">
      <c r="A1371" s="3"/>
      <c r="C1371" s="2"/>
      <c r="D1371" s="2"/>
      <c r="E1371" s="2"/>
      <c r="F1371" s="57"/>
    </row>
    <row r="1372" spans="1:6" ht="12.75">
      <c r="A1372" s="3"/>
      <c r="C1372" s="2"/>
      <c r="D1372" s="2"/>
      <c r="E1372" s="2"/>
      <c r="F1372" s="57"/>
    </row>
    <row r="1373" spans="1:6" ht="12.75">
      <c r="A1373" s="3"/>
      <c r="C1373" s="2"/>
      <c r="D1373" s="2"/>
      <c r="E1373" s="2"/>
      <c r="F1373" s="57"/>
    </row>
    <row r="1374" spans="1:6" ht="12.75">
      <c r="A1374" s="3"/>
      <c r="C1374" s="2"/>
      <c r="D1374" s="2"/>
      <c r="E1374" s="2"/>
      <c r="F1374" s="57"/>
    </row>
    <row r="1375" spans="1:6" ht="12.75">
      <c r="A1375" s="3"/>
      <c r="C1375" s="2"/>
      <c r="D1375" s="2"/>
      <c r="E1375" s="2"/>
      <c r="F1375" s="57"/>
    </row>
    <row r="1376" spans="1:6" ht="12.75">
      <c r="A1376" s="3"/>
      <c r="C1376" s="2"/>
      <c r="D1376" s="2"/>
      <c r="E1376" s="2"/>
      <c r="F1376" s="57"/>
    </row>
    <row r="1377" spans="1:6" ht="12.75">
      <c r="A1377" s="3"/>
      <c r="C1377" s="2"/>
      <c r="D1377" s="2"/>
      <c r="E1377" s="2"/>
      <c r="F1377" s="57"/>
    </row>
    <row r="1378" spans="1:6" ht="12.75">
      <c r="A1378" s="3"/>
      <c r="C1378" s="2"/>
      <c r="D1378" s="2"/>
      <c r="E1378" s="2"/>
      <c r="F1378" s="57"/>
    </row>
    <row r="1379" spans="1:6" ht="12.75">
      <c r="A1379" s="3"/>
      <c r="C1379" s="2"/>
      <c r="D1379" s="2"/>
      <c r="E1379" s="2"/>
      <c r="F1379" s="57"/>
    </row>
    <row r="1380" spans="1:6" ht="12.75">
      <c r="A1380" s="3"/>
      <c r="C1380" s="2"/>
      <c r="D1380" s="2"/>
      <c r="E1380" s="2"/>
      <c r="F1380" s="57"/>
    </row>
    <row r="1381" spans="1:6" ht="12.75">
      <c r="A1381" s="3"/>
      <c r="C1381" s="2"/>
      <c r="D1381" s="2"/>
      <c r="E1381" s="2"/>
      <c r="F1381" s="57"/>
    </row>
    <row r="1382" spans="1:6" ht="12.75">
      <c r="A1382" s="3"/>
      <c r="C1382" s="2"/>
      <c r="D1382" s="2"/>
      <c r="E1382" s="2"/>
      <c r="F1382" s="57"/>
    </row>
    <row r="1383" spans="1:6" ht="12.75">
      <c r="A1383" s="3"/>
      <c r="C1383" s="2"/>
      <c r="D1383" s="2"/>
      <c r="E1383" s="2"/>
      <c r="F1383" s="57"/>
    </row>
    <row r="1384" spans="1:6" ht="12.75">
      <c r="A1384" s="3"/>
      <c r="C1384" s="2"/>
      <c r="D1384" s="2"/>
      <c r="E1384" s="2"/>
      <c r="F1384" s="57"/>
    </row>
    <row r="1385" spans="1:6" ht="12.75">
      <c r="A1385" s="3"/>
      <c r="C1385" s="2"/>
      <c r="D1385" s="2"/>
      <c r="E1385" s="2"/>
      <c r="F1385" s="57"/>
    </row>
    <row r="1386" spans="1:6" ht="12.75">
      <c r="A1386" s="3"/>
      <c r="C1386" s="2"/>
      <c r="D1386" s="2"/>
      <c r="E1386" s="2"/>
      <c r="F1386" s="57"/>
    </row>
    <row r="1387" spans="1:6" ht="12.75">
      <c r="A1387" s="3"/>
      <c r="C1387" s="2"/>
      <c r="D1387" s="2"/>
      <c r="E1387" s="2"/>
      <c r="F1387" s="57"/>
    </row>
    <row r="1388" spans="1:6" ht="12.75">
      <c r="A1388" s="3"/>
      <c r="C1388" s="2"/>
      <c r="D1388" s="2"/>
      <c r="E1388" s="2"/>
      <c r="F1388" s="57"/>
    </row>
    <row r="1389" spans="1:6" ht="12.75">
      <c r="A1389" s="3"/>
      <c r="C1389" s="2"/>
      <c r="D1389" s="2"/>
      <c r="E1389" s="2"/>
      <c r="F1389" s="57"/>
    </row>
    <row r="1390" spans="1:6" ht="12.75">
      <c r="A1390" s="3"/>
      <c r="C1390" s="2"/>
      <c r="D1390" s="2"/>
      <c r="E1390" s="2"/>
      <c r="F1390" s="57"/>
    </row>
    <row r="1391" spans="1:6" ht="12.75">
      <c r="A1391" s="3"/>
      <c r="C1391" s="2"/>
      <c r="D1391" s="2"/>
      <c r="E1391" s="2"/>
      <c r="F1391" s="57"/>
    </row>
    <row r="1392" spans="1:6" ht="12.75">
      <c r="A1392" s="3"/>
      <c r="C1392" s="2"/>
      <c r="D1392" s="2"/>
      <c r="E1392" s="2"/>
      <c r="F1392" s="57"/>
    </row>
    <row r="1393" spans="1:6" ht="12.75">
      <c r="A1393" s="3"/>
      <c r="C1393" s="2"/>
      <c r="D1393" s="2"/>
      <c r="E1393" s="2"/>
      <c r="F1393" s="57"/>
    </row>
    <row r="1394" spans="1:6" ht="12.75">
      <c r="A1394" s="3"/>
      <c r="C1394" s="2"/>
      <c r="D1394" s="2"/>
      <c r="E1394" s="2"/>
      <c r="F1394" s="57"/>
    </row>
    <row r="1395" spans="1:6" ht="12.75">
      <c r="A1395" s="3"/>
      <c r="C1395" s="2"/>
      <c r="D1395" s="2"/>
      <c r="E1395" s="2"/>
      <c r="F1395" s="57"/>
    </row>
    <row r="1396" spans="1:6" ht="12.75">
      <c r="A1396" s="3"/>
      <c r="C1396" s="2"/>
      <c r="D1396" s="2"/>
      <c r="E1396" s="2"/>
      <c r="F1396" s="57"/>
    </row>
    <row r="1397" spans="1:6" ht="12.75">
      <c r="A1397" s="3"/>
      <c r="C1397" s="2"/>
      <c r="D1397" s="2"/>
      <c r="E1397" s="2"/>
      <c r="F1397" s="57"/>
    </row>
    <row r="1398" spans="1:6" ht="12.75">
      <c r="A1398" s="3"/>
      <c r="C1398" s="2"/>
      <c r="D1398" s="2"/>
      <c r="E1398" s="2"/>
      <c r="F1398" s="57"/>
    </row>
    <row r="1399" spans="1:6" ht="12.75">
      <c r="A1399" s="3"/>
      <c r="C1399" s="2"/>
      <c r="D1399" s="2"/>
      <c r="E1399" s="2"/>
      <c r="F1399" s="57"/>
    </row>
    <row r="1400" spans="1:6" ht="12.75">
      <c r="A1400" s="3"/>
      <c r="C1400" s="2"/>
      <c r="D1400" s="2"/>
      <c r="E1400" s="2"/>
      <c r="F1400" s="57"/>
    </row>
    <row r="1401" spans="1:6" ht="12.75">
      <c r="A1401" s="3"/>
      <c r="C1401" s="2"/>
      <c r="D1401" s="2"/>
      <c r="E1401" s="2"/>
      <c r="F1401" s="57"/>
    </row>
    <row r="1402" spans="1:6" ht="12.75">
      <c r="A1402" s="3"/>
      <c r="C1402" s="2"/>
      <c r="D1402" s="2"/>
      <c r="E1402" s="2"/>
      <c r="F1402" s="57"/>
    </row>
    <row r="1403" spans="1:6" ht="12.75">
      <c r="A1403" s="3"/>
      <c r="C1403" s="2"/>
      <c r="D1403" s="2"/>
      <c r="E1403" s="2"/>
      <c r="F1403" s="57"/>
    </row>
    <row r="1404" spans="1:6" ht="12.75">
      <c r="A1404" s="3"/>
      <c r="C1404" s="2"/>
      <c r="D1404" s="2"/>
      <c r="E1404" s="2"/>
      <c r="F1404" s="57"/>
    </row>
    <row r="1405" spans="1:6" ht="12.75">
      <c r="A1405" s="3"/>
      <c r="C1405" s="2"/>
      <c r="D1405" s="2"/>
      <c r="E1405" s="2"/>
      <c r="F1405" s="57"/>
    </row>
    <row r="1406" spans="1:6" ht="12.75">
      <c r="A1406" s="3"/>
      <c r="C1406" s="2"/>
      <c r="D1406" s="2"/>
      <c r="E1406" s="2"/>
      <c r="F1406" s="57"/>
    </row>
    <row r="1407" spans="1:6" ht="12.75">
      <c r="A1407" s="3"/>
      <c r="C1407" s="2"/>
      <c r="D1407" s="2"/>
      <c r="E1407" s="2"/>
      <c r="F1407" s="57"/>
    </row>
    <row r="1408" spans="1:6" ht="12.75">
      <c r="A1408" s="3"/>
      <c r="C1408" s="2"/>
      <c r="D1408" s="2"/>
      <c r="E1408" s="2"/>
      <c r="F1408" s="57"/>
    </row>
    <row r="1409" spans="1:6" ht="12.75">
      <c r="A1409" s="3"/>
      <c r="C1409" s="2"/>
      <c r="D1409" s="2"/>
      <c r="E1409" s="2"/>
      <c r="F1409" s="57"/>
    </row>
    <row r="1410" spans="1:6" ht="12.75">
      <c r="A1410" s="3"/>
      <c r="C1410" s="2"/>
      <c r="D1410" s="2"/>
      <c r="E1410" s="2"/>
      <c r="F1410" s="57"/>
    </row>
    <row r="1411" spans="1:6" ht="12.75">
      <c r="A1411" s="3"/>
      <c r="C1411" s="2"/>
      <c r="D1411" s="2"/>
      <c r="E1411" s="2"/>
      <c r="F1411" s="57"/>
    </row>
    <row r="1412" spans="1:6" ht="12.75">
      <c r="A1412" s="3"/>
      <c r="C1412" s="2"/>
      <c r="D1412" s="2"/>
      <c r="E1412" s="2"/>
      <c r="F1412" s="57"/>
    </row>
    <row r="1413" spans="1:6" ht="12.75">
      <c r="A1413" s="3"/>
      <c r="C1413" s="2"/>
      <c r="D1413" s="2"/>
      <c r="E1413" s="2"/>
      <c r="F1413" s="57"/>
    </row>
    <row r="1414" spans="1:6" ht="12.75">
      <c r="A1414" s="3"/>
      <c r="C1414" s="2"/>
      <c r="D1414" s="2"/>
      <c r="E1414" s="2"/>
      <c r="F1414" s="57"/>
    </row>
    <row r="1415" spans="1:6" ht="12.75">
      <c r="A1415" s="3"/>
      <c r="C1415" s="2"/>
      <c r="D1415" s="2"/>
      <c r="E1415" s="2"/>
      <c r="F1415" s="57"/>
    </row>
    <row r="1416" spans="1:6" ht="12.75">
      <c r="A1416" s="3"/>
      <c r="C1416" s="2"/>
      <c r="D1416" s="2"/>
      <c r="E1416" s="2"/>
      <c r="F1416" s="57"/>
    </row>
    <row r="1417" spans="1:6" ht="12.75">
      <c r="A1417" s="3"/>
      <c r="C1417" s="2"/>
      <c r="D1417" s="2"/>
      <c r="E1417" s="2"/>
      <c r="F1417" s="57"/>
    </row>
    <row r="1418" spans="1:6" ht="12.75">
      <c r="A1418" s="3"/>
      <c r="C1418" s="2"/>
      <c r="D1418" s="2"/>
      <c r="E1418" s="2"/>
      <c r="F1418" s="57"/>
    </row>
    <row r="1419" spans="1:6" ht="12.75">
      <c r="A1419" s="3"/>
      <c r="C1419" s="2"/>
      <c r="D1419" s="2"/>
      <c r="E1419" s="2"/>
      <c r="F1419" s="57"/>
    </row>
    <row r="1420" spans="1:6" ht="12.75">
      <c r="A1420" s="3"/>
      <c r="C1420" s="2"/>
      <c r="D1420" s="2"/>
      <c r="E1420" s="2"/>
      <c r="F1420" s="57"/>
    </row>
    <row r="1421" spans="1:6" ht="12.75">
      <c r="A1421" s="3"/>
      <c r="C1421" s="2"/>
      <c r="D1421" s="2"/>
      <c r="E1421" s="2"/>
      <c r="F1421" s="57"/>
    </row>
    <row r="1422" spans="1:6" ht="12.75">
      <c r="A1422" s="3"/>
      <c r="C1422" s="2"/>
      <c r="D1422" s="2"/>
      <c r="E1422" s="2"/>
      <c r="F1422" s="57"/>
    </row>
    <row r="1423" spans="1:6" ht="12.75">
      <c r="A1423" s="3"/>
      <c r="C1423" s="2"/>
      <c r="D1423" s="2"/>
      <c r="E1423" s="2"/>
      <c r="F1423" s="57"/>
    </row>
    <row r="1424" spans="1:6" ht="12.75">
      <c r="A1424" s="3"/>
      <c r="C1424" s="2"/>
      <c r="D1424" s="2"/>
      <c r="E1424" s="2"/>
      <c r="F1424" s="57"/>
    </row>
    <row r="1425" spans="1:6" ht="12.75">
      <c r="A1425" s="3"/>
      <c r="C1425" s="2"/>
      <c r="D1425" s="2"/>
      <c r="E1425" s="2"/>
      <c r="F1425" s="57"/>
    </row>
    <row r="1426" spans="1:6" ht="12.75">
      <c r="A1426" s="3"/>
      <c r="C1426" s="2"/>
      <c r="D1426" s="2"/>
      <c r="E1426" s="2"/>
      <c r="F1426" s="57"/>
    </row>
    <row r="1427" spans="1:6" ht="12.75">
      <c r="A1427" s="3"/>
      <c r="C1427" s="2"/>
      <c r="D1427" s="2"/>
      <c r="E1427" s="2"/>
      <c r="F1427" s="57"/>
    </row>
    <row r="1428" spans="1:6" ht="12.75">
      <c r="A1428" s="3"/>
      <c r="C1428" s="2"/>
      <c r="D1428" s="2"/>
      <c r="E1428" s="2"/>
      <c r="F1428" s="57"/>
    </row>
    <row r="1429" spans="1:6" ht="12.75">
      <c r="A1429" s="3"/>
      <c r="C1429" s="2"/>
      <c r="D1429" s="2"/>
      <c r="E1429" s="2"/>
      <c r="F1429" s="57"/>
    </row>
    <row r="1430" spans="1:6" ht="12.75">
      <c r="A1430" s="3"/>
      <c r="C1430" s="2"/>
      <c r="D1430" s="2"/>
      <c r="E1430" s="2"/>
      <c r="F1430" s="57"/>
    </row>
    <row r="1431" spans="1:6" ht="12.75">
      <c r="A1431" s="3"/>
      <c r="C1431" s="2"/>
      <c r="D1431" s="2"/>
      <c r="E1431" s="2"/>
      <c r="F1431" s="57"/>
    </row>
    <row r="1432" spans="1:6" ht="12.75">
      <c r="A1432" s="3"/>
      <c r="C1432" s="2"/>
      <c r="D1432" s="2"/>
      <c r="E1432" s="2"/>
      <c r="F1432" s="57"/>
    </row>
    <row r="1433" spans="1:6" ht="12.75">
      <c r="A1433" s="3"/>
      <c r="C1433" s="2"/>
      <c r="D1433" s="2"/>
      <c r="E1433" s="2"/>
      <c r="F1433" s="57"/>
    </row>
    <row r="1434" spans="1:6" ht="12.75">
      <c r="A1434" s="3"/>
      <c r="C1434" s="2"/>
      <c r="D1434" s="2"/>
      <c r="E1434" s="2"/>
      <c r="F1434" s="57"/>
    </row>
    <row r="1435" spans="1:6" ht="12.75">
      <c r="A1435" s="3"/>
      <c r="C1435" s="2"/>
      <c r="D1435" s="2"/>
      <c r="E1435" s="2"/>
      <c r="F1435" s="57"/>
    </row>
    <row r="1436" spans="1:6" ht="12.75">
      <c r="A1436" s="3"/>
      <c r="C1436" s="2"/>
      <c r="D1436" s="2"/>
      <c r="E1436" s="2"/>
      <c r="F1436" s="57"/>
    </row>
    <row r="1437" spans="1:6" ht="12.75">
      <c r="A1437" s="3"/>
      <c r="C1437" s="2"/>
      <c r="D1437" s="2"/>
      <c r="E1437" s="2"/>
      <c r="F1437" s="57"/>
    </row>
    <row r="1438" spans="1:6" ht="12.75">
      <c r="A1438" s="3"/>
      <c r="C1438" s="2"/>
      <c r="D1438" s="2"/>
      <c r="E1438" s="2"/>
      <c r="F1438" s="57"/>
    </row>
    <row r="1439" spans="1:6" ht="12.75">
      <c r="A1439" s="3"/>
      <c r="C1439" s="2"/>
      <c r="D1439" s="2"/>
      <c r="E1439" s="2"/>
      <c r="F1439" s="57"/>
    </row>
    <row r="1440" spans="1:6" ht="12.75">
      <c r="A1440" s="3"/>
      <c r="C1440" s="2"/>
      <c r="D1440" s="2"/>
      <c r="E1440" s="2"/>
      <c r="F1440" s="57"/>
    </row>
    <row r="1441" spans="1:6" ht="12.75">
      <c r="A1441" s="3"/>
      <c r="C1441" s="2"/>
      <c r="D1441" s="2"/>
      <c r="E1441" s="2"/>
      <c r="F1441" s="57"/>
    </row>
    <row r="1442" spans="1:6" ht="12.75">
      <c r="A1442" s="3"/>
      <c r="C1442" s="2"/>
      <c r="D1442" s="2"/>
      <c r="E1442" s="2"/>
      <c r="F1442" s="57"/>
    </row>
    <row r="1443" spans="1:6" ht="12.75">
      <c r="A1443" s="3"/>
      <c r="C1443" s="2"/>
      <c r="D1443" s="2"/>
      <c r="E1443" s="2"/>
      <c r="F1443" s="57"/>
    </row>
    <row r="1444" spans="1:6" ht="12.75">
      <c r="A1444" s="3"/>
      <c r="C1444" s="2"/>
      <c r="D1444" s="2"/>
      <c r="E1444" s="2"/>
      <c r="F1444" s="57"/>
    </row>
    <row r="1445" spans="1:6" ht="12.75">
      <c r="A1445" s="3"/>
      <c r="C1445" s="2"/>
      <c r="D1445" s="2"/>
      <c r="E1445" s="2"/>
      <c r="F1445" s="57"/>
    </row>
    <row r="1446" spans="1:6" ht="12.75">
      <c r="A1446" s="3"/>
      <c r="C1446" s="2"/>
      <c r="D1446" s="2"/>
      <c r="E1446" s="2"/>
      <c r="F1446" s="57"/>
    </row>
    <row r="1447" spans="1:6" ht="12.75">
      <c r="A1447" s="3"/>
      <c r="C1447" s="2"/>
      <c r="D1447" s="2"/>
      <c r="E1447" s="2"/>
      <c r="F1447" s="57"/>
    </row>
    <row r="1448" spans="1:6" ht="12.75">
      <c r="A1448" s="3"/>
      <c r="C1448" s="2"/>
      <c r="D1448" s="2"/>
      <c r="E1448" s="2"/>
      <c r="F1448" s="57"/>
    </row>
    <row r="1449" spans="1:6" ht="12.75">
      <c r="A1449" s="3"/>
      <c r="C1449" s="2"/>
      <c r="D1449" s="2"/>
      <c r="E1449" s="2"/>
      <c r="F1449" s="57"/>
    </row>
    <row r="1450" spans="1:6" ht="12.75">
      <c r="A1450" s="3"/>
      <c r="C1450" s="2"/>
      <c r="D1450" s="2"/>
      <c r="E1450" s="2"/>
      <c r="F1450" s="57"/>
    </row>
    <row r="1451" spans="1:6" ht="12.75">
      <c r="A1451" s="3"/>
      <c r="C1451" s="2"/>
      <c r="D1451" s="2"/>
      <c r="E1451" s="2"/>
      <c r="F1451" s="57"/>
    </row>
    <row r="1452" spans="1:6" ht="12.75">
      <c r="A1452" s="3"/>
      <c r="C1452" s="2"/>
      <c r="D1452" s="2"/>
      <c r="E1452" s="2"/>
      <c r="F1452" s="57"/>
    </row>
    <row r="1453" spans="1:6" ht="12.75">
      <c r="A1453" s="3"/>
      <c r="C1453" s="2"/>
      <c r="D1453" s="2"/>
      <c r="E1453" s="2"/>
      <c r="F1453" s="57"/>
    </row>
    <row r="1454" spans="1:6" ht="12.75">
      <c r="A1454" s="3"/>
      <c r="C1454" s="2"/>
      <c r="D1454" s="2"/>
      <c r="E1454" s="2"/>
      <c r="F1454" s="57"/>
    </row>
    <row r="1455" spans="1:6" ht="12.75">
      <c r="A1455" s="3"/>
      <c r="C1455" s="2"/>
      <c r="D1455" s="2"/>
      <c r="E1455" s="2"/>
      <c r="F1455" s="57"/>
    </row>
    <row r="1456" spans="1:6" ht="12.75">
      <c r="A1456" s="3"/>
      <c r="C1456" s="2"/>
      <c r="D1456" s="2"/>
      <c r="E1456" s="2"/>
      <c r="F1456" s="57"/>
    </row>
    <row r="1457" spans="1:6" ht="12.75">
      <c r="A1457" s="3"/>
      <c r="C1457" s="2"/>
      <c r="D1457" s="2"/>
      <c r="E1457" s="2"/>
      <c r="F1457" s="57"/>
    </row>
    <row r="1458" spans="1:6" ht="12.75">
      <c r="A1458" s="3"/>
      <c r="C1458" s="2"/>
      <c r="D1458" s="2"/>
      <c r="E1458" s="2"/>
      <c r="F1458" s="57"/>
    </row>
    <row r="1459" spans="1:6" ht="12.75">
      <c r="A1459" s="3"/>
      <c r="C1459" s="2"/>
      <c r="D1459" s="2"/>
      <c r="E1459" s="2"/>
      <c r="F1459" s="57"/>
    </row>
    <row r="1460" spans="1:6" ht="12.75">
      <c r="A1460" s="3"/>
      <c r="C1460" s="2"/>
      <c r="D1460" s="2"/>
      <c r="E1460" s="2"/>
      <c r="F1460" s="57"/>
    </row>
    <row r="1461" spans="1:6" ht="12.75">
      <c r="A1461" s="3"/>
      <c r="C1461" s="2"/>
      <c r="D1461" s="2"/>
      <c r="E1461" s="2"/>
      <c r="F1461" s="57"/>
    </row>
    <row r="1462" spans="1:6" ht="12.75">
      <c r="A1462" s="3"/>
      <c r="C1462" s="2"/>
      <c r="D1462" s="2"/>
      <c r="E1462" s="2"/>
      <c r="F1462" s="57"/>
    </row>
    <row r="1463" spans="1:6" ht="12.75">
      <c r="A1463" s="3"/>
      <c r="C1463" s="2"/>
      <c r="D1463" s="2"/>
      <c r="E1463" s="2"/>
      <c r="F1463" s="57"/>
    </row>
    <row r="1464" spans="1:6" ht="12.75">
      <c r="A1464" s="3"/>
      <c r="C1464" s="2"/>
      <c r="D1464" s="2"/>
      <c r="E1464" s="2"/>
      <c r="F1464" s="57"/>
    </row>
    <row r="1465" spans="1:6" ht="12.75">
      <c r="A1465" s="3"/>
      <c r="C1465" s="2"/>
      <c r="D1465" s="2"/>
      <c r="E1465" s="2"/>
      <c r="F1465" s="57"/>
    </row>
    <row r="1466" spans="1:6" ht="12.75">
      <c r="A1466" s="3"/>
      <c r="C1466" s="2"/>
      <c r="D1466" s="2"/>
      <c r="E1466" s="2"/>
      <c r="F1466" s="57"/>
    </row>
    <row r="1467" spans="1:6" ht="12.75">
      <c r="A1467" s="3"/>
      <c r="C1467" s="2"/>
      <c r="D1467" s="2"/>
      <c r="E1467" s="2"/>
      <c r="F1467" s="57"/>
    </row>
    <row r="1468" spans="1:6" ht="12.75">
      <c r="A1468" s="3"/>
      <c r="C1468" s="2"/>
      <c r="D1468" s="2"/>
      <c r="E1468" s="2"/>
      <c r="F1468" s="57"/>
    </row>
    <row r="1469" spans="1:6" ht="12.75">
      <c r="A1469" s="3"/>
      <c r="C1469" s="2"/>
      <c r="D1469" s="2"/>
      <c r="E1469" s="2"/>
      <c r="F1469" s="57"/>
    </row>
    <row r="1470" spans="1:6" ht="12.75">
      <c r="A1470" s="3"/>
      <c r="C1470" s="2"/>
      <c r="D1470" s="2"/>
      <c r="E1470" s="2"/>
      <c r="F1470" s="57"/>
    </row>
    <row r="1471" spans="1:6" ht="12.75">
      <c r="A1471" s="3"/>
      <c r="C1471" s="2"/>
      <c r="D1471" s="2"/>
      <c r="E1471" s="2"/>
      <c r="F1471" s="57"/>
    </row>
    <row r="1472" spans="1:6" ht="12.75">
      <c r="A1472" s="3"/>
      <c r="C1472" s="2"/>
      <c r="D1472" s="2"/>
      <c r="E1472" s="2"/>
      <c r="F1472" s="57"/>
    </row>
    <row r="1473" spans="1:6" ht="12.75">
      <c r="A1473" s="3"/>
      <c r="C1473" s="2"/>
      <c r="D1473" s="2"/>
      <c r="E1473" s="2"/>
      <c r="F1473" s="57"/>
    </row>
    <row r="1474" spans="1:6" ht="12.75">
      <c r="A1474" s="3"/>
      <c r="C1474" s="2"/>
      <c r="D1474" s="2"/>
      <c r="E1474" s="2"/>
      <c r="F1474" s="57"/>
    </row>
    <row r="1475" spans="1:6" ht="12.75">
      <c r="A1475" s="3"/>
      <c r="C1475" s="2"/>
      <c r="D1475" s="2"/>
      <c r="E1475" s="2"/>
      <c r="F1475" s="57"/>
    </row>
    <row r="1476" spans="1:6" ht="12.75">
      <c r="A1476" s="3"/>
      <c r="C1476" s="2"/>
      <c r="D1476" s="2"/>
      <c r="E1476" s="2"/>
      <c r="F1476" s="57"/>
    </row>
    <row r="1477" spans="1:6" ht="12.75">
      <c r="A1477" s="3"/>
      <c r="C1477" s="2"/>
      <c r="D1477" s="2"/>
      <c r="E1477" s="2"/>
      <c r="F1477" s="57"/>
    </row>
    <row r="1478" spans="1:6" ht="12.75">
      <c r="A1478" s="3"/>
      <c r="C1478" s="2"/>
      <c r="D1478" s="2"/>
      <c r="E1478" s="2"/>
      <c r="F1478" s="57"/>
    </row>
    <row r="1479" spans="1:6" ht="12.75">
      <c r="A1479" s="3"/>
      <c r="C1479" s="2"/>
      <c r="D1479" s="2"/>
      <c r="E1479" s="2"/>
      <c r="F1479" s="57"/>
    </row>
    <row r="1480" spans="1:6" ht="12.75">
      <c r="A1480" s="3"/>
      <c r="C1480" s="2"/>
      <c r="D1480" s="2"/>
      <c r="E1480" s="2"/>
      <c r="F1480" s="57"/>
    </row>
    <row r="1481" spans="1:6" ht="12.75">
      <c r="A1481" s="3"/>
      <c r="C1481" s="2"/>
      <c r="D1481" s="2"/>
      <c r="E1481" s="2"/>
      <c r="F1481" s="57"/>
    </row>
    <row r="1482" spans="1:6" ht="12.75">
      <c r="A1482" s="3"/>
      <c r="C1482" s="2"/>
      <c r="D1482" s="2"/>
      <c r="E1482" s="2"/>
      <c r="F1482" s="57"/>
    </row>
    <row r="1483" spans="1:6" ht="12.75">
      <c r="A1483" s="3"/>
      <c r="C1483" s="2"/>
      <c r="D1483" s="2"/>
      <c r="E1483" s="2"/>
      <c r="F1483" s="57"/>
    </row>
    <row r="1484" spans="1:6" ht="12.75">
      <c r="A1484" s="3"/>
      <c r="C1484" s="2"/>
      <c r="D1484" s="2"/>
      <c r="E1484" s="2"/>
      <c r="F1484" s="57"/>
    </row>
    <row r="1485" spans="1:6" ht="12.75">
      <c r="A1485" s="3"/>
      <c r="C1485" s="2"/>
      <c r="D1485" s="2"/>
      <c r="E1485" s="2"/>
      <c r="F1485" s="57"/>
    </row>
    <row r="1486" spans="1:6" ht="12.75">
      <c r="A1486" s="3"/>
      <c r="C1486" s="2"/>
      <c r="D1486" s="2"/>
      <c r="E1486" s="2"/>
      <c r="F1486" s="57"/>
    </row>
    <row r="1487" spans="1:6" ht="12.75">
      <c r="A1487" s="3"/>
      <c r="C1487" s="2"/>
      <c r="D1487" s="2"/>
      <c r="E1487" s="2"/>
      <c r="F1487" s="57"/>
    </row>
    <row r="1488" spans="1:6" ht="12.75">
      <c r="A1488" s="3"/>
      <c r="C1488" s="2"/>
      <c r="D1488" s="2"/>
      <c r="E1488" s="2"/>
      <c r="F1488" s="57"/>
    </row>
    <row r="1489" spans="1:6" ht="12.75">
      <c r="A1489" s="3"/>
      <c r="C1489" s="2"/>
      <c r="D1489" s="2"/>
      <c r="E1489" s="2"/>
      <c r="F1489" s="57"/>
    </row>
    <row r="1490" spans="1:6" ht="12.75">
      <c r="A1490" s="3"/>
      <c r="C1490" s="2"/>
      <c r="D1490" s="2"/>
      <c r="E1490" s="2"/>
      <c r="F1490" s="57"/>
    </row>
    <row r="1491" spans="1:6" ht="12.75">
      <c r="A1491" s="3"/>
      <c r="C1491" s="2"/>
      <c r="D1491" s="2"/>
      <c r="E1491" s="2"/>
      <c r="F1491" s="57"/>
    </row>
    <row r="1492" spans="1:6" ht="12.75">
      <c r="A1492" s="3"/>
      <c r="C1492" s="2"/>
      <c r="D1492" s="2"/>
      <c r="E1492" s="2"/>
      <c r="F1492" s="57"/>
    </row>
    <row r="1493" spans="1:6" ht="12.75">
      <c r="A1493" s="3"/>
      <c r="C1493" s="2"/>
      <c r="D1493" s="2"/>
      <c r="E1493" s="2"/>
      <c r="F1493" s="57"/>
    </row>
    <row r="1494" spans="1:6" ht="12.75">
      <c r="A1494" s="3"/>
      <c r="C1494" s="2"/>
      <c r="D1494" s="2"/>
      <c r="E1494" s="2"/>
      <c r="F1494" s="57"/>
    </row>
    <row r="1495" spans="1:6" ht="12.75">
      <c r="A1495" s="3"/>
      <c r="C1495" s="2"/>
      <c r="D1495" s="2"/>
      <c r="E1495" s="2"/>
      <c r="F1495" s="57"/>
    </row>
    <row r="1496" spans="1:6" ht="12.75">
      <c r="A1496" s="3"/>
      <c r="C1496" s="2"/>
      <c r="D1496" s="2"/>
      <c r="E1496" s="2"/>
      <c r="F1496" s="57"/>
    </row>
    <row r="1497" spans="1:6" ht="12.75">
      <c r="A1497" s="3"/>
      <c r="C1497" s="2"/>
      <c r="D1497" s="2"/>
      <c r="E1497" s="2"/>
      <c r="F1497" s="57"/>
    </row>
    <row r="1498" spans="1:6" ht="12.75">
      <c r="A1498" s="3"/>
      <c r="C1498" s="2"/>
      <c r="D1498" s="2"/>
      <c r="E1498" s="2"/>
      <c r="F1498" s="57"/>
    </row>
    <row r="1499" spans="1:6" ht="12.75">
      <c r="A1499" s="3"/>
      <c r="C1499" s="2"/>
      <c r="D1499" s="2"/>
      <c r="E1499" s="2"/>
      <c r="F1499" s="57"/>
    </row>
    <row r="1500" spans="1:6" ht="12.75">
      <c r="A1500" s="3"/>
      <c r="C1500" s="2"/>
      <c r="D1500" s="2"/>
      <c r="E1500" s="2"/>
      <c r="F1500" s="57"/>
    </row>
    <row r="1501" spans="1:6" ht="12.75">
      <c r="A1501" s="3"/>
      <c r="C1501" s="2"/>
      <c r="D1501" s="2"/>
      <c r="E1501" s="2"/>
      <c r="F1501" s="57"/>
    </row>
    <row r="1502" spans="1:6" ht="12.75">
      <c r="A1502" s="3"/>
      <c r="C1502" s="2"/>
      <c r="D1502" s="2"/>
      <c r="E1502" s="2"/>
      <c r="F1502" s="57"/>
    </row>
    <row r="1503" spans="1:6" ht="12.75">
      <c r="A1503" s="3"/>
      <c r="C1503" s="2"/>
      <c r="D1503" s="2"/>
      <c r="E1503" s="2"/>
      <c r="F1503" s="57"/>
    </row>
    <row r="1504" spans="1:6" ht="12.75">
      <c r="A1504" s="3"/>
      <c r="C1504" s="2"/>
      <c r="D1504" s="2"/>
      <c r="E1504" s="2"/>
      <c r="F1504" s="57"/>
    </row>
    <row r="1505" spans="1:6" ht="12.75">
      <c r="A1505" s="3"/>
      <c r="C1505" s="2"/>
      <c r="D1505" s="2"/>
      <c r="E1505" s="2"/>
      <c r="F1505" s="57"/>
    </row>
    <row r="1506" spans="1:6" ht="12.75">
      <c r="A1506" s="3"/>
      <c r="C1506" s="2"/>
      <c r="D1506" s="2"/>
      <c r="E1506" s="2"/>
      <c r="F1506" s="57"/>
    </row>
    <row r="1507" spans="1:6" ht="12.75">
      <c r="A1507" s="3"/>
      <c r="C1507" s="2"/>
      <c r="D1507" s="2"/>
      <c r="E1507" s="2"/>
      <c r="F1507" s="57"/>
    </row>
    <row r="1508" spans="1:6" ht="12.75">
      <c r="A1508" s="3"/>
      <c r="C1508" s="2"/>
      <c r="D1508" s="2"/>
      <c r="E1508" s="2"/>
      <c r="F1508" s="57"/>
    </row>
    <row r="1509" spans="1:6" ht="12.75">
      <c r="A1509" s="3"/>
      <c r="C1509" s="2"/>
      <c r="D1509" s="2"/>
      <c r="E1509" s="2"/>
      <c r="F1509" s="57"/>
    </row>
    <row r="1510" spans="1:6" ht="12.75">
      <c r="A1510" s="3"/>
      <c r="C1510" s="2"/>
      <c r="D1510" s="2"/>
      <c r="E1510" s="2"/>
      <c r="F1510" s="57"/>
    </row>
    <row r="1511" spans="1:6" ht="12.75">
      <c r="A1511" s="3"/>
      <c r="C1511" s="2"/>
      <c r="D1511" s="2"/>
      <c r="E1511" s="2"/>
      <c r="F1511" s="57"/>
    </row>
    <row r="1512" spans="1:6" ht="12.75">
      <c r="A1512" s="3"/>
      <c r="C1512" s="2"/>
      <c r="D1512" s="2"/>
      <c r="E1512" s="2"/>
      <c r="F1512" s="57"/>
    </row>
    <row r="1513" spans="1:6" ht="12.75">
      <c r="A1513" s="3"/>
      <c r="C1513" s="2"/>
      <c r="D1513" s="2"/>
      <c r="E1513" s="2"/>
      <c r="F1513" s="57"/>
    </row>
    <row r="1514" spans="1:6" ht="12.75">
      <c r="A1514" s="3"/>
      <c r="C1514" s="2"/>
      <c r="D1514" s="2"/>
      <c r="E1514" s="2"/>
      <c r="F1514" s="57"/>
    </row>
    <row r="1515" spans="1:6" ht="12.75">
      <c r="A1515" s="3"/>
      <c r="C1515" s="2"/>
      <c r="D1515" s="2"/>
      <c r="E1515" s="2"/>
      <c r="F1515" s="57"/>
    </row>
    <row r="1516" spans="1:6" ht="12.75">
      <c r="A1516" s="3"/>
      <c r="C1516" s="2"/>
      <c r="D1516" s="2"/>
      <c r="E1516" s="2"/>
      <c r="F1516" s="57"/>
    </row>
    <row r="1517" spans="1:6" ht="12.75">
      <c r="A1517" s="3"/>
      <c r="C1517" s="2"/>
      <c r="D1517" s="2"/>
      <c r="E1517" s="2"/>
      <c r="F1517" s="57"/>
    </row>
    <row r="1518" spans="1:6" ht="12.75">
      <c r="A1518" s="3"/>
      <c r="C1518" s="2"/>
      <c r="D1518" s="2"/>
      <c r="E1518" s="2"/>
      <c r="F1518" s="57"/>
    </row>
    <row r="1519" spans="1:6" ht="12.75">
      <c r="A1519" s="3"/>
      <c r="C1519" s="2"/>
      <c r="D1519" s="2"/>
      <c r="E1519" s="2"/>
      <c r="F1519" s="57"/>
    </row>
    <row r="1520" spans="1:6" ht="12.75">
      <c r="A1520" s="3"/>
      <c r="C1520" s="2"/>
      <c r="D1520" s="2"/>
      <c r="E1520" s="2"/>
      <c r="F1520" s="57"/>
    </row>
    <row r="1521" spans="1:6" ht="12.75">
      <c r="A1521" s="3"/>
      <c r="C1521" s="2"/>
      <c r="D1521" s="2"/>
      <c r="E1521" s="2"/>
      <c r="F1521" s="57"/>
    </row>
    <row r="1522" spans="1:6" ht="12.75">
      <c r="A1522" s="3"/>
      <c r="C1522" s="2"/>
      <c r="D1522" s="2"/>
      <c r="E1522" s="2"/>
      <c r="F1522" s="57"/>
    </row>
    <row r="1523" spans="1:6" ht="12.75">
      <c r="A1523" s="3"/>
      <c r="C1523" s="2"/>
      <c r="D1523" s="2"/>
      <c r="E1523" s="2"/>
      <c r="F1523" s="57"/>
    </row>
    <row r="1524" spans="1:6" ht="12.75">
      <c r="A1524" s="3"/>
      <c r="C1524" s="2"/>
      <c r="D1524" s="2"/>
      <c r="E1524" s="2"/>
      <c r="F1524" s="57"/>
    </row>
    <row r="1525" spans="1:6" ht="12.75">
      <c r="A1525" s="3"/>
      <c r="C1525" s="2"/>
      <c r="D1525" s="2"/>
      <c r="E1525" s="2"/>
      <c r="F1525" s="57"/>
    </row>
    <row r="1526" spans="1:6" ht="12.75">
      <c r="A1526" s="3"/>
      <c r="C1526" s="2"/>
      <c r="D1526" s="2"/>
      <c r="E1526" s="2"/>
      <c r="F1526" s="57"/>
    </row>
    <row r="1527" spans="1:6" ht="12.75">
      <c r="A1527" s="3"/>
      <c r="C1527" s="2"/>
      <c r="D1527" s="2"/>
      <c r="E1527" s="2"/>
      <c r="F1527" s="57"/>
    </row>
    <row r="1528" spans="1:6" ht="12.75">
      <c r="A1528" s="3"/>
      <c r="C1528" s="2"/>
      <c r="D1528" s="2"/>
      <c r="E1528" s="2"/>
      <c r="F1528" s="57"/>
    </row>
    <row r="1529" spans="1:6" ht="12.75">
      <c r="A1529" s="3"/>
      <c r="C1529" s="2"/>
      <c r="D1529" s="2"/>
      <c r="E1529" s="2"/>
      <c r="F1529" s="57"/>
    </row>
    <row r="1530" spans="1:6" ht="12.75">
      <c r="A1530" s="3"/>
      <c r="C1530" s="2"/>
      <c r="D1530" s="2"/>
      <c r="E1530" s="2"/>
      <c r="F1530" s="57"/>
    </row>
    <row r="1531" spans="1:6" ht="12.75">
      <c r="A1531" s="3"/>
      <c r="C1531" s="2"/>
      <c r="D1531" s="2"/>
      <c r="E1531" s="2"/>
      <c r="F1531" s="57"/>
    </row>
    <row r="1532" spans="1:6" ht="12.75">
      <c r="A1532" s="3"/>
      <c r="C1532" s="2"/>
      <c r="D1532" s="2"/>
      <c r="E1532" s="2"/>
      <c r="F1532" s="57"/>
    </row>
    <row r="1533" spans="1:6" ht="12.75">
      <c r="A1533" s="3"/>
      <c r="C1533" s="2"/>
      <c r="D1533" s="2"/>
      <c r="E1533" s="2"/>
      <c r="F1533" s="57"/>
    </row>
    <row r="1534" spans="1:6" ht="12.75">
      <c r="A1534" s="3"/>
      <c r="C1534" s="2"/>
      <c r="D1534" s="2"/>
      <c r="E1534" s="2"/>
      <c r="F1534" s="57"/>
    </row>
    <row r="1535" spans="1:6" ht="12.75">
      <c r="A1535" s="3"/>
      <c r="C1535" s="2"/>
      <c r="D1535" s="2"/>
      <c r="E1535" s="2"/>
      <c r="F1535" s="57"/>
    </row>
    <row r="1536" spans="1:6" ht="12.75">
      <c r="A1536" s="3"/>
      <c r="C1536" s="2"/>
      <c r="D1536" s="2"/>
      <c r="E1536" s="2"/>
      <c r="F1536" s="57"/>
    </row>
    <row r="1537" spans="1:6" ht="12.75">
      <c r="A1537" s="3"/>
      <c r="C1537" s="2"/>
      <c r="D1537" s="2"/>
      <c r="E1537" s="2"/>
      <c r="F1537" s="57"/>
    </row>
    <row r="1538" spans="1:6" ht="12.75">
      <c r="A1538" s="3"/>
      <c r="C1538" s="2"/>
      <c r="D1538" s="2"/>
      <c r="E1538" s="2"/>
      <c r="F1538" s="57"/>
    </row>
    <row r="1539" spans="1:6" ht="12.75">
      <c r="A1539" s="3"/>
      <c r="C1539" s="2"/>
      <c r="D1539" s="2"/>
      <c r="E1539" s="2"/>
      <c r="F1539" s="57"/>
    </row>
    <row r="1540" spans="1:6" ht="12.75">
      <c r="A1540" s="3"/>
      <c r="C1540" s="2"/>
      <c r="D1540" s="2"/>
      <c r="E1540" s="2"/>
      <c r="F1540" s="57"/>
    </row>
    <row r="1541" spans="1:6" ht="12.75">
      <c r="A1541" s="3"/>
      <c r="C1541" s="2"/>
      <c r="D1541" s="2"/>
      <c r="E1541" s="2"/>
      <c r="F1541" s="57"/>
    </row>
    <row r="1542" spans="1:6" ht="12.75">
      <c r="A1542" s="3"/>
      <c r="C1542" s="2"/>
      <c r="D1542" s="2"/>
      <c r="E1542" s="2"/>
      <c r="F1542" s="57"/>
    </row>
    <row r="1543" spans="1:6" ht="12.75">
      <c r="A1543" s="3"/>
      <c r="C1543" s="2"/>
      <c r="D1543" s="2"/>
      <c r="E1543" s="2"/>
      <c r="F1543" s="57"/>
    </row>
    <row r="1544" spans="1:6" ht="12.75">
      <c r="A1544" s="3"/>
      <c r="C1544" s="2"/>
      <c r="D1544" s="2"/>
      <c r="E1544" s="2"/>
      <c r="F1544" s="57"/>
    </row>
    <row r="1545" spans="1:6" ht="12.75">
      <c r="A1545" s="3"/>
      <c r="C1545" s="2"/>
      <c r="D1545" s="2"/>
      <c r="E1545" s="2"/>
      <c r="F1545" s="57"/>
    </row>
    <row r="1546" spans="1:6" ht="12.75">
      <c r="A1546" s="3"/>
      <c r="C1546" s="2"/>
      <c r="D1546" s="2"/>
      <c r="E1546" s="2"/>
      <c r="F1546" s="57"/>
    </row>
    <row r="1547" spans="1:6" ht="12.75">
      <c r="A1547" s="3"/>
      <c r="C1547" s="2"/>
      <c r="D1547" s="2"/>
      <c r="E1547" s="2"/>
      <c r="F1547" s="57"/>
    </row>
    <row r="1548" spans="1:6" ht="12.75">
      <c r="A1548" s="3"/>
      <c r="C1548" s="2"/>
      <c r="D1548" s="2"/>
      <c r="E1548" s="2"/>
      <c r="F1548" s="57"/>
    </row>
    <row r="1549" spans="1:6" ht="12.75">
      <c r="A1549" s="3"/>
      <c r="C1549" s="2"/>
      <c r="D1549" s="2"/>
      <c r="E1549" s="2"/>
      <c r="F1549" s="57"/>
    </row>
    <row r="1550" spans="1:6" ht="12.75">
      <c r="A1550" s="3"/>
      <c r="C1550" s="2"/>
      <c r="D1550" s="2"/>
      <c r="E1550" s="2"/>
      <c r="F1550" s="57"/>
    </row>
    <row r="1551" spans="1:6" ht="12.75">
      <c r="A1551" s="3"/>
      <c r="C1551" s="2"/>
      <c r="D1551" s="2"/>
      <c r="E1551" s="2"/>
      <c r="F1551" s="57"/>
    </row>
    <row r="1552" spans="1:6" ht="12.75">
      <c r="A1552" s="3"/>
      <c r="C1552" s="2"/>
      <c r="D1552" s="2"/>
      <c r="E1552" s="2"/>
      <c r="F1552" s="57"/>
    </row>
    <row r="1553" spans="1:6" ht="12.75">
      <c r="A1553" s="3"/>
      <c r="C1553" s="2"/>
      <c r="D1553" s="2"/>
      <c r="E1553" s="2"/>
      <c r="F1553" s="57"/>
    </row>
    <row r="1554" spans="1:6" ht="12.75">
      <c r="A1554" s="3"/>
      <c r="C1554" s="2"/>
      <c r="D1554" s="2"/>
      <c r="E1554" s="2"/>
      <c r="F1554" s="57"/>
    </row>
    <row r="1555" spans="1:6" ht="12.75">
      <c r="A1555" s="3"/>
      <c r="C1555" s="2"/>
      <c r="D1555" s="2"/>
      <c r="E1555" s="2"/>
      <c r="F1555" s="57"/>
    </row>
    <row r="1556" spans="1:6" ht="12.75">
      <c r="A1556" s="3"/>
      <c r="C1556" s="2"/>
      <c r="D1556" s="2"/>
      <c r="E1556" s="2"/>
      <c r="F1556" s="57"/>
    </row>
    <row r="1557" spans="1:6" ht="12.75">
      <c r="A1557" s="3"/>
      <c r="C1557" s="2"/>
      <c r="D1557" s="2"/>
      <c r="E1557" s="2"/>
      <c r="F1557" s="57"/>
    </row>
    <row r="1558" spans="1:6" ht="12.75">
      <c r="A1558" s="3"/>
      <c r="C1558" s="2"/>
      <c r="D1558" s="2"/>
      <c r="E1558" s="2"/>
      <c r="F1558" s="57"/>
    </row>
    <row r="1559" spans="1:6" ht="12.75">
      <c r="A1559" s="3"/>
      <c r="C1559" s="2"/>
      <c r="D1559" s="2"/>
      <c r="E1559" s="2"/>
      <c r="F1559" s="57"/>
    </row>
    <row r="1560" spans="1:6" ht="12.75">
      <c r="A1560" s="3"/>
      <c r="C1560" s="2"/>
      <c r="D1560" s="2"/>
      <c r="E1560" s="2"/>
      <c r="F1560" s="57"/>
    </row>
    <row r="1561" spans="1:6" ht="12.75">
      <c r="A1561" s="3"/>
      <c r="C1561" s="2"/>
      <c r="D1561" s="2"/>
      <c r="E1561" s="2"/>
      <c r="F1561" s="57"/>
    </row>
    <row r="1562" spans="1:6" ht="12.75">
      <c r="A1562" s="3"/>
      <c r="C1562" s="2"/>
      <c r="D1562" s="2"/>
      <c r="E1562" s="2"/>
      <c r="F1562" s="57"/>
    </row>
    <row r="1563" spans="1:6" ht="12.75">
      <c r="A1563" s="3"/>
      <c r="C1563" s="2"/>
      <c r="D1563" s="2"/>
      <c r="E1563" s="2"/>
      <c r="F1563" s="57"/>
    </row>
    <row r="1564" spans="1:6" ht="12.75">
      <c r="A1564" s="3"/>
      <c r="C1564" s="2"/>
      <c r="D1564" s="2"/>
      <c r="E1564" s="2"/>
      <c r="F1564" s="57"/>
    </row>
    <row r="1565" spans="1:6" ht="12.75">
      <c r="A1565" s="3"/>
      <c r="C1565" s="2"/>
      <c r="D1565" s="2"/>
      <c r="E1565" s="2"/>
      <c r="F1565" s="57"/>
    </row>
    <row r="1566" spans="1:6" ht="12.75">
      <c r="A1566" s="3"/>
      <c r="C1566" s="2"/>
      <c r="D1566" s="2"/>
      <c r="E1566" s="2"/>
      <c r="F1566" s="57"/>
    </row>
    <row r="1567" spans="1:6" ht="12.75">
      <c r="A1567" s="3"/>
      <c r="C1567" s="2"/>
      <c r="D1567" s="2"/>
      <c r="E1567" s="2"/>
      <c r="F1567" s="57"/>
    </row>
    <row r="1568" spans="1:6" ht="12.75">
      <c r="A1568" s="3"/>
      <c r="C1568" s="2"/>
      <c r="D1568" s="2"/>
      <c r="E1568" s="2"/>
      <c r="F1568" s="57"/>
    </row>
    <row r="1569" spans="1:6" ht="12.75">
      <c r="A1569" s="3"/>
      <c r="C1569" s="2"/>
      <c r="D1569" s="2"/>
      <c r="E1569" s="2"/>
      <c r="F1569" s="57"/>
    </row>
    <row r="1570" spans="1:6" ht="12.75">
      <c r="A1570" s="3"/>
      <c r="C1570" s="2"/>
      <c r="D1570" s="2"/>
      <c r="E1570" s="2"/>
      <c r="F1570" s="57"/>
    </row>
    <row r="1571" spans="1:6" ht="12.75">
      <c r="A1571" s="3"/>
      <c r="C1571" s="2"/>
      <c r="D1571" s="2"/>
      <c r="E1571" s="2"/>
      <c r="F1571" s="57"/>
    </row>
    <row r="1572" spans="1:6" ht="12.75">
      <c r="A1572" s="3"/>
      <c r="C1572" s="2"/>
      <c r="D1572" s="2"/>
      <c r="E1572" s="2"/>
      <c r="F1572" s="57"/>
    </row>
    <row r="1573" spans="1:6" ht="12.75">
      <c r="A1573" s="3"/>
      <c r="C1573" s="2"/>
      <c r="D1573" s="2"/>
      <c r="E1573" s="2"/>
      <c r="F1573" s="57"/>
    </row>
    <row r="1574" spans="1:6" ht="12.75">
      <c r="A1574" s="3"/>
      <c r="C1574" s="2"/>
      <c r="D1574" s="2"/>
      <c r="E1574" s="2"/>
      <c r="F1574" s="57"/>
    </row>
    <row r="1575" spans="1:6" ht="12.75">
      <c r="A1575" s="3"/>
      <c r="C1575" s="2"/>
      <c r="D1575" s="2"/>
      <c r="E1575" s="2"/>
      <c r="F1575" s="57"/>
    </row>
    <row r="1576" spans="1:6" ht="12.75">
      <c r="A1576" s="3"/>
      <c r="C1576" s="2"/>
      <c r="D1576" s="2"/>
      <c r="E1576" s="2"/>
      <c r="F1576" s="57"/>
    </row>
    <row r="1577" spans="1:6" ht="12.75">
      <c r="A1577" s="3"/>
      <c r="C1577" s="2"/>
      <c r="D1577" s="2"/>
      <c r="E1577" s="2"/>
      <c r="F1577" s="57"/>
    </row>
    <row r="1578" spans="1:6" ht="12.75">
      <c r="A1578" s="3"/>
      <c r="C1578" s="2"/>
      <c r="D1578" s="2"/>
      <c r="E1578" s="2"/>
      <c r="F1578" s="57"/>
    </row>
    <row r="1579" spans="1:6" ht="12.75">
      <c r="A1579" s="3"/>
      <c r="C1579" s="2"/>
      <c r="D1579" s="2"/>
      <c r="E1579" s="2"/>
      <c r="F1579" s="57"/>
    </row>
    <row r="1580" spans="1:6" ht="12.75">
      <c r="A1580" s="3"/>
      <c r="C1580" s="2"/>
      <c r="D1580" s="2"/>
      <c r="E1580" s="2"/>
      <c r="F1580" s="57"/>
    </row>
    <row r="1581" spans="1:6" ht="12.75">
      <c r="A1581" s="3"/>
      <c r="C1581" s="2"/>
      <c r="D1581" s="2"/>
      <c r="E1581" s="2"/>
      <c r="F1581" s="57"/>
    </row>
    <row r="1582" spans="1:6" ht="12.75">
      <c r="A1582" s="3"/>
      <c r="C1582" s="2"/>
      <c r="D1582" s="2"/>
      <c r="E1582" s="2"/>
      <c r="F1582" s="57"/>
    </row>
    <row r="1583" spans="1:6" ht="12.75">
      <c r="A1583" s="3"/>
      <c r="C1583" s="2"/>
      <c r="D1583" s="2"/>
      <c r="E1583" s="2"/>
      <c r="F1583" s="57"/>
    </row>
    <row r="1584" spans="1:6" ht="12.75">
      <c r="A1584" s="3"/>
      <c r="C1584" s="2"/>
      <c r="D1584" s="2"/>
      <c r="E1584" s="2"/>
      <c r="F1584" s="57"/>
    </row>
    <row r="1585" spans="1:6" ht="12.75">
      <c r="A1585" s="3"/>
      <c r="C1585" s="2"/>
      <c r="D1585" s="2"/>
      <c r="E1585" s="2"/>
      <c r="F1585" s="57"/>
    </row>
    <row r="1586" spans="1:6" ht="12.75">
      <c r="A1586" s="3"/>
      <c r="C1586" s="2"/>
      <c r="D1586" s="2"/>
      <c r="E1586" s="2"/>
      <c r="F1586" s="57"/>
    </row>
    <row r="1587" spans="1:6" ht="12.75">
      <c r="A1587" s="3"/>
      <c r="C1587" s="2"/>
      <c r="D1587" s="2"/>
      <c r="E1587" s="2"/>
      <c r="F1587" s="57"/>
    </row>
    <row r="1588" spans="1:6" ht="12.75">
      <c r="A1588" s="3"/>
      <c r="C1588" s="2"/>
      <c r="D1588" s="2"/>
      <c r="E1588" s="2"/>
      <c r="F1588" s="57"/>
    </row>
    <row r="1589" spans="1:6" ht="12.75">
      <c r="A1589" s="3"/>
      <c r="C1589" s="2"/>
      <c r="D1589" s="2"/>
      <c r="E1589" s="2"/>
      <c r="F1589" s="57"/>
    </row>
    <row r="1590" spans="1:6" ht="12.75">
      <c r="A1590" s="3"/>
      <c r="C1590" s="2"/>
      <c r="D1590" s="2"/>
      <c r="E1590" s="2"/>
      <c r="F1590" s="57"/>
    </row>
    <row r="1591" spans="1:6" ht="12.75">
      <c r="A1591" s="3"/>
      <c r="C1591" s="2"/>
      <c r="D1591" s="2"/>
      <c r="E1591" s="2"/>
      <c r="F1591" s="57"/>
    </row>
    <row r="1592" spans="1:6" ht="12.75">
      <c r="A1592" s="3"/>
      <c r="C1592" s="2"/>
      <c r="D1592" s="2"/>
      <c r="E1592" s="2"/>
      <c r="F1592" s="57"/>
    </row>
    <row r="1593" spans="1:6" ht="12.75">
      <c r="A1593" s="3"/>
      <c r="C1593" s="2"/>
      <c r="D1593" s="2"/>
      <c r="E1593" s="2"/>
      <c r="F1593" s="57"/>
    </row>
    <row r="1594" spans="1:6" ht="12.75">
      <c r="A1594" s="3"/>
      <c r="C1594" s="2"/>
      <c r="D1594" s="2"/>
      <c r="E1594" s="2"/>
      <c r="F1594" s="57"/>
    </row>
    <row r="1595" spans="1:6" ht="12.75">
      <c r="A1595" s="3"/>
      <c r="C1595" s="2"/>
      <c r="D1595" s="2"/>
      <c r="E1595" s="2"/>
      <c r="F1595" s="57"/>
    </row>
    <row r="1596" spans="1:6" ht="12.75">
      <c r="A1596" s="3"/>
      <c r="C1596" s="2"/>
      <c r="D1596" s="2"/>
      <c r="E1596" s="2"/>
      <c r="F1596" s="57"/>
    </row>
    <row r="1597" spans="1:6" ht="12.75">
      <c r="A1597" s="3"/>
      <c r="C1597" s="2"/>
      <c r="D1597" s="2"/>
      <c r="E1597" s="2"/>
      <c r="F1597" s="57"/>
    </row>
    <row r="1598" spans="1:6" ht="12.75">
      <c r="A1598" s="3"/>
      <c r="C1598" s="2"/>
      <c r="D1598" s="2"/>
      <c r="E1598" s="2"/>
      <c r="F1598" s="57"/>
    </row>
    <row r="1599" spans="1:6" ht="12.75">
      <c r="A1599" s="3"/>
      <c r="C1599" s="2"/>
      <c r="D1599" s="2"/>
      <c r="E1599" s="2"/>
      <c r="F1599" s="57"/>
    </row>
    <row r="1600" spans="1:6" ht="12.75">
      <c r="A1600" s="3"/>
      <c r="C1600" s="2"/>
      <c r="D1600" s="2"/>
      <c r="E1600" s="2"/>
      <c r="F1600" s="57"/>
    </row>
    <row r="1601" spans="1:6" ht="12.75">
      <c r="A1601" s="3"/>
      <c r="C1601" s="2"/>
      <c r="D1601" s="2"/>
      <c r="E1601" s="2"/>
      <c r="F1601" s="57"/>
    </row>
    <row r="1602" spans="1:6" ht="12.75">
      <c r="A1602" s="3"/>
      <c r="C1602" s="2"/>
      <c r="D1602" s="2"/>
      <c r="E1602" s="2"/>
      <c r="F1602" s="57"/>
    </row>
    <row r="1603" spans="1:6" ht="12.75">
      <c r="A1603" s="3"/>
      <c r="C1603" s="2"/>
      <c r="D1603" s="2"/>
      <c r="E1603" s="2"/>
      <c r="F1603" s="57"/>
    </row>
    <row r="1604" spans="1:6" ht="12.75">
      <c r="A1604" s="3"/>
      <c r="C1604" s="2"/>
      <c r="D1604" s="2"/>
      <c r="E1604" s="2"/>
      <c r="F1604" s="57"/>
    </row>
    <row r="1605" spans="1:6" ht="12.75">
      <c r="A1605" s="3"/>
      <c r="C1605" s="2"/>
      <c r="D1605" s="2"/>
      <c r="E1605" s="2"/>
      <c r="F1605" s="57"/>
    </row>
    <row r="1606" spans="1:6" ht="12.75">
      <c r="A1606" s="3"/>
      <c r="C1606" s="2"/>
      <c r="D1606" s="2"/>
      <c r="E1606" s="2"/>
      <c r="F1606" s="57"/>
    </row>
    <row r="1607" spans="1:6" ht="12.75">
      <c r="A1607" s="3"/>
      <c r="C1607" s="2"/>
      <c r="D1607" s="2"/>
      <c r="E1607" s="2"/>
      <c r="F1607" s="57"/>
    </row>
    <row r="1608" spans="1:6" ht="12.75">
      <c r="A1608" s="3"/>
      <c r="C1608" s="2"/>
      <c r="D1608" s="2"/>
      <c r="E1608" s="2"/>
      <c r="F1608" s="57"/>
    </row>
    <row r="1609" spans="1:6" ht="12.75">
      <c r="A1609" s="3"/>
      <c r="C1609" s="2"/>
      <c r="D1609" s="2"/>
      <c r="E1609" s="2"/>
      <c r="F1609" s="57"/>
    </row>
    <row r="1610" spans="1:6" ht="12.75">
      <c r="A1610" s="3"/>
      <c r="C1610" s="2"/>
      <c r="D1610" s="2"/>
      <c r="E1610" s="2"/>
      <c r="F1610" s="57"/>
    </row>
    <row r="1611" spans="1:6" ht="12.75">
      <c r="A1611" s="3"/>
      <c r="C1611" s="2"/>
      <c r="D1611" s="2"/>
      <c r="E1611" s="2"/>
      <c r="F1611" s="57"/>
    </row>
    <row r="1612" spans="1:6" ht="12.75">
      <c r="A1612" s="3"/>
      <c r="C1612" s="2"/>
      <c r="D1612" s="2"/>
      <c r="E1612" s="2"/>
      <c r="F1612" s="57"/>
    </row>
    <row r="1613" spans="1:6" ht="12.75">
      <c r="A1613" s="3"/>
      <c r="C1613" s="2"/>
      <c r="D1613" s="2"/>
      <c r="E1613" s="2"/>
      <c r="F1613" s="57"/>
    </row>
    <row r="1614" spans="1:6" ht="12.75">
      <c r="A1614" s="3"/>
      <c r="C1614" s="2"/>
      <c r="D1614" s="2"/>
      <c r="E1614" s="2"/>
      <c r="F1614" s="57"/>
    </row>
    <row r="1615" spans="1:6" ht="12.75">
      <c r="A1615" s="3"/>
      <c r="C1615" s="2"/>
      <c r="D1615" s="2"/>
      <c r="E1615" s="2"/>
      <c r="F1615" s="57"/>
    </row>
    <row r="1616" spans="1:6" ht="12.75">
      <c r="A1616" s="3"/>
      <c r="C1616" s="2"/>
      <c r="D1616" s="2"/>
      <c r="E1616" s="2"/>
      <c r="F1616" s="57"/>
    </row>
    <row r="1617" spans="1:6" ht="12.75">
      <c r="A1617" s="3"/>
      <c r="C1617" s="2"/>
      <c r="D1617" s="2"/>
      <c r="E1617" s="2"/>
      <c r="F1617" s="57"/>
    </row>
    <row r="1618" spans="1:6" ht="12.75">
      <c r="A1618" s="3"/>
      <c r="C1618" s="2"/>
      <c r="D1618" s="2"/>
      <c r="E1618" s="2"/>
      <c r="F1618" s="57"/>
    </row>
    <row r="1619" spans="1:6" ht="12.75">
      <c r="A1619" s="3"/>
      <c r="C1619" s="2"/>
      <c r="D1619" s="2"/>
      <c r="E1619" s="2"/>
      <c r="F1619" s="57"/>
    </row>
    <row r="1620" spans="1:6" ht="12.75">
      <c r="A1620" s="3"/>
      <c r="C1620" s="2"/>
      <c r="D1620" s="2"/>
      <c r="E1620" s="2"/>
      <c r="F1620" s="57"/>
    </row>
    <row r="1621" spans="1:6" ht="12.75">
      <c r="A1621" s="3"/>
      <c r="C1621" s="2"/>
      <c r="D1621" s="2"/>
      <c r="E1621" s="2"/>
      <c r="F1621" s="57"/>
    </row>
    <row r="1622" spans="1:6" ht="12.75">
      <c r="A1622" s="3"/>
      <c r="C1622" s="2"/>
      <c r="D1622" s="2"/>
      <c r="E1622" s="2"/>
      <c r="F1622" s="57"/>
    </row>
    <row r="1623" spans="1:6" ht="12.75">
      <c r="A1623" s="3"/>
      <c r="C1623" s="2"/>
      <c r="D1623" s="2"/>
      <c r="E1623" s="2"/>
      <c r="F1623" s="57"/>
    </row>
    <row r="1624" spans="1:6" ht="12.75">
      <c r="A1624" s="3"/>
      <c r="C1624" s="2"/>
      <c r="D1624" s="2"/>
      <c r="E1624" s="2"/>
      <c r="F1624" s="57"/>
    </row>
    <row r="1625" spans="1:6" ht="12.75">
      <c r="A1625" s="3"/>
      <c r="C1625" s="2"/>
      <c r="D1625" s="2"/>
      <c r="E1625" s="2"/>
      <c r="F1625" s="57"/>
    </row>
    <row r="1626" spans="1:6" ht="12.75">
      <c r="A1626" s="3"/>
      <c r="C1626" s="2"/>
      <c r="D1626" s="2"/>
      <c r="E1626" s="2"/>
      <c r="F1626" s="57"/>
    </row>
    <row r="1627" spans="1:6" ht="12.75">
      <c r="A1627" s="3"/>
      <c r="C1627" s="2"/>
      <c r="D1627" s="2"/>
      <c r="E1627" s="2"/>
      <c r="F1627" s="57"/>
    </row>
    <row r="1628" spans="1:6" ht="12.75">
      <c r="A1628" s="3"/>
      <c r="C1628" s="2"/>
      <c r="D1628" s="2"/>
      <c r="E1628" s="2"/>
      <c r="F1628" s="57"/>
    </row>
    <row r="1629" spans="1:6" ht="12.75">
      <c r="A1629" s="3"/>
      <c r="C1629" s="2"/>
      <c r="D1629" s="2"/>
      <c r="E1629" s="2"/>
      <c r="F1629" s="57"/>
    </row>
    <row r="1630" spans="1:6" ht="12.75">
      <c r="A1630" s="3"/>
      <c r="C1630" s="2"/>
      <c r="D1630" s="2"/>
      <c r="E1630" s="2"/>
      <c r="F1630" s="57"/>
    </row>
    <row r="1631" spans="1:6" ht="12.75">
      <c r="A1631" s="3"/>
      <c r="C1631" s="2"/>
      <c r="D1631" s="2"/>
      <c r="E1631" s="2"/>
      <c r="F1631" s="57"/>
    </row>
    <row r="1632" spans="1:6" ht="12.75">
      <c r="A1632" s="3"/>
      <c r="C1632" s="2"/>
      <c r="D1632" s="2"/>
      <c r="E1632" s="2"/>
      <c r="F1632" s="57"/>
    </row>
    <row r="1633" spans="1:6" ht="12.75">
      <c r="A1633" s="3"/>
      <c r="C1633" s="2"/>
      <c r="D1633" s="2"/>
      <c r="E1633" s="2"/>
      <c r="F1633" s="57"/>
    </row>
    <row r="1634" spans="1:6" ht="12.75">
      <c r="A1634" s="3"/>
      <c r="C1634" s="2"/>
      <c r="D1634" s="2"/>
      <c r="E1634" s="2"/>
      <c r="F1634" s="57"/>
    </row>
    <row r="1635" spans="1:6" ht="12.75">
      <c r="A1635" s="3"/>
      <c r="C1635" s="2"/>
      <c r="D1635" s="2"/>
      <c r="E1635" s="2"/>
      <c r="F1635" s="57"/>
    </row>
    <row r="1636" spans="1:6" ht="12.75">
      <c r="A1636" s="3"/>
      <c r="C1636" s="2"/>
      <c r="D1636" s="2"/>
      <c r="E1636" s="2"/>
      <c r="F1636" s="57"/>
    </row>
    <row r="1637" spans="1:6" ht="12.75">
      <c r="A1637" s="3"/>
      <c r="C1637" s="2"/>
      <c r="D1637" s="2"/>
      <c r="E1637" s="2"/>
      <c r="F1637" s="57"/>
    </row>
    <row r="1638" spans="1:6" ht="12.75">
      <c r="A1638" s="3"/>
      <c r="C1638" s="2"/>
      <c r="D1638" s="2"/>
      <c r="E1638" s="2"/>
      <c r="F1638" s="57"/>
    </row>
    <row r="1639" spans="1:6" ht="12.75">
      <c r="A1639" s="3"/>
      <c r="C1639" s="2"/>
      <c r="D1639" s="2"/>
      <c r="E1639" s="2"/>
      <c r="F1639" s="57"/>
    </row>
    <row r="1640" spans="1:6" ht="12.75">
      <c r="A1640" s="3"/>
      <c r="C1640" s="2"/>
      <c r="D1640" s="2"/>
      <c r="E1640" s="2"/>
      <c r="F1640" s="57"/>
    </row>
    <row r="1641" spans="1:6" ht="12.75">
      <c r="A1641" s="3"/>
      <c r="C1641" s="2"/>
      <c r="D1641" s="2"/>
      <c r="E1641" s="2"/>
      <c r="F1641" s="57"/>
    </row>
    <row r="1642" spans="1:6" ht="12.75">
      <c r="A1642" s="3"/>
      <c r="C1642" s="2"/>
      <c r="D1642" s="2"/>
      <c r="E1642" s="2"/>
      <c r="F1642" s="57"/>
    </row>
    <row r="1643" spans="1:6" ht="12.75">
      <c r="A1643" s="3"/>
      <c r="C1643" s="2"/>
      <c r="D1643" s="2"/>
      <c r="E1643" s="2"/>
      <c r="F1643" s="57"/>
    </row>
    <row r="1644" spans="1:6" ht="12.75">
      <c r="A1644" s="3"/>
      <c r="C1644" s="2"/>
      <c r="D1644" s="2"/>
      <c r="E1644" s="2"/>
      <c r="F1644" s="57"/>
    </row>
    <row r="1645" spans="1:6" ht="12.75">
      <c r="A1645" s="3"/>
      <c r="C1645" s="2"/>
      <c r="D1645" s="2"/>
      <c r="E1645" s="2"/>
      <c r="F1645" s="57"/>
    </row>
    <row r="1646" spans="1:6" ht="12.75">
      <c r="A1646" s="3"/>
      <c r="C1646" s="2"/>
      <c r="D1646" s="2"/>
      <c r="E1646" s="2"/>
      <c r="F1646" s="57"/>
    </row>
    <row r="1647" spans="1:6" ht="12.75">
      <c r="A1647" s="3"/>
      <c r="C1647" s="2"/>
      <c r="D1647" s="2"/>
      <c r="E1647" s="2"/>
      <c r="F1647" s="57"/>
    </row>
    <row r="1648" spans="1:6" ht="12.75">
      <c r="A1648" s="3"/>
      <c r="C1648" s="2"/>
      <c r="D1648" s="2"/>
      <c r="E1648" s="2"/>
      <c r="F1648" s="57"/>
    </row>
    <row r="1649" spans="1:6" ht="12.75">
      <c r="A1649" s="3"/>
      <c r="C1649" s="2"/>
      <c r="D1649" s="2"/>
      <c r="E1649" s="2"/>
      <c r="F1649" s="57"/>
    </row>
    <row r="1650" spans="1:6" ht="12.75">
      <c r="A1650" s="3"/>
      <c r="C1650" s="2"/>
      <c r="D1650" s="2"/>
      <c r="E1650" s="2"/>
      <c r="F1650" s="57"/>
    </row>
    <row r="1651" spans="1:6" ht="12.75">
      <c r="A1651" s="3"/>
      <c r="C1651" s="2"/>
      <c r="D1651" s="2"/>
      <c r="E1651" s="2"/>
      <c r="F1651" s="57"/>
    </row>
    <row r="1652" spans="1:6" ht="12.75">
      <c r="A1652" s="3"/>
      <c r="C1652" s="2"/>
      <c r="D1652" s="2"/>
      <c r="E1652" s="2"/>
      <c r="F1652" s="57"/>
    </row>
    <row r="1653" spans="1:6" ht="12.75">
      <c r="A1653" s="3"/>
      <c r="C1653" s="2"/>
      <c r="D1653" s="2"/>
      <c r="E1653" s="2"/>
      <c r="F1653" s="57"/>
    </row>
    <row r="1654" spans="1:6" ht="12.75">
      <c r="A1654" s="3"/>
      <c r="C1654" s="2"/>
      <c r="D1654" s="2"/>
      <c r="E1654" s="2"/>
      <c r="F1654" s="57"/>
    </row>
    <row r="1655" spans="1:6" ht="12.75">
      <c r="A1655" s="3"/>
      <c r="C1655" s="2"/>
      <c r="D1655" s="2"/>
      <c r="E1655" s="2"/>
      <c r="F1655" s="57"/>
    </row>
    <row r="1656" spans="1:6" ht="12.75">
      <c r="A1656" s="3"/>
      <c r="C1656" s="2"/>
      <c r="D1656" s="2"/>
      <c r="E1656" s="2"/>
      <c r="F1656" s="57"/>
    </row>
    <row r="1657" spans="1:6" ht="12.75">
      <c r="A1657" s="3"/>
      <c r="C1657" s="2"/>
      <c r="D1657" s="2"/>
      <c r="E1657" s="2"/>
      <c r="F1657" s="57"/>
    </row>
    <row r="1658" spans="1:6" ht="12.75">
      <c r="A1658" s="3"/>
      <c r="C1658" s="2"/>
      <c r="D1658" s="2"/>
      <c r="E1658" s="2"/>
      <c r="F1658" s="57"/>
    </row>
    <row r="1659" spans="1:6" ht="12.75">
      <c r="A1659" s="3"/>
      <c r="C1659" s="2"/>
      <c r="D1659" s="2"/>
      <c r="E1659" s="2"/>
      <c r="F1659" s="57"/>
    </row>
    <row r="1660" spans="1:6" ht="12.75">
      <c r="A1660" s="3"/>
      <c r="C1660" s="2"/>
      <c r="D1660" s="2"/>
      <c r="E1660" s="2"/>
      <c r="F1660" s="57"/>
    </row>
    <row r="1661" spans="1:6" ht="12.75">
      <c r="A1661" s="3"/>
      <c r="C1661" s="2"/>
      <c r="D1661" s="2"/>
      <c r="E1661" s="2"/>
      <c r="F1661" s="57"/>
    </row>
    <row r="1662" spans="1:6" ht="12.75">
      <c r="A1662" s="3"/>
      <c r="C1662" s="2"/>
      <c r="D1662" s="2"/>
      <c r="E1662" s="2"/>
      <c r="F1662" s="57"/>
    </row>
    <row r="1663" spans="1:6" ht="12.75">
      <c r="A1663" s="3"/>
      <c r="C1663" s="2"/>
      <c r="D1663" s="2"/>
      <c r="E1663" s="2"/>
      <c r="F1663" s="57"/>
    </row>
    <row r="1664" spans="1:6" ht="12.75">
      <c r="A1664" s="3"/>
      <c r="C1664" s="2"/>
      <c r="D1664" s="2"/>
      <c r="E1664" s="2"/>
      <c r="F1664" s="57"/>
    </row>
    <row r="1665" spans="1:6" ht="12.75">
      <c r="A1665" s="3"/>
      <c r="C1665" s="2"/>
      <c r="D1665" s="2"/>
      <c r="E1665" s="2"/>
      <c r="F1665" s="57"/>
    </row>
    <row r="1666" spans="1:6" ht="12.75">
      <c r="A1666" s="3"/>
      <c r="C1666" s="2"/>
      <c r="D1666" s="2"/>
      <c r="E1666" s="2"/>
      <c r="F1666" s="57"/>
    </row>
    <row r="1667" spans="1:6" ht="12.75">
      <c r="A1667" s="3"/>
      <c r="C1667" s="2"/>
      <c r="D1667" s="2"/>
      <c r="E1667" s="2"/>
      <c r="F1667" s="57"/>
    </row>
    <row r="1668" spans="1:6" ht="12.75">
      <c r="A1668" s="3"/>
      <c r="C1668" s="2"/>
      <c r="D1668" s="2"/>
      <c r="E1668" s="2"/>
      <c r="F1668" s="57"/>
    </row>
    <row r="1669" spans="1:6" ht="12.75">
      <c r="A1669" s="3"/>
      <c r="C1669" s="2"/>
      <c r="D1669" s="2"/>
      <c r="E1669" s="2"/>
      <c r="F1669" s="57"/>
    </row>
    <row r="1670" spans="1:6" ht="12.75">
      <c r="A1670" s="3"/>
      <c r="C1670" s="2"/>
      <c r="D1670" s="2"/>
      <c r="E1670" s="2"/>
      <c r="F1670" s="57"/>
    </row>
    <row r="1671" spans="1:6" ht="12.75">
      <c r="A1671" s="3"/>
      <c r="C1671" s="2"/>
      <c r="D1671" s="2"/>
      <c r="E1671" s="2"/>
      <c r="F1671" s="57"/>
    </row>
    <row r="1672" spans="1:6" ht="12.75">
      <c r="A1672" s="3"/>
      <c r="C1672" s="2"/>
      <c r="D1672" s="2"/>
      <c r="E1672" s="2"/>
      <c r="F1672" s="57"/>
    </row>
    <row r="1673" spans="1:6" ht="12.75">
      <c r="A1673" s="3"/>
      <c r="C1673" s="2"/>
      <c r="D1673" s="2"/>
      <c r="E1673" s="2"/>
      <c r="F1673" s="57"/>
    </row>
    <row r="1674" spans="1:6" ht="12.75">
      <c r="A1674" s="3"/>
      <c r="C1674" s="2"/>
      <c r="D1674" s="2"/>
      <c r="E1674" s="2"/>
      <c r="F1674" s="57"/>
    </row>
    <row r="1675" spans="1:6" ht="12.75">
      <c r="A1675" s="3"/>
      <c r="C1675" s="2"/>
      <c r="D1675" s="2"/>
      <c r="E1675" s="2"/>
      <c r="F1675" s="57"/>
    </row>
    <row r="1676" spans="1:6" ht="12.75">
      <c r="A1676" s="3"/>
      <c r="C1676" s="2"/>
      <c r="D1676" s="2"/>
      <c r="E1676" s="2"/>
      <c r="F1676" s="57"/>
    </row>
    <row r="1677" spans="1:6" ht="12.75">
      <c r="A1677" s="3"/>
      <c r="C1677" s="2"/>
      <c r="D1677" s="2"/>
      <c r="E1677" s="2"/>
      <c r="F1677" s="57"/>
    </row>
  </sheetData>
  <sheetProtection/>
  <mergeCells count="16">
    <mergeCell ref="A1:G1"/>
    <mergeCell ref="A2:A3"/>
    <mergeCell ref="B2:B3"/>
    <mergeCell ref="C2:C3"/>
    <mergeCell ref="E2:E3"/>
    <mergeCell ref="G2:G3"/>
    <mergeCell ref="D2:D3"/>
    <mergeCell ref="F2:F3"/>
    <mergeCell ref="A37:G37"/>
    <mergeCell ref="F38:F39"/>
    <mergeCell ref="G38:G39"/>
    <mergeCell ref="A38:A39"/>
    <mergeCell ref="B38:B39"/>
    <mergeCell ref="C38:C39"/>
    <mergeCell ref="E38:E39"/>
    <mergeCell ref="D38:D39"/>
  </mergeCells>
  <printOptions/>
  <pageMargins left="0.7874015748031497" right="0.3937007874015748" top="0.5905511811023623" bottom="0.5905511811023623" header="0" footer="0"/>
  <pageSetup fitToHeight="6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2014-03-11T05:14:05Z</cp:lastPrinted>
  <dcterms:created xsi:type="dcterms:W3CDTF">1996-10-08T23:32:33Z</dcterms:created>
  <dcterms:modified xsi:type="dcterms:W3CDTF">2014-03-11T05:18:04Z</dcterms:modified>
  <cp:category/>
  <cp:version/>
  <cp:contentType/>
  <cp:contentStatus/>
</cp:coreProperties>
</file>