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/>
  <calcPr fullCalcOnLoad="1"/>
</workbook>
</file>

<file path=xl/sharedStrings.xml><?xml version="1.0" encoding="utf-8"?>
<sst xmlns="http://schemas.openxmlformats.org/spreadsheetml/2006/main" count="270" uniqueCount="253">
  <si>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</si>
  <si>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</si>
  <si>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</si>
  <si>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</si>
  <si>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</si>
  <si>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</si>
  <si>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</si>
  <si>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</si>
  <si>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</si>
  <si>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</si>
  <si>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</si>
  <si>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</si>
  <si>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</si>
  <si>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</si>
  <si>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</si>
  <si>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</si>
  <si>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</si>
  <si>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</si>
  <si>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СОЦИАЛЬНАЯ ПОЛИТИКА</t>
  </si>
  <si>
    <t>1001</t>
  </si>
  <si>
    <t>1003</t>
  </si>
  <si>
    <t>1100</t>
  </si>
  <si>
    <t>1101</t>
  </si>
  <si>
    <t>ИТОГО РАСХОДОВ</t>
  </si>
  <si>
    <t>0100</t>
  </si>
  <si>
    <t>0103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</si>
  <si>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</si>
  <si>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</si>
  <si>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</si>
  <si>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</si>
  <si>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</si>
  <si>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</si>
  <si>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</si>
  <si>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</si>
  <si>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</si>
  <si>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</si>
  <si>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</si>
  <si>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</si>
  <si>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</si>
  <si>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</si>
  <si>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</si>
  <si>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</si>
  <si>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</si>
  <si>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</si>
  <si>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</si>
  <si>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</si>
  <si>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</si>
  <si>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</si>
  <si>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</si>
  <si>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</si>
  <si>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</si>
  <si>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</si>
  <si>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</si>
  <si>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</si>
  <si>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</si>
  <si>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</si>
  <si>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</si>
  <si>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0314</t>
  </si>
  <si>
    <t>раздел</t>
  </si>
  <si>
    <t>Классификация</t>
  </si>
  <si>
    <t>5220610</t>
  </si>
  <si>
    <t>5220611</t>
  </si>
  <si>
    <t>Капитальный ремонт муниципального жилищного фонда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</si>
  <si>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</si>
  <si>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</si>
  <si>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5210600</t>
  </si>
  <si>
    <t>0107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</si>
  <si>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</si>
  <si>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</si>
  <si>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</si>
  <si>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</si>
  <si>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</si>
  <si>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Акцизы на нефтепродукты</t>
  </si>
  <si>
    <t>9140008200</t>
  </si>
  <si>
    <t>9930008100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</si>
  <si>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</si>
  <si>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</si>
  <si>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</si>
  <si>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9400006600</t>
  </si>
  <si>
    <t>7510000000</t>
  </si>
  <si>
    <t>9400006700</t>
  </si>
  <si>
    <t>0408</t>
  </si>
  <si>
    <t>7240100000</t>
  </si>
  <si>
    <t>0703</t>
  </si>
  <si>
    <t>Дополнительное образование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</si>
  <si>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</si>
  <si>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</si>
  <si>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</si>
  <si>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</si>
  <si>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</si>
  <si>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</si>
  <si>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</si>
  <si>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</si>
  <si>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</si>
  <si>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</si>
  <si>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</si>
  <si>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</si>
  <si>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</si>
  <si>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</si>
  <si>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</si>
  <si>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7900000000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</si>
  <si>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</si>
  <si>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</si>
  <si>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</si>
  <si>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</si>
  <si>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</si>
  <si>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</si>
  <si>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</si>
  <si>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</si>
  <si>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</si>
  <si>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</si>
  <si>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</si>
  <si>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9910008530</t>
  </si>
  <si>
    <t>Расходы на исполнение административных правонарушений</t>
  </si>
  <si>
    <t>840000000</t>
  </si>
  <si>
    <t>7240100Т20</t>
  </si>
  <si>
    <t>Строительство объекта: "Канализационно - очистные сооружения в г. Ртищево Саратовской области"</t>
  </si>
  <si>
    <t>Налог на доходы физических лиц</t>
  </si>
  <si>
    <t>Доходы, получаемые в виде арендной платы за земельные участки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</si>
  <si>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</si>
  <si>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</si>
  <si>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</si>
  <si>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</si>
  <si>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Меры социальной поддержки почетных граждан</t>
  </si>
  <si>
    <t>9510005360</t>
  </si>
  <si>
    <t>Выполнение других обязательств муниципального образования в области жилищного хозяйства</t>
  </si>
  <si>
    <t>056</t>
  </si>
  <si>
    <t>75101G0Д60</t>
  </si>
  <si>
    <t>75303G0Д10</t>
  </si>
  <si>
    <t>75306G0Д30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</si>
  <si>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</si>
  <si>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</si>
  <si>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</si>
  <si>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</si>
  <si>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</si>
  <si>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</si>
  <si>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</si>
  <si>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830010Б010</t>
  </si>
  <si>
    <t xml:space="preserve">Приобретение, посадка цветочной рассады 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</si>
  <si>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</si>
  <si>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</si>
  <si>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</si>
  <si>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</si>
  <si>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</si>
  <si>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</si>
  <si>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</si>
  <si>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</si>
  <si>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</si>
  <si>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</si>
  <si>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</si>
  <si>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</si>
  <si>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</si>
  <si>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</si>
  <si>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</si>
  <si>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</si>
  <si>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</si>
  <si>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</si>
  <si>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</si>
  <si>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</si>
  <si>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</si>
  <si>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</si>
  <si>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</si>
  <si>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</si>
  <si>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</si>
  <si>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</si>
  <si>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</si>
  <si>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75310GД030</t>
  </si>
  <si>
    <t>Строительно - техническая экспертиза</t>
  </si>
  <si>
    <t>830000000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</si>
  <si>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</si>
  <si>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</si>
  <si>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</si>
  <si>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</si>
  <si>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</si>
  <si>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</si>
  <si>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</si>
  <si>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</si>
  <si>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</si>
  <si>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</si>
  <si>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</si>
  <si>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841000000</t>
  </si>
  <si>
    <t>Субсидии бюджетам городских поселений на реализацию программ формирования современной городской среды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</si>
  <si>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</si>
  <si>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</si>
  <si>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</si>
  <si>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</si>
  <si>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</si>
  <si>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</si>
  <si>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</si>
  <si>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</si>
  <si>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</si>
  <si>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</si>
  <si>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</si>
  <si>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</si>
  <si>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</si>
  <si>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</si>
  <si>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75309GД020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</si>
  <si>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</si>
  <si>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</si>
  <si>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</si>
  <si>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</si>
  <si>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</si>
  <si>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</si>
  <si>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</si>
  <si>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</si>
  <si>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</si>
  <si>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84004V0000</t>
  </si>
  <si>
    <t>721490Г200</t>
  </si>
  <si>
    <t>830180Б560</t>
  </si>
  <si>
    <t>Приобретение детских качелей для установки на территории города Ртищево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</si>
  <si>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</si>
  <si>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</si>
  <si>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</si>
  <si>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</si>
  <si>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Сведения
об исполнении бюджета муниципального образования город Ртищево 
за I полугодие 2019 года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</si>
  <si>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</si>
  <si>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</si>
  <si>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</si>
  <si>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полугодовые плановые назначения, тыс. рублей</t>
  </si>
  <si>
    <t>Единый сельскохозяйственный  налог</t>
  </si>
  <si>
    <t>ИТОГО ДОХОДОВ</t>
  </si>
  <si>
    <t>НАЛОГОВЫЕ И НЕНАЛОГОВЫЕ ДОХОДЫ</t>
  </si>
  <si>
    <t xml:space="preserve">Субсидии </t>
  </si>
  <si>
    <t>Другие общегосударственные вопросы в том числе:</t>
  </si>
  <si>
    <t xml:space="preserve">Расходы на обеспечение деятельности муниципальных казенных учреждений  </t>
  </si>
  <si>
    <t>Оплата за газ для поддержания "Вечного огня"</t>
  </si>
  <si>
    <t>Транспорт, из них:</t>
  </si>
  <si>
    <t>Дорожное хозяйство (дорожные фонды), в том числе:</t>
  </si>
  <si>
    <t>Обустройство улично-дорожной сети дорожными знаками</t>
  </si>
  <si>
    <t>Подпрограмма "Ремонт автомобильных дорог и искусственных сооружений на них в границах городских и сельских поселений", из них:</t>
  </si>
  <si>
    <t xml:space="preserve">Ремонт асфальтобетонного покрытия улиц и внутриквартальных проездов к дворовым территориям г. Ртищево </t>
  </si>
  <si>
    <t xml:space="preserve">Летнее содержание </t>
  </si>
  <si>
    <t xml:space="preserve">Изготовление сметной документации, технический контроль </t>
  </si>
  <si>
    <t>Муниципальная программа  "Благоустройство населённых пунктов  муниципального образования", из них:</t>
  </si>
  <si>
    <t>Муниципальная программа "Формирование комфортной городской среды муниципального образования город Ртищево", из них:</t>
  </si>
  <si>
    <t xml:space="preserve">Предоставление субсидий бюджетным учреждениям  </t>
  </si>
  <si>
    <t>Подпрограмма "Благоустройство дворовых территорий многоквартирных домов г. Ртищево" за счет средств федерального, областного и местного бюджетов</t>
  </si>
  <si>
    <t>Подпрограмма  "Благоустройство общественных территорий г. Ртищево" за счет средств федерального, областного и местного бюджетов</t>
  </si>
  <si>
    <t>Муниципальная программа  "Благоустройство муниципального образования город Ртищево ", из них: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</si>
  <si>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района", из них: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</si>
  <si>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района", из них:</t>
  </si>
  <si>
    <t>Реализация программ формирования современной городской средыза счет средств федерального, областного и местного бюджетов</t>
  </si>
  <si>
    <t>Выполнение работ по межеванию земельных участков, расположенных в центральной части г. Ртищево (территория парка культуры и отдыха)</t>
  </si>
  <si>
    <t>Жилищное хозяйство, в том числе:</t>
  </si>
  <si>
    <t>Коммунальное хозяйство, в том числе:</t>
  </si>
  <si>
    <t>Капитальный ремонт водозаборной скважины, расположенной по адресу: Саратовская область, г. Ртищево, ул.Степная</t>
  </si>
  <si>
    <t>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</t>
  </si>
  <si>
    <t>Прочие мероприятия по благоустройству городских территорий</t>
  </si>
  <si>
    <t>Модернизация объектов водоснабжения и водоотведения, из них:</t>
  </si>
  <si>
    <t>Процент  исполнения к уточненному полугодовому плану, %</t>
  </si>
  <si>
    <t>Ю.А. Малюгина</t>
  </si>
  <si>
    <t>Верно: начальник отдела делопроизводства</t>
  </si>
  <si>
    <t xml:space="preserve">Приложение № 1
к распоряжению администрации Ртищевского  муниципального района 
 от 26 июля 2019 года  № 605-р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</si>
</sst>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2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49" fontId="1" fillId="24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4" borderId="10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212" fontId="3" fillId="24" borderId="10" xfId="88" applyNumberFormat="1" applyFont="1" applyFill="1" applyBorder="1" applyAlignment="1" applyProtection="1">
      <alignment horizontal="center" wrapText="1"/>
      <protection hidden="1"/>
    </xf>
    <xf numFmtId="212" fontId="3" fillId="24" borderId="10" xfId="89" applyNumberFormat="1" applyFont="1" applyFill="1" applyBorder="1" applyAlignment="1" applyProtection="1">
      <alignment horizontal="center"/>
      <protection hidden="1"/>
    </xf>
    <xf numFmtId="0" fontId="2" fillId="2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1" fillId="24" borderId="10" xfId="0" applyNumberFormat="1" applyFont="1" applyFill="1" applyBorder="1" applyAlignment="1">
      <alignment horizontal="left"/>
    </xf>
    <xf numFmtId="0" fontId="1" fillId="24" borderId="0" xfId="0" applyFont="1" applyFill="1" applyAlignment="1">
      <alignment horizontal="center" vertical="center"/>
    </xf>
    <xf numFmtId="193" fontId="1" fillId="24" borderId="0" xfId="0" applyNumberFormat="1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93" fontId="1" fillId="24" borderId="10" xfId="0" applyNumberFormat="1" applyFont="1" applyFill="1" applyBorder="1" applyAlignment="1">
      <alignment horizontal="center" wrapText="1"/>
    </xf>
    <xf numFmtId="192" fontId="1" fillId="24" borderId="10" xfId="0" applyNumberFormat="1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left" wrapText="1"/>
    </xf>
    <xf numFmtId="49" fontId="1" fillId="24" borderId="12" xfId="0" applyNumberFormat="1" applyFont="1" applyFill="1" applyBorder="1" applyAlignment="1">
      <alignment horizontal="left" wrapText="1"/>
    </xf>
    <xf numFmtId="9" fontId="1" fillId="24" borderId="10" xfId="0" applyNumberFormat="1" applyFont="1" applyFill="1" applyBorder="1" applyAlignment="1">
      <alignment horizontal="center" wrapText="1"/>
    </xf>
    <xf numFmtId="49" fontId="1" fillId="24" borderId="10" xfId="0" applyNumberFormat="1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left" wrapText="1"/>
    </xf>
    <xf numFmtId="193" fontId="3" fillId="24" borderId="10" xfId="0" applyNumberFormat="1" applyFont="1" applyFill="1" applyBorder="1" applyAlignment="1">
      <alignment horizontal="center" wrapText="1"/>
    </xf>
    <xf numFmtId="193" fontId="1" fillId="2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/>
    </xf>
    <xf numFmtId="49" fontId="2" fillId="24" borderId="10" xfId="0" applyNumberFormat="1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 horizontal="center" wrapText="1"/>
    </xf>
    <xf numFmtId="192" fontId="3" fillId="24" borderId="10" xfId="0" applyNumberFormat="1" applyFont="1" applyFill="1" applyBorder="1" applyAlignment="1">
      <alignment horizontal="center" wrapText="1"/>
    </xf>
    <xf numFmtId="212" fontId="3" fillId="24" borderId="10" xfId="87" applyNumberFormat="1" applyFont="1" applyFill="1" applyBorder="1" applyAlignment="1" applyProtection="1">
      <alignment horizontal="center"/>
      <protection hidden="1"/>
    </xf>
    <xf numFmtId="212" fontId="1" fillId="24" borderId="10" xfId="88" applyNumberFormat="1" applyFont="1" applyFill="1" applyBorder="1" applyAlignment="1" applyProtection="1">
      <alignment horizontal="center" wrapText="1"/>
      <protection hidden="1"/>
    </xf>
    <xf numFmtId="212" fontId="1" fillId="24" borderId="10" xfId="88" applyNumberFormat="1" applyFont="1" applyFill="1" applyBorder="1" applyAlignment="1" applyProtection="1">
      <alignment horizontal="center"/>
      <protection hidden="1"/>
    </xf>
    <xf numFmtId="212" fontId="1" fillId="24" borderId="10" xfId="90" applyNumberFormat="1" applyFont="1" applyFill="1" applyBorder="1" applyAlignment="1" applyProtection="1">
      <alignment horizontal="center"/>
      <protection hidden="1"/>
    </xf>
    <xf numFmtId="0" fontId="1" fillId="24" borderId="10" xfId="0" applyNumberFormat="1" applyFont="1" applyFill="1" applyBorder="1" applyAlignment="1">
      <alignment horizontal="left" wrapText="1"/>
    </xf>
    <xf numFmtId="193" fontId="2" fillId="24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49" fontId="2" fillId="24" borderId="13" xfId="0" applyNumberFormat="1" applyFont="1" applyFill="1" applyBorder="1" applyAlignment="1">
      <alignment horizontal="center" wrapText="1"/>
    </xf>
    <xf numFmtId="49" fontId="2" fillId="24" borderId="11" xfId="0" applyNumberFormat="1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1" fillId="24" borderId="16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1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0" xfId="126"/>
    <cellStyle name="Обычный 41" xfId="127"/>
    <cellStyle name="Обычный 42" xfId="128"/>
    <cellStyle name="Обычный 5" xfId="129"/>
    <cellStyle name="Обычный 6" xfId="130"/>
    <cellStyle name="Обычный 7" xfId="131"/>
    <cellStyle name="Обычный 8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62"/>
  <sheetViews>
    <sheetView tabSelected="1" view="pageBreakPreview" zoomScaleNormal="85" zoomScaleSheetLayoutView="100" zoomScalePageLayoutView="0" workbookViewId="0" topLeftCell="B136">
      <selection activeCell="F3" sqref="F3:F4"/>
    </sheetView>
  </sheetViews>
  <sheetFormatPr defaultColWidth="9.140625" defaultRowHeight="12.75"/>
  <cols>
    <col min="1" max="1" width="6.7109375" style="1" hidden="1" customWidth="1"/>
    <col min="2" max="2" width="65.57421875" style="1" customWidth="1"/>
    <col min="3" max="3" width="15.421875" style="2" hidden="1" customWidth="1"/>
    <col min="4" max="4" width="20.00390625" style="14" customWidth="1"/>
    <col min="5" max="5" width="17.7109375" style="14" customWidth="1"/>
    <col min="6" max="6" width="17.00390625" style="14" customWidth="1"/>
    <col min="7" max="7" width="18.00390625" style="14" customWidth="1"/>
    <col min="8" max="8" width="17.00390625" style="14" customWidth="1"/>
    <col min="9" max="9" width="12.28125" style="1" customWidth="1"/>
    <col min="10" max="16384" width="9.140625" style="3" customWidth="1"/>
  </cols>
  <sheetData>
    <row r="1" spans="1:9" s="12" customFormat="1" ht="85.5" customHeight="1">
      <c r="A1" s="11"/>
      <c r="B1" s="11"/>
      <c r="C1" s="16"/>
      <c r="D1" s="43" t="s">
        <v>252</v>
      </c>
      <c r="E1" s="43"/>
      <c r="F1" s="43"/>
      <c r="G1" s="43"/>
      <c r="H1" s="43"/>
      <c r="I1" s="11"/>
    </row>
    <row r="2" spans="1:9" s="12" customFormat="1" ht="46.5" customHeight="1">
      <c r="A2" s="53" t="s">
        <v>214</v>
      </c>
      <c r="B2" s="53"/>
      <c r="C2" s="53"/>
      <c r="D2" s="53"/>
      <c r="E2" s="53"/>
      <c r="F2" s="53"/>
      <c r="G2" s="53"/>
      <c r="H2" s="53"/>
      <c r="I2" s="11"/>
    </row>
    <row r="3" spans="1:9" s="12" customFormat="1" ht="12.75" customHeight="1">
      <c r="A3" s="33"/>
      <c r="B3" s="60" t="s">
        <v>2</v>
      </c>
      <c r="C3" s="44"/>
      <c r="D3" s="54" t="s">
        <v>215</v>
      </c>
      <c r="E3" s="58" t="s">
        <v>218</v>
      </c>
      <c r="F3" s="54" t="s">
        <v>216</v>
      </c>
      <c r="G3" s="54" t="s">
        <v>217</v>
      </c>
      <c r="H3" s="58" t="s">
        <v>249</v>
      </c>
      <c r="I3" s="11"/>
    </row>
    <row r="4" spans="1:9" s="12" customFormat="1" ht="81.75" customHeight="1">
      <c r="A4" s="33"/>
      <c r="B4" s="61"/>
      <c r="C4" s="45"/>
      <c r="D4" s="54"/>
      <c r="E4" s="59"/>
      <c r="F4" s="54"/>
      <c r="G4" s="54"/>
      <c r="H4" s="59"/>
      <c r="I4" s="11"/>
    </row>
    <row r="5" spans="1:9" s="12" customFormat="1" ht="20.25" customHeight="1">
      <c r="A5" s="33"/>
      <c r="B5" s="19">
        <v>1</v>
      </c>
      <c r="C5" s="20"/>
      <c r="D5" s="19">
        <v>2</v>
      </c>
      <c r="E5" s="21">
        <v>3</v>
      </c>
      <c r="F5" s="19">
        <v>4</v>
      </c>
      <c r="G5" s="19">
        <v>5</v>
      </c>
      <c r="H5" s="21">
        <v>6</v>
      </c>
      <c r="I5" s="11"/>
    </row>
    <row r="6" spans="1:8" ht="16.5">
      <c r="A6" s="4"/>
      <c r="B6" s="18" t="s">
        <v>221</v>
      </c>
      <c r="C6" s="27"/>
      <c r="D6" s="22">
        <f>D7+D8+D9+D10+D11+D12+D13+D14+D15+D18+D19+D20+D21+D22+D23+D16+D17</f>
        <v>73964.1</v>
      </c>
      <c r="E6" s="22">
        <f>E7+E8+E9+E10+E11+E12+E13+E14+E15+E18+E19+E20+E21+E22+E23+E16</f>
        <v>27990</v>
      </c>
      <c r="F6" s="22">
        <f>F7+F8+F9+F10+F11+F12+F13+F14+F15+F18+F19+F20+F21+F22+F23+F16+F17</f>
        <v>32403.699999999997</v>
      </c>
      <c r="G6" s="23">
        <f aca="true" t="shared" si="0" ref="G6:G29">F6/D6</f>
        <v>0.4381003757228168</v>
      </c>
      <c r="H6" s="23">
        <f>F6/E6</f>
        <v>1.1576884601643442</v>
      </c>
    </row>
    <row r="7" spans="1:8" ht="16.5">
      <c r="A7" s="4"/>
      <c r="B7" s="18" t="s">
        <v>117</v>
      </c>
      <c r="C7" s="27"/>
      <c r="D7" s="22">
        <v>42923</v>
      </c>
      <c r="E7" s="22">
        <v>18800</v>
      </c>
      <c r="F7" s="22">
        <v>20687.2</v>
      </c>
      <c r="G7" s="23">
        <f t="shared" si="0"/>
        <v>0.48196072035971393</v>
      </c>
      <c r="H7" s="23">
        <f aca="true" t="shared" si="1" ref="H7:H28">F7/E7</f>
        <v>1.1003829787234043</v>
      </c>
    </row>
    <row r="8" spans="1:8" ht="16.5">
      <c r="A8" s="4"/>
      <c r="B8" s="18" t="s">
        <v>72</v>
      </c>
      <c r="C8" s="27"/>
      <c r="D8" s="22">
        <v>4809.1</v>
      </c>
      <c r="E8" s="22">
        <v>2400</v>
      </c>
      <c r="F8" s="22">
        <v>3012.4</v>
      </c>
      <c r="G8" s="23">
        <f t="shared" si="0"/>
        <v>0.6263957913123037</v>
      </c>
      <c r="H8" s="23">
        <f t="shared" si="1"/>
        <v>1.2551666666666668</v>
      </c>
    </row>
    <row r="9" spans="1:8" ht="16.5">
      <c r="A9" s="4"/>
      <c r="B9" s="17" t="s">
        <v>219</v>
      </c>
      <c r="C9" s="27"/>
      <c r="D9" s="22">
        <v>1142</v>
      </c>
      <c r="E9" s="22">
        <v>880</v>
      </c>
      <c r="F9" s="22">
        <v>1710.8</v>
      </c>
      <c r="G9" s="23">
        <f t="shared" si="0"/>
        <v>1.4980735551663746</v>
      </c>
      <c r="H9" s="23">
        <f t="shared" si="1"/>
        <v>1.944090909090909</v>
      </c>
    </row>
    <row r="10" spans="1:8" ht="16.5">
      <c r="A10" s="4"/>
      <c r="B10" s="18" t="s">
        <v>120</v>
      </c>
      <c r="C10" s="27"/>
      <c r="D10" s="22">
        <v>8682</v>
      </c>
      <c r="E10" s="22">
        <v>630</v>
      </c>
      <c r="F10" s="22">
        <v>1427.6</v>
      </c>
      <c r="G10" s="23">
        <f t="shared" si="0"/>
        <v>0.16443215848882745</v>
      </c>
      <c r="H10" s="23">
        <f t="shared" si="1"/>
        <v>2.266031746031746</v>
      </c>
    </row>
    <row r="11" spans="1:8" ht="16.5">
      <c r="A11" s="4"/>
      <c r="B11" s="18" t="s">
        <v>3</v>
      </c>
      <c r="C11" s="27"/>
      <c r="D11" s="22">
        <v>12208</v>
      </c>
      <c r="E11" s="22">
        <v>3330</v>
      </c>
      <c r="F11" s="22">
        <v>3492.8</v>
      </c>
      <c r="G11" s="23">
        <f t="shared" si="0"/>
        <v>0.28610747051114027</v>
      </c>
      <c r="H11" s="23">
        <f t="shared" si="1"/>
        <v>1.048888888888889</v>
      </c>
    </row>
    <row r="12" spans="1:8" ht="16.5" hidden="1">
      <c r="A12" s="4"/>
      <c r="B12" s="18" t="s">
        <v>46</v>
      </c>
      <c r="C12" s="27"/>
      <c r="D12" s="22">
        <v>0</v>
      </c>
      <c r="E12" s="22">
        <v>0</v>
      </c>
      <c r="F12" s="22">
        <v>0</v>
      </c>
      <c r="G12" s="23" t="e">
        <f t="shared" si="0"/>
        <v>#DIV/0!</v>
      </c>
      <c r="H12" s="23" t="e">
        <f t="shared" si="1"/>
        <v>#DIV/0!</v>
      </c>
    </row>
    <row r="13" spans="1:8" ht="16.5" hidden="1">
      <c r="A13" s="4"/>
      <c r="B13" s="18" t="s">
        <v>43</v>
      </c>
      <c r="C13" s="27"/>
      <c r="D13" s="22">
        <v>0</v>
      </c>
      <c r="E13" s="22">
        <v>0</v>
      </c>
      <c r="F13" s="22">
        <v>0</v>
      </c>
      <c r="G13" s="23" t="e">
        <f t="shared" si="0"/>
        <v>#DIV/0!</v>
      </c>
      <c r="H13" s="23" t="e">
        <f t="shared" si="1"/>
        <v>#DIV/0!</v>
      </c>
    </row>
    <row r="14" spans="1:8" ht="33">
      <c r="A14" s="4"/>
      <c r="B14" s="18" t="s">
        <v>118</v>
      </c>
      <c r="C14" s="27"/>
      <c r="D14" s="22">
        <v>1900</v>
      </c>
      <c r="E14" s="22">
        <v>800</v>
      </c>
      <c r="F14" s="22">
        <v>748.6</v>
      </c>
      <c r="G14" s="23">
        <f t="shared" si="0"/>
        <v>0.394</v>
      </c>
      <c r="H14" s="23">
        <f t="shared" si="1"/>
        <v>0.9357500000000001</v>
      </c>
    </row>
    <row r="15" spans="1:8" ht="29.25" customHeight="1">
      <c r="A15" s="4"/>
      <c r="B15" s="18" t="s">
        <v>119</v>
      </c>
      <c r="C15" s="27"/>
      <c r="D15" s="22">
        <v>1600</v>
      </c>
      <c r="E15" s="22">
        <v>800</v>
      </c>
      <c r="F15" s="22">
        <v>922.2</v>
      </c>
      <c r="G15" s="23">
        <f t="shared" si="0"/>
        <v>0.5763750000000001</v>
      </c>
      <c r="H15" s="23">
        <f t="shared" si="1"/>
        <v>1.1527500000000002</v>
      </c>
    </row>
    <row r="16" spans="1:8" ht="16.5" hidden="1">
      <c r="A16" s="4"/>
      <c r="B16" s="18" t="s">
        <v>4</v>
      </c>
      <c r="C16" s="27"/>
      <c r="D16" s="22"/>
      <c r="E16" s="22"/>
      <c r="F16" s="22"/>
      <c r="G16" s="23" t="e">
        <f t="shared" si="0"/>
        <v>#DIV/0!</v>
      </c>
      <c r="H16" s="23" t="e">
        <f t="shared" si="1"/>
        <v>#DIV/0!</v>
      </c>
    </row>
    <row r="17" spans="1:8" ht="33.75" customHeight="1">
      <c r="A17" s="4"/>
      <c r="B17" s="18" t="s">
        <v>182</v>
      </c>
      <c r="C17" s="27"/>
      <c r="D17" s="22">
        <v>0</v>
      </c>
      <c r="E17" s="22">
        <v>0</v>
      </c>
      <c r="F17" s="22">
        <v>117.2</v>
      </c>
      <c r="G17" s="23">
        <v>0</v>
      </c>
      <c r="H17" s="23">
        <v>0</v>
      </c>
    </row>
    <row r="18" spans="1:8" ht="39" customHeight="1">
      <c r="A18" s="4"/>
      <c r="B18" s="18" t="s">
        <v>183</v>
      </c>
      <c r="C18" s="27"/>
      <c r="D18" s="22">
        <v>300</v>
      </c>
      <c r="E18" s="22">
        <v>150</v>
      </c>
      <c r="F18" s="22">
        <v>117.7</v>
      </c>
      <c r="G18" s="23">
        <f t="shared" si="0"/>
        <v>0.39233333333333337</v>
      </c>
      <c r="H18" s="23">
        <f t="shared" si="1"/>
        <v>0.7846666666666667</v>
      </c>
    </row>
    <row r="19" spans="1:8" ht="16.5" hidden="1">
      <c r="A19" s="4"/>
      <c r="B19" s="18" t="s">
        <v>5</v>
      </c>
      <c r="C19" s="27"/>
      <c r="D19" s="22">
        <v>0</v>
      </c>
      <c r="E19" s="22">
        <v>0</v>
      </c>
      <c r="F19" s="22">
        <v>0</v>
      </c>
      <c r="G19" s="23" t="e">
        <f t="shared" si="0"/>
        <v>#DIV/0!</v>
      </c>
      <c r="H19" s="23" t="e">
        <f t="shared" si="1"/>
        <v>#DIV/0!</v>
      </c>
    </row>
    <row r="20" spans="1:8" ht="16.5" hidden="1">
      <c r="A20" s="4"/>
      <c r="B20" s="18" t="s">
        <v>49</v>
      </c>
      <c r="C20" s="27"/>
      <c r="D20" s="22">
        <v>0</v>
      </c>
      <c r="E20" s="22">
        <v>0</v>
      </c>
      <c r="F20" s="22">
        <v>0</v>
      </c>
      <c r="G20" s="23" t="e">
        <f t="shared" si="0"/>
        <v>#DIV/0!</v>
      </c>
      <c r="H20" s="23" t="e">
        <f t="shared" si="1"/>
        <v>#DIV/0!</v>
      </c>
    </row>
    <row r="21" spans="1:8" ht="20.25" customHeight="1">
      <c r="A21" s="4"/>
      <c r="B21" s="18" t="s">
        <v>121</v>
      </c>
      <c r="C21" s="27"/>
      <c r="D21" s="22">
        <v>400</v>
      </c>
      <c r="E21" s="22">
        <v>200</v>
      </c>
      <c r="F21" s="22">
        <v>150.1</v>
      </c>
      <c r="G21" s="23">
        <f t="shared" si="0"/>
        <v>0.37525</v>
      </c>
      <c r="H21" s="23">
        <f t="shared" si="1"/>
        <v>0.7505</v>
      </c>
    </row>
    <row r="22" spans="1:8" ht="24.75" customHeight="1">
      <c r="A22" s="4"/>
      <c r="B22" s="18" t="s">
        <v>122</v>
      </c>
      <c r="C22" s="27"/>
      <c r="D22" s="22">
        <v>0</v>
      </c>
      <c r="E22" s="22">
        <v>0</v>
      </c>
      <c r="F22" s="22">
        <v>17.1</v>
      </c>
      <c r="G22" s="23">
        <v>0</v>
      </c>
      <c r="H22" s="23">
        <v>0</v>
      </c>
    </row>
    <row r="23" spans="1:8" ht="16.5" hidden="1">
      <c r="A23" s="4"/>
      <c r="B23" s="18" t="s">
        <v>6</v>
      </c>
      <c r="C23" s="27"/>
      <c r="D23" s="22">
        <v>0</v>
      </c>
      <c r="E23" s="22">
        <v>0</v>
      </c>
      <c r="F23" s="22">
        <v>0</v>
      </c>
      <c r="G23" s="23" t="e">
        <f t="shared" si="0"/>
        <v>#DIV/0!</v>
      </c>
      <c r="H23" s="23" t="e">
        <f t="shared" si="1"/>
        <v>#DIV/0!</v>
      </c>
    </row>
    <row r="24" spans="1:8" ht="16.5" customHeight="1">
      <c r="A24" s="4"/>
      <c r="B24" s="18" t="s">
        <v>7</v>
      </c>
      <c r="C24" s="27"/>
      <c r="D24" s="22">
        <f>D25+D26+D27</f>
        <v>19615.1</v>
      </c>
      <c r="E24" s="22">
        <f>E25+E26+E27</f>
        <v>6631</v>
      </c>
      <c r="F24" s="22">
        <f>F25+F26+F27</f>
        <v>1704.7</v>
      </c>
      <c r="G24" s="23">
        <f t="shared" si="0"/>
        <v>0.08690753552110365</v>
      </c>
      <c r="H24" s="23">
        <f t="shared" si="1"/>
        <v>0.2570803800331775</v>
      </c>
    </row>
    <row r="25" spans="1:8" ht="16.5">
      <c r="A25" s="4"/>
      <c r="B25" s="18" t="s">
        <v>8</v>
      </c>
      <c r="C25" s="27"/>
      <c r="D25" s="22">
        <v>1851.8</v>
      </c>
      <c r="E25" s="22">
        <v>925.9</v>
      </c>
      <c r="F25" s="22">
        <v>879.6</v>
      </c>
      <c r="G25" s="23">
        <f t="shared" si="0"/>
        <v>0.47499729992439793</v>
      </c>
      <c r="H25" s="23">
        <f t="shared" si="1"/>
        <v>0.9499945998487959</v>
      </c>
    </row>
    <row r="26" spans="1:8" ht="21.75" customHeight="1">
      <c r="A26" s="4"/>
      <c r="B26" s="24" t="s">
        <v>222</v>
      </c>
      <c r="C26" s="25"/>
      <c r="D26" s="22">
        <f>1818.1+15945.2</f>
        <v>17763.3</v>
      </c>
      <c r="E26" s="22">
        <f>909.1+4796</f>
        <v>5705.1</v>
      </c>
      <c r="F26" s="22">
        <v>825.1</v>
      </c>
      <c r="G26" s="23">
        <f t="shared" si="0"/>
        <v>0.04644970247645427</v>
      </c>
      <c r="H26" s="23">
        <f t="shared" si="1"/>
        <v>0.1446249846628455</v>
      </c>
    </row>
    <row r="27" spans="1:8" ht="51" customHeight="1" hidden="1">
      <c r="A27" s="4"/>
      <c r="B27" s="24" t="s">
        <v>181</v>
      </c>
      <c r="C27" s="25"/>
      <c r="D27" s="22">
        <f>15945.2-15945.2</f>
        <v>0</v>
      </c>
      <c r="E27" s="22">
        <f>4796-4796</f>
        <v>0</v>
      </c>
      <c r="F27" s="22">
        <v>0</v>
      </c>
      <c r="G27" s="23" t="e">
        <f t="shared" si="0"/>
        <v>#DIV/0!</v>
      </c>
      <c r="H27" s="23" t="e">
        <f t="shared" si="1"/>
        <v>#DIV/0!</v>
      </c>
    </row>
    <row r="28" spans="1:8" ht="16.5">
      <c r="A28" s="4"/>
      <c r="B28" s="17" t="s">
        <v>220</v>
      </c>
      <c r="C28" s="27"/>
      <c r="D28" s="22">
        <f>D6+D24</f>
        <v>93579.20000000001</v>
      </c>
      <c r="E28" s="22">
        <f>E6+E24</f>
        <v>34621</v>
      </c>
      <c r="F28" s="22">
        <f>F6+F24</f>
        <v>34108.399999999994</v>
      </c>
      <c r="G28" s="23">
        <f t="shared" si="0"/>
        <v>0.3644869800126523</v>
      </c>
      <c r="H28" s="23">
        <f t="shared" si="1"/>
        <v>0.9851939574246843</v>
      </c>
    </row>
    <row r="29" spans="1:8" ht="16.5" hidden="1">
      <c r="A29" s="4"/>
      <c r="B29" s="18" t="s">
        <v>47</v>
      </c>
      <c r="C29" s="27"/>
      <c r="D29" s="22">
        <f>D6</f>
        <v>73964.1</v>
      </c>
      <c r="E29" s="22">
        <f>E6</f>
        <v>27990</v>
      </c>
      <c r="F29" s="22">
        <f>F6</f>
        <v>32403.699999999997</v>
      </c>
      <c r="G29" s="26">
        <f t="shared" si="0"/>
        <v>0.4381003757228168</v>
      </c>
      <c r="H29" s="26">
        <f>F29/E29</f>
        <v>1.1576884601643442</v>
      </c>
    </row>
    <row r="30" spans="1:8" ht="16.5">
      <c r="A30" s="55"/>
      <c r="B30" s="56"/>
      <c r="C30" s="56"/>
      <c r="D30" s="56"/>
      <c r="E30" s="56"/>
      <c r="F30" s="56"/>
      <c r="G30" s="56"/>
      <c r="H30" s="57"/>
    </row>
    <row r="31" spans="1:9" s="12" customFormat="1" ht="15" customHeight="1">
      <c r="A31" s="46" t="s">
        <v>58</v>
      </c>
      <c r="B31" s="47" t="s">
        <v>9</v>
      </c>
      <c r="C31" s="51" t="s">
        <v>59</v>
      </c>
      <c r="D31" s="48" t="s">
        <v>215</v>
      </c>
      <c r="E31" s="49" t="s">
        <v>218</v>
      </c>
      <c r="F31" s="48" t="s">
        <v>216</v>
      </c>
      <c r="G31" s="48" t="s">
        <v>217</v>
      </c>
      <c r="H31" s="49" t="s">
        <v>249</v>
      </c>
      <c r="I31" s="11"/>
    </row>
    <row r="32" spans="1:9" s="12" customFormat="1" ht="73.5" customHeight="1">
      <c r="A32" s="46"/>
      <c r="B32" s="47"/>
      <c r="C32" s="52"/>
      <c r="D32" s="48"/>
      <c r="E32" s="50"/>
      <c r="F32" s="48"/>
      <c r="G32" s="48"/>
      <c r="H32" s="50"/>
      <c r="I32" s="11"/>
    </row>
    <row r="33" spans="1:9" s="12" customFormat="1" ht="21" customHeight="1">
      <c r="A33" s="34"/>
      <c r="B33" s="19">
        <v>1</v>
      </c>
      <c r="C33" s="20"/>
      <c r="D33" s="19">
        <v>2</v>
      </c>
      <c r="E33" s="21">
        <v>3</v>
      </c>
      <c r="F33" s="19">
        <v>4</v>
      </c>
      <c r="G33" s="19">
        <v>5</v>
      </c>
      <c r="H33" s="21">
        <v>6</v>
      </c>
      <c r="I33" s="11"/>
    </row>
    <row r="34" spans="1:8" ht="16.5">
      <c r="A34" s="27" t="s">
        <v>24</v>
      </c>
      <c r="B34" s="18" t="s">
        <v>10</v>
      </c>
      <c r="C34" s="27"/>
      <c r="D34" s="22">
        <f>D35+D39+D40+D37</f>
        <v>1778.7</v>
      </c>
      <c r="E34" s="22">
        <f>E35+E39+E40+E37</f>
        <v>950.4000000000001</v>
      </c>
      <c r="F34" s="22">
        <f>F35+F39+F40+F37</f>
        <v>874.8000000000001</v>
      </c>
      <c r="G34" s="23">
        <f>F34/D34</f>
        <v>0.4918198684432451</v>
      </c>
      <c r="H34" s="23">
        <f>F34/E34</f>
        <v>0.9204545454545454</v>
      </c>
    </row>
    <row r="35" spans="1:8" ht="69" customHeight="1" hidden="1">
      <c r="A35" s="27" t="s">
        <v>25</v>
      </c>
      <c r="B35" s="18" t="s">
        <v>98</v>
      </c>
      <c r="C35" s="27"/>
      <c r="D35" s="22">
        <f>D36</f>
        <v>0</v>
      </c>
      <c r="E35" s="22">
        <f>E36</f>
        <v>0</v>
      </c>
      <c r="F35" s="22">
        <f>F36</f>
        <v>0</v>
      </c>
      <c r="G35" s="23" t="e">
        <f aca="true" t="shared" si="2" ref="G35:G98">F35/D35</f>
        <v>#DIV/0!</v>
      </c>
      <c r="H35" s="23" t="e">
        <f aca="true" t="shared" si="3" ref="H35:H98">F35/E35</f>
        <v>#DIV/0!</v>
      </c>
    </row>
    <row r="36" spans="1:8" ht="55.5" customHeight="1" hidden="1">
      <c r="A36" s="27"/>
      <c r="B36" s="18" t="s">
        <v>71</v>
      </c>
      <c r="C36" s="27" t="s">
        <v>25</v>
      </c>
      <c r="D36" s="22">
        <v>0</v>
      </c>
      <c r="E36" s="22">
        <v>0</v>
      </c>
      <c r="F36" s="22">
        <v>0</v>
      </c>
      <c r="G36" s="23" t="e">
        <f t="shared" si="2"/>
        <v>#DIV/0!</v>
      </c>
      <c r="H36" s="23" t="e">
        <f t="shared" si="3"/>
        <v>#DIV/0!</v>
      </c>
    </row>
    <row r="37" spans="1:8" ht="39.75" customHeight="1" hidden="1">
      <c r="A37" s="27" t="s">
        <v>66</v>
      </c>
      <c r="B37" s="18" t="s">
        <v>99</v>
      </c>
      <c r="C37" s="27" t="s">
        <v>66</v>
      </c>
      <c r="D37" s="22">
        <f>D38</f>
        <v>0</v>
      </c>
      <c r="E37" s="22">
        <f>E38</f>
        <v>0</v>
      </c>
      <c r="F37" s="22">
        <f>F38</f>
        <v>0</v>
      </c>
      <c r="G37" s="23" t="e">
        <f t="shared" si="2"/>
        <v>#DIV/0!</v>
      </c>
      <c r="H37" s="23" t="e">
        <f t="shared" si="3"/>
        <v>#DIV/0!</v>
      </c>
    </row>
    <row r="38" spans="1:8" ht="40.5" customHeight="1" hidden="1">
      <c r="A38" s="27"/>
      <c r="B38" s="18" t="s">
        <v>108</v>
      </c>
      <c r="C38" s="27" t="s">
        <v>107</v>
      </c>
      <c r="D38" s="22">
        <v>0</v>
      </c>
      <c r="E38" s="22">
        <v>0</v>
      </c>
      <c r="F38" s="22">
        <v>0</v>
      </c>
      <c r="G38" s="23" t="e">
        <f t="shared" si="2"/>
        <v>#DIV/0!</v>
      </c>
      <c r="H38" s="23" t="e">
        <f t="shared" si="3"/>
        <v>#DIV/0!</v>
      </c>
    </row>
    <row r="39" spans="1:8" ht="21.75" customHeight="1">
      <c r="A39" s="27" t="s">
        <v>26</v>
      </c>
      <c r="B39" s="18" t="s">
        <v>63</v>
      </c>
      <c r="C39" s="27" t="s">
        <v>26</v>
      </c>
      <c r="D39" s="22">
        <v>100</v>
      </c>
      <c r="E39" s="22">
        <v>0</v>
      </c>
      <c r="F39" s="22">
        <v>0</v>
      </c>
      <c r="G39" s="23">
        <f t="shared" si="2"/>
        <v>0</v>
      </c>
      <c r="H39" s="23">
        <v>0</v>
      </c>
    </row>
    <row r="40" spans="1:9" ht="18" customHeight="1">
      <c r="A40" s="27" t="s">
        <v>51</v>
      </c>
      <c r="B40" s="18" t="s">
        <v>223</v>
      </c>
      <c r="C40" s="27"/>
      <c r="D40" s="22">
        <f>D41+D43+D44+D46+D42+D45</f>
        <v>1678.7</v>
      </c>
      <c r="E40" s="22">
        <f>E41+E43+E44+E46+E42+E45</f>
        <v>950.4000000000001</v>
      </c>
      <c r="F40" s="22">
        <f>F41+F43+F44+F46+F42+F45</f>
        <v>874.8000000000001</v>
      </c>
      <c r="G40" s="23">
        <f t="shared" si="2"/>
        <v>0.5211175314231251</v>
      </c>
      <c r="H40" s="23">
        <f t="shared" si="3"/>
        <v>0.9204545454545454</v>
      </c>
      <c r="I40" s="5"/>
    </row>
    <row r="41" spans="1:9" s="7" customFormat="1" ht="34.5" customHeight="1">
      <c r="A41" s="28"/>
      <c r="B41" s="32" t="s">
        <v>224</v>
      </c>
      <c r="C41" s="28" t="s">
        <v>126</v>
      </c>
      <c r="D41" s="30">
        <v>850</v>
      </c>
      <c r="E41" s="30">
        <v>564.2</v>
      </c>
      <c r="F41" s="30">
        <v>520.2</v>
      </c>
      <c r="G41" s="36">
        <f t="shared" si="2"/>
        <v>0.6120000000000001</v>
      </c>
      <c r="H41" s="36">
        <f t="shared" si="3"/>
        <v>0.9220134704005671</v>
      </c>
      <c r="I41" s="6"/>
    </row>
    <row r="42" spans="1:9" s="7" customFormat="1" ht="39.75" customHeight="1" hidden="1">
      <c r="A42" s="28"/>
      <c r="B42" s="29" t="s">
        <v>97</v>
      </c>
      <c r="C42" s="28" t="s">
        <v>96</v>
      </c>
      <c r="D42" s="30">
        <v>0</v>
      </c>
      <c r="E42" s="30">
        <v>0</v>
      </c>
      <c r="F42" s="30">
        <v>0</v>
      </c>
      <c r="G42" s="36" t="e">
        <f t="shared" si="2"/>
        <v>#DIV/0!</v>
      </c>
      <c r="H42" s="36" t="e">
        <f t="shared" si="3"/>
        <v>#DIV/0!</v>
      </c>
      <c r="I42" s="6"/>
    </row>
    <row r="43" spans="1:9" s="7" customFormat="1" ht="29.25" customHeight="1">
      <c r="A43" s="28"/>
      <c r="B43" s="29" t="s">
        <v>106</v>
      </c>
      <c r="C43" s="28" t="s">
        <v>85</v>
      </c>
      <c r="D43" s="30">
        <v>521.7</v>
      </c>
      <c r="E43" s="30">
        <v>222.2</v>
      </c>
      <c r="F43" s="30">
        <v>213.6</v>
      </c>
      <c r="G43" s="36">
        <f t="shared" si="2"/>
        <v>0.4094307073030477</v>
      </c>
      <c r="H43" s="36">
        <f t="shared" si="3"/>
        <v>0.9612961296129613</v>
      </c>
      <c r="I43" s="6"/>
    </row>
    <row r="44" spans="1:9" s="7" customFormat="1" ht="18.75" customHeight="1">
      <c r="A44" s="28"/>
      <c r="B44" s="32" t="s">
        <v>69</v>
      </c>
      <c r="C44" s="28" t="s">
        <v>73</v>
      </c>
      <c r="D44" s="30">
        <v>50</v>
      </c>
      <c r="E44" s="30">
        <v>35</v>
      </c>
      <c r="F44" s="30">
        <f>31.1-0.1</f>
        <v>31</v>
      </c>
      <c r="G44" s="36">
        <f t="shared" si="2"/>
        <v>0.62</v>
      </c>
      <c r="H44" s="36">
        <f t="shared" si="3"/>
        <v>0.8857142857142857</v>
      </c>
      <c r="I44" s="6"/>
    </row>
    <row r="45" spans="1:9" s="7" customFormat="1" ht="35.25" customHeight="1">
      <c r="A45" s="28"/>
      <c r="B45" s="29" t="s">
        <v>68</v>
      </c>
      <c r="C45" s="28" t="s">
        <v>78</v>
      </c>
      <c r="D45" s="30">
        <v>17</v>
      </c>
      <c r="E45" s="30">
        <v>17</v>
      </c>
      <c r="F45" s="30">
        <v>7</v>
      </c>
      <c r="G45" s="36">
        <f t="shared" si="2"/>
        <v>0.4117647058823529</v>
      </c>
      <c r="H45" s="36">
        <f t="shared" si="3"/>
        <v>0.4117647058823529</v>
      </c>
      <c r="I45" s="6"/>
    </row>
    <row r="46" spans="1:9" s="7" customFormat="1" ht="16.5">
      <c r="A46" s="28"/>
      <c r="B46" s="32" t="s">
        <v>225</v>
      </c>
      <c r="C46" s="28" t="s">
        <v>74</v>
      </c>
      <c r="D46" s="30">
        <v>240</v>
      </c>
      <c r="E46" s="30">
        <v>112</v>
      </c>
      <c r="F46" s="30">
        <v>103</v>
      </c>
      <c r="G46" s="36">
        <f t="shared" si="2"/>
        <v>0.42916666666666664</v>
      </c>
      <c r="H46" s="36">
        <f t="shared" si="3"/>
        <v>0.9196428571428571</v>
      </c>
      <c r="I46" s="6"/>
    </row>
    <row r="47" spans="1:8" ht="20.25" customHeight="1">
      <c r="A47" s="27" t="s">
        <v>27</v>
      </c>
      <c r="B47" s="18" t="s">
        <v>11</v>
      </c>
      <c r="C47" s="27"/>
      <c r="D47" s="22">
        <f>D48</f>
        <v>730</v>
      </c>
      <c r="E47" s="22">
        <f>E48</f>
        <v>346.3</v>
      </c>
      <c r="F47" s="22">
        <f>F48</f>
        <v>279.5</v>
      </c>
      <c r="G47" s="23">
        <f t="shared" si="2"/>
        <v>0.38287671232876713</v>
      </c>
      <c r="H47" s="23">
        <f t="shared" si="3"/>
        <v>0.8071036673404562</v>
      </c>
    </row>
    <row r="48" spans="1:8" ht="37.5" customHeight="1">
      <c r="A48" s="27" t="s">
        <v>57</v>
      </c>
      <c r="B48" s="17" t="s">
        <v>64</v>
      </c>
      <c r="C48" s="27"/>
      <c r="D48" s="22">
        <f>D49+D54</f>
        <v>730</v>
      </c>
      <c r="E48" s="22">
        <f>E49+E54</f>
        <v>346.3</v>
      </c>
      <c r="F48" s="22">
        <f>F49+F54</f>
        <v>279.5</v>
      </c>
      <c r="G48" s="23">
        <f t="shared" si="2"/>
        <v>0.38287671232876713</v>
      </c>
      <c r="H48" s="23">
        <f t="shared" si="3"/>
        <v>0.8071036673404562</v>
      </c>
    </row>
    <row r="49" spans="1:8" ht="75.75" customHeight="1">
      <c r="A49" s="27"/>
      <c r="B49" s="17" t="s">
        <v>239</v>
      </c>
      <c r="C49" s="27" t="s">
        <v>100</v>
      </c>
      <c r="D49" s="22">
        <f>D50+D51+D52+D53</f>
        <v>730</v>
      </c>
      <c r="E49" s="22">
        <f>E50+E51+E52+E53</f>
        <v>346.3</v>
      </c>
      <c r="F49" s="22">
        <f>F50+F51+F52+F53</f>
        <v>279.5</v>
      </c>
      <c r="G49" s="23">
        <f t="shared" si="2"/>
        <v>0.38287671232876713</v>
      </c>
      <c r="H49" s="23">
        <f t="shared" si="3"/>
        <v>0.8071036673404562</v>
      </c>
    </row>
    <row r="50" spans="1:9" s="7" customFormat="1" ht="36" customHeight="1">
      <c r="A50" s="28"/>
      <c r="B50" s="32" t="s">
        <v>86</v>
      </c>
      <c r="C50" s="28" t="s">
        <v>87</v>
      </c>
      <c r="D50" s="30">
        <v>150</v>
      </c>
      <c r="E50" s="30">
        <v>52.5</v>
      </c>
      <c r="F50" s="30">
        <v>0</v>
      </c>
      <c r="G50" s="36">
        <f t="shared" si="2"/>
        <v>0</v>
      </c>
      <c r="H50" s="36">
        <f t="shared" si="3"/>
        <v>0</v>
      </c>
      <c r="I50" s="8"/>
    </row>
    <row r="51" spans="1:9" s="7" customFormat="1" ht="51" customHeight="1">
      <c r="A51" s="28"/>
      <c r="B51" s="32" t="s">
        <v>88</v>
      </c>
      <c r="C51" s="28" t="s">
        <v>89</v>
      </c>
      <c r="D51" s="30">
        <v>570</v>
      </c>
      <c r="E51" s="30">
        <v>283.8</v>
      </c>
      <c r="F51" s="30">
        <v>269.5</v>
      </c>
      <c r="G51" s="36">
        <f t="shared" si="2"/>
        <v>0.4728070175438597</v>
      </c>
      <c r="H51" s="36">
        <f t="shared" si="3"/>
        <v>0.9496124031007751</v>
      </c>
      <c r="I51" s="8"/>
    </row>
    <row r="52" spans="1:9" s="7" customFormat="1" ht="66.75" customHeight="1" hidden="1">
      <c r="A52" s="28"/>
      <c r="B52" s="29" t="s">
        <v>91</v>
      </c>
      <c r="C52" s="28" t="s">
        <v>90</v>
      </c>
      <c r="D52" s="30">
        <v>0</v>
      </c>
      <c r="E52" s="30">
        <v>0</v>
      </c>
      <c r="F52" s="30">
        <v>0</v>
      </c>
      <c r="G52" s="36" t="e">
        <f t="shared" si="2"/>
        <v>#DIV/0!</v>
      </c>
      <c r="H52" s="36" t="e">
        <f t="shared" si="3"/>
        <v>#DIV/0!</v>
      </c>
      <c r="I52" s="8"/>
    </row>
    <row r="53" spans="1:9" s="7" customFormat="1" ht="38.25" customHeight="1">
      <c r="A53" s="28"/>
      <c r="B53" s="29" t="s">
        <v>92</v>
      </c>
      <c r="C53" s="28" t="s">
        <v>93</v>
      </c>
      <c r="D53" s="30">
        <v>10</v>
      </c>
      <c r="E53" s="30">
        <v>10</v>
      </c>
      <c r="F53" s="30">
        <v>10</v>
      </c>
      <c r="G53" s="36">
        <f t="shared" si="2"/>
        <v>1</v>
      </c>
      <c r="H53" s="36">
        <f t="shared" si="3"/>
        <v>1</v>
      </c>
      <c r="I53" s="8"/>
    </row>
    <row r="54" spans="1:8" ht="41.25" customHeight="1" hidden="1">
      <c r="A54" s="27"/>
      <c r="B54" s="18" t="s">
        <v>113</v>
      </c>
      <c r="C54" s="27" t="s">
        <v>112</v>
      </c>
      <c r="D54" s="22">
        <v>0</v>
      </c>
      <c r="E54" s="22">
        <v>0</v>
      </c>
      <c r="F54" s="22">
        <v>0</v>
      </c>
      <c r="G54" s="23" t="e">
        <f t="shared" si="2"/>
        <v>#DIV/0!</v>
      </c>
      <c r="H54" s="23" t="e">
        <f t="shared" si="3"/>
        <v>#DIV/0!</v>
      </c>
    </row>
    <row r="55" spans="1:8" ht="20.25" customHeight="1">
      <c r="A55" s="27" t="s">
        <v>28</v>
      </c>
      <c r="B55" s="18" t="s">
        <v>12</v>
      </c>
      <c r="C55" s="27"/>
      <c r="D55" s="22">
        <f>D56+D58+D76</f>
        <v>18308.6</v>
      </c>
      <c r="E55" s="22">
        <f>E56+E58+E76</f>
        <v>14191.1</v>
      </c>
      <c r="F55" s="22">
        <f>F56+F58+F76</f>
        <v>1293.8</v>
      </c>
      <c r="G55" s="23">
        <f t="shared" si="2"/>
        <v>0.07066624427864501</v>
      </c>
      <c r="H55" s="23">
        <f t="shared" si="3"/>
        <v>0.09116981770264461</v>
      </c>
    </row>
    <row r="56" spans="1:8" ht="25.5" customHeight="1">
      <c r="A56" s="27" t="s">
        <v>81</v>
      </c>
      <c r="B56" s="17" t="s">
        <v>226</v>
      </c>
      <c r="C56" s="27"/>
      <c r="D56" s="22">
        <f>D57</f>
        <v>8.1</v>
      </c>
      <c r="E56" s="22">
        <f>E57</f>
        <v>8.1</v>
      </c>
      <c r="F56" s="22">
        <f>F57</f>
        <v>8.1</v>
      </c>
      <c r="G56" s="23">
        <f t="shared" si="2"/>
        <v>1</v>
      </c>
      <c r="H56" s="23">
        <f t="shared" si="3"/>
        <v>1</v>
      </c>
    </row>
    <row r="57" spans="1:9" s="7" customFormat="1" ht="53.25" customHeight="1">
      <c r="A57" s="28"/>
      <c r="B57" s="32" t="s">
        <v>131</v>
      </c>
      <c r="C57" s="28" t="s">
        <v>130</v>
      </c>
      <c r="D57" s="30">
        <v>8.1</v>
      </c>
      <c r="E57" s="30">
        <v>8.1</v>
      </c>
      <c r="F57" s="30">
        <v>8.1</v>
      </c>
      <c r="G57" s="36">
        <f t="shared" si="2"/>
        <v>1</v>
      </c>
      <c r="H57" s="36">
        <f t="shared" si="3"/>
        <v>1</v>
      </c>
      <c r="I57" s="8"/>
    </row>
    <row r="58" spans="1:8" ht="24" customHeight="1">
      <c r="A58" s="27" t="s">
        <v>48</v>
      </c>
      <c r="B58" s="17" t="s">
        <v>227</v>
      </c>
      <c r="C58" s="27"/>
      <c r="D58" s="22">
        <f>D59+D61+D68+D70</f>
        <v>17864.5</v>
      </c>
      <c r="E58" s="22">
        <f>E59+E61+E68+E70</f>
        <v>13762</v>
      </c>
      <c r="F58" s="22">
        <f>F59+F61+F68+F70</f>
        <v>1265.7</v>
      </c>
      <c r="G58" s="23">
        <f t="shared" si="2"/>
        <v>0.07085000979596406</v>
      </c>
      <c r="H58" s="23">
        <f t="shared" si="3"/>
        <v>0.091970643801773</v>
      </c>
    </row>
    <row r="59" spans="1:8" ht="46.5" customHeight="1">
      <c r="A59" s="27"/>
      <c r="B59" s="17" t="s">
        <v>240</v>
      </c>
      <c r="C59" s="27" t="s">
        <v>79</v>
      </c>
      <c r="D59" s="22">
        <f>D60</f>
        <v>200</v>
      </c>
      <c r="E59" s="22">
        <f>E60</f>
        <v>200</v>
      </c>
      <c r="F59" s="22">
        <f>F60</f>
        <v>0</v>
      </c>
      <c r="G59" s="23">
        <f t="shared" si="2"/>
        <v>0</v>
      </c>
      <c r="H59" s="23">
        <f t="shared" si="3"/>
        <v>0</v>
      </c>
    </row>
    <row r="60" spans="1:9" s="7" customFormat="1" ht="25.5" customHeight="1">
      <c r="A60" s="28"/>
      <c r="B60" s="32" t="s">
        <v>228</v>
      </c>
      <c r="C60" s="37" t="s">
        <v>127</v>
      </c>
      <c r="D60" s="30">
        <v>200</v>
      </c>
      <c r="E60" s="30">
        <v>200</v>
      </c>
      <c r="F60" s="30">
        <v>0</v>
      </c>
      <c r="G60" s="36">
        <f t="shared" si="2"/>
        <v>0</v>
      </c>
      <c r="H60" s="36">
        <f t="shared" si="3"/>
        <v>0</v>
      </c>
      <c r="I60" s="8"/>
    </row>
    <row r="61" spans="1:8" ht="50.25" customHeight="1">
      <c r="A61" s="27"/>
      <c r="B61" s="17" t="s">
        <v>229</v>
      </c>
      <c r="C61" s="27" t="s">
        <v>109</v>
      </c>
      <c r="D61" s="22">
        <f>D62+D63+D64+D66+D65+D67</f>
        <v>9216.2</v>
      </c>
      <c r="E61" s="22">
        <f>E62+E63+E64+E66+E65+E67</f>
        <v>5148.7</v>
      </c>
      <c r="F61" s="22">
        <f>F62+F63+F64+F66+F65+F67</f>
        <v>1158.3</v>
      </c>
      <c r="G61" s="23">
        <f t="shared" si="2"/>
        <v>0.1256808663006445</v>
      </c>
      <c r="H61" s="23">
        <f t="shared" si="3"/>
        <v>0.22496940975391846</v>
      </c>
    </row>
    <row r="62" spans="1:9" s="7" customFormat="1" ht="49.5" customHeight="1">
      <c r="A62" s="28"/>
      <c r="B62" s="32" t="s">
        <v>230</v>
      </c>
      <c r="C62" s="28" t="s">
        <v>132</v>
      </c>
      <c r="D62" s="30">
        <f>7228.7-0.1</f>
        <v>7228.599999999999</v>
      </c>
      <c r="E62" s="30">
        <v>3592.3</v>
      </c>
      <c r="F62" s="30">
        <v>0</v>
      </c>
      <c r="G62" s="36">
        <f t="shared" si="2"/>
        <v>0</v>
      </c>
      <c r="H62" s="36">
        <f t="shared" si="3"/>
        <v>0</v>
      </c>
      <c r="I62" s="8"/>
    </row>
    <row r="63" spans="1:9" s="7" customFormat="1" ht="16.5" customHeight="1">
      <c r="A63" s="28"/>
      <c r="B63" s="32" t="s">
        <v>231</v>
      </c>
      <c r="C63" s="28" t="s">
        <v>128</v>
      </c>
      <c r="D63" s="30">
        <v>1422.3</v>
      </c>
      <c r="E63" s="30">
        <v>1251.1</v>
      </c>
      <c r="F63" s="30">
        <v>1041.1</v>
      </c>
      <c r="G63" s="36">
        <f t="shared" si="2"/>
        <v>0.731983407157421</v>
      </c>
      <c r="H63" s="36">
        <f t="shared" si="3"/>
        <v>0.8321477100151866</v>
      </c>
      <c r="I63" s="8"/>
    </row>
    <row r="64" spans="1:9" s="7" customFormat="1" ht="31.5" customHeight="1">
      <c r="A64" s="28"/>
      <c r="B64" s="32" t="s">
        <v>232</v>
      </c>
      <c r="C64" s="28" t="s">
        <v>129</v>
      </c>
      <c r="D64" s="30">
        <v>390</v>
      </c>
      <c r="E64" s="30">
        <v>130</v>
      </c>
      <c r="F64" s="30">
        <v>0</v>
      </c>
      <c r="G64" s="36">
        <f t="shared" si="2"/>
        <v>0</v>
      </c>
      <c r="H64" s="36">
        <f t="shared" si="3"/>
        <v>0</v>
      </c>
      <c r="I64" s="8"/>
    </row>
    <row r="65" spans="1:9" s="7" customFormat="1" ht="19.5" customHeight="1">
      <c r="A65" s="28"/>
      <c r="B65" s="32" t="s">
        <v>134</v>
      </c>
      <c r="C65" s="28" t="s">
        <v>133</v>
      </c>
      <c r="D65" s="30">
        <v>58.1</v>
      </c>
      <c r="E65" s="30">
        <v>58.1</v>
      </c>
      <c r="F65" s="30">
        <v>0</v>
      </c>
      <c r="G65" s="36">
        <f t="shared" si="2"/>
        <v>0</v>
      </c>
      <c r="H65" s="36">
        <f t="shared" si="3"/>
        <v>0</v>
      </c>
      <c r="I65" s="8"/>
    </row>
    <row r="66" spans="1:9" s="7" customFormat="1" ht="19.5" customHeight="1">
      <c r="A66" s="28"/>
      <c r="B66" s="32" t="s">
        <v>135</v>
      </c>
      <c r="C66" s="28" t="s">
        <v>196</v>
      </c>
      <c r="D66" s="30">
        <v>107.2</v>
      </c>
      <c r="E66" s="30">
        <v>107.2</v>
      </c>
      <c r="F66" s="30">
        <v>107.2</v>
      </c>
      <c r="G66" s="36">
        <f t="shared" si="2"/>
        <v>1</v>
      </c>
      <c r="H66" s="36">
        <f t="shared" si="3"/>
        <v>1</v>
      </c>
      <c r="I66" s="8"/>
    </row>
    <row r="67" spans="1:9" s="7" customFormat="1" ht="20.25" customHeight="1">
      <c r="A67" s="28"/>
      <c r="B67" s="32" t="s">
        <v>167</v>
      </c>
      <c r="C67" s="28" t="s">
        <v>166</v>
      </c>
      <c r="D67" s="30">
        <v>10</v>
      </c>
      <c r="E67" s="30">
        <v>10</v>
      </c>
      <c r="F67" s="30">
        <v>10</v>
      </c>
      <c r="G67" s="36">
        <f t="shared" si="2"/>
        <v>1</v>
      </c>
      <c r="H67" s="36">
        <f t="shared" si="3"/>
        <v>1</v>
      </c>
      <c r="I67" s="8"/>
    </row>
    <row r="68" spans="1:8" ht="36" customHeight="1">
      <c r="A68" s="27"/>
      <c r="B68" s="17" t="s">
        <v>233</v>
      </c>
      <c r="C68" s="27" t="s">
        <v>168</v>
      </c>
      <c r="D68" s="22">
        <f>D69</f>
        <v>275</v>
      </c>
      <c r="E68" s="22">
        <f>E69</f>
        <v>275</v>
      </c>
      <c r="F68" s="22">
        <f>F69</f>
        <v>0</v>
      </c>
      <c r="G68" s="23">
        <f t="shared" si="2"/>
        <v>0</v>
      </c>
      <c r="H68" s="23">
        <f t="shared" si="3"/>
        <v>0</v>
      </c>
    </row>
    <row r="69" spans="1:9" s="7" customFormat="1" ht="23.25" customHeight="1">
      <c r="A69" s="28"/>
      <c r="B69" s="32" t="s">
        <v>170</v>
      </c>
      <c r="C69" s="28" t="s">
        <v>169</v>
      </c>
      <c r="D69" s="30">
        <v>275</v>
      </c>
      <c r="E69" s="30">
        <v>275</v>
      </c>
      <c r="F69" s="30">
        <v>0</v>
      </c>
      <c r="G69" s="36">
        <f t="shared" si="2"/>
        <v>0</v>
      </c>
      <c r="H69" s="36">
        <f t="shared" si="3"/>
        <v>0</v>
      </c>
      <c r="I69" s="8"/>
    </row>
    <row r="70" spans="1:8" ht="47.25" customHeight="1">
      <c r="A70" s="27"/>
      <c r="B70" s="17" t="s">
        <v>234</v>
      </c>
      <c r="C70" s="27" t="s">
        <v>174</v>
      </c>
      <c r="D70" s="22">
        <f>D73+D74+D75+D71+D72</f>
        <v>8173.299999999999</v>
      </c>
      <c r="E70" s="22">
        <f>E73+E74+E75+E71+E72</f>
        <v>8138.299999999999</v>
      </c>
      <c r="F70" s="22">
        <f>F73+F74+F75+F71+F72</f>
        <v>107.4</v>
      </c>
      <c r="G70" s="23">
        <f t="shared" si="2"/>
        <v>0.013140347228169775</v>
      </c>
      <c r="H70" s="23">
        <f t="shared" si="3"/>
        <v>0.013196859294938749</v>
      </c>
    </row>
    <row r="71" spans="1:9" s="7" customFormat="1" ht="49.5" customHeight="1">
      <c r="A71" s="28"/>
      <c r="B71" s="29" t="s">
        <v>246</v>
      </c>
      <c r="C71" s="28" t="s">
        <v>179</v>
      </c>
      <c r="D71" s="30">
        <v>225.4</v>
      </c>
      <c r="E71" s="30">
        <v>225.4</v>
      </c>
      <c r="F71" s="30">
        <v>107.4</v>
      </c>
      <c r="G71" s="36">
        <f t="shared" si="2"/>
        <v>0.4764862466725821</v>
      </c>
      <c r="H71" s="36">
        <f t="shared" si="3"/>
        <v>0.4764862466725821</v>
      </c>
      <c r="I71" s="8"/>
    </row>
    <row r="72" spans="1:9" s="7" customFormat="1" ht="32.25" customHeight="1">
      <c r="A72" s="28"/>
      <c r="B72" s="29" t="s">
        <v>247</v>
      </c>
      <c r="C72" s="28" t="s">
        <v>206</v>
      </c>
      <c r="D72" s="30">
        <v>50</v>
      </c>
      <c r="E72" s="30">
        <v>15</v>
      </c>
      <c r="F72" s="30">
        <v>0</v>
      </c>
      <c r="G72" s="36">
        <f t="shared" si="2"/>
        <v>0</v>
      </c>
      <c r="H72" s="36">
        <f t="shared" si="3"/>
        <v>0</v>
      </c>
      <c r="I72" s="8"/>
    </row>
    <row r="73" spans="1:9" s="7" customFormat="1" ht="50.25" customHeight="1">
      <c r="A73" s="28"/>
      <c r="B73" s="29" t="s">
        <v>241</v>
      </c>
      <c r="C73" s="9" t="s">
        <v>184</v>
      </c>
      <c r="D73" s="30">
        <f>156.4+7662.5+79</f>
        <v>7897.9</v>
      </c>
      <c r="E73" s="30">
        <f>156.4+7662.5+79</f>
        <v>7897.9</v>
      </c>
      <c r="F73" s="30">
        <v>0</v>
      </c>
      <c r="G73" s="36">
        <f t="shared" si="2"/>
        <v>0</v>
      </c>
      <c r="H73" s="36">
        <f t="shared" si="3"/>
        <v>0</v>
      </c>
      <c r="I73" s="8"/>
    </row>
    <row r="74" spans="1:8" ht="56.25" customHeight="1" hidden="1">
      <c r="A74" s="27"/>
      <c r="B74" s="18" t="s">
        <v>172</v>
      </c>
      <c r="C74" s="38" t="s">
        <v>185</v>
      </c>
      <c r="D74" s="22">
        <f>7662.5-7662.5</f>
        <v>0</v>
      </c>
      <c r="E74" s="22">
        <f>7662.5-7662.5</f>
        <v>0</v>
      </c>
      <c r="F74" s="22">
        <v>0</v>
      </c>
      <c r="G74" s="23" t="e">
        <f t="shared" si="2"/>
        <v>#DIV/0!</v>
      </c>
      <c r="H74" s="23" t="e">
        <f t="shared" si="3"/>
        <v>#DIV/0!</v>
      </c>
    </row>
    <row r="75" spans="1:8" ht="56.25" customHeight="1" hidden="1">
      <c r="A75" s="27"/>
      <c r="B75" s="18" t="s">
        <v>173</v>
      </c>
      <c r="C75" s="39" t="s">
        <v>171</v>
      </c>
      <c r="D75" s="22">
        <f>79-79</f>
        <v>0</v>
      </c>
      <c r="E75" s="22">
        <f>79-79</f>
        <v>0</v>
      </c>
      <c r="F75" s="22">
        <v>0</v>
      </c>
      <c r="G75" s="23" t="e">
        <f t="shared" si="2"/>
        <v>#DIV/0!</v>
      </c>
      <c r="H75" s="23" t="e">
        <f t="shared" si="3"/>
        <v>#DIV/0!</v>
      </c>
    </row>
    <row r="76" spans="1:8" ht="36.75" customHeight="1">
      <c r="A76" s="27" t="s">
        <v>29</v>
      </c>
      <c r="B76" s="18" t="s">
        <v>67</v>
      </c>
      <c r="C76" s="27"/>
      <c r="D76" s="22">
        <f>D77+D78+D79+D80+D81</f>
        <v>436</v>
      </c>
      <c r="E76" s="22">
        <f>E77+E78+E79+E80+E81</f>
        <v>421</v>
      </c>
      <c r="F76" s="22">
        <f>F77+F78+F79+F80+F81</f>
        <v>20</v>
      </c>
      <c r="G76" s="23">
        <f t="shared" si="2"/>
        <v>0.045871559633027525</v>
      </c>
      <c r="H76" s="23">
        <f t="shared" si="3"/>
        <v>0.047505938242280284</v>
      </c>
    </row>
    <row r="77" spans="1:8" ht="24.75" customHeight="1">
      <c r="A77" s="27"/>
      <c r="B77" s="18" t="s">
        <v>50</v>
      </c>
      <c r="C77" s="27" t="s">
        <v>80</v>
      </c>
      <c r="D77" s="22">
        <v>40</v>
      </c>
      <c r="E77" s="22">
        <v>25</v>
      </c>
      <c r="F77" s="22">
        <v>20</v>
      </c>
      <c r="G77" s="23">
        <f t="shared" si="2"/>
        <v>0.5</v>
      </c>
      <c r="H77" s="23">
        <f t="shared" si="3"/>
        <v>0.8</v>
      </c>
    </row>
    <row r="78" spans="1:8" ht="51" customHeight="1">
      <c r="A78" s="27"/>
      <c r="B78" s="18" t="s">
        <v>187</v>
      </c>
      <c r="C78" s="27" t="s">
        <v>186</v>
      </c>
      <c r="D78" s="22">
        <v>99</v>
      </c>
      <c r="E78" s="22">
        <v>99</v>
      </c>
      <c r="F78" s="22">
        <v>0</v>
      </c>
      <c r="G78" s="23">
        <f t="shared" si="2"/>
        <v>0</v>
      </c>
      <c r="H78" s="23">
        <f t="shared" si="3"/>
        <v>0</v>
      </c>
    </row>
    <row r="79" spans="1:8" ht="40.5" customHeight="1">
      <c r="A79" s="27"/>
      <c r="B79" s="18" t="s">
        <v>189</v>
      </c>
      <c r="C79" s="27" t="s">
        <v>188</v>
      </c>
      <c r="D79" s="22">
        <v>99</v>
      </c>
      <c r="E79" s="22">
        <v>99</v>
      </c>
      <c r="F79" s="22">
        <v>0</v>
      </c>
      <c r="G79" s="23">
        <f t="shared" si="2"/>
        <v>0</v>
      </c>
      <c r="H79" s="23">
        <f t="shared" si="3"/>
        <v>0</v>
      </c>
    </row>
    <row r="80" spans="1:8" ht="35.25" customHeight="1">
      <c r="A80" s="27"/>
      <c r="B80" s="18" t="s">
        <v>191</v>
      </c>
      <c r="C80" s="27" t="s">
        <v>190</v>
      </c>
      <c r="D80" s="22">
        <v>99</v>
      </c>
      <c r="E80" s="22">
        <v>99</v>
      </c>
      <c r="F80" s="22">
        <v>0</v>
      </c>
      <c r="G80" s="23">
        <f t="shared" si="2"/>
        <v>0</v>
      </c>
      <c r="H80" s="23">
        <f t="shared" si="3"/>
        <v>0</v>
      </c>
    </row>
    <row r="81" spans="1:8" ht="48" customHeight="1">
      <c r="A81" s="27"/>
      <c r="B81" s="18" t="s">
        <v>242</v>
      </c>
      <c r="C81" s="27" t="s">
        <v>207</v>
      </c>
      <c r="D81" s="22">
        <v>99</v>
      </c>
      <c r="E81" s="22">
        <v>99</v>
      </c>
      <c r="F81" s="22">
        <v>0</v>
      </c>
      <c r="G81" s="23">
        <f t="shared" si="2"/>
        <v>0</v>
      </c>
      <c r="H81" s="23">
        <f t="shared" si="3"/>
        <v>0</v>
      </c>
    </row>
    <row r="82" spans="1:8" ht="24" customHeight="1">
      <c r="A82" s="27" t="s">
        <v>30</v>
      </c>
      <c r="B82" s="18" t="s">
        <v>13</v>
      </c>
      <c r="C82" s="27"/>
      <c r="D82" s="22">
        <f>D83+D88+D97</f>
        <v>53033</v>
      </c>
      <c r="E82" s="22">
        <f>E83+E88+E97</f>
        <v>45424.100000000006</v>
      </c>
      <c r="F82" s="22">
        <f>F83+F88+F97</f>
        <v>21268.9</v>
      </c>
      <c r="G82" s="23">
        <f t="shared" si="2"/>
        <v>0.40105028944242266</v>
      </c>
      <c r="H82" s="23">
        <f t="shared" si="3"/>
        <v>0.4682294200655599</v>
      </c>
    </row>
    <row r="83" spans="1:8" ht="21.75" customHeight="1">
      <c r="A83" s="27" t="s">
        <v>31</v>
      </c>
      <c r="B83" s="17" t="s">
        <v>243</v>
      </c>
      <c r="C83" s="27"/>
      <c r="D83" s="22">
        <f>D86+D85+D84+D87</f>
        <v>1146.3</v>
      </c>
      <c r="E83" s="22">
        <f>E86+E85+E84+E87</f>
        <v>604</v>
      </c>
      <c r="F83" s="22">
        <f>F86+F85+F84+F87</f>
        <v>305.2</v>
      </c>
      <c r="G83" s="23">
        <f t="shared" si="2"/>
        <v>0.2662479281165489</v>
      </c>
      <c r="H83" s="23">
        <f t="shared" si="3"/>
        <v>0.5052980132450331</v>
      </c>
    </row>
    <row r="84" spans="1:8" ht="50.25" customHeight="1">
      <c r="A84" s="27"/>
      <c r="B84" s="18" t="s">
        <v>75</v>
      </c>
      <c r="C84" s="27" t="s">
        <v>76</v>
      </c>
      <c r="D84" s="22">
        <v>601.4</v>
      </c>
      <c r="E84" s="22">
        <v>287.7</v>
      </c>
      <c r="F84" s="22">
        <v>303.8</v>
      </c>
      <c r="G84" s="23">
        <f t="shared" si="2"/>
        <v>0.5051546391752578</v>
      </c>
      <c r="H84" s="23">
        <f t="shared" si="3"/>
        <v>1.0559610705596107</v>
      </c>
    </row>
    <row r="85" spans="1:8" ht="70.5" customHeight="1" hidden="1">
      <c r="A85" s="27"/>
      <c r="B85" s="18" t="s">
        <v>111</v>
      </c>
      <c r="C85" s="35" t="s">
        <v>110</v>
      </c>
      <c r="D85" s="22">
        <v>0</v>
      </c>
      <c r="E85" s="22">
        <v>0</v>
      </c>
      <c r="F85" s="22">
        <v>0</v>
      </c>
      <c r="G85" s="23" t="e">
        <f t="shared" si="2"/>
        <v>#DIV/0!</v>
      </c>
      <c r="H85" s="23" t="e">
        <f t="shared" si="3"/>
        <v>#DIV/0!</v>
      </c>
    </row>
    <row r="86" spans="1:8" ht="21.75" customHeight="1">
      <c r="A86" s="27"/>
      <c r="B86" s="18" t="s">
        <v>62</v>
      </c>
      <c r="C86" s="27" t="s">
        <v>77</v>
      </c>
      <c r="D86" s="22">
        <v>544.9</v>
      </c>
      <c r="E86" s="22">
        <v>316.3</v>
      </c>
      <c r="F86" s="22">
        <v>1.4</v>
      </c>
      <c r="G86" s="23">
        <f t="shared" si="2"/>
        <v>0.002569278766746192</v>
      </c>
      <c r="H86" s="23">
        <f t="shared" si="3"/>
        <v>0.004426177679418273</v>
      </c>
    </row>
    <row r="87" spans="1:8" ht="51" customHeight="1" hidden="1">
      <c r="A87" s="27"/>
      <c r="B87" s="18" t="s">
        <v>125</v>
      </c>
      <c r="C87" s="27" t="s">
        <v>124</v>
      </c>
      <c r="D87" s="22">
        <v>0</v>
      </c>
      <c r="E87" s="22"/>
      <c r="F87" s="22">
        <v>0</v>
      </c>
      <c r="G87" s="23" t="e">
        <f t="shared" si="2"/>
        <v>#DIV/0!</v>
      </c>
      <c r="H87" s="23" t="e">
        <f t="shared" si="3"/>
        <v>#DIV/0!</v>
      </c>
    </row>
    <row r="88" spans="1:8" ht="21.75" customHeight="1">
      <c r="A88" s="27" t="s">
        <v>32</v>
      </c>
      <c r="B88" s="17" t="s">
        <v>244</v>
      </c>
      <c r="C88" s="27"/>
      <c r="D88" s="22">
        <f>D89+D95+D96</f>
        <v>8450</v>
      </c>
      <c r="E88" s="22">
        <f>E89+E95+E96</f>
        <v>7400</v>
      </c>
      <c r="F88" s="22">
        <f>F89+F95+F96</f>
        <v>304.8</v>
      </c>
      <c r="G88" s="23">
        <f t="shared" si="2"/>
        <v>0.03607100591715977</v>
      </c>
      <c r="H88" s="23">
        <f t="shared" si="3"/>
        <v>0.04118918918918919</v>
      </c>
    </row>
    <row r="89" spans="1:8" ht="33.75" customHeight="1">
      <c r="A89" s="27"/>
      <c r="B89" s="17" t="s">
        <v>248</v>
      </c>
      <c r="C89" s="27" t="s">
        <v>82</v>
      </c>
      <c r="D89" s="22">
        <f>D90+D91+D92+D93+D94</f>
        <v>8000</v>
      </c>
      <c r="E89" s="22">
        <f>E90+E91+E92+E93+E94</f>
        <v>6950</v>
      </c>
      <c r="F89" s="22">
        <f>F90+F91+F92+F93+F94</f>
        <v>0</v>
      </c>
      <c r="G89" s="23">
        <f t="shared" si="2"/>
        <v>0</v>
      </c>
      <c r="H89" s="23">
        <f t="shared" si="3"/>
        <v>0</v>
      </c>
    </row>
    <row r="90" spans="1:8" ht="56.25" customHeight="1" hidden="1">
      <c r="A90" s="27"/>
      <c r="B90" s="18" t="s">
        <v>94</v>
      </c>
      <c r="C90" s="27" t="s">
        <v>95</v>
      </c>
      <c r="D90" s="22">
        <v>0</v>
      </c>
      <c r="E90" s="22">
        <v>0</v>
      </c>
      <c r="F90" s="22">
        <v>0</v>
      </c>
      <c r="G90" s="23" t="e">
        <f t="shared" si="2"/>
        <v>#DIV/0!</v>
      </c>
      <c r="H90" s="23" t="e">
        <f t="shared" si="3"/>
        <v>#DIV/0!</v>
      </c>
    </row>
    <row r="91" spans="1:8" ht="70.5" customHeight="1" hidden="1">
      <c r="A91" s="27"/>
      <c r="B91" s="18" t="s">
        <v>102</v>
      </c>
      <c r="C91" s="27" t="s">
        <v>101</v>
      </c>
      <c r="D91" s="22">
        <v>0</v>
      </c>
      <c r="E91" s="22">
        <v>0</v>
      </c>
      <c r="F91" s="22">
        <v>0</v>
      </c>
      <c r="G91" s="23" t="e">
        <f t="shared" si="2"/>
        <v>#DIV/0!</v>
      </c>
      <c r="H91" s="23" t="e">
        <f t="shared" si="3"/>
        <v>#DIV/0!</v>
      </c>
    </row>
    <row r="92" spans="1:8" ht="56.25" customHeight="1" hidden="1">
      <c r="A92" s="27"/>
      <c r="B92" s="18" t="s">
        <v>104</v>
      </c>
      <c r="C92" s="27" t="s">
        <v>103</v>
      </c>
      <c r="D92" s="22">
        <v>0</v>
      </c>
      <c r="E92" s="22">
        <v>0</v>
      </c>
      <c r="F92" s="22">
        <v>0</v>
      </c>
      <c r="G92" s="23" t="e">
        <f t="shared" si="2"/>
        <v>#DIV/0!</v>
      </c>
      <c r="H92" s="23" t="e">
        <f t="shared" si="3"/>
        <v>#DIV/0!</v>
      </c>
    </row>
    <row r="93" spans="1:9" s="7" customFormat="1" ht="59.25" customHeight="1">
      <c r="A93" s="28"/>
      <c r="B93" s="29" t="s">
        <v>245</v>
      </c>
      <c r="C93" s="28" t="s">
        <v>136</v>
      </c>
      <c r="D93" s="30">
        <v>3000</v>
      </c>
      <c r="E93" s="30">
        <v>1950</v>
      </c>
      <c r="F93" s="30">
        <v>0</v>
      </c>
      <c r="G93" s="36">
        <f t="shared" si="2"/>
        <v>0</v>
      </c>
      <c r="H93" s="36">
        <f t="shared" si="3"/>
        <v>0</v>
      </c>
      <c r="I93" s="8"/>
    </row>
    <row r="94" spans="1:9" s="7" customFormat="1" ht="36" customHeight="1">
      <c r="A94" s="28"/>
      <c r="B94" s="29" t="s">
        <v>116</v>
      </c>
      <c r="C94" s="28" t="s">
        <v>115</v>
      </c>
      <c r="D94" s="30">
        <v>5000</v>
      </c>
      <c r="E94" s="30">
        <v>5000</v>
      </c>
      <c r="F94" s="30">
        <v>0</v>
      </c>
      <c r="G94" s="36">
        <f t="shared" si="2"/>
        <v>0</v>
      </c>
      <c r="H94" s="36">
        <f t="shared" si="3"/>
        <v>0</v>
      </c>
      <c r="I94" s="8"/>
    </row>
    <row r="95" spans="1:9" s="7" customFormat="1" ht="51.75" customHeight="1">
      <c r="A95" s="28"/>
      <c r="B95" s="29" t="s">
        <v>177</v>
      </c>
      <c r="C95" s="10" t="s">
        <v>175</v>
      </c>
      <c r="D95" s="30">
        <v>100</v>
      </c>
      <c r="E95" s="30">
        <v>100</v>
      </c>
      <c r="F95" s="30">
        <v>100</v>
      </c>
      <c r="G95" s="36">
        <f t="shared" si="2"/>
        <v>1</v>
      </c>
      <c r="H95" s="36">
        <f t="shared" si="3"/>
        <v>1</v>
      </c>
      <c r="I95" s="8"/>
    </row>
    <row r="96" spans="1:9" s="7" customFormat="1" ht="48.75" customHeight="1">
      <c r="A96" s="28"/>
      <c r="B96" s="29" t="s">
        <v>178</v>
      </c>
      <c r="C96" s="10" t="s">
        <v>176</v>
      </c>
      <c r="D96" s="30">
        <v>350</v>
      </c>
      <c r="E96" s="30">
        <v>350</v>
      </c>
      <c r="F96" s="30">
        <v>204.8</v>
      </c>
      <c r="G96" s="36">
        <f t="shared" si="2"/>
        <v>0.5851428571428572</v>
      </c>
      <c r="H96" s="36">
        <f t="shared" si="3"/>
        <v>0.5851428571428572</v>
      </c>
      <c r="I96" s="8"/>
    </row>
    <row r="97" spans="1:8" ht="18" customHeight="1">
      <c r="A97" s="27" t="s">
        <v>14</v>
      </c>
      <c r="B97" s="18" t="s">
        <v>15</v>
      </c>
      <c r="C97" s="27"/>
      <c r="D97" s="22">
        <f>D98+D118</f>
        <v>43436.7</v>
      </c>
      <c r="E97" s="22">
        <f>E98+E118</f>
        <v>37420.100000000006</v>
      </c>
      <c r="F97" s="22">
        <f>F98+F118</f>
        <v>20658.9</v>
      </c>
      <c r="G97" s="23">
        <f t="shared" si="2"/>
        <v>0.4756093349632915</v>
      </c>
      <c r="H97" s="23">
        <f t="shared" si="3"/>
        <v>0.5520802990905956</v>
      </c>
    </row>
    <row r="98" spans="1:8" ht="36.75" customHeight="1">
      <c r="A98" s="27"/>
      <c r="B98" s="18" t="s">
        <v>238</v>
      </c>
      <c r="C98" s="27" t="s">
        <v>165</v>
      </c>
      <c r="D98" s="22">
        <f>D99+D100+D101+D102+D103+D104+D105+D106+D107+D108+D109+D110+D111+D112+D115+D116+D113+D114+D117</f>
        <v>34473.7</v>
      </c>
      <c r="E98" s="22">
        <f>E99+E100+E101+E102+E103+E104+E105+E106+E107+E108+E109+E110+E111+E112+E115+E116+E113+E114+E117</f>
        <v>28667.100000000002</v>
      </c>
      <c r="F98" s="22">
        <f>F99+F100+F101+F102+F103+F104+F105+F106+F107+F108+F109+F110+F111+F112+F115+F116+F113+F114+F117</f>
        <v>20504.2</v>
      </c>
      <c r="G98" s="23">
        <f t="shared" si="2"/>
        <v>0.5947780481932604</v>
      </c>
      <c r="H98" s="23">
        <f t="shared" si="3"/>
        <v>0.7152519787491585</v>
      </c>
    </row>
    <row r="99" spans="1:9" s="7" customFormat="1" ht="22.5" customHeight="1">
      <c r="A99" s="28"/>
      <c r="B99" s="29" t="s">
        <v>138</v>
      </c>
      <c r="C99" s="28" t="s">
        <v>137</v>
      </c>
      <c r="D99" s="30">
        <v>225</v>
      </c>
      <c r="E99" s="30">
        <v>200</v>
      </c>
      <c r="F99" s="30">
        <v>141.2</v>
      </c>
      <c r="G99" s="36">
        <f aca="true" t="shared" si="4" ref="G99:G141">F99/D99</f>
        <v>0.6275555555555555</v>
      </c>
      <c r="H99" s="36">
        <f aca="true" t="shared" si="5" ref="H99:H141">F99/E99</f>
        <v>0.706</v>
      </c>
      <c r="I99" s="8"/>
    </row>
    <row r="100" spans="1:9" s="7" customFormat="1" ht="17.25" customHeight="1">
      <c r="A100" s="28"/>
      <c r="B100" s="29" t="s">
        <v>140</v>
      </c>
      <c r="C100" s="28" t="s">
        <v>139</v>
      </c>
      <c r="D100" s="30">
        <v>400</v>
      </c>
      <c r="E100" s="30">
        <v>125</v>
      </c>
      <c r="F100" s="30">
        <v>124</v>
      </c>
      <c r="G100" s="36">
        <f t="shared" si="4"/>
        <v>0.31</v>
      </c>
      <c r="H100" s="36">
        <f t="shared" si="5"/>
        <v>0.992</v>
      </c>
      <c r="I100" s="8"/>
    </row>
    <row r="101" spans="1:9" s="7" customFormat="1" ht="21" customHeight="1">
      <c r="A101" s="28"/>
      <c r="B101" s="29" t="s">
        <v>142</v>
      </c>
      <c r="C101" s="28" t="s">
        <v>141</v>
      </c>
      <c r="D101" s="30">
        <v>220</v>
      </c>
      <c r="E101" s="30">
        <v>125</v>
      </c>
      <c r="F101" s="30">
        <v>125</v>
      </c>
      <c r="G101" s="36">
        <f t="shared" si="4"/>
        <v>0.5681818181818182</v>
      </c>
      <c r="H101" s="36">
        <f t="shared" si="5"/>
        <v>1</v>
      </c>
      <c r="I101" s="8"/>
    </row>
    <row r="102" spans="1:9" s="7" customFormat="1" ht="14.25" customHeight="1">
      <c r="A102" s="28"/>
      <c r="B102" s="29" t="s">
        <v>144</v>
      </c>
      <c r="C102" s="28" t="s">
        <v>143</v>
      </c>
      <c r="D102" s="30">
        <v>400</v>
      </c>
      <c r="E102" s="30">
        <v>316</v>
      </c>
      <c r="F102" s="30">
        <v>199.8</v>
      </c>
      <c r="G102" s="36">
        <f t="shared" si="4"/>
        <v>0.49950000000000006</v>
      </c>
      <c r="H102" s="36">
        <f t="shared" si="5"/>
        <v>0.6322784810126583</v>
      </c>
      <c r="I102" s="8"/>
    </row>
    <row r="103" spans="1:9" s="7" customFormat="1" ht="18.75" customHeight="1">
      <c r="A103" s="28"/>
      <c r="B103" s="29" t="s">
        <v>146</v>
      </c>
      <c r="C103" s="28" t="s">
        <v>145</v>
      </c>
      <c r="D103" s="30">
        <v>225</v>
      </c>
      <c r="E103" s="30">
        <v>225</v>
      </c>
      <c r="F103" s="30">
        <v>224.7</v>
      </c>
      <c r="G103" s="36">
        <f t="shared" si="4"/>
        <v>0.9986666666666666</v>
      </c>
      <c r="H103" s="36">
        <f t="shared" si="5"/>
        <v>0.9986666666666666</v>
      </c>
      <c r="I103" s="8"/>
    </row>
    <row r="104" spans="1:9" s="7" customFormat="1" ht="15.75" customHeight="1">
      <c r="A104" s="28"/>
      <c r="B104" s="29" t="s">
        <v>148</v>
      </c>
      <c r="C104" s="28" t="s">
        <v>147</v>
      </c>
      <c r="D104" s="30">
        <v>9022.8</v>
      </c>
      <c r="E104" s="30">
        <v>8922.7</v>
      </c>
      <c r="F104" s="30">
        <v>7159.7</v>
      </c>
      <c r="G104" s="36">
        <f t="shared" si="4"/>
        <v>0.7935119918428869</v>
      </c>
      <c r="H104" s="36">
        <f t="shared" si="5"/>
        <v>0.8024140674907818</v>
      </c>
      <c r="I104" s="8"/>
    </row>
    <row r="105" spans="1:9" s="7" customFormat="1" ht="29.25" customHeight="1">
      <c r="A105" s="28"/>
      <c r="B105" s="29" t="s">
        <v>150</v>
      </c>
      <c r="C105" s="28" t="s">
        <v>149</v>
      </c>
      <c r="D105" s="30">
        <v>14791.9</v>
      </c>
      <c r="E105" s="30">
        <v>13082.5</v>
      </c>
      <c r="F105" s="30">
        <v>9092.4</v>
      </c>
      <c r="G105" s="36">
        <f t="shared" si="4"/>
        <v>0.6146877683056268</v>
      </c>
      <c r="H105" s="36">
        <f t="shared" si="5"/>
        <v>0.6950047773743551</v>
      </c>
      <c r="I105" s="8"/>
    </row>
    <row r="106" spans="1:9" s="7" customFormat="1" ht="39" customHeight="1">
      <c r="A106" s="28"/>
      <c r="B106" s="29" t="s">
        <v>152</v>
      </c>
      <c r="C106" s="28" t="s">
        <v>151</v>
      </c>
      <c r="D106" s="30">
        <v>480</v>
      </c>
      <c r="E106" s="30">
        <v>30</v>
      </c>
      <c r="F106" s="30">
        <v>0</v>
      </c>
      <c r="G106" s="36">
        <f t="shared" si="4"/>
        <v>0</v>
      </c>
      <c r="H106" s="36">
        <f t="shared" si="5"/>
        <v>0</v>
      </c>
      <c r="I106" s="8"/>
    </row>
    <row r="107" spans="1:9" s="7" customFormat="1" ht="24" customHeight="1">
      <c r="A107" s="28"/>
      <c r="B107" s="29" t="s">
        <v>154</v>
      </c>
      <c r="C107" s="28" t="s">
        <v>153</v>
      </c>
      <c r="D107" s="30">
        <v>100</v>
      </c>
      <c r="E107" s="30">
        <v>55</v>
      </c>
      <c r="F107" s="30">
        <v>0</v>
      </c>
      <c r="G107" s="36">
        <f t="shared" si="4"/>
        <v>0</v>
      </c>
      <c r="H107" s="36">
        <f t="shared" si="5"/>
        <v>0</v>
      </c>
      <c r="I107" s="8"/>
    </row>
    <row r="108" spans="1:9" s="7" customFormat="1" ht="28.5" customHeight="1">
      <c r="A108" s="28"/>
      <c r="B108" s="29" t="s">
        <v>156</v>
      </c>
      <c r="C108" s="28" t="s">
        <v>155</v>
      </c>
      <c r="D108" s="30">
        <v>5200</v>
      </c>
      <c r="E108" s="30">
        <v>2540.4</v>
      </c>
      <c r="F108" s="30">
        <v>2617.5</v>
      </c>
      <c r="G108" s="36">
        <f t="shared" si="4"/>
        <v>0.5033653846153846</v>
      </c>
      <c r="H108" s="36">
        <f t="shared" si="5"/>
        <v>1.0303495512517713</v>
      </c>
      <c r="I108" s="8"/>
    </row>
    <row r="109" spans="1:9" s="7" customFormat="1" ht="38.25" customHeight="1">
      <c r="A109" s="28"/>
      <c r="B109" s="29" t="s">
        <v>158</v>
      </c>
      <c r="C109" s="28" t="s">
        <v>157</v>
      </c>
      <c r="D109" s="30">
        <v>1350</v>
      </c>
      <c r="E109" s="30">
        <v>1350</v>
      </c>
      <c r="F109" s="30">
        <v>795.9</v>
      </c>
      <c r="G109" s="36">
        <f t="shared" si="4"/>
        <v>0.5895555555555555</v>
      </c>
      <c r="H109" s="36">
        <f t="shared" si="5"/>
        <v>0.5895555555555555</v>
      </c>
      <c r="I109" s="8"/>
    </row>
    <row r="110" spans="1:9" s="7" customFormat="1" ht="20.25" customHeight="1">
      <c r="A110" s="28"/>
      <c r="B110" s="29" t="s">
        <v>160</v>
      </c>
      <c r="C110" s="28" t="s">
        <v>159</v>
      </c>
      <c r="D110" s="30">
        <v>15</v>
      </c>
      <c r="E110" s="30">
        <v>10.5</v>
      </c>
      <c r="F110" s="30">
        <v>0</v>
      </c>
      <c r="G110" s="36">
        <f t="shared" si="4"/>
        <v>0</v>
      </c>
      <c r="H110" s="36">
        <f t="shared" si="5"/>
        <v>0</v>
      </c>
      <c r="I110" s="8"/>
    </row>
    <row r="111" spans="1:9" s="7" customFormat="1" ht="21" customHeight="1">
      <c r="A111" s="28"/>
      <c r="B111" s="29" t="s">
        <v>162</v>
      </c>
      <c r="C111" s="28" t="s">
        <v>161</v>
      </c>
      <c r="D111" s="30">
        <v>50</v>
      </c>
      <c r="E111" s="30">
        <v>10</v>
      </c>
      <c r="F111" s="30">
        <v>0</v>
      </c>
      <c r="G111" s="36">
        <f t="shared" si="4"/>
        <v>0</v>
      </c>
      <c r="H111" s="36">
        <f t="shared" si="5"/>
        <v>0</v>
      </c>
      <c r="I111" s="8"/>
    </row>
    <row r="112" spans="1:9" s="7" customFormat="1" ht="38.25" customHeight="1">
      <c r="A112" s="28"/>
      <c r="B112" s="29" t="s">
        <v>164</v>
      </c>
      <c r="C112" s="28" t="s">
        <v>163</v>
      </c>
      <c r="D112" s="30">
        <v>500</v>
      </c>
      <c r="E112" s="30">
        <v>325</v>
      </c>
      <c r="F112" s="30">
        <v>0</v>
      </c>
      <c r="G112" s="36">
        <f t="shared" si="4"/>
        <v>0</v>
      </c>
      <c r="H112" s="36">
        <f t="shared" si="5"/>
        <v>0</v>
      </c>
      <c r="I112" s="8"/>
    </row>
    <row r="113" spans="1:9" s="7" customFormat="1" ht="42" customHeight="1">
      <c r="A113" s="28"/>
      <c r="B113" s="29" t="s">
        <v>209</v>
      </c>
      <c r="C113" s="28" t="s">
        <v>208</v>
      </c>
      <c r="D113" s="30">
        <v>170</v>
      </c>
      <c r="E113" s="30">
        <v>51</v>
      </c>
      <c r="F113" s="30">
        <v>0</v>
      </c>
      <c r="G113" s="36">
        <f t="shared" si="4"/>
        <v>0</v>
      </c>
      <c r="H113" s="36">
        <f t="shared" si="5"/>
        <v>0</v>
      </c>
      <c r="I113" s="8"/>
    </row>
    <row r="114" spans="1:9" s="7" customFormat="1" ht="26.25" customHeight="1">
      <c r="A114" s="28"/>
      <c r="B114" s="29" t="s">
        <v>211</v>
      </c>
      <c r="C114" s="28" t="s">
        <v>210</v>
      </c>
      <c r="D114" s="30">
        <v>50</v>
      </c>
      <c r="E114" s="30">
        <v>50</v>
      </c>
      <c r="F114" s="30">
        <v>0</v>
      </c>
      <c r="G114" s="36">
        <f t="shared" si="4"/>
        <v>0</v>
      </c>
      <c r="H114" s="36">
        <f t="shared" si="5"/>
        <v>0</v>
      </c>
      <c r="I114" s="8"/>
    </row>
    <row r="115" spans="1:9" s="7" customFormat="1" ht="68.25" customHeight="1">
      <c r="A115" s="28"/>
      <c r="B115" s="29" t="s">
        <v>193</v>
      </c>
      <c r="C115" s="28" t="s">
        <v>192</v>
      </c>
      <c r="D115" s="30">
        <v>24</v>
      </c>
      <c r="E115" s="30">
        <v>24</v>
      </c>
      <c r="F115" s="30">
        <v>24</v>
      </c>
      <c r="G115" s="36">
        <f t="shared" si="4"/>
        <v>1</v>
      </c>
      <c r="H115" s="36">
        <f t="shared" si="5"/>
        <v>1</v>
      </c>
      <c r="I115" s="8"/>
    </row>
    <row r="116" spans="1:9" s="7" customFormat="1" ht="42.75" customHeight="1">
      <c r="A116" s="28"/>
      <c r="B116" s="29" t="s">
        <v>195</v>
      </c>
      <c r="C116" s="28" t="s">
        <v>194</v>
      </c>
      <c r="D116" s="30">
        <v>1200</v>
      </c>
      <c r="E116" s="30">
        <v>1200</v>
      </c>
      <c r="F116" s="30">
        <v>0</v>
      </c>
      <c r="G116" s="36">
        <f t="shared" si="4"/>
        <v>0</v>
      </c>
      <c r="H116" s="36">
        <f t="shared" si="5"/>
        <v>0</v>
      </c>
      <c r="I116" s="8"/>
    </row>
    <row r="117" spans="1:9" s="7" customFormat="1" ht="39" customHeight="1">
      <c r="A117" s="28"/>
      <c r="B117" s="29" t="s">
        <v>212</v>
      </c>
      <c r="C117" s="28" t="s">
        <v>213</v>
      </c>
      <c r="D117" s="30">
        <v>50</v>
      </c>
      <c r="E117" s="30">
        <v>25</v>
      </c>
      <c r="F117" s="30">
        <v>0</v>
      </c>
      <c r="G117" s="36">
        <f t="shared" si="4"/>
        <v>0</v>
      </c>
      <c r="H117" s="36">
        <f t="shared" si="5"/>
        <v>0</v>
      </c>
      <c r="I117" s="8"/>
    </row>
    <row r="118" spans="1:8" ht="54.75" customHeight="1">
      <c r="A118" s="27"/>
      <c r="B118" s="17" t="s">
        <v>234</v>
      </c>
      <c r="C118" s="27" t="s">
        <v>114</v>
      </c>
      <c r="D118" s="22">
        <f>D119+D120+D124</f>
        <v>8963</v>
      </c>
      <c r="E118" s="22">
        <f>E119+E120+E124</f>
        <v>8753</v>
      </c>
      <c r="F118" s="22">
        <f>F119+F120+F124</f>
        <v>154.7</v>
      </c>
      <c r="G118" s="23">
        <f t="shared" si="4"/>
        <v>0.017259846033694074</v>
      </c>
      <c r="H118" s="23">
        <f t="shared" si="5"/>
        <v>0.017673940363304008</v>
      </c>
    </row>
    <row r="119" spans="1:8" ht="52.5" customHeight="1">
      <c r="A119" s="27"/>
      <c r="B119" s="18" t="s">
        <v>246</v>
      </c>
      <c r="C119" s="27" t="s">
        <v>179</v>
      </c>
      <c r="D119" s="22">
        <v>754.6</v>
      </c>
      <c r="E119" s="22">
        <v>544.6</v>
      </c>
      <c r="F119" s="22">
        <v>154.7</v>
      </c>
      <c r="G119" s="23">
        <f t="shared" si="4"/>
        <v>0.20500927643784783</v>
      </c>
      <c r="H119" s="23">
        <f t="shared" si="5"/>
        <v>0.28406169665809766</v>
      </c>
    </row>
    <row r="120" spans="1:8" ht="50.25" customHeight="1">
      <c r="A120" s="27"/>
      <c r="B120" s="17" t="s">
        <v>236</v>
      </c>
      <c r="C120" s="27" t="s">
        <v>180</v>
      </c>
      <c r="D120" s="22">
        <f>D121+D122+D123</f>
        <v>450</v>
      </c>
      <c r="E120" s="22">
        <f>E121+E122+E123</f>
        <v>450</v>
      </c>
      <c r="F120" s="22">
        <f>F121+F122+F123</f>
        <v>0</v>
      </c>
      <c r="G120" s="23">
        <f t="shared" si="4"/>
        <v>0</v>
      </c>
      <c r="H120" s="23">
        <f t="shared" si="5"/>
        <v>0</v>
      </c>
    </row>
    <row r="121" spans="1:8" ht="66.75" customHeight="1" hidden="1">
      <c r="A121" s="27"/>
      <c r="B121" s="18" t="s">
        <v>200</v>
      </c>
      <c r="C121" s="40" t="s">
        <v>171</v>
      </c>
      <c r="D121" s="22">
        <v>8.9</v>
      </c>
      <c r="E121" s="22">
        <v>8.9</v>
      </c>
      <c r="F121" s="22">
        <v>0</v>
      </c>
      <c r="G121" s="23">
        <f t="shared" si="4"/>
        <v>0</v>
      </c>
      <c r="H121" s="23">
        <f t="shared" si="5"/>
        <v>0</v>
      </c>
    </row>
    <row r="122" spans="1:8" ht="64.5" customHeight="1" hidden="1">
      <c r="A122" s="27"/>
      <c r="B122" s="18" t="s">
        <v>202</v>
      </c>
      <c r="C122" s="40" t="s">
        <v>171</v>
      </c>
      <c r="D122" s="22">
        <v>436.6</v>
      </c>
      <c r="E122" s="22">
        <v>436.6</v>
      </c>
      <c r="F122" s="22">
        <v>0</v>
      </c>
      <c r="G122" s="23">
        <f t="shared" si="4"/>
        <v>0</v>
      </c>
      <c r="H122" s="23">
        <f t="shared" si="5"/>
        <v>0</v>
      </c>
    </row>
    <row r="123" spans="1:8" ht="63" customHeight="1" hidden="1">
      <c r="A123" s="27"/>
      <c r="B123" s="18" t="s">
        <v>201</v>
      </c>
      <c r="C123" s="40" t="s">
        <v>171</v>
      </c>
      <c r="D123" s="22">
        <v>4.5</v>
      </c>
      <c r="E123" s="22">
        <v>4.5</v>
      </c>
      <c r="F123" s="22">
        <v>0</v>
      </c>
      <c r="G123" s="23">
        <f t="shared" si="4"/>
        <v>0</v>
      </c>
      <c r="H123" s="23">
        <f t="shared" si="5"/>
        <v>0</v>
      </c>
    </row>
    <row r="124" spans="1:8" ht="53.25" customHeight="1">
      <c r="A124" s="27"/>
      <c r="B124" s="17" t="s">
        <v>237</v>
      </c>
      <c r="C124" s="40">
        <v>84200000</v>
      </c>
      <c r="D124" s="22">
        <f>D125+D126+D127</f>
        <v>7758.400000000001</v>
      </c>
      <c r="E124" s="22">
        <f>E125+E126+E127</f>
        <v>7758.400000000001</v>
      </c>
      <c r="F124" s="22">
        <f>F125+F126+F127</f>
        <v>0</v>
      </c>
      <c r="G124" s="23">
        <f t="shared" si="4"/>
        <v>0</v>
      </c>
      <c r="H124" s="23">
        <f t="shared" si="5"/>
        <v>0</v>
      </c>
    </row>
    <row r="125" spans="1:8" ht="69" customHeight="1" hidden="1">
      <c r="A125" s="27"/>
      <c r="B125" s="18" t="s">
        <v>203</v>
      </c>
      <c r="C125" s="40" t="s">
        <v>197</v>
      </c>
      <c r="D125" s="22">
        <v>153.6</v>
      </c>
      <c r="E125" s="22">
        <v>153.6</v>
      </c>
      <c r="F125" s="22">
        <v>0</v>
      </c>
      <c r="G125" s="23">
        <f t="shared" si="4"/>
        <v>0</v>
      </c>
      <c r="H125" s="23">
        <f t="shared" si="5"/>
        <v>0</v>
      </c>
    </row>
    <row r="126" spans="1:8" ht="69.75" customHeight="1" hidden="1">
      <c r="A126" s="27"/>
      <c r="B126" s="18" t="s">
        <v>204</v>
      </c>
      <c r="C126" s="40" t="s">
        <v>198</v>
      </c>
      <c r="D126" s="22">
        <v>7527.2</v>
      </c>
      <c r="E126" s="22">
        <v>7527.2</v>
      </c>
      <c r="F126" s="22">
        <v>0</v>
      </c>
      <c r="G126" s="23">
        <f t="shared" si="4"/>
        <v>0</v>
      </c>
      <c r="H126" s="23">
        <f t="shared" si="5"/>
        <v>0</v>
      </c>
    </row>
    <row r="127" spans="1:8" ht="65.25" customHeight="1" hidden="1">
      <c r="A127" s="27"/>
      <c r="B127" s="18" t="s">
        <v>205</v>
      </c>
      <c r="C127" s="40" t="s">
        <v>199</v>
      </c>
      <c r="D127" s="22">
        <v>77.6</v>
      </c>
      <c r="E127" s="22">
        <v>77.6</v>
      </c>
      <c r="F127" s="22">
        <v>0</v>
      </c>
      <c r="G127" s="23">
        <f t="shared" si="4"/>
        <v>0</v>
      </c>
      <c r="H127" s="23">
        <f t="shared" si="5"/>
        <v>0</v>
      </c>
    </row>
    <row r="128" spans="1:8" ht="21.75" customHeight="1" hidden="1">
      <c r="A128" s="27" t="s">
        <v>16</v>
      </c>
      <c r="B128" s="18" t="s">
        <v>17</v>
      </c>
      <c r="C128" s="27"/>
      <c r="D128" s="22">
        <f>D129</f>
        <v>0</v>
      </c>
      <c r="E128" s="22">
        <f>E129</f>
        <v>0</v>
      </c>
      <c r="F128" s="22">
        <f>F129</f>
        <v>0</v>
      </c>
      <c r="G128" s="23" t="e">
        <f t="shared" si="4"/>
        <v>#DIV/0!</v>
      </c>
      <c r="H128" s="23" t="e">
        <f t="shared" si="5"/>
        <v>#DIV/0!</v>
      </c>
    </row>
    <row r="129" spans="1:8" ht="37.5" customHeight="1" hidden="1">
      <c r="A129" s="27" t="s">
        <v>83</v>
      </c>
      <c r="B129" s="18" t="s">
        <v>84</v>
      </c>
      <c r="C129" s="27"/>
      <c r="D129" s="22">
        <v>0</v>
      </c>
      <c r="E129" s="22">
        <v>0</v>
      </c>
      <c r="F129" s="22">
        <v>0</v>
      </c>
      <c r="G129" s="23" t="e">
        <f t="shared" si="4"/>
        <v>#DIV/0!</v>
      </c>
      <c r="H129" s="23" t="e">
        <f t="shared" si="5"/>
        <v>#DIV/0!</v>
      </c>
    </row>
    <row r="130" spans="1:8" ht="20.25" customHeight="1">
      <c r="A130" s="27">
        <v>1000</v>
      </c>
      <c r="B130" s="18" t="s">
        <v>18</v>
      </c>
      <c r="C130" s="27"/>
      <c r="D130" s="22">
        <f>D131+D132</f>
        <v>405</v>
      </c>
      <c r="E130" s="22">
        <f>E131+E132</f>
        <v>200.79999999999998</v>
      </c>
      <c r="F130" s="22">
        <f>F131+F132</f>
        <v>188</v>
      </c>
      <c r="G130" s="23">
        <f t="shared" si="4"/>
        <v>0.4641975308641975</v>
      </c>
      <c r="H130" s="23">
        <f t="shared" si="5"/>
        <v>0.9362549800796813</v>
      </c>
    </row>
    <row r="131" spans="1:8" ht="20.25" customHeight="1">
      <c r="A131" s="27">
        <v>1001</v>
      </c>
      <c r="B131" s="18" t="s">
        <v>70</v>
      </c>
      <c r="C131" s="27" t="s">
        <v>19</v>
      </c>
      <c r="D131" s="22">
        <v>353.7</v>
      </c>
      <c r="E131" s="22">
        <v>175.2</v>
      </c>
      <c r="F131" s="22">
        <v>162.5</v>
      </c>
      <c r="G131" s="23">
        <f t="shared" si="4"/>
        <v>0.45942889454339836</v>
      </c>
      <c r="H131" s="23">
        <f t="shared" si="5"/>
        <v>0.9275114155251142</v>
      </c>
    </row>
    <row r="132" spans="1:8" ht="18.75" customHeight="1">
      <c r="A132" s="27" t="s">
        <v>20</v>
      </c>
      <c r="B132" s="18" t="s">
        <v>123</v>
      </c>
      <c r="C132" s="27" t="s">
        <v>20</v>
      </c>
      <c r="D132" s="22">
        <v>51.3</v>
      </c>
      <c r="E132" s="22">
        <v>25.6</v>
      </c>
      <c r="F132" s="22">
        <f>25.6-0.1</f>
        <v>25.5</v>
      </c>
      <c r="G132" s="23">
        <f t="shared" si="4"/>
        <v>0.4970760233918129</v>
      </c>
      <c r="H132" s="23">
        <f t="shared" si="5"/>
        <v>0.99609375</v>
      </c>
    </row>
    <row r="133" spans="1:8" ht="20.25" customHeight="1">
      <c r="A133" s="27" t="s">
        <v>21</v>
      </c>
      <c r="B133" s="18" t="s">
        <v>52</v>
      </c>
      <c r="C133" s="27"/>
      <c r="D133" s="22">
        <f>D134</f>
        <v>33349.9</v>
      </c>
      <c r="E133" s="22">
        <f>E134</f>
        <v>18164.4</v>
      </c>
      <c r="F133" s="22">
        <f>F134</f>
        <v>17011.5</v>
      </c>
      <c r="G133" s="23">
        <f t="shared" si="4"/>
        <v>0.5100914845321874</v>
      </c>
      <c r="H133" s="23">
        <f t="shared" si="5"/>
        <v>0.9365296954482394</v>
      </c>
    </row>
    <row r="134" spans="1:8" ht="20.25" customHeight="1">
      <c r="A134" s="27" t="s">
        <v>22</v>
      </c>
      <c r="B134" s="17" t="s">
        <v>235</v>
      </c>
      <c r="C134" s="27" t="s">
        <v>22</v>
      </c>
      <c r="D134" s="22">
        <v>33349.9</v>
      </c>
      <c r="E134" s="22">
        <v>18164.4</v>
      </c>
      <c r="F134" s="22">
        <v>17011.5</v>
      </c>
      <c r="G134" s="23">
        <f t="shared" si="4"/>
        <v>0.5100914845321874</v>
      </c>
      <c r="H134" s="23">
        <f t="shared" si="5"/>
        <v>0.9365296954482394</v>
      </c>
    </row>
    <row r="135" spans="1:8" ht="20.25" customHeight="1">
      <c r="A135" s="27" t="s">
        <v>53</v>
      </c>
      <c r="B135" s="18" t="s">
        <v>54</v>
      </c>
      <c r="C135" s="27"/>
      <c r="D135" s="22">
        <f>D136</f>
        <v>90</v>
      </c>
      <c r="E135" s="22">
        <f>E136</f>
        <v>90</v>
      </c>
      <c r="F135" s="22">
        <f>F136</f>
        <v>82.8</v>
      </c>
      <c r="G135" s="23">
        <f t="shared" si="4"/>
        <v>0.9199999999999999</v>
      </c>
      <c r="H135" s="23">
        <f t="shared" si="5"/>
        <v>0.9199999999999999</v>
      </c>
    </row>
    <row r="136" spans="1:8" ht="18.75" customHeight="1">
      <c r="A136" s="27" t="s">
        <v>55</v>
      </c>
      <c r="B136" s="18" t="s">
        <v>56</v>
      </c>
      <c r="C136" s="27" t="s">
        <v>55</v>
      </c>
      <c r="D136" s="22">
        <v>90</v>
      </c>
      <c r="E136" s="22">
        <v>90</v>
      </c>
      <c r="F136" s="22">
        <v>82.8</v>
      </c>
      <c r="G136" s="23">
        <f t="shared" si="4"/>
        <v>0.9199999999999999</v>
      </c>
      <c r="H136" s="23">
        <f t="shared" si="5"/>
        <v>0.9199999999999999</v>
      </c>
    </row>
    <row r="137" spans="1:8" ht="25.5" customHeight="1" hidden="1">
      <c r="A137" s="27"/>
      <c r="B137" s="18" t="s">
        <v>44</v>
      </c>
      <c r="C137" s="27"/>
      <c r="D137" s="22">
        <f>D138+D139+D140</f>
        <v>0</v>
      </c>
      <c r="E137" s="22">
        <f>E138+E139+E140</f>
        <v>0</v>
      </c>
      <c r="F137" s="22">
        <f>F138+F139+F140</f>
        <v>0</v>
      </c>
      <c r="G137" s="23" t="e">
        <f t="shared" si="4"/>
        <v>#DIV/0!</v>
      </c>
      <c r="H137" s="23" t="e">
        <f t="shared" si="5"/>
        <v>#DIV/0!</v>
      </c>
    </row>
    <row r="138" spans="1:8" ht="30" customHeight="1" hidden="1">
      <c r="A138" s="27"/>
      <c r="B138" s="18" t="s">
        <v>45</v>
      </c>
      <c r="C138" s="27" t="s">
        <v>65</v>
      </c>
      <c r="D138" s="22">
        <v>0</v>
      </c>
      <c r="E138" s="22">
        <v>0</v>
      </c>
      <c r="F138" s="22">
        <v>0</v>
      </c>
      <c r="G138" s="23" t="e">
        <f t="shared" si="4"/>
        <v>#DIV/0!</v>
      </c>
      <c r="H138" s="23" t="e">
        <f t="shared" si="5"/>
        <v>#DIV/0!</v>
      </c>
    </row>
    <row r="139" spans="1:8" ht="106.5" customHeight="1" hidden="1">
      <c r="A139" s="27"/>
      <c r="B139" s="41" t="s">
        <v>0</v>
      </c>
      <c r="C139" s="27" t="s">
        <v>60</v>
      </c>
      <c r="D139" s="22">
        <v>0</v>
      </c>
      <c r="E139" s="22">
        <v>0</v>
      </c>
      <c r="F139" s="22">
        <v>0</v>
      </c>
      <c r="G139" s="23" t="e">
        <f t="shared" si="4"/>
        <v>#DIV/0!</v>
      </c>
      <c r="H139" s="23" t="e">
        <f t="shared" si="5"/>
        <v>#DIV/0!</v>
      </c>
    </row>
    <row r="140" spans="1:8" ht="91.5" customHeight="1" hidden="1">
      <c r="A140" s="27"/>
      <c r="B140" s="41" t="s">
        <v>1</v>
      </c>
      <c r="C140" s="27" t="s">
        <v>61</v>
      </c>
      <c r="D140" s="22">
        <v>0</v>
      </c>
      <c r="E140" s="22">
        <v>0</v>
      </c>
      <c r="F140" s="22">
        <v>0</v>
      </c>
      <c r="G140" s="23" t="e">
        <f t="shared" si="4"/>
        <v>#DIV/0!</v>
      </c>
      <c r="H140" s="23" t="e">
        <f t="shared" si="5"/>
        <v>#DIV/0!</v>
      </c>
    </row>
    <row r="141" spans="1:8" ht="27" customHeight="1">
      <c r="A141" s="27"/>
      <c r="B141" s="18" t="s">
        <v>23</v>
      </c>
      <c r="C141" s="27"/>
      <c r="D141" s="22">
        <f>D34+D47+D55+D82+D130+D135+D137+D128+D133</f>
        <v>107695.20000000001</v>
      </c>
      <c r="E141" s="22">
        <f>E34+E47+E55+E82+E130+E135+E137+E128+E133</f>
        <v>79367.1</v>
      </c>
      <c r="F141" s="22">
        <f>F34+F47+F55+F82+F130+F135+F137+F128+F133</f>
        <v>40999.3</v>
      </c>
      <c r="G141" s="23">
        <f t="shared" si="4"/>
        <v>0.3806975612654974</v>
      </c>
      <c r="H141" s="23">
        <f t="shared" si="5"/>
        <v>0.5165780279234091</v>
      </c>
    </row>
    <row r="142" spans="1:8" ht="16.5">
      <c r="A142" s="13"/>
      <c r="B142" s="18" t="s">
        <v>33</v>
      </c>
      <c r="C142" s="27"/>
      <c r="D142" s="31">
        <f>D137</f>
        <v>0</v>
      </c>
      <c r="E142" s="31">
        <f>E137</f>
        <v>0</v>
      </c>
      <c r="F142" s="31">
        <f>F137</f>
        <v>0</v>
      </c>
      <c r="G142" s="23">
        <v>0</v>
      </c>
      <c r="H142" s="23">
        <v>0</v>
      </c>
    </row>
    <row r="143" ht="16.5" hidden="1"/>
    <row r="145" spans="2:6" ht="16.5">
      <c r="B145" s="1" t="s">
        <v>105</v>
      </c>
      <c r="F145" s="15">
        <v>18881.7</v>
      </c>
    </row>
    <row r="147" ht="16.5" hidden="1">
      <c r="B147" s="1" t="s">
        <v>34</v>
      </c>
    </row>
    <row r="148" ht="16.5" hidden="1">
      <c r="B148" s="1" t="s">
        <v>35</v>
      </c>
    </row>
    <row r="149" ht="16.5" hidden="1"/>
    <row r="150" ht="16.5" hidden="1">
      <c r="B150" s="1" t="s">
        <v>36</v>
      </c>
    </row>
    <row r="151" ht="16.5" hidden="1">
      <c r="B151" s="1" t="s">
        <v>37</v>
      </c>
    </row>
    <row r="152" ht="16.5" hidden="1"/>
    <row r="153" ht="16.5" hidden="1">
      <c r="B153" s="1" t="s">
        <v>38</v>
      </c>
    </row>
    <row r="154" ht="16.5" hidden="1">
      <c r="B154" s="1" t="s">
        <v>39</v>
      </c>
    </row>
    <row r="155" ht="16.5" hidden="1"/>
    <row r="156" ht="16.5" hidden="1">
      <c r="B156" s="1" t="s">
        <v>40</v>
      </c>
    </row>
    <row r="157" ht="16.5" hidden="1">
      <c r="B157" s="1" t="s">
        <v>41</v>
      </c>
    </row>
    <row r="158" ht="16.5" hidden="1"/>
    <row r="159" ht="16.5" hidden="1"/>
    <row r="160" spans="2:8" ht="16.5">
      <c r="B160" s="1" t="s">
        <v>42</v>
      </c>
      <c r="E160" s="15"/>
      <c r="F160" s="15">
        <f>F145+F28-F141</f>
        <v>11990.799999999988</v>
      </c>
      <c r="H160" s="15"/>
    </row>
    <row r="161" spans="5:8" ht="16.5">
      <c r="E161" s="15"/>
      <c r="F161" s="15"/>
      <c r="H161" s="15"/>
    </row>
    <row r="162" spans="2:8" ht="16.5">
      <c r="B162" s="11" t="s">
        <v>251</v>
      </c>
      <c r="E162" s="42" t="s">
        <v>250</v>
      </c>
      <c r="F162" s="42"/>
      <c r="H162" s="15"/>
    </row>
    <row r="164" ht="16.5" hidden="1"/>
    <row r="165" ht="16.5" hidden="1"/>
    <row r="166" ht="16.5" hidden="1"/>
    <row r="167" ht="16.5" hidden="1"/>
  </sheetData>
  <sheetProtection/>
  <mergeCells count="19">
    <mergeCell ref="G3:G4"/>
    <mergeCell ref="G31:G32"/>
    <mergeCell ref="A30:H30"/>
    <mergeCell ref="F31:F32"/>
    <mergeCell ref="H3:H4"/>
    <mergeCell ref="B3:B4"/>
    <mergeCell ref="D3:D4"/>
    <mergeCell ref="E3:E4"/>
    <mergeCell ref="F3:F4"/>
    <mergeCell ref="E162:F162"/>
    <mergeCell ref="D1:H1"/>
    <mergeCell ref="C3:C4"/>
    <mergeCell ref="A31:A32"/>
    <mergeCell ref="B31:B32"/>
    <mergeCell ref="D31:D32"/>
    <mergeCell ref="H31:H32"/>
    <mergeCell ref="E31:E32"/>
    <mergeCell ref="C31:C32"/>
    <mergeCell ref="A2:H2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2019-07-25T11:17:32Z</cp:lastPrinted>
  <dcterms:created xsi:type="dcterms:W3CDTF">1996-10-08T23:32:33Z</dcterms:created>
  <dcterms:modified xsi:type="dcterms:W3CDTF">2019-07-29T09:45:14Z</dcterms:modified>
  <cp:category/>
  <cp:version/>
  <cp:contentType/>
  <cp:contentStatus/>
</cp:coreProperties>
</file>