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>
    <definedName name="_xlnm.Print_Area" localSheetId="0">'МР'!$A$1:$G$201</definedName>
  </definedNames>
  <calcPr fullCalcOnLoad="1"/>
</workbook>
</file>

<file path=xl/sharedStrings.xml><?xml version="1.0" encoding="utf-8"?>
<sst xmlns="http://schemas.openxmlformats.org/spreadsheetml/2006/main" count="322" uniqueCount="310">
  <si>
    <t>ДОХОДЫ</t>
  </si>
  <si>
    <t>Налог на имущество физ.лиц</t>
  </si>
  <si>
    <t>Земельный налог</t>
  </si>
  <si>
    <t>Доходы от перечисления части прибыли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</si>
  <si>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</si>
  <si>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</si>
  <si>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</si>
  <si>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</si>
  <si>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</si>
  <si>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</si>
  <si>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</si>
  <si>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</si>
  <si>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</si>
  <si>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</si>
  <si>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</si>
  <si>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0701</t>
  </si>
  <si>
    <t>0702</t>
  </si>
  <si>
    <t>0707</t>
  </si>
  <si>
    <t>0709</t>
  </si>
  <si>
    <t>0801</t>
  </si>
  <si>
    <t>Культура</t>
  </si>
  <si>
    <t>0804</t>
  </si>
  <si>
    <t>СОЦИАЛЬНАЯ ПОЛИТИКА</t>
  </si>
  <si>
    <t>1001</t>
  </si>
  <si>
    <t>1003</t>
  </si>
  <si>
    <t>1004</t>
  </si>
  <si>
    <t>ИТОГО РАСХОДОВ</t>
  </si>
  <si>
    <t>0102</t>
  </si>
  <si>
    <t>0104</t>
  </si>
  <si>
    <t>0106</t>
  </si>
  <si>
    <t>0111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</si>
  <si>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</si>
  <si>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</si>
  <si>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</si>
  <si>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</si>
  <si>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</si>
  <si>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</si>
  <si>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</si>
  <si>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</si>
  <si>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>в том числе собственные доходы</t>
  </si>
  <si>
    <t>Мероприятия по землеустройству и землепользованию</t>
  </si>
  <si>
    <t>ФИЗИЧЕСКАЯ КУЛЬТУРА И СПОРТ</t>
  </si>
  <si>
    <t>1105</t>
  </si>
  <si>
    <t>Другие вопросы в области физической культуры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</si>
  <si>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</si>
  <si>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</si>
  <si>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</si>
  <si>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</si>
  <si>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1301</t>
  </si>
  <si>
    <t xml:space="preserve">МЕЖБЮДЖЕТНЫЕ ТРАНСФЕРТЫ </t>
  </si>
  <si>
    <t>Дошкольное образование</t>
  </si>
  <si>
    <t>Общее образование</t>
  </si>
  <si>
    <t>КУЛЬТУРА И КИНЕМАТОГРАФИЯ</t>
  </si>
  <si>
    <t>Классификация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</si>
  <si>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</si>
  <si>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</si>
  <si>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Капитальный ремонт муниципального жилищного фонда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</si>
  <si>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</si>
  <si>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</si>
  <si>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</si>
  <si>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Другие вопросы в области национальной безопасности и правоохранительной деятельности, в том числе: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</si>
  <si>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</si>
  <si>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</si>
  <si>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</si>
  <si>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</si>
  <si>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</si>
  <si>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054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</si>
  <si>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</si>
  <si>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</si>
  <si>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</si>
  <si>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</si>
  <si>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</si>
  <si>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</si>
  <si>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</si>
  <si>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</si>
  <si>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</si>
  <si>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Молодежная политика и оздоровление детей</t>
  </si>
  <si>
    <t xml:space="preserve">Выполнение других обязательств муниципального образования </t>
  </si>
  <si>
    <t>9400006600</t>
  </si>
  <si>
    <t>7510000000</t>
  </si>
  <si>
    <t>Проведение мероприятий по отлову и содержанию безнадзорных животных</t>
  </si>
  <si>
    <t>9400006700</t>
  </si>
  <si>
    <t>9130077И00   9630077900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</si>
  <si>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</si>
  <si>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</si>
  <si>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</si>
  <si>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</si>
  <si>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</si>
  <si>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</si>
  <si>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</si>
  <si>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</si>
  <si>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</si>
  <si>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</si>
  <si>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</si>
  <si>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</si>
  <si>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</si>
  <si>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</si>
  <si>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</si>
  <si>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</si>
  <si>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</si>
  <si>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</si>
  <si>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Расходы на судебные издержки и исполнение судебных решений</t>
  </si>
  <si>
    <t>Патент</t>
  </si>
  <si>
    <t>7240200740</t>
  </si>
  <si>
    <t>Техническое обслуживание систем газораспределения и газопотребления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</si>
  <si>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</si>
  <si>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</si>
  <si>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</si>
  <si>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</si>
  <si>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Другие вопросы в области культуы</t>
  </si>
  <si>
    <t>Остатки на начало года</t>
  </si>
  <si>
    <t>Выполнение других обязательств муниципального образования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</si>
  <si>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</si>
  <si>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</si>
  <si>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</si>
  <si>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Подпрограмма "Развитие учреждений и предприятий транспортной отрасли"</t>
  </si>
  <si>
    <t>7540000000</t>
  </si>
  <si>
    <t>7210000000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</si>
  <si>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</si>
  <si>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</si>
  <si>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</si>
  <si>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</si>
  <si>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</si>
  <si>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</si>
  <si>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</si>
  <si>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</si>
  <si>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</si>
  <si>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</si>
  <si>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</si>
  <si>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</si>
  <si>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сдачи в аренду имущества находящегося в оперативном управлении</t>
  </si>
  <si>
    <t>Доходы от оказания платных услуг и компенсации затрат</t>
  </si>
  <si>
    <t>991000000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</si>
  <si>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</si>
  <si>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</si>
  <si>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</si>
  <si>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</si>
  <si>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</si>
  <si>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</si>
  <si>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</si>
  <si>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</si>
  <si>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</si>
  <si>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</si>
  <si>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</si>
  <si>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</si>
  <si>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>75303G0Д20</t>
  </si>
  <si>
    <t>75306G0Д30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</si>
  <si>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</si>
  <si>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</si>
  <si>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</si>
  <si>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</si>
  <si>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72401V0000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</si>
  <si>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</si>
  <si>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</si>
  <si>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</si>
  <si>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870070А70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</si>
  <si>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</si>
  <si>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</si>
  <si>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</si>
  <si>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</si>
  <si>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</si>
  <si>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</si>
  <si>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Муниципальная программа  «Содействие занятости населения Ртищевского муниципального района Саратовской области на 2019 – 2021 годы»</t>
  </si>
  <si>
    <t>0705</t>
  </si>
  <si>
    <t>Профессиональная подготовка, переподготовка и повышение квалификации</t>
  </si>
  <si>
    <t>Охрана семьи и детства</t>
  </si>
  <si>
    <t>в том числе областные средства</t>
  </si>
  <si>
    <t>754010Т030</t>
  </si>
  <si>
    <t>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</si>
  <si>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7910500В70</t>
  </si>
  <si>
    <t>Приобретение мобильных заградительных ограждений (барьеров)</t>
  </si>
  <si>
    <t>75202GД120</t>
  </si>
  <si>
    <t xml:space="preserve">с. Сланцы.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</si>
  <si>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75202GД130</t>
  </si>
  <si>
    <t xml:space="preserve">с. Александровка.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</si>
  <si>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75202GД140</t>
  </si>
  <si>
    <t xml:space="preserve">д. Нестеровка. Мост.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</si>
  <si>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75202GД150</t>
  </si>
  <si>
    <t xml:space="preserve">Школьный маршрут Александровка - Осиновка.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</si>
  <si>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75308GД090</t>
  </si>
  <si>
    <t>75308GД110</t>
  </si>
  <si>
    <t>75311GД060</t>
  </si>
  <si>
    <t>75312GД070</t>
  </si>
  <si>
    <t>75313D7160</t>
  </si>
  <si>
    <t>75313S7160</t>
  </si>
  <si>
    <t xml:space="preserve">Мост с. Холудёновка. Диагностика мостовых сооружений  за счет средств муниципального дорожного фонда 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</si>
  <si>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(или за счет средств муниципального дорожного фонда)</t>
  </si>
  <si>
    <t>Подпрограмма "Комплексное развитие сельских территорий Ртищевского муниципального района"</t>
  </si>
  <si>
    <t>7550000000</t>
  </si>
  <si>
    <t xml:space="preserve">75501L3720
</t>
  </si>
  <si>
    <t>Актуализация правил землепользования и застройки территории Салтыковского МО (часть территории - с. Салтыковка)</t>
  </si>
  <si>
    <t>721110Г230</t>
  </si>
  <si>
    <t>721150Г240</t>
  </si>
  <si>
    <t>Изготовление проектной и рабочей документации объекта капитального строительства «Газопровод в с. Отрадино Макаровского муниципального образования Ртищевского муниципального района</t>
  </si>
  <si>
    <t>75101GД160</t>
  </si>
  <si>
    <t>Нанесение горизонтальной дорожной разметки на улично-дорожную сеть за счет средств муниципального дорожного фонда</t>
  </si>
  <si>
    <t>75202GД170</t>
  </si>
  <si>
    <t>75202GД180</t>
  </si>
  <si>
    <t>75313GД190</t>
  </si>
  <si>
    <t>Развитие транспортной инфраструктуры на сельских территориях (хутор Березовый) обл. бюджет</t>
  </si>
  <si>
    <t>Развитие транспортной инфраструктуры на сельских территориях (хутор Березовый)местный бюджет</t>
  </si>
  <si>
    <t>742020Э070</t>
  </si>
  <si>
    <t>742030Э080</t>
  </si>
  <si>
    <t>742040Э090</t>
  </si>
  <si>
    <t>7420000000</t>
  </si>
  <si>
    <t>Разработка проектно – сметной документации установки и газификации комплекса автономного отопления нежилого здания Выдвиженского сельского дома культуры</t>
  </si>
  <si>
    <t>Установка и газификация комплекса автономного отопления нежилого здания Выдвиженского сельского дома культуры</t>
  </si>
  <si>
    <t>Техническое присоединение к системе газоснабжения</t>
  </si>
  <si>
    <t xml:space="preserve">72201U0220
</t>
  </si>
  <si>
    <t>741040Э110</t>
  </si>
  <si>
    <t>741040Э120</t>
  </si>
  <si>
    <t>741040Э130</t>
  </si>
  <si>
    <t>Изготовление проектно - сметной документации на газоснабжение девяти муниципальных квартир</t>
  </si>
  <si>
    <t>Переустройство систем поквартирного газоснабжения девяти муниципальных квартир</t>
  </si>
  <si>
    <t>Переустройство систем поквартирного теплоснабжения девяти муниципальных квартир</t>
  </si>
  <si>
    <t>7410000000</t>
  </si>
  <si>
    <t>Актуализация правил землепользования и застройки территории Урусовского МО (часть территории - п. Ртищевский)"</t>
  </si>
  <si>
    <t>Подпрограмма "Модернизация  объектов коммунальной инфраструктуры", в том числе:</t>
  </si>
  <si>
    <t>Подпрограмма "Энергосбережение и повышение энергоэффективности в организациях бюджетной сферы", в том числе:</t>
  </si>
  <si>
    <t>75302G0890</t>
  </si>
  <si>
    <t>7240500ф80</t>
  </si>
  <si>
    <t>Подготовка документации по планировке территорий</t>
  </si>
  <si>
    <t>721170Г260</t>
  </si>
  <si>
    <t>721090Г250</t>
  </si>
  <si>
    <t>Актуализация схемы территориального планирования Ртищевского муниципального района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</si>
  <si>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</si>
  <si>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% к плану 9 месяцев</t>
  </si>
  <si>
    <t>75303GД220</t>
  </si>
  <si>
    <t>Покраска барьерных ограждений в с. Александровка</t>
  </si>
  <si>
    <t>75311GД210</t>
  </si>
  <si>
    <t>75311GД230</t>
  </si>
  <si>
    <t>75311GД240</t>
  </si>
  <si>
    <t xml:space="preserve">Ремонт дорожного покрытия на путепроводе </t>
  </si>
  <si>
    <t>Проведение планово - предупредительных работ на мосту по ул. Сердобский тупик в г. Ртищево</t>
  </si>
  <si>
    <t>Проведение планово - предупредительных работ на мосту в с. Макарово</t>
  </si>
  <si>
    <t>75501У3730</t>
  </si>
  <si>
    <t>75501У3740</t>
  </si>
  <si>
    <t>75501У3750</t>
  </si>
  <si>
    <t>Внесение изменений в проектную документацию</t>
  </si>
  <si>
    <t>Выполнение геодезических и геологических изысканий по объекту</t>
  </si>
  <si>
    <t>Выполнение экологических изысканий по объекту</t>
  </si>
  <si>
    <t>Проведение государственной экспертизы проектной документации по объекту</t>
  </si>
  <si>
    <t>75501У3760</t>
  </si>
  <si>
    <t>741050Э140</t>
  </si>
  <si>
    <t>Проведение работ по замене котла в квартире жилого дома по адресу: Саратовская область, Ртищевский район, п. Темп, ул. Гагарина, д. 26, кв. 3</t>
  </si>
  <si>
    <t>742050Э150</t>
  </si>
  <si>
    <t>742060Э160</t>
  </si>
  <si>
    <t>742070Э170</t>
  </si>
  <si>
    <t>742080Э180</t>
  </si>
  <si>
    <t>Монтаж инженерных сетей и оборудования для подключения (технологического присоединения) нежилого здания (дом Культуры), расположенного по адресу: Саратовская область, Ртищевский район, п. Центральная усадьба совхоза "Выдвиженец", ул. Юбилейная, д. 22 к сетям газораспределения</t>
  </si>
  <si>
    <t>Подготовка площадки для установки газового оборудования (котлов наружного применения) при газификации  нежилого здания (дом Культуры), расположенного по адресу: Саратовская область, Ртищевский район, п. Центральная усадьба совхоза "Выдвиженец", ул. Юбилейная, д. 22</t>
  </si>
  <si>
    <t>Приобретение резервного источника питания (генератора)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 нежилого здания (дом Культуры), расположенного по адресу: Саратовская область, Ртищевский район, п. Центральная усадьба совхоза "Выдвиженец", ул. Юбилейная, д. 22</t>
  </si>
  <si>
    <t>Технический надзор застроительством вводного газопровода и внутреннего газопровода, монтажом газоиспользующего оборудования административного, общественного здания на объекте - нежилое здание, расположенное по адресу: Саратовская область, Ртищевский район, п. Центральная усадьба совхоза "Выдвиженец", ул. Юбилейная, д. 22</t>
  </si>
  <si>
    <t>Подпрограмма " Энергосбережение и повышение энергоэффективности систем коммунальной инфраструктуры"", в том числе:</t>
  </si>
  <si>
    <t>75103GД250</t>
  </si>
  <si>
    <t>Обеспечение безопасности дорожного движения ул. Сердобский проезд мост р. Ольшанка</t>
  </si>
  <si>
    <t>75308GД120</t>
  </si>
  <si>
    <t>75309GД020</t>
  </si>
  <si>
    <t xml:space="preserve">Мост д. Селитьба с. Александровка. Диагностика мостовых сооружений за счет средств муниципального дорожного фонда </t>
  </si>
  <si>
    <t>Паспортизация автомобильных дорог</t>
  </si>
  <si>
    <t>75311GД270</t>
  </si>
  <si>
    <t>75311GД280</t>
  </si>
  <si>
    <t>Проведение планово - предупредительных работ на мосту в с. Холудёновка</t>
  </si>
  <si>
    <t>Ремонтные работы по устройству водопропускной трубы на внутрипоселковой дороге с. Подгоренка ул. Горная</t>
  </si>
  <si>
    <t xml:space="preserve"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 </t>
  </si>
  <si>
    <t>91400083Ж0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</si>
  <si>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</si>
  <si>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план на текущий период</t>
  </si>
  <si>
    <t xml:space="preserve">9930077130
</t>
  </si>
  <si>
    <t xml:space="preserve">Сведения 
об исполнении бюджета Ртищевского муниципального района 
за 2020 год
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</si>
  <si>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</si>
  <si>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</si>
  <si>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</si>
  <si>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НАЛОГОВЫЕ И НЕНАЛОГОВЫЕ ДОХОДЫ</t>
  </si>
  <si>
    <t>Единый сельскохозяйственный налог</t>
  </si>
  <si>
    <t xml:space="preserve">Доходы от продажи материальных и нематариальных активов (имущества, земельных участков) </t>
  </si>
  <si>
    <t>Штрафы, санкции, возмещение ущерба (в том числе штрафы ГРОВД)</t>
  </si>
  <si>
    <t xml:space="preserve">Межбюджетные трансферты, передаваемые бюджетам муниципальных районов </t>
  </si>
  <si>
    <t xml:space="preserve">Иные межбюджетные трансферты на выполнение переданных полномочий </t>
  </si>
  <si>
    <t>ИТОГО ДОХОДОВ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</si>
  <si>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в том числе:</t>
  </si>
  <si>
    <t>Администрация муниципального района</t>
  </si>
  <si>
    <t>Другие общегосударственные вопросы, в том числе:</t>
  </si>
  <si>
    <t xml:space="preserve">Расходы на обеспечение деятельности муниципальных казенных учреждений  </t>
  </si>
  <si>
    <t xml:space="preserve">Отдел по управлению имуществом </t>
  </si>
  <si>
    <t>НАЦИОНАЛЬНАЯ БЕЗОПАСНОСТЬ И ПРАВООХРАНИТЕЛЬНАЯ ДЕЯТЕЛЬНОСТЬ</t>
  </si>
  <si>
    <t>Общеэкономические вопросы, в том числе:</t>
  </si>
  <si>
    <t>Транспорт, в том числе:</t>
  </si>
  <si>
    <t>Сельское хозяйство и рыболовство, в том числе:</t>
  </si>
  <si>
    <t>Дорожное хозяйство (дорожные фонды), в том числе:</t>
  </si>
  <si>
    <t>Развитие транспортной инфраструктуры на сельских территориях (хутор Березовый)</t>
  </si>
  <si>
    <t>Предоставление грантов начинающим субъектам малого предпринимательства на создание собственного бизнеса</t>
  </si>
  <si>
    <t>Жилищное хозяйство, в том числе:</t>
  </si>
  <si>
    <t>Коммунальное хозяйство, в том числе:</t>
  </si>
  <si>
    <t>Модернизация объектов водоснабжения и водоотведения</t>
  </si>
  <si>
    <t>Реализация мероприятий по обеспечению жильем молодых семей за счет средств федерального, областного и  местного бюджетов</t>
  </si>
  <si>
    <t>Охрана семьи и детства  (компенсация части родительской платы, опека несовершеннолетних)</t>
  </si>
  <si>
    <t xml:space="preserve"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</t>
  </si>
  <si>
    <t xml:space="preserve">п. Правда.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</t>
  </si>
  <si>
    <t xml:space="preserve">с. Васильевка.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</t>
  </si>
  <si>
    <t>Ремонт дорожного покрытия улиц в границах сельских населённых пунктов</t>
  </si>
  <si>
    <t xml:space="preserve">Летнее содержание </t>
  </si>
  <si>
    <t>Зимнее содержание</t>
  </si>
  <si>
    <t xml:space="preserve">Изготовление сметной документации, технический контроль </t>
  </si>
  <si>
    <t xml:space="preserve">Труба с. Александровка. Ремонт искусственных сооружений  </t>
  </si>
  <si>
    <t xml:space="preserve">Сельские муниципальные образования. Приобретение остановочных павильонов </t>
  </si>
  <si>
    <t xml:space="preserve">Обеспечение капитального ремонта и ремонта автомобильных дорог общего пользования местного значения муниципальных районов области </t>
  </si>
  <si>
    <t xml:space="preserve">Капитальный ремонт и ремонт автомобильных дорог общего пользования местного значения </t>
  </si>
  <si>
    <t xml:space="preserve">Приложение № 1
к распоряжению администрации Ртищевского  муниципального района 
от 15 марта 2021 года № 158-р
</t>
  </si>
  <si>
    <t xml:space="preserve">     Верно: начальник отдела делопроизводства                             Ю.А. Малюгина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</si>
</sst>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  <numFmt numFmtId="217" formatCode="#,##0.00;[Red]\-#,##0.00"/>
  </numFmts>
  <fonts count="24">
    <font>
      <sz val="10"/>
      <name val="Arial"/>
      <family val="0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193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93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203" fontId="3" fillId="0" borderId="10" xfId="62" applyNumberFormat="1" applyFont="1" applyFill="1" applyBorder="1" applyAlignment="1" applyProtection="1">
      <alignment vertical="center" wrapText="1"/>
      <protection hidden="1"/>
    </xf>
    <xf numFmtId="49" fontId="4" fillId="0" borderId="10" xfId="62" applyNumberFormat="1" applyFont="1" applyFill="1" applyBorder="1" applyAlignment="1" applyProtection="1">
      <alignment vertical="center" wrapText="1"/>
      <protection hidden="1"/>
    </xf>
    <xf numFmtId="203" fontId="4" fillId="0" borderId="10" xfId="62" applyNumberFormat="1" applyFont="1" applyFill="1" applyBorder="1" applyAlignment="1" applyProtection="1">
      <alignment vertical="center" wrapText="1"/>
      <protection hidden="1"/>
    </xf>
    <xf numFmtId="49" fontId="3" fillId="0" borderId="10" xfId="62" applyNumberFormat="1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212" fontId="4" fillId="0" borderId="10" xfId="103" applyNumberFormat="1" applyFont="1" applyFill="1" applyBorder="1" applyAlignment="1" applyProtection="1">
      <alignment horizontal="center"/>
      <protection hidden="1"/>
    </xf>
    <xf numFmtId="212" fontId="3" fillId="0" borderId="10" xfId="103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 horizontal="left" vertical="center"/>
    </xf>
    <xf numFmtId="193" fontId="3" fillId="0" borderId="10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193" fontId="3" fillId="0" borderId="0" xfId="0" applyNumberFormat="1" applyFont="1" applyFill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193" fontId="3" fillId="0" borderId="0" xfId="0" applyNumberFormat="1" applyFont="1" applyFill="1" applyBorder="1" applyAlignment="1">
      <alignment horizontal="left" vertical="top" wrapText="1"/>
    </xf>
    <xf numFmtId="9" fontId="3" fillId="0" borderId="13" xfId="0" applyNumberFormat="1" applyFont="1" applyFill="1" applyBorder="1" applyAlignment="1">
      <alignment horizontal="left" vertical="top" wrapText="1"/>
    </xf>
    <xf numFmtId="9" fontId="4" fillId="0" borderId="13" xfId="0" applyNumberFormat="1" applyFont="1" applyFill="1" applyBorder="1" applyAlignment="1">
      <alignment horizontal="left" vertical="top" wrapText="1"/>
    </xf>
    <xf numFmtId="9" fontId="4" fillId="0" borderId="0" xfId="0" applyNumberFormat="1" applyFont="1" applyFill="1" applyBorder="1" applyAlignment="1">
      <alignment horizontal="left" vertical="top" wrapText="1"/>
    </xf>
    <xf numFmtId="9" fontId="4" fillId="0" borderId="0" xfId="0" applyNumberFormat="1" applyFont="1" applyFill="1" applyBorder="1" applyAlignment="1">
      <alignment horizontal="left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212" fontId="4" fillId="0" borderId="10" xfId="63" applyNumberFormat="1" applyFont="1" applyFill="1" applyBorder="1" applyAlignment="1" applyProtection="1">
      <alignment horizontal="center"/>
      <protection hidden="1"/>
    </xf>
    <xf numFmtId="212" fontId="4" fillId="0" borderId="10" xfId="144" applyNumberFormat="1" applyFont="1" applyFill="1" applyBorder="1" applyAlignment="1" applyProtection="1">
      <alignment horizontal="center"/>
      <protection hidden="1"/>
    </xf>
    <xf numFmtId="212" fontId="4" fillId="0" borderId="10" xfId="154" applyNumberFormat="1" applyFont="1" applyFill="1" applyBorder="1" applyAlignment="1" applyProtection="1">
      <alignment horizontal="center"/>
      <protection hidden="1"/>
    </xf>
    <xf numFmtId="212" fontId="4" fillId="0" borderId="10" xfId="155" applyNumberFormat="1" applyFont="1" applyFill="1" applyBorder="1" applyAlignment="1" applyProtection="1">
      <alignment horizontal="center"/>
      <protection hidden="1"/>
    </xf>
    <xf numFmtId="212" fontId="4" fillId="0" borderId="10" xfId="149" applyNumberFormat="1" applyFont="1" applyFill="1" applyBorder="1" applyAlignment="1" applyProtection="1">
      <alignment horizontal="center"/>
      <protection hidden="1"/>
    </xf>
    <xf numFmtId="212" fontId="4" fillId="0" borderId="10" xfId="104" applyNumberFormat="1" applyFont="1" applyFill="1" applyBorder="1" applyAlignment="1" applyProtection="1">
      <alignment horizontal="center"/>
      <protection hidden="1"/>
    </xf>
    <xf numFmtId="212" fontId="4" fillId="0" borderId="10" xfId="133" applyNumberFormat="1" applyFont="1" applyFill="1" applyBorder="1" applyAlignment="1" applyProtection="1">
      <alignment horizontal="center"/>
      <protection hidden="1"/>
    </xf>
    <xf numFmtId="212" fontId="4" fillId="0" borderId="10" xfId="116" applyNumberFormat="1" applyFont="1" applyFill="1" applyBorder="1" applyAlignment="1" applyProtection="1">
      <alignment horizontal="center"/>
      <protection hidden="1"/>
    </xf>
    <xf numFmtId="212" fontId="4" fillId="0" borderId="10" xfId="156" applyNumberFormat="1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>
      <alignment horizontal="left" vertical="top" wrapText="1"/>
    </xf>
    <xf numFmtId="192" fontId="3" fillId="0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2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44" xfId="100"/>
    <cellStyle name="Обычный 2 45" xfId="101"/>
    <cellStyle name="Обычный 2 46" xfId="102"/>
    <cellStyle name="Обычный 2 47" xfId="103"/>
    <cellStyle name="Обычный 2 48" xfId="104"/>
    <cellStyle name="Обычный 2 49" xfId="105"/>
    <cellStyle name="Обычный 2 5" xfId="106"/>
    <cellStyle name="Обычный 2 50" xfId="107"/>
    <cellStyle name="Обычный 2 51" xfId="108"/>
    <cellStyle name="Обычный 2 52" xfId="109"/>
    <cellStyle name="Обычный 2 53" xfId="110"/>
    <cellStyle name="Обычный 2 54" xfId="111"/>
    <cellStyle name="Обычный 2 55" xfId="112"/>
    <cellStyle name="Обычный 2 56" xfId="113"/>
    <cellStyle name="Обычный 2 57" xfId="114"/>
    <cellStyle name="Обычный 2 58" xfId="115"/>
    <cellStyle name="Обычный 2 59" xfId="116"/>
    <cellStyle name="Обычный 2 6" xfId="117"/>
    <cellStyle name="Обычный 2 60" xfId="118"/>
    <cellStyle name="Обычный 2 61" xfId="119"/>
    <cellStyle name="Обычный 2 62" xfId="120"/>
    <cellStyle name="Обычный 2 63" xfId="121"/>
    <cellStyle name="Обычный 2 64" xfId="122"/>
    <cellStyle name="Обычный 2 65" xfId="123"/>
    <cellStyle name="Обычный 2 66" xfId="124"/>
    <cellStyle name="Обычный 2 67" xfId="125"/>
    <cellStyle name="Обычный 2 68" xfId="126"/>
    <cellStyle name="Обычный 2 69" xfId="127"/>
    <cellStyle name="Обычный 2 7" xfId="128"/>
    <cellStyle name="Обычный 2 70" xfId="129"/>
    <cellStyle name="Обычный 2 71" xfId="130"/>
    <cellStyle name="Обычный 2 72" xfId="131"/>
    <cellStyle name="Обычный 2 73" xfId="132"/>
    <cellStyle name="Обычный 2 74" xfId="133"/>
    <cellStyle name="Обычный 2 75" xfId="134"/>
    <cellStyle name="Обычный 2 76" xfId="135"/>
    <cellStyle name="Обычный 2 77" xfId="136"/>
    <cellStyle name="Обычный 2 78" xfId="137"/>
    <cellStyle name="Обычный 2 79" xfId="138"/>
    <cellStyle name="Обычный 2 8" xfId="139"/>
    <cellStyle name="Обычный 2 80" xfId="140"/>
    <cellStyle name="Обычный 2 81" xfId="141"/>
    <cellStyle name="Обычный 2 82" xfId="142"/>
    <cellStyle name="Обычный 2 83" xfId="143"/>
    <cellStyle name="Обычный 2 84" xfId="144"/>
    <cellStyle name="Обычный 2 85" xfId="145"/>
    <cellStyle name="Обычный 2 86" xfId="146"/>
    <cellStyle name="Обычный 2 87" xfId="147"/>
    <cellStyle name="Обычный 2 88" xfId="148"/>
    <cellStyle name="Обычный 2 89" xfId="149"/>
    <cellStyle name="Обычный 2 9" xfId="150"/>
    <cellStyle name="Обычный 2 90" xfId="151"/>
    <cellStyle name="Обычный 2 91" xfId="152"/>
    <cellStyle name="Обычный 2 92" xfId="153"/>
    <cellStyle name="Обычный 2 93" xfId="154"/>
    <cellStyle name="Обычный 2 94" xfId="155"/>
    <cellStyle name="Обычный 2 95" xfId="156"/>
    <cellStyle name="Обычный 2 96" xfId="157"/>
    <cellStyle name="Обычный 2 97" xfId="158"/>
    <cellStyle name="Обычный 20" xfId="159"/>
    <cellStyle name="Обычный 21" xfId="160"/>
    <cellStyle name="Обычный 22" xfId="161"/>
    <cellStyle name="Обычный 23" xfId="162"/>
    <cellStyle name="Обычный 24" xfId="163"/>
    <cellStyle name="Обычный 25" xfId="164"/>
    <cellStyle name="Обычный 26" xfId="165"/>
    <cellStyle name="Обычный 27" xfId="166"/>
    <cellStyle name="Обычный 28" xfId="167"/>
    <cellStyle name="Обычный 29" xfId="168"/>
    <cellStyle name="Обычный 3" xfId="169"/>
    <cellStyle name="Обычный 30" xfId="170"/>
    <cellStyle name="Обычный 31" xfId="171"/>
    <cellStyle name="Обычный 32" xfId="172"/>
    <cellStyle name="Обычный 33" xfId="173"/>
    <cellStyle name="Обычный 34" xfId="174"/>
    <cellStyle name="Обычный 35" xfId="175"/>
    <cellStyle name="Обычный 36" xfId="176"/>
    <cellStyle name="Обычный 37" xfId="177"/>
    <cellStyle name="Обычный 38" xfId="178"/>
    <cellStyle name="Обычный 39" xfId="179"/>
    <cellStyle name="Обычный 4" xfId="180"/>
    <cellStyle name="Обычный 40" xfId="181"/>
    <cellStyle name="Обычный 41" xfId="182"/>
    <cellStyle name="Обычный 42" xfId="183"/>
    <cellStyle name="Обычный 43" xfId="184"/>
    <cellStyle name="Обычный 44" xfId="185"/>
    <cellStyle name="Обычный 45" xfId="186"/>
    <cellStyle name="Обычный 46" xfId="187"/>
    <cellStyle name="Обычный 47" xfId="188"/>
    <cellStyle name="Обычный 48" xfId="189"/>
    <cellStyle name="Обычный 49" xfId="190"/>
    <cellStyle name="Обычный 5" xfId="191"/>
    <cellStyle name="Обычный 50" xfId="192"/>
    <cellStyle name="Обычный 51" xfId="193"/>
    <cellStyle name="Обычный 52" xfId="194"/>
    <cellStyle name="Обычный 53" xfId="195"/>
    <cellStyle name="Обычный 54" xfId="196"/>
    <cellStyle name="Обычный 55" xfId="197"/>
    <cellStyle name="Обычный 56" xfId="198"/>
    <cellStyle name="Обычный 57" xfId="199"/>
    <cellStyle name="Обычный 58" xfId="200"/>
    <cellStyle name="Обычный 59" xfId="201"/>
    <cellStyle name="Обычный 6" xfId="202"/>
    <cellStyle name="Обычный 60" xfId="203"/>
    <cellStyle name="Обычный 61" xfId="204"/>
    <cellStyle name="Обычный 62" xfId="205"/>
    <cellStyle name="Обычный 63" xfId="206"/>
    <cellStyle name="Обычный 64" xfId="207"/>
    <cellStyle name="Обычный 65" xfId="208"/>
    <cellStyle name="Обычный 66" xfId="209"/>
    <cellStyle name="Обычный 67" xfId="210"/>
    <cellStyle name="Обычный 68" xfId="211"/>
    <cellStyle name="Обычный 69" xfId="212"/>
    <cellStyle name="Обычный 7" xfId="213"/>
    <cellStyle name="Обычный 70" xfId="214"/>
    <cellStyle name="Обычный 71" xfId="215"/>
    <cellStyle name="Обычный 72" xfId="216"/>
    <cellStyle name="Обычный 73" xfId="217"/>
    <cellStyle name="Обычный 74" xfId="218"/>
    <cellStyle name="Обычный 75" xfId="219"/>
    <cellStyle name="Обычный 76" xfId="220"/>
    <cellStyle name="Обычный 77" xfId="221"/>
    <cellStyle name="Обычный 78" xfId="222"/>
    <cellStyle name="Обычный 79" xfId="223"/>
    <cellStyle name="Обычный 8" xfId="224"/>
    <cellStyle name="Обычный 80" xfId="225"/>
    <cellStyle name="Обычный 81" xfId="226"/>
    <cellStyle name="Обычный 82" xfId="227"/>
    <cellStyle name="Обычный 83" xfId="228"/>
    <cellStyle name="Обычный 84" xfId="229"/>
    <cellStyle name="Обычный 85" xfId="230"/>
    <cellStyle name="Обычный 86" xfId="231"/>
    <cellStyle name="Обычный 87" xfId="232"/>
    <cellStyle name="Обычный 88" xfId="233"/>
    <cellStyle name="Обычный 89" xfId="234"/>
    <cellStyle name="Обычный 9" xfId="235"/>
    <cellStyle name="Обычный 90" xfId="236"/>
    <cellStyle name="Обычный 91" xfId="237"/>
    <cellStyle name="Обычный 92" xfId="238"/>
    <cellStyle name="Обычный 93" xfId="239"/>
    <cellStyle name="Обычный 94" xfId="240"/>
    <cellStyle name="Обычный 95" xfId="241"/>
    <cellStyle name="Обычный 96" xfId="242"/>
    <cellStyle name="Обычный 97" xfId="243"/>
    <cellStyle name="Плохой" xfId="244"/>
    <cellStyle name="Пояснение" xfId="245"/>
    <cellStyle name="Примечание" xfId="246"/>
    <cellStyle name="Percent" xfId="247"/>
    <cellStyle name="Связанная ячейка" xfId="248"/>
    <cellStyle name="Текст предупреждения" xfId="249"/>
    <cellStyle name="Comma" xfId="250"/>
    <cellStyle name="Comma [0]" xfId="251"/>
    <cellStyle name="Хороший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01"/>
  <sheetViews>
    <sheetView tabSelected="1" view="pageBreakPreview" zoomScaleNormal="85" zoomScaleSheetLayoutView="100" workbookViewId="0" topLeftCell="A1">
      <selection activeCell="C204" sqref="C204"/>
    </sheetView>
  </sheetViews>
  <sheetFormatPr defaultColWidth="9.140625" defaultRowHeight="12.75"/>
  <cols>
    <col min="1" max="1" width="54.57421875" style="24" customWidth="1"/>
    <col min="2" max="2" width="15.7109375" style="25" hidden="1" customWidth="1"/>
    <col min="3" max="3" width="19.421875" style="36" customWidth="1"/>
    <col min="4" max="4" width="13.8515625" style="36" hidden="1" customWidth="1"/>
    <col min="5" max="5" width="17.140625" style="36" customWidth="1"/>
    <col min="6" max="6" width="19.00390625" style="36" customWidth="1"/>
    <col min="7" max="7" width="14.7109375" style="36" hidden="1" customWidth="1"/>
    <col min="8" max="8" width="12.57421875" style="24" customWidth="1"/>
    <col min="9" max="9" width="14.57421875" style="24" customWidth="1"/>
    <col min="10" max="10" width="7.140625" style="24" customWidth="1"/>
    <col min="11" max="11" width="17.57421875" style="24" customWidth="1"/>
    <col min="12" max="16384" width="9.140625" style="24" customWidth="1"/>
  </cols>
  <sheetData>
    <row r="1" spans="2:7" s="45" customFormat="1" ht="76.5" customHeight="1">
      <c r="B1" s="46"/>
      <c r="C1" s="79" t="s">
        <v>308</v>
      </c>
      <c r="D1" s="79"/>
      <c r="E1" s="79"/>
      <c r="F1" s="79"/>
      <c r="G1" s="47"/>
    </row>
    <row r="2" spans="1:8" s="45" customFormat="1" ht="68.25" customHeight="1">
      <c r="A2" s="80" t="s">
        <v>269</v>
      </c>
      <c r="B2" s="80"/>
      <c r="C2" s="80"/>
      <c r="D2" s="80"/>
      <c r="E2" s="80"/>
      <c r="F2" s="80"/>
      <c r="G2" s="37"/>
      <c r="H2" s="38"/>
    </row>
    <row r="3" spans="1:8" s="45" customFormat="1" ht="12.75" customHeight="1">
      <c r="A3" s="75" t="s">
        <v>0</v>
      </c>
      <c r="B3" s="71" t="s">
        <v>53</v>
      </c>
      <c r="C3" s="68" t="s">
        <v>270</v>
      </c>
      <c r="D3" s="75" t="s">
        <v>267</v>
      </c>
      <c r="E3" s="68" t="s">
        <v>271</v>
      </c>
      <c r="F3" s="68" t="s">
        <v>272</v>
      </c>
      <c r="G3" s="75" t="s">
        <v>226</v>
      </c>
      <c r="H3" s="48"/>
    </row>
    <row r="4" spans="1:8" s="45" customFormat="1" ht="83.25" customHeight="1">
      <c r="A4" s="76"/>
      <c r="B4" s="72"/>
      <c r="C4" s="68"/>
      <c r="D4" s="76"/>
      <c r="E4" s="68"/>
      <c r="F4" s="68"/>
      <c r="G4" s="76"/>
      <c r="H4" s="48"/>
    </row>
    <row r="5" spans="1:8" s="45" customFormat="1" ht="15" customHeight="1">
      <c r="A5" s="2">
        <v>1</v>
      </c>
      <c r="B5" s="3"/>
      <c r="C5" s="6">
        <v>2</v>
      </c>
      <c r="D5" s="2"/>
      <c r="E5" s="6">
        <v>3</v>
      </c>
      <c r="F5" s="6">
        <v>4</v>
      </c>
      <c r="G5" s="2"/>
      <c r="H5" s="48"/>
    </row>
    <row r="6" spans="1:8" ht="24" customHeight="1">
      <c r="A6" s="1" t="s">
        <v>273</v>
      </c>
      <c r="B6" s="4"/>
      <c r="C6" s="5">
        <f>C7+C8+C9+C10+C12+C14+C16+C17+C18+C19+C22+C24+C25+C26+C28</f>
        <v>192323.30000000002</v>
      </c>
      <c r="D6" s="5">
        <f>D7+D9+D10+D11+D12+D13+D14+D15+D16+D17+D18+D19+D22+D23+D24+D25+D26+D28+D8</f>
        <v>185123.30000000002</v>
      </c>
      <c r="E6" s="5">
        <f>E7+E8+E9+E10+E12+E14+E16+E17+E18+E19+E22+E24+E25+E26+E28</f>
        <v>197786.79999999996</v>
      </c>
      <c r="F6" s="66">
        <f>E6/C6</f>
        <v>1.028407894415289</v>
      </c>
      <c r="G6" s="8">
        <f>E6/D6</f>
        <v>1.068405759836822</v>
      </c>
      <c r="H6" s="39"/>
    </row>
    <row r="7" spans="1:8" ht="16.5">
      <c r="A7" s="1" t="s">
        <v>123</v>
      </c>
      <c r="B7" s="4"/>
      <c r="C7" s="5">
        <v>128809.2</v>
      </c>
      <c r="D7" s="5">
        <v>124809.2</v>
      </c>
      <c r="E7" s="5">
        <v>130483.7</v>
      </c>
      <c r="F7" s="66">
        <f aca="true" t="shared" si="0" ref="F7:F38">E7/C7</f>
        <v>1.0129998478369557</v>
      </c>
      <c r="G7" s="8">
        <f aca="true" t="shared" si="1" ref="G7:G38">E7/D7</f>
        <v>1.0454653983840936</v>
      </c>
      <c r="H7" s="39"/>
    </row>
    <row r="8" spans="1:8" ht="33">
      <c r="A8" s="1" t="s">
        <v>124</v>
      </c>
      <c r="B8" s="4"/>
      <c r="C8" s="5">
        <v>200</v>
      </c>
      <c r="D8" s="5">
        <v>100</v>
      </c>
      <c r="E8" s="5">
        <v>329.4</v>
      </c>
      <c r="F8" s="66">
        <f t="shared" si="0"/>
        <v>1.6469999999999998</v>
      </c>
      <c r="G8" s="8">
        <f t="shared" si="1"/>
        <v>3.2939999999999996</v>
      </c>
      <c r="H8" s="39"/>
    </row>
    <row r="9" spans="1:8" ht="33">
      <c r="A9" s="1" t="s">
        <v>125</v>
      </c>
      <c r="B9" s="4"/>
      <c r="C9" s="5">
        <v>10000</v>
      </c>
      <c r="D9" s="5">
        <v>10700</v>
      </c>
      <c r="E9" s="5">
        <v>10249.6</v>
      </c>
      <c r="F9" s="66">
        <f t="shared" si="0"/>
        <v>1.02496</v>
      </c>
      <c r="G9" s="8">
        <f t="shared" si="1"/>
        <v>0.9579065420560748</v>
      </c>
      <c r="H9" s="39"/>
    </row>
    <row r="10" spans="1:8" ht="16.5">
      <c r="A10" s="1" t="s">
        <v>274</v>
      </c>
      <c r="B10" s="4"/>
      <c r="C10" s="5">
        <v>12786.8</v>
      </c>
      <c r="D10" s="5">
        <v>12186.8</v>
      </c>
      <c r="E10" s="5">
        <v>13391.7</v>
      </c>
      <c r="F10" s="66">
        <f t="shared" si="0"/>
        <v>1.0473065974285984</v>
      </c>
      <c r="G10" s="8">
        <f t="shared" si="1"/>
        <v>1.0988692683887487</v>
      </c>
      <c r="H10" s="39"/>
    </row>
    <row r="11" spans="1:8" ht="16.5" hidden="1">
      <c r="A11" s="1" t="s">
        <v>1</v>
      </c>
      <c r="B11" s="4"/>
      <c r="C11" s="5">
        <v>0</v>
      </c>
      <c r="D11" s="5">
        <v>0</v>
      </c>
      <c r="E11" s="5">
        <v>0</v>
      </c>
      <c r="F11" s="66" t="e">
        <f t="shared" si="0"/>
        <v>#DIV/0!</v>
      </c>
      <c r="G11" s="8" t="e">
        <f t="shared" si="1"/>
        <v>#DIV/0!</v>
      </c>
      <c r="H11" s="39"/>
    </row>
    <row r="12" spans="1:8" ht="16.5">
      <c r="A12" s="1" t="s">
        <v>69</v>
      </c>
      <c r="B12" s="4"/>
      <c r="C12" s="5">
        <v>22001.7</v>
      </c>
      <c r="D12" s="5">
        <v>22001.7</v>
      </c>
      <c r="E12" s="5">
        <v>23530</v>
      </c>
      <c r="F12" s="66">
        <f t="shared" si="0"/>
        <v>1.0694628142370817</v>
      </c>
      <c r="G12" s="8">
        <f t="shared" si="1"/>
        <v>1.0694628142370817</v>
      </c>
      <c r="H12" s="39"/>
    </row>
    <row r="13" spans="1:8" ht="16.5" hidden="1">
      <c r="A13" s="1" t="s">
        <v>2</v>
      </c>
      <c r="B13" s="4"/>
      <c r="C13" s="5">
        <v>0</v>
      </c>
      <c r="D13" s="5">
        <v>0</v>
      </c>
      <c r="E13" s="5">
        <v>0</v>
      </c>
      <c r="F13" s="66" t="e">
        <f t="shared" si="0"/>
        <v>#DIV/0!</v>
      </c>
      <c r="G13" s="8" t="e">
        <f t="shared" si="1"/>
        <v>#DIV/0!</v>
      </c>
      <c r="H13" s="39"/>
    </row>
    <row r="14" spans="1:8" ht="17.25" customHeight="1">
      <c r="A14" s="1" t="s">
        <v>126</v>
      </c>
      <c r="B14" s="4"/>
      <c r="C14" s="5">
        <v>5813.9</v>
      </c>
      <c r="D14" s="5">
        <v>4713.9</v>
      </c>
      <c r="E14" s="5">
        <v>6221.4</v>
      </c>
      <c r="F14" s="66">
        <f t="shared" si="0"/>
        <v>1.0700906448339325</v>
      </c>
      <c r="G14" s="8">
        <f t="shared" si="1"/>
        <v>1.3197988926366704</v>
      </c>
      <c r="H14" s="39"/>
    </row>
    <row r="15" spans="1:8" ht="18.75" customHeight="1" hidden="1">
      <c r="A15" s="1" t="s">
        <v>102</v>
      </c>
      <c r="B15" s="4"/>
      <c r="C15" s="5"/>
      <c r="D15" s="5"/>
      <c r="E15" s="5"/>
      <c r="F15" s="66" t="e">
        <f t="shared" si="0"/>
        <v>#DIV/0!</v>
      </c>
      <c r="G15" s="8" t="e">
        <f t="shared" si="1"/>
        <v>#DIV/0!</v>
      </c>
      <c r="H15" s="39"/>
    </row>
    <row r="16" spans="1:8" ht="33">
      <c r="A16" s="1" t="s">
        <v>127</v>
      </c>
      <c r="B16" s="4"/>
      <c r="C16" s="5">
        <v>4600</v>
      </c>
      <c r="D16" s="5">
        <v>4600</v>
      </c>
      <c r="E16" s="5">
        <v>4872.3</v>
      </c>
      <c r="F16" s="66">
        <f t="shared" si="0"/>
        <v>1.059195652173913</v>
      </c>
      <c r="G16" s="8">
        <f t="shared" si="1"/>
        <v>1.059195652173913</v>
      </c>
      <c r="H16" s="39"/>
    </row>
    <row r="17" spans="1:8" ht="37.5" customHeight="1">
      <c r="A17" s="1" t="s">
        <v>130</v>
      </c>
      <c r="B17" s="4"/>
      <c r="C17" s="5">
        <v>500</v>
      </c>
      <c r="D17" s="5">
        <v>500</v>
      </c>
      <c r="E17" s="5">
        <v>501.5</v>
      </c>
      <c r="F17" s="66">
        <f t="shared" si="0"/>
        <v>1.003</v>
      </c>
      <c r="G17" s="8">
        <f t="shared" si="1"/>
        <v>1.003</v>
      </c>
      <c r="H17" s="39"/>
    </row>
    <row r="18" spans="1:8" ht="18.75" customHeight="1">
      <c r="A18" s="1" t="s">
        <v>3</v>
      </c>
      <c r="B18" s="4"/>
      <c r="C18" s="5">
        <v>19.4</v>
      </c>
      <c r="D18" s="5">
        <v>0</v>
      </c>
      <c r="E18" s="5">
        <v>19.4</v>
      </c>
      <c r="F18" s="66">
        <f t="shared" si="0"/>
        <v>1</v>
      </c>
      <c r="G18" s="8">
        <v>0</v>
      </c>
      <c r="H18" s="39"/>
    </row>
    <row r="19" spans="1:8" ht="46.5" customHeight="1">
      <c r="A19" s="1" t="s">
        <v>128</v>
      </c>
      <c r="B19" s="4"/>
      <c r="C19" s="5">
        <v>181</v>
      </c>
      <c r="D19" s="5">
        <v>0</v>
      </c>
      <c r="E19" s="5">
        <v>263.1</v>
      </c>
      <c r="F19" s="66">
        <f t="shared" si="0"/>
        <v>1.4535911602209945</v>
      </c>
      <c r="G19" s="8">
        <v>0</v>
      </c>
      <c r="H19" s="39"/>
    </row>
    <row r="20" spans="1:8" ht="31.5" customHeight="1" hidden="1">
      <c r="A20" s="1" t="s">
        <v>153</v>
      </c>
      <c r="B20" s="4"/>
      <c r="C20" s="5">
        <v>0</v>
      </c>
      <c r="D20" s="5">
        <v>0</v>
      </c>
      <c r="E20" s="5">
        <v>0</v>
      </c>
      <c r="F20" s="66" t="e">
        <f t="shared" si="0"/>
        <v>#DIV/0!</v>
      </c>
      <c r="G20" s="8" t="e">
        <f t="shared" si="1"/>
        <v>#DIV/0!</v>
      </c>
      <c r="H20" s="39"/>
    </row>
    <row r="21" spans="1:8" ht="31.5" customHeight="1" hidden="1">
      <c r="A21" s="1" t="s">
        <v>154</v>
      </c>
      <c r="B21" s="4"/>
      <c r="C21" s="5">
        <v>0</v>
      </c>
      <c r="D21" s="5">
        <v>0</v>
      </c>
      <c r="E21" s="5">
        <v>0</v>
      </c>
      <c r="F21" s="66" t="e">
        <f t="shared" si="0"/>
        <v>#DIV/0!</v>
      </c>
      <c r="G21" s="8" t="e">
        <f t="shared" si="1"/>
        <v>#DIV/0!</v>
      </c>
      <c r="H21" s="39"/>
    </row>
    <row r="22" spans="1:8" ht="30.75" customHeight="1">
      <c r="A22" s="1" t="s">
        <v>129</v>
      </c>
      <c r="B22" s="4"/>
      <c r="C22" s="5">
        <v>594.6</v>
      </c>
      <c r="D22" s="5">
        <v>660</v>
      </c>
      <c r="E22" s="5">
        <v>598.2</v>
      </c>
      <c r="F22" s="66">
        <f t="shared" si="0"/>
        <v>1.0060544904137236</v>
      </c>
      <c r="G22" s="8">
        <f t="shared" si="1"/>
        <v>0.9063636363636365</v>
      </c>
      <c r="H22" s="39"/>
    </row>
    <row r="23" spans="1:8" ht="18.75" customHeight="1" hidden="1">
      <c r="A23" s="1" t="s">
        <v>114</v>
      </c>
      <c r="B23" s="4"/>
      <c r="C23" s="5"/>
      <c r="D23" s="5"/>
      <c r="E23" s="5"/>
      <c r="F23" s="66" t="e">
        <f t="shared" si="0"/>
        <v>#DIV/0!</v>
      </c>
      <c r="G23" s="8" t="e">
        <f t="shared" si="1"/>
        <v>#DIV/0!</v>
      </c>
      <c r="H23" s="39"/>
    </row>
    <row r="24" spans="1:8" ht="32.25" customHeight="1">
      <c r="A24" s="1" t="s">
        <v>131</v>
      </c>
      <c r="B24" s="4"/>
      <c r="C24" s="5">
        <v>125</v>
      </c>
      <c r="D24" s="5">
        <v>100</v>
      </c>
      <c r="E24" s="5">
        <v>127.3</v>
      </c>
      <c r="F24" s="66">
        <f t="shared" si="0"/>
        <v>1.0184</v>
      </c>
      <c r="G24" s="8">
        <v>0</v>
      </c>
      <c r="H24" s="39"/>
    </row>
    <row r="25" spans="1:8" ht="39.75" customHeight="1">
      <c r="A25" s="1" t="s">
        <v>275</v>
      </c>
      <c r="B25" s="4"/>
      <c r="C25" s="5">
        <v>6001.7</v>
      </c>
      <c r="D25" s="5">
        <v>4501.7</v>
      </c>
      <c r="E25" s="5">
        <v>6416.3</v>
      </c>
      <c r="F25" s="66">
        <f t="shared" si="0"/>
        <v>1.06908042721229</v>
      </c>
      <c r="G25" s="8">
        <f t="shared" si="1"/>
        <v>1.4253059955128065</v>
      </c>
      <c r="H25" s="39"/>
    </row>
    <row r="26" spans="1:8" ht="37.5" customHeight="1">
      <c r="A26" s="1" t="s">
        <v>276</v>
      </c>
      <c r="B26" s="4"/>
      <c r="C26" s="5">
        <v>690</v>
      </c>
      <c r="D26" s="5">
        <v>250</v>
      </c>
      <c r="E26" s="5">
        <v>782.9</v>
      </c>
      <c r="F26" s="66">
        <f t="shared" si="0"/>
        <v>1.1346376811594203</v>
      </c>
      <c r="G26" s="8">
        <f t="shared" si="1"/>
        <v>3.1315999999999997</v>
      </c>
      <c r="H26" s="39"/>
    </row>
    <row r="27" spans="1:8" ht="18.75" customHeight="1" hidden="1">
      <c r="A27" s="1" t="s">
        <v>4</v>
      </c>
      <c r="B27" s="4"/>
      <c r="C27" s="5">
        <v>1177.1</v>
      </c>
      <c r="D27" s="5">
        <v>291</v>
      </c>
      <c r="E27" s="5">
        <v>356.4</v>
      </c>
      <c r="F27" s="66">
        <f t="shared" si="0"/>
        <v>0.30277801376263697</v>
      </c>
      <c r="G27" s="8">
        <f t="shared" si="1"/>
        <v>1.224742268041237</v>
      </c>
      <c r="H27" s="39"/>
    </row>
    <row r="28" spans="1:8" ht="16.5" hidden="1">
      <c r="A28" s="1" t="s">
        <v>5</v>
      </c>
      <c r="B28" s="4"/>
      <c r="C28" s="5">
        <v>0</v>
      </c>
      <c r="D28" s="5">
        <v>0</v>
      </c>
      <c r="E28" s="5">
        <v>0</v>
      </c>
      <c r="F28" s="66">
        <v>0</v>
      </c>
      <c r="G28" s="8">
        <v>0</v>
      </c>
      <c r="H28" s="39"/>
    </row>
    <row r="29" spans="1:8" ht="16.5">
      <c r="A29" s="1" t="s">
        <v>6</v>
      </c>
      <c r="B29" s="4"/>
      <c r="C29" s="5">
        <f>C30+C31+C32+C35+C36+C33+C34+C37</f>
        <v>793408</v>
      </c>
      <c r="D29" s="5">
        <f>D30+D31+D32+D35+D36+D33+D34+D37</f>
        <v>601597.4</v>
      </c>
      <c r="E29" s="5">
        <f>E30+E31+E32+E35+E36+E33+E34+E37</f>
        <v>771611.1</v>
      </c>
      <c r="F29" s="66">
        <f t="shared" si="0"/>
        <v>0.9725275016132935</v>
      </c>
      <c r="G29" s="8">
        <f t="shared" si="1"/>
        <v>1.282603781199852</v>
      </c>
      <c r="H29" s="39"/>
    </row>
    <row r="30" spans="1:8" ht="16.5">
      <c r="A30" s="1" t="s">
        <v>7</v>
      </c>
      <c r="B30" s="4"/>
      <c r="C30" s="5">
        <v>122951.6</v>
      </c>
      <c r="D30" s="5">
        <v>92213.7</v>
      </c>
      <c r="E30" s="5">
        <v>122951.6</v>
      </c>
      <c r="F30" s="66">
        <f t="shared" si="0"/>
        <v>1</v>
      </c>
      <c r="G30" s="8">
        <f t="shared" si="1"/>
        <v>1.3333333333333335</v>
      </c>
      <c r="H30" s="39"/>
    </row>
    <row r="31" spans="1:8" ht="16.5">
      <c r="A31" s="1" t="s">
        <v>8</v>
      </c>
      <c r="B31" s="4"/>
      <c r="C31" s="5">
        <v>440205.5</v>
      </c>
      <c r="D31" s="5">
        <v>306372.3</v>
      </c>
      <c r="E31" s="5">
        <v>436708.9</v>
      </c>
      <c r="F31" s="66">
        <f t="shared" si="0"/>
        <v>0.99205689161085</v>
      </c>
      <c r="G31" s="8">
        <f t="shared" si="1"/>
        <v>1.42541900818057</v>
      </c>
      <c r="H31" s="39"/>
    </row>
    <row r="32" spans="1:8" ht="16.5">
      <c r="A32" s="1" t="s">
        <v>9</v>
      </c>
      <c r="B32" s="4"/>
      <c r="C32" s="5">
        <v>213575.5</v>
      </c>
      <c r="D32" s="5">
        <v>199531.8</v>
      </c>
      <c r="E32" s="5">
        <v>195275.2</v>
      </c>
      <c r="F32" s="66">
        <f t="shared" si="0"/>
        <v>0.9143146100559287</v>
      </c>
      <c r="G32" s="8">
        <f t="shared" si="1"/>
        <v>0.9786670595864921</v>
      </c>
      <c r="H32" s="39"/>
    </row>
    <row r="33" spans="1:8" ht="38.25" customHeight="1">
      <c r="A33" s="1" t="s">
        <v>277</v>
      </c>
      <c r="B33" s="4"/>
      <c r="C33" s="5">
        <f>324.2+240+12270.8</f>
        <v>12835</v>
      </c>
      <c r="D33" s="5">
        <v>324.2</v>
      </c>
      <c r="E33" s="5">
        <f>324.2+240+12270.8</f>
        <v>12835</v>
      </c>
      <c r="F33" s="66">
        <f t="shared" si="0"/>
        <v>1</v>
      </c>
      <c r="G33" s="8">
        <f t="shared" si="1"/>
        <v>39.58975940777298</v>
      </c>
      <c r="H33" s="39"/>
    </row>
    <row r="34" spans="1:8" ht="66" hidden="1">
      <c r="A34" s="1" t="s">
        <v>225</v>
      </c>
      <c r="B34" s="4"/>
      <c r="C34" s="5">
        <f>240-240</f>
        <v>0</v>
      </c>
      <c r="D34" s="5">
        <v>240</v>
      </c>
      <c r="E34" s="5">
        <f>240-240</f>
        <v>0</v>
      </c>
      <c r="F34" s="66" t="e">
        <f t="shared" si="0"/>
        <v>#DIV/0!</v>
      </c>
      <c r="G34" s="8">
        <f t="shared" si="1"/>
        <v>0</v>
      </c>
      <c r="H34" s="39"/>
    </row>
    <row r="35" spans="1:8" ht="38.25" customHeight="1">
      <c r="A35" s="1" t="s">
        <v>278</v>
      </c>
      <c r="B35" s="4"/>
      <c r="C35" s="5">
        <f>140.4+3700</f>
        <v>3840.4</v>
      </c>
      <c r="D35" s="5">
        <v>140.4</v>
      </c>
      <c r="E35" s="5">
        <f>140.4+3700</f>
        <v>3840.4</v>
      </c>
      <c r="F35" s="66">
        <f t="shared" si="0"/>
        <v>1</v>
      </c>
      <c r="G35" s="8">
        <f t="shared" si="1"/>
        <v>27.353276353276353</v>
      </c>
      <c r="H35" s="39"/>
    </row>
    <row r="36" spans="1:8" ht="112.5" customHeight="1" hidden="1">
      <c r="A36" s="1" t="s">
        <v>152</v>
      </c>
      <c r="B36" s="4"/>
      <c r="C36" s="5">
        <f>3700-3700</f>
        <v>0</v>
      </c>
      <c r="D36" s="5">
        <v>2775</v>
      </c>
      <c r="E36" s="5">
        <f>3700-3700</f>
        <v>0</v>
      </c>
      <c r="F36" s="66" t="e">
        <f t="shared" si="0"/>
        <v>#DIV/0!</v>
      </c>
      <c r="G36" s="8">
        <f t="shared" si="1"/>
        <v>0</v>
      </c>
      <c r="H36" s="39"/>
    </row>
    <row r="37" spans="1:8" ht="67.5" customHeight="1" hidden="1">
      <c r="A37" s="1" t="s">
        <v>266</v>
      </c>
      <c r="B37" s="4"/>
      <c r="C37" s="5">
        <f>12270.8-12270.8</f>
        <v>0</v>
      </c>
      <c r="D37" s="5">
        <v>0</v>
      </c>
      <c r="E37" s="5">
        <f>12270.8-12270.8</f>
        <v>0</v>
      </c>
      <c r="F37" s="66" t="e">
        <f t="shared" si="0"/>
        <v>#DIV/0!</v>
      </c>
      <c r="G37" s="8">
        <v>0</v>
      </c>
      <c r="H37" s="39"/>
    </row>
    <row r="38" spans="1:8" ht="16.5">
      <c r="A38" s="1" t="s">
        <v>279</v>
      </c>
      <c r="B38" s="4"/>
      <c r="C38" s="5">
        <f>C6+C29</f>
        <v>985731.3</v>
      </c>
      <c r="D38" s="5">
        <f>D6+D29</f>
        <v>786720.7000000001</v>
      </c>
      <c r="E38" s="5">
        <f>E6+E29</f>
        <v>969397.8999999999</v>
      </c>
      <c r="F38" s="66">
        <f t="shared" si="0"/>
        <v>0.9834301700676441</v>
      </c>
      <c r="G38" s="8">
        <f t="shared" si="1"/>
        <v>1.2322008306124395</v>
      </c>
      <c r="H38" s="39"/>
    </row>
    <row r="39" spans="1:8" ht="16.5" hidden="1">
      <c r="A39" s="1" t="s">
        <v>39</v>
      </c>
      <c r="B39" s="4"/>
      <c r="C39" s="5">
        <f>C6</f>
        <v>192323.30000000002</v>
      </c>
      <c r="D39" s="5">
        <f>D6</f>
        <v>185123.30000000002</v>
      </c>
      <c r="E39" s="5">
        <f>E6</f>
        <v>197786.79999999996</v>
      </c>
      <c r="F39" s="8">
        <f>E39/C39</f>
        <v>1.028407894415289</v>
      </c>
      <c r="G39" s="8">
        <f>E39/D39</f>
        <v>1.068405759836822</v>
      </c>
      <c r="H39" s="39"/>
    </row>
    <row r="40" spans="1:8" ht="16.5">
      <c r="A40" s="73"/>
      <c r="B40" s="73"/>
      <c r="C40" s="73"/>
      <c r="D40" s="73"/>
      <c r="E40" s="73"/>
      <c r="F40" s="73"/>
      <c r="G40" s="74"/>
      <c r="H40" s="40"/>
    </row>
    <row r="41" spans="1:8" s="45" customFormat="1" ht="15" customHeight="1">
      <c r="A41" s="68" t="s">
        <v>10</v>
      </c>
      <c r="B41" s="69" t="s">
        <v>53</v>
      </c>
      <c r="C41" s="68" t="s">
        <v>270</v>
      </c>
      <c r="D41" s="75" t="s">
        <v>267</v>
      </c>
      <c r="E41" s="68" t="s">
        <v>271</v>
      </c>
      <c r="F41" s="68" t="s">
        <v>272</v>
      </c>
      <c r="G41" s="75" t="s">
        <v>226</v>
      </c>
      <c r="H41" s="48"/>
    </row>
    <row r="42" spans="1:8" s="45" customFormat="1" ht="77.25" customHeight="1">
      <c r="A42" s="68"/>
      <c r="B42" s="70"/>
      <c r="C42" s="68"/>
      <c r="D42" s="76"/>
      <c r="E42" s="68"/>
      <c r="F42" s="68"/>
      <c r="G42" s="76"/>
      <c r="H42" s="48"/>
    </row>
    <row r="43" spans="1:8" s="45" customFormat="1" ht="17.25" customHeight="1">
      <c r="A43" s="6">
        <v>1</v>
      </c>
      <c r="B43" s="7"/>
      <c r="C43" s="6">
        <v>2</v>
      </c>
      <c r="D43" s="2"/>
      <c r="E43" s="6">
        <v>3</v>
      </c>
      <c r="F43" s="6">
        <v>4</v>
      </c>
      <c r="G43" s="2"/>
      <c r="H43" s="48"/>
    </row>
    <row r="44" spans="1:8" ht="19.5" customHeight="1">
      <c r="A44" s="1" t="s">
        <v>11</v>
      </c>
      <c r="B44" s="4"/>
      <c r="C44" s="5">
        <f>C46+C51+C52+C49+C50+C48+C45</f>
        <v>61905.40000000001</v>
      </c>
      <c r="D44" s="5">
        <f>D46+D51+D52+D49+D50+D48+D45</f>
        <v>48385.7</v>
      </c>
      <c r="E44" s="5">
        <f>E46+E51+E52+E49+E50+E48+E45</f>
        <v>60430.399999999994</v>
      </c>
      <c r="F44" s="66">
        <f aca="true" t="shared" si="2" ref="F44:F159">E44/C44</f>
        <v>0.9761733225211369</v>
      </c>
      <c r="G44" s="8">
        <f>E44/D44</f>
        <v>1.2489309858077904</v>
      </c>
      <c r="H44" s="49"/>
    </row>
    <row r="45" spans="1:8" ht="51.75" customHeight="1">
      <c r="A45" s="1" t="s">
        <v>88</v>
      </c>
      <c r="B45" s="4" t="s">
        <v>27</v>
      </c>
      <c r="C45" s="5">
        <v>2400</v>
      </c>
      <c r="D45" s="5">
        <v>1800</v>
      </c>
      <c r="E45" s="5">
        <v>2322.1</v>
      </c>
      <c r="F45" s="66">
        <f t="shared" si="2"/>
        <v>0.9675416666666666</v>
      </c>
      <c r="G45" s="8">
        <f aca="true" t="shared" si="3" ref="G45:G108">E45/D45</f>
        <v>1.2900555555555555</v>
      </c>
      <c r="H45" s="49"/>
    </row>
    <row r="46" spans="1:13" ht="70.5" customHeight="1">
      <c r="A46" s="1" t="s">
        <v>280</v>
      </c>
      <c r="B46" s="4" t="s">
        <v>28</v>
      </c>
      <c r="C46" s="5">
        <f>C47</f>
        <v>29919.1</v>
      </c>
      <c r="D46" s="5">
        <f>D47</f>
        <v>21529.8</v>
      </c>
      <c r="E46" s="5">
        <f>E47</f>
        <v>29399.3</v>
      </c>
      <c r="F46" s="66">
        <f t="shared" si="2"/>
        <v>0.9826264827484784</v>
      </c>
      <c r="G46" s="8">
        <f t="shared" si="3"/>
        <v>1.3655166327601742</v>
      </c>
      <c r="H46" s="50"/>
      <c r="I46" s="78"/>
      <c r="J46" s="78"/>
      <c r="K46" s="77"/>
      <c r="L46" s="77"/>
      <c r="M46" s="77"/>
    </row>
    <row r="47" spans="1:13" s="29" customFormat="1" ht="16.5">
      <c r="A47" s="9" t="s">
        <v>281</v>
      </c>
      <c r="B47" s="10" t="s">
        <v>28</v>
      </c>
      <c r="C47" s="11">
        <v>29919.1</v>
      </c>
      <c r="D47" s="11">
        <v>21529.8</v>
      </c>
      <c r="E47" s="11">
        <v>29399.3</v>
      </c>
      <c r="F47" s="67">
        <f t="shared" si="2"/>
        <v>0.9826264827484784</v>
      </c>
      <c r="G47" s="54">
        <f t="shared" si="3"/>
        <v>1.3655166327601742</v>
      </c>
      <c r="H47" s="51"/>
      <c r="I47" s="81"/>
      <c r="J47" s="81"/>
      <c r="K47" s="77"/>
      <c r="L47" s="77"/>
      <c r="M47" s="77"/>
    </row>
    <row r="48" spans="1:13" s="29" customFormat="1" ht="67.5" customHeight="1">
      <c r="A48" s="9" t="s">
        <v>107</v>
      </c>
      <c r="B48" s="10" t="s">
        <v>108</v>
      </c>
      <c r="C48" s="11">
        <v>7.3</v>
      </c>
      <c r="D48" s="11">
        <v>7.3</v>
      </c>
      <c r="E48" s="11">
        <v>7.3</v>
      </c>
      <c r="F48" s="67">
        <f t="shared" si="2"/>
        <v>1</v>
      </c>
      <c r="G48" s="54">
        <f t="shared" si="3"/>
        <v>1</v>
      </c>
      <c r="H48" s="52"/>
      <c r="I48" s="28"/>
      <c r="J48" s="28"/>
      <c r="K48" s="55"/>
      <c r="L48" s="55"/>
      <c r="M48" s="55"/>
    </row>
    <row r="49" spans="1:13" s="29" customFormat="1" ht="56.25" customHeight="1">
      <c r="A49" s="9" t="s">
        <v>54</v>
      </c>
      <c r="B49" s="10" t="s">
        <v>29</v>
      </c>
      <c r="C49" s="11">
        <v>9751.8</v>
      </c>
      <c r="D49" s="11">
        <v>8010</v>
      </c>
      <c r="E49" s="11">
        <v>9529.1</v>
      </c>
      <c r="F49" s="67">
        <f t="shared" si="2"/>
        <v>0.9771631903853648</v>
      </c>
      <c r="G49" s="54">
        <f t="shared" si="3"/>
        <v>1.1896504369538077</v>
      </c>
      <c r="H49" s="52"/>
      <c r="I49" s="28"/>
      <c r="J49" s="28"/>
      <c r="K49" s="55"/>
      <c r="L49" s="55"/>
      <c r="M49" s="55"/>
    </row>
    <row r="50" spans="1:13" ht="18.75" customHeight="1" hidden="1">
      <c r="A50" s="1" t="s">
        <v>62</v>
      </c>
      <c r="B50" s="4" t="s">
        <v>61</v>
      </c>
      <c r="C50" s="5">
        <v>0</v>
      </c>
      <c r="D50" s="5">
        <v>0</v>
      </c>
      <c r="E50" s="5">
        <v>0</v>
      </c>
      <c r="F50" s="66" t="e">
        <f t="shared" si="2"/>
        <v>#DIV/0!</v>
      </c>
      <c r="G50" s="8" t="e">
        <f t="shared" si="3"/>
        <v>#DIV/0!</v>
      </c>
      <c r="H50" s="39"/>
      <c r="I50" s="26"/>
      <c r="J50" s="26"/>
      <c r="K50" s="27"/>
      <c r="L50" s="27"/>
      <c r="M50" s="27"/>
    </row>
    <row r="51" spans="1:8" ht="22.5" customHeight="1" hidden="1">
      <c r="A51" s="1" t="s">
        <v>55</v>
      </c>
      <c r="B51" s="4" t="s">
        <v>30</v>
      </c>
      <c r="C51" s="5">
        <v>0</v>
      </c>
      <c r="D51" s="5">
        <v>0</v>
      </c>
      <c r="E51" s="5">
        <v>0</v>
      </c>
      <c r="F51" s="66" t="e">
        <f t="shared" si="2"/>
        <v>#DIV/0!</v>
      </c>
      <c r="G51" s="8">
        <v>0</v>
      </c>
      <c r="H51" s="39"/>
    </row>
    <row r="52" spans="1:8" ht="24" customHeight="1">
      <c r="A52" s="65" t="s">
        <v>282</v>
      </c>
      <c r="B52" s="12"/>
      <c r="C52" s="5">
        <f>C53+C54+C55+C56+C57+C58</f>
        <v>19827.2</v>
      </c>
      <c r="D52" s="5">
        <f>D53+D54+D55+D56+D57+D58</f>
        <v>17038.6</v>
      </c>
      <c r="E52" s="5">
        <f>E53+E54+E55+E56+E57+E58</f>
        <v>19172.6</v>
      </c>
      <c r="F52" s="66">
        <f t="shared" si="2"/>
        <v>0.966984748224661</v>
      </c>
      <c r="G52" s="8">
        <f t="shared" si="3"/>
        <v>1.1252450318688154</v>
      </c>
      <c r="H52" s="39"/>
    </row>
    <row r="53" spans="1:8" s="29" customFormat="1" ht="39.75" customHeight="1">
      <c r="A53" s="13" t="s">
        <v>283</v>
      </c>
      <c r="B53" s="14" t="s">
        <v>133</v>
      </c>
      <c r="C53" s="11">
        <v>14176.4</v>
      </c>
      <c r="D53" s="11">
        <v>12909.1</v>
      </c>
      <c r="E53" s="11">
        <v>13973.7</v>
      </c>
      <c r="F53" s="67">
        <f t="shared" si="2"/>
        <v>0.9857015885556277</v>
      </c>
      <c r="G53" s="54">
        <f t="shared" si="3"/>
        <v>1.0824689560077776</v>
      </c>
      <c r="H53" s="52"/>
    </row>
    <row r="54" spans="1:8" s="29" customFormat="1" ht="23.25" customHeight="1">
      <c r="A54" s="13" t="s">
        <v>65</v>
      </c>
      <c r="B54" s="14" t="s">
        <v>155</v>
      </c>
      <c r="C54" s="11">
        <v>157.8</v>
      </c>
      <c r="D54" s="11">
        <v>118.5</v>
      </c>
      <c r="E54" s="11">
        <v>157.8</v>
      </c>
      <c r="F54" s="67">
        <f t="shared" si="2"/>
        <v>1</v>
      </c>
      <c r="G54" s="54">
        <f t="shared" si="3"/>
        <v>1.3316455696202532</v>
      </c>
      <c r="H54" s="52"/>
    </row>
    <row r="55" spans="1:8" s="29" customFormat="1" ht="54" customHeight="1">
      <c r="A55" s="13" t="s">
        <v>64</v>
      </c>
      <c r="B55" s="14" t="s">
        <v>78</v>
      </c>
      <c r="C55" s="11">
        <v>99</v>
      </c>
      <c r="D55" s="11">
        <v>39</v>
      </c>
      <c r="E55" s="11">
        <v>8</v>
      </c>
      <c r="F55" s="67">
        <f t="shared" si="2"/>
        <v>0.08080808080808081</v>
      </c>
      <c r="G55" s="54">
        <f t="shared" si="3"/>
        <v>0.20512820512820512</v>
      </c>
      <c r="H55" s="52"/>
    </row>
    <row r="56" spans="1:8" s="29" customFormat="1" ht="16.5">
      <c r="A56" s="13" t="s">
        <v>284</v>
      </c>
      <c r="B56" s="14" t="s">
        <v>66</v>
      </c>
      <c r="C56" s="11">
        <v>4807.8</v>
      </c>
      <c r="D56" s="11">
        <v>3480.9</v>
      </c>
      <c r="E56" s="11">
        <v>4586</v>
      </c>
      <c r="F56" s="67">
        <f t="shared" si="2"/>
        <v>0.9538666333874121</v>
      </c>
      <c r="G56" s="54">
        <f t="shared" si="3"/>
        <v>1.3174753655663765</v>
      </c>
      <c r="H56" s="52"/>
    </row>
    <row r="57" spans="1:8" s="29" customFormat="1" ht="37.5" customHeight="1">
      <c r="A57" s="13" t="s">
        <v>101</v>
      </c>
      <c r="B57" s="14" t="s">
        <v>132</v>
      </c>
      <c r="C57" s="11">
        <v>55.3</v>
      </c>
      <c r="D57" s="11">
        <v>20</v>
      </c>
      <c r="E57" s="11">
        <v>43.1</v>
      </c>
      <c r="F57" s="67">
        <f t="shared" si="2"/>
        <v>0.7793851717902351</v>
      </c>
      <c r="G57" s="54">
        <f t="shared" si="3"/>
        <v>2.1550000000000002</v>
      </c>
      <c r="H57" s="52"/>
    </row>
    <row r="58" spans="1:8" s="29" customFormat="1" ht="38.25" customHeight="1">
      <c r="A58" s="13" t="s">
        <v>77</v>
      </c>
      <c r="B58" s="14" t="s">
        <v>100</v>
      </c>
      <c r="C58" s="11">
        <v>530.9</v>
      </c>
      <c r="D58" s="11">
        <v>471.1</v>
      </c>
      <c r="E58" s="11">
        <v>404</v>
      </c>
      <c r="F58" s="67">
        <f t="shared" si="2"/>
        <v>0.7609719344509324</v>
      </c>
      <c r="G58" s="54">
        <f t="shared" si="3"/>
        <v>0.85756739545744</v>
      </c>
      <c r="H58" s="52"/>
    </row>
    <row r="59" spans="1:8" ht="39" customHeight="1">
      <c r="A59" s="1" t="s">
        <v>285</v>
      </c>
      <c r="B59" s="4"/>
      <c r="C59" s="5">
        <f>C60</f>
        <v>100</v>
      </c>
      <c r="D59" s="5">
        <f>D60</f>
        <v>65</v>
      </c>
      <c r="E59" s="5">
        <f>E60</f>
        <v>98.3</v>
      </c>
      <c r="F59" s="66">
        <f t="shared" si="2"/>
        <v>0.983</v>
      </c>
      <c r="G59" s="8">
        <f t="shared" si="3"/>
        <v>1.5123076923076924</v>
      </c>
      <c r="H59" s="39"/>
    </row>
    <row r="60" spans="1:8" ht="53.25" customHeight="1">
      <c r="A60" s="1" t="s">
        <v>60</v>
      </c>
      <c r="B60" s="4"/>
      <c r="C60" s="5">
        <f>C61+C65</f>
        <v>100</v>
      </c>
      <c r="D60" s="5">
        <f>D61+D65</f>
        <v>65</v>
      </c>
      <c r="E60" s="5">
        <f>E61+E65</f>
        <v>98.3</v>
      </c>
      <c r="F60" s="66">
        <f t="shared" si="2"/>
        <v>0.983</v>
      </c>
      <c r="G60" s="8">
        <f t="shared" si="3"/>
        <v>1.5123076923076924</v>
      </c>
      <c r="H60" s="39"/>
    </row>
    <row r="61" spans="1:8" ht="47.25" customHeight="1" hidden="1">
      <c r="A61" s="1" t="s">
        <v>99</v>
      </c>
      <c r="B61" s="4" t="s">
        <v>79</v>
      </c>
      <c r="C61" s="5">
        <f>C62+C63+C64</f>
        <v>0</v>
      </c>
      <c r="D61" s="5">
        <f>D62+D63+D64</f>
        <v>0</v>
      </c>
      <c r="E61" s="5">
        <f>E62+E63+E64</f>
        <v>0</v>
      </c>
      <c r="F61" s="66" t="e">
        <f t="shared" si="2"/>
        <v>#DIV/0!</v>
      </c>
      <c r="G61" s="8" t="e">
        <f t="shared" si="3"/>
        <v>#DIV/0!</v>
      </c>
      <c r="H61" s="39"/>
    </row>
    <row r="62" spans="1:8" ht="63" customHeight="1" hidden="1">
      <c r="A62" s="1" t="s">
        <v>90</v>
      </c>
      <c r="B62" s="4" t="s">
        <v>89</v>
      </c>
      <c r="C62" s="5">
        <v>0</v>
      </c>
      <c r="D62" s="5">
        <v>0</v>
      </c>
      <c r="E62" s="5">
        <v>0</v>
      </c>
      <c r="F62" s="66" t="e">
        <f t="shared" si="2"/>
        <v>#DIV/0!</v>
      </c>
      <c r="G62" s="8" t="e">
        <f t="shared" si="3"/>
        <v>#DIV/0!</v>
      </c>
      <c r="H62" s="39"/>
    </row>
    <row r="63" spans="1:8" ht="18.75" customHeight="1" hidden="1">
      <c r="A63" s="1" t="s">
        <v>92</v>
      </c>
      <c r="B63" s="4" t="s">
        <v>91</v>
      </c>
      <c r="C63" s="5">
        <v>0</v>
      </c>
      <c r="D63" s="5">
        <v>0</v>
      </c>
      <c r="E63" s="5">
        <v>0</v>
      </c>
      <c r="F63" s="66" t="e">
        <f t="shared" si="2"/>
        <v>#DIV/0!</v>
      </c>
      <c r="G63" s="8" t="e">
        <f t="shared" si="3"/>
        <v>#DIV/0!</v>
      </c>
      <c r="H63" s="39"/>
    </row>
    <row r="64" spans="1:8" ht="31.5" customHeight="1" hidden="1">
      <c r="A64" s="1" t="s">
        <v>106</v>
      </c>
      <c r="B64" s="4" t="s">
        <v>105</v>
      </c>
      <c r="C64" s="5">
        <v>0</v>
      </c>
      <c r="D64" s="5">
        <v>0</v>
      </c>
      <c r="E64" s="5">
        <v>0</v>
      </c>
      <c r="F64" s="66" t="e">
        <f t="shared" si="2"/>
        <v>#DIV/0!</v>
      </c>
      <c r="G64" s="8" t="e">
        <f t="shared" si="3"/>
        <v>#DIV/0!</v>
      </c>
      <c r="H64" s="39"/>
    </row>
    <row r="65" spans="1:8" s="29" customFormat="1" ht="41.25" customHeight="1">
      <c r="A65" s="9" t="s">
        <v>170</v>
      </c>
      <c r="B65" s="10" t="s">
        <v>169</v>
      </c>
      <c r="C65" s="11">
        <v>100</v>
      </c>
      <c r="D65" s="11">
        <v>65</v>
      </c>
      <c r="E65" s="11">
        <v>98.3</v>
      </c>
      <c r="F65" s="67">
        <f t="shared" si="2"/>
        <v>0.983</v>
      </c>
      <c r="G65" s="54">
        <f t="shared" si="3"/>
        <v>1.5123076923076924</v>
      </c>
      <c r="H65" s="52"/>
    </row>
    <row r="66" spans="1:8" ht="19.5" customHeight="1">
      <c r="A66" s="1" t="s">
        <v>12</v>
      </c>
      <c r="B66" s="4"/>
      <c r="C66" s="5">
        <f>C72+C74+C78+C120+C67</f>
        <v>174195.99999999997</v>
      </c>
      <c r="D66" s="5">
        <f>D72+D74+D78+D120+D67</f>
        <v>173377.3</v>
      </c>
      <c r="E66" s="5">
        <f>E72+E74+E78+E120+E67</f>
        <v>156531.19999999995</v>
      </c>
      <c r="F66" s="66">
        <f t="shared" si="2"/>
        <v>0.8985923901811751</v>
      </c>
      <c r="G66" s="8">
        <f t="shared" si="3"/>
        <v>0.9028356076602875</v>
      </c>
      <c r="H66" s="39"/>
    </row>
    <row r="67" spans="1:8" ht="19.5" customHeight="1">
      <c r="A67" s="1" t="s">
        <v>286</v>
      </c>
      <c r="B67" s="4"/>
      <c r="C67" s="5">
        <f>C68</f>
        <v>61</v>
      </c>
      <c r="D67" s="5">
        <f>D68</f>
        <v>32.1</v>
      </c>
      <c r="E67" s="5">
        <f>E68</f>
        <v>15</v>
      </c>
      <c r="F67" s="66">
        <f t="shared" si="2"/>
        <v>0.2459016393442623</v>
      </c>
      <c r="G67" s="8">
        <f t="shared" si="3"/>
        <v>0.4672897196261682</v>
      </c>
      <c r="H67" s="39"/>
    </row>
    <row r="68" spans="1:8" ht="69" customHeight="1" hidden="1">
      <c r="A68" s="1" t="s">
        <v>162</v>
      </c>
      <c r="B68" s="4"/>
      <c r="C68" s="5">
        <f>C69+C70+C71</f>
        <v>61</v>
      </c>
      <c r="D68" s="5">
        <f>D69+D70+D71</f>
        <v>32.1</v>
      </c>
      <c r="E68" s="5">
        <f>E69+E70+E71</f>
        <v>15</v>
      </c>
      <c r="F68" s="66">
        <f t="shared" si="2"/>
        <v>0.2459016393442623</v>
      </c>
      <c r="G68" s="8">
        <f t="shared" si="3"/>
        <v>0.4672897196261682</v>
      </c>
      <c r="H68" s="39"/>
    </row>
    <row r="69" spans="1:8" s="29" customFormat="1" ht="19.5" customHeight="1">
      <c r="A69" s="9" t="s">
        <v>157</v>
      </c>
      <c r="B69" s="10" t="s">
        <v>156</v>
      </c>
      <c r="C69" s="11">
        <v>10</v>
      </c>
      <c r="D69" s="11">
        <v>5.3</v>
      </c>
      <c r="E69" s="11">
        <v>0</v>
      </c>
      <c r="F69" s="67">
        <f t="shared" si="2"/>
        <v>0</v>
      </c>
      <c r="G69" s="54">
        <f t="shared" si="3"/>
        <v>0</v>
      </c>
      <c r="H69" s="52"/>
    </row>
    <row r="70" spans="1:8" s="29" customFormat="1" ht="50.25" customHeight="1">
      <c r="A70" s="9" t="s">
        <v>160</v>
      </c>
      <c r="B70" s="56" t="s">
        <v>158</v>
      </c>
      <c r="C70" s="11">
        <v>35</v>
      </c>
      <c r="D70" s="11">
        <v>18.4</v>
      </c>
      <c r="E70" s="11">
        <v>15</v>
      </c>
      <c r="F70" s="67">
        <f t="shared" si="2"/>
        <v>0.42857142857142855</v>
      </c>
      <c r="G70" s="54">
        <f t="shared" si="3"/>
        <v>0.8152173913043479</v>
      </c>
      <c r="H70" s="52"/>
    </row>
    <row r="71" spans="1:8" s="29" customFormat="1" ht="51.75" customHeight="1">
      <c r="A71" s="9" t="s">
        <v>161</v>
      </c>
      <c r="B71" s="56" t="s">
        <v>159</v>
      </c>
      <c r="C71" s="11">
        <v>16</v>
      </c>
      <c r="D71" s="11">
        <v>8.4</v>
      </c>
      <c r="E71" s="11">
        <v>0</v>
      </c>
      <c r="F71" s="67">
        <f t="shared" si="2"/>
        <v>0</v>
      </c>
      <c r="G71" s="54">
        <f t="shared" si="3"/>
        <v>0</v>
      </c>
      <c r="H71" s="52"/>
    </row>
    <row r="72" spans="1:8" ht="18.75" customHeight="1">
      <c r="A72" s="1" t="s">
        <v>288</v>
      </c>
      <c r="B72" s="4"/>
      <c r="C72" s="5">
        <f>C73</f>
        <v>100.3</v>
      </c>
      <c r="D72" s="5">
        <f>D73</f>
        <v>0</v>
      </c>
      <c r="E72" s="5">
        <f>E73</f>
        <v>0</v>
      </c>
      <c r="F72" s="66">
        <f t="shared" si="2"/>
        <v>0</v>
      </c>
      <c r="G72" s="8" t="e">
        <f t="shared" si="3"/>
        <v>#DIV/0!</v>
      </c>
      <c r="H72" s="39"/>
    </row>
    <row r="73" spans="1:8" s="29" customFormat="1" ht="38.25" customHeight="1">
      <c r="A73" s="9" t="s">
        <v>80</v>
      </c>
      <c r="B73" s="10" t="s">
        <v>268</v>
      </c>
      <c r="C73" s="11">
        <v>100.3</v>
      </c>
      <c r="D73" s="11">
        <v>0</v>
      </c>
      <c r="E73" s="11">
        <v>0</v>
      </c>
      <c r="F73" s="67">
        <f t="shared" si="2"/>
        <v>0</v>
      </c>
      <c r="G73" s="54" t="e">
        <f t="shared" si="3"/>
        <v>#DIV/0!</v>
      </c>
      <c r="H73" s="52"/>
    </row>
    <row r="74" spans="1:8" ht="22.5" customHeight="1">
      <c r="A74" s="1" t="s">
        <v>287</v>
      </c>
      <c r="B74" s="4"/>
      <c r="C74" s="5">
        <f>C75</f>
        <v>3500</v>
      </c>
      <c r="D74" s="5">
        <f>D75</f>
        <v>3302.5</v>
      </c>
      <c r="E74" s="5">
        <f>E75</f>
        <v>3247.3</v>
      </c>
      <c r="F74" s="66">
        <f t="shared" si="2"/>
        <v>0.9278000000000001</v>
      </c>
      <c r="G74" s="8">
        <f t="shared" si="3"/>
        <v>0.9832853898561696</v>
      </c>
      <c r="H74" s="39"/>
    </row>
    <row r="75" spans="1:8" ht="42.75" customHeight="1" hidden="1">
      <c r="A75" s="15" t="s">
        <v>115</v>
      </c>
      <c r="B75" s="18" t="s">
        <v>116</v>
      </c>
      <c r="C75" s="5">
        <f>C76+C77</f>
        <v>3500</v>
      </c>
      <c r="D75" s="5">
        <f>D76+D77</f>
        <v>3302.5</v>
      </c>
      <c r="E75" s="5">
        <f>E76+E77</f>
        <v>3247.3</v>
      </c>
      <c r="F75" s="66">
        <f t="shared" si="2"/>
        <v>0.9278000000000001</v>
      </c>
      <c r="G75" s="8">
        <f t="shared" si="3"/>
        <v>0.9832853898561696</v>
      </c>
      <c r="H75" s="39"/>
    </row>
    <row r="76" spans="1:8" ht="47.25" customHeight="1" hidden="1">
      <c r="A76" s="15" t="s">
        <v>134</v>
      </c>
      <c r="B76" s="18" t="s">
        <v>135</v>
      </c>
      <c r="C76" s="5">
        <v>0</v>
      </c>
      <c r="D76" s="5">
        <v>0</v>
      </c>
      <c r="E76" s="5">
        <v>0</v>
      </c>
      <c r="F76" s="66" t="e">
        <f t="shared" si="2"/>
        <v>#DIV/0!</v>
      </c>
      <c r="G76" s="8" t="e">
        <f t="shared" si="3"/>
        <v>#DIV/0!</v>
      </c>
      <c r="H76" s="39"/>
    </row>
    <row r="77" spans="1:8" s="29" customFormat="1" ht="68.25" customHeight="1">
      <c r="A77" s="17" t="s">
        <v>168</v>
      </c>
      <c r="B77" s="16" t="s">
        <v>167</v>
      </c>
      <c r="C77" s="11">
        <v>3500</v>
      </c>
      <c r="D77" s="11">
        <v>3302.5</v>
      </c>
      <c r="E77" s="11">
        <v>3247.3</v>
      </c>
      <c r="F77" s="67">
        <f t="shared" si="2"/>
        <v>0.9278000000000001</v>
      </c>
      <c r="G77" s="54">
        <f t="shared" si="3"/>
        <v>0.9832853898561696</v>
      </c>
      <c r="H77" s="52"/>
    </row>
    <row r="78" spans="1:8" ht="35.25" customHeight="1">
      <c r="A78" s="1" t="s">
        <v>289</v>
      </c>
      <c r="B78" s="4"/>
      <c r="C78" s="5">
        <f>C79+C84+C92+C112</f>
        <v>168619.69999999998</v>
      </c>
      <c r="D78" s="5">
        <f>D79+D84+D92+D112</f>
        <v>168193.59999999998</v>
      </c>
      <c r="E78" s="5">
        <f>E79+E84+E92+E112</f>
        <v>151369.09999999998</v>
      </c>
      <c r="F78" s="66">
        <f t="shared" si="2"/>
        <v>0.8976952277818072</v>
      </c>
      <c r="G78" s="8">
        <f t="shared" si="3"/>
        <v>0.8999694399786912</v>
      </c>
      <c r="H78" s="39"/>
    </row>
    <row r="79" spans="1:8" ht="96" customHeight="1" hidden="1">
      <c r="A79" s="1" t="s">
        <v>99</v>
      </c>
      <c r="B79" s="4" t="s">
        <v>79</v>
      </c>
      <c r="C79" s="5">
        <f>C80+C81+C82+C83</f>
        <v>128</v>
      </c>
      <c r="D79" s="5">
        <f>D80+D81+D82+D83</f>
        <v>128</v>
      </c>
      <c r="E79" s="5">
        <f>E80+E81+E82+E83</f>
        <v>115.3</v>
      </c>
      <c r="F79" s="66">
        <f t="shared" si="2"/>
        <v>0.90078125</v>
      </c>
      <c r="G79" s="8">
        <f t="shared" si="3"/>
        <v>0.90078125</v>
      </c>
      <c r="H79" s="39"/>
    </row>
    <row r="80" spans="1:8" ht="78.75" customHeight="1" hidden="1">
      <c r="A80" s="1" t="s">
        <v>137</v>
      </c>
      <c r="B80" s="4" t="s">
        <v>136</v>
      </c>
      <c r="C80" s="5">
        <v>0</v>
      </c>
      <c r="D80" s="5">
        <v>0</v>
      </c>
      <c r="E80" s="5">
        <v>0</v>
      </c>
      <c r="F80" s="66" t="e">
        <f t="shared" si="2"/>
        <v>#DIV/0!</v>
      </c>
      <c r="G80" s="8" t="e">
        <f t="shared" si="3"/>
        <v>#DIV/0!</v>
      </c>
      <c r="H80" s="39"/>
    </row>
    <row r="81" spans="1:8" s="30" customFormat="1" ht="31.5" customHeight="1" hidden="1">
      <c r="A81" s="15" t="s">
        <v>139</v>
      </c>
      <c r="B81" s="4" t="s">
        <v>138</v>
      </c>
      <c r="C81" s="5">
        <v>0</v>
      </c>
      <c r="D81" s="5">
        <v>0</v>
      </c>
      <c r="E81" s="5">
        <v>0</v>
      </c>
      <c r="F81" s="66" t="e">
        <f t="shared" si="2"/>
        <v>#DIV/0!</v>
      </c>
      <c r="G81" s="8" t="e">
        <f t="shared" si="3"/>
        <v>#DIV/0!</v>
      </c>
      <c r="H81" s="41"/>
    </row>
    <row r="82" spans="1:8" s="30" customFormat="1" ht="31.5" customHeight="1" hidden="1">
      <c r="A82" s="15" t="s">
        <v>195</v>
      </c>
      <c r="B82" s="4" t="s">
        <v>194</v>
      </c>
      <c r="C82" s="5">
        <v>0</v>
      </c>
      <c r="D82" s="5">
        <v>0</v>
      </c>
      <c r="E82" s="5">
        <v>0</v>
      </c>
      <c r="F82" s="66" t="e">
        <f t="shared" si="2"/>
        <v>#DIV/0!</v>
      </c>
      <c r="G82" s="8" t="e">
        <f t="shared" si="3"/>
        <v>#DIV/0!</v>
      </c>
      <c r="H82" s="41"/>
    </row>
    <row r="83" spans="1:8" s="33" customFormat="1" ht="40.5" customHeight="1">
      <c r="A83" s="17" t="s">
        <v>255</v>
      </c>
      <c r="B83" s="10" t="s">
        <v>254</v>
      </c>
      <c r="C83" s="11">
        <v>128</v>
      </c>
      <c r="D83" s="11">
        <v>128</v>
      </c>
      <c r="E83" s="11">
        <v>115.3</v>
      </c>
      <c r="F83" s="67">
        <f t="shared" si="2"/>
        <v>0.90078125</v>
      </c>
      <c r="G83" s="54">
        <f t="shared" si="3"/>
        <v>0.90078125</v>
      </c>
      <c r="H83" s="53"/>
    </row>
    <row r="84" spans="1:8" s="33" customFormat="1" ht="90" customHeight="1" hidden="1">
      <c r="A84" s="17" t="s">
        <v>143</v>
      </c>
      <c r="B84" s="10" t="s">
        <v>142</v>
      </c>
      <c r="C84" s="11">
        <f>C85+C86+C87+C88+C89+C90+C91</f>
        <v>7810.299999999999</v>
      </c>
      <c r="D84" s="11">
        <f>D85+D86+D87+D88+D89+D90+D91</f>
        <v>7807.9</v>
      </c>
      <c r="E84" s="11">
        <f>E85+E86+E87+E88+E89+E90+E91</f>
        <v>7371.6</v>
      </c>
      <c r="F84" s="67">
        <f t="shared" si="2"/>
        <v>0.9438305826920862</v>
      </c>
      <c r="G84" s="54">
        <f t="shared" si="3"/>
        <v>0.9441206982671397</v>
      </c>
      <c r="H84" s="53"/>
    </row>
    <row r="85" spans="1:8" s="33" customFormat="1" ht="70.5" customHeight="1">
      <c r="A85" s="17" t="s">
        <v>297</v>
      </c>
      <c r="B85" s="10" t="s">
        <v>140</v>
      </c>
      <c r="C85" s="11">
        <v>76.9</v>
      </c>
      <c r="D85" s="11">
        <v>74.5</v>
      </c>
      <c r="E85" s="11">
        <v>0</v>
      </c>
      <c r="F85" s="67">
        <f t="shared" si="2"/>
        <v>0</v>
      </c>
      <c r="G85" s="54">
        <f t="shared" si="3"/>
        <v>0</v>
      </c>
      <c r="H85" s="53"/>
    </row>
    <row r="86" spans="1:8" s="30" customFormat="1" ht="63" customHeight="1" hidden="1">
      <c r="A86" s="15" t="s">
        <v>172</v>
      </c>
      <c r="B86" s="4" t="s">
        <v>171</v>
      </c>
      <c r="C86" s="5">
        <v>0</v>
      </c>
      <c r="D86" s="5">
        <v>0</v>
      </c>
      <c r="E86" s="5">
        <v>0</v>
      </c>
      <c r="F86" s="66" t="e">
        <f t="shared" si="2"/>
        <v>#DIV/0!</v>
      </c>
      <c r="G86" s="8" t="e">
        <f t="shared" si="3"/>
        <v>#DIV/0!</v>
      </c>
      <c r="H86" s="41"/>
    </row>
    <row r="87" spans="1:8" s="30" customFormat="1" ht="63" customHeight="1" hidden="1">
      <c r="A87" s="15" t="s">
        <v>174</v>
      </c>
      <c r="B87" s="4" t="s">
        <v>173</v>
      </c>
      <c r="C87" s="5">
        <v>0</v>
      </c>
      <c r="D87" s="5">
        <v>0</v>
      </c>
      <c r="E87" s="5">
        <v>0</v>
      </c>
      <c r="F87" s="66" t="e">
        <f t="shared" si="2"/>
        <v>#DIV/0!</v>
      </c>
      <c r="G87" s="8" t="e">
        <f t="shared" si="3"/>
        <v>#DIV/0!</v>
      </c>
      <c r="H87" s="41"/>
    </row>
    <row r="88" spans="1:8" s="30" customFormat="1" ht="63" customHeight="1" hidden="1">
      <c r="A88" s="15" t="s">
        <v>176</v>
      </c>
      <c r="B88" s="4" t="s">
        <v>175</v>
      </c>
      <c r="C88" s="5">
        <v>0</v>
      </c>
      <c r="D88" s="5">
        <v>0</v>
      </c>
      <c r="E88" s="5">
        <v>0</v>
      </c>
      <c r="F88" s="66" t="e">
        <f t="shared" si="2"/>
        <v>#DIV/0!</v>
      </c>
      <c r="G88" s="8" t="e">
        <f t="shared" si="3"/>
        <v>#DIV/0!</v>
      </c>
      <c r="H88" s="41"/>
    </row>
    <row r="89" spans="1:8" s="30" customFormat="1" ht="63" customHeight="1" hidden="1">
      <c r="A89" s="15" t="s">
        <v>178</v>
      </c>
      <c r="B89" s="4" t="s">
        <v>177</v>
      </c>
      <c r="C89" s="5">
        <v>0</v>
      </c>
      <c r="D89" s="5">
        <v>0</v>
      </c>
      <c r="E89" s="5">
        <v>0</v>
      </c>
      <c r="F89" s="66" t="e">
        <f t="shared" si="2"/>
        <v>#DIV/0!</v>
      </c>
      <c r="G89" s="8" t="e">
        <f t="shared" si="3"/>
        <v>#DIV/0!</v>
      </c>
      <c r="H89" s="41"/>
    </row>
    <row r="90" spans="1:8" s="33" customFormat="1" ht="90.75" customHeight="1">
      <c r="A90" s="17" t="s">
        <v>298</v>
      </c>
      <c r="B90" s="10" t="s">
        <v>196</v>
      </c>
      <c r="C90" s="11">
        <v>4305.8</v>
      </c>
      <c r="D90" s="11">
        <v>4305.8</v>
      </c>
      <c r="E90" s="11">
        <v>4305.8</v>
      </c>
      <c r="F90" s="67">
        <f t="shared" si="2"/>
        <v>1</v>
      </c>
      <c r="G90" s="54">
        <f t="shared" si="3"/>
        <v>1</v>
      </c>
      <c r="H90" s="53"/>
    </row>
    <row r="91" spans="1:8" s="33" customFormat="1" ht="84" customHeight="1">
      <c r="A91" s="17" t="s">
        <v>299</v>
      </c>
      <c r="B91" s="10" t="s">
        <v>197</v>
      </c>
      <c r="C91" s="11">
        <v>3427.6</v>
      </c>
      <c r="D91" s="11">
        <v>3427.6</v>
      </c>
      <c r="E91" s="11">
        <v>3065.8</v>
      </c>
      <c r="F91" s="67">
        <f t="shared" si="2"/>
        <v>0.8944450927762867</v>
      </c>
      <c r="G91" s="54">
        <f t="shared" si="3"/>
        <v>0.8944450927762867</v>
      </c>
      <c r="H91" s="53"/>
    </row>
    <row r="92" spans="1:8" s="33" customFormat="1" ht="87.75" customHeight="1" hidden="1">
      <c r="A92" s="17" t="s">
        <v>118</v>
      </c>
      <c r="B92" s="10" t="s">
        <v>141</v>
      </c>
      <c r="C92" s="11">
        <f>C94+C95+C97+C98+C99+C102+C108+C109+C110+C111+C93+C96+C103+C104+C105+C100+C101+C106+C107</f>
        <v>37885.299999999996</v>
      </c>
      <c r="D92" s="11">
        <f>D94+D95+D97+D98+D99+D102+D108+D109+D110+D111+D93+D96+D103+D104+D105+D100+D101+D106+D107</f>
        <v>37461.6</v>
      </c>
      <c r="E92" s="11">
        <f>E94+E95+E97+E98+E99+E102+E108+E109+E110+E111+E93+E96+E103+E104+E105+E100+E101+E106+E107</f>
        <v>35802.49999999999</v>
      </c>
      <c r="F92" s="67">
        <f t="shared" si="2"/>
        <v>0.9450235315544551</v>
      </c>
      <c r="G92" s="54">
        <f t="shared" si="3"/>
        <v>0.9557119824033141</v>
      </c>
      <c r="H92" s="53"/>
    </row>
    <row r="93" spans="1:8" s="33" customFormat="1" ht="38.25" customHeight="1">
      <c r="A93" s="17" t="s">
        <v>300</v>
      </c>
      <c r="B93" s="57" t="s">
        <v>219</v>
      </c>
      <c r="C93" s="11">
        <v>2090</v>
      </c>
      <c r="D93" s="11">
        <v>2100</v>
      </c>
      <c r="E93" s="11">
        <v>2088.3</v>
      </c>
      <c r="F93" s="67">
        <f t="shared" si="2"/>
        <v>0.9991866028708135</v>
      </c>
      <c r="G93" s="54">
        <f t="shared" si="3"/>
        <v>0.9944285714285716</v>
      </c>
      <c r="H93" s="53"/>
    </row>
    <row r="94" spans="1:8" s="33" customFormat="1" ht="21" customHeight="1">
      <c r="A94" s="17" t="s">
        <v>301</v>
      </c>
      <c r="B94" s="31" t="s">
        <v>144</v>
      </c>
      <c r="C94" s="11">
        <v>2354.8</v>
      </c>
      <c r="D94" s="11">
        <v>1954.8</v>
      </c>
      <c r="E94" s="11">
        <v>2278.7</v>
      </c>
      <c r="F94" s="67">
        <f t="shared" si="2"/>
        <v>0.9676830304059791</v>
      </c>
      <c r="G94" s="54">
        <f t="shared" si="3"/>
        <v>1.1656947002250868</v>
      </c>
      <c r="H94" s="53"/>
    </row>
    <row r="95" spans="1:8" s="33" customFormat="1" ht="23.25" customHeight="1">
      <c r="A95" s="17" t="s">
        <v>302</v>
      </c>
      <c r="B95" s="31" t="s">
        <v>145</v>
      </c>
      <c r="C95" s="11">
        <v>3020</v>
      </c>
      <c r="D95" s="11">
        <v>2521.8</v>
      </c>
      <c r="E95" s="11">
        <v>2264.8</v>
      </c>
      <c r="F95" s="67">
        <f t="shared" si="2"/>
        <v>0.7499337748344371</v>
      </c>
      <c r="G95" s="54">
        <f t="shared" si="3"/>
        <v>0.8980886668252835</v>
      </c>
      <c r="H95" s="53"/>
    </row>
    <row r="96" spans="1:8" s="33" customFormat="1" ht="36" customHeight="1">
      <c r="A96" s="17" t="s">
        <v>228</v>
      </c>
      <c r="B96" s="31" t="s">
        <v>227</v>
      </c>
      <c r="C96" s="11">
        <v>65.2</v>
      </c>
      <c r="D96" s="11">
        <v>65.2</v>
      </c>
      <c r="E96" s="11">
        <v>65.2</v>
      </c>
      <c r="F96" s="67">
        <f t="shared" si="2"/>
        <v>1</v>
      </c>
      <c r="G96" s="54">
        <f t="shared" si="3"/>
        <v>1</v>
      </c>
      <c r="H96" s="53"/>
    </row>
    <row r="97" spans="1:8" s="33" customFormat="1" ht="41.25" customHeight="1">
      <c r="A97" s="17" t="s">
        <v>303</v>
      </c>
      <c r="B97" s="31" t="s">
        <v>146</v>
      </c>
      <c r="C97" s="11">
        <v>716.7</v>
      </c>
      <c r="D97" s="11">
        <v>611.7</v>
      </c>
      <c r="E97" s="11">
        <v>555.2</v>
      </c>
      <c r="F97" s="67">
        <f t="shared" si="2"/>
        <v>0.7746616436444816</v>
      </c>
      <c r="G97" s="54">
        <f t="shared" si="3"/>
        <v>0.9076344613372568</v>
      </c>
      <c r="H97" s="53"/>
    </row>
    <row r="98" spans="1:8" s="33" customFormat="1" ht="50.25" customHeight="1">
      <c r="A98" s="17" t="s">
        <v>147</v>
      </c>
      <c r="B98" s="31" t="s">
        <v>179</v>
      </c>
      <c r="C98" s="11">
        <v>8.8</v>
      </c>
      <c r="D98" s="11">
        <v>1028.3</v>
      </c>
      <c r="E98" s="11">
        <v>0</v>
      </c>
      <c r="F98" s="67">
        <f t="shared" si="2"/>
        <v>0</v>
      </c>
      <c r="G98" s="54">
        <f t="shared" si="3"/>
        <v>0</v>
      </c>
      <c r="H98" s="53"/>
    </row>
    <row r="99" spans="1:8" s="33" customFormat="1" ht="59.25" customHeight="1">
      <c r="A99" s="17" t="s">
        <v>185</v>
      </c>
      <c r="B99" s="31" t="s">
        <v>180</v>
      </c>
      <c r="C99" s="11">
        <v>300.7</v>
      </c>
      <c r="D99" s="11">
        <v>400.7</v>
      </c>
      <c r="E99" s="11">
        <v>300</v>
      </c>
      <c r="F99" s="67">
        <f t="shared" si="2"/>
        <v>0.9976720984369805</v>
      </c>
      <c r="G99" s="54">
        <f t="shared" si="3"/>
        <v>0.7486897928624907</v>
      </c>
      <c r="H99" s="53"/>
    </row>
    <row r="100" spans="1:8" s="33" customFormat="1" ht="69" customHeight="1" hidden="1">
      <c r="A100" s="17" t="s">
        <v>258</v>
      </c>
      <c r="B100" s="58" t="s">
        <v>256</v>
      </c>
      <c r="C100" s="11">
        <v>0</v>
      </c>
      <c r="D100" s="11">
        <v>400</v>
      </c>
      <c r="E100" s="11">
        <v>0</v>
      </c>
      <c r="F100" s="67" t="e">
        <f t="shared" si="2"/>
        <v>#DIV/0!</v>
      </c>
      <c r="G100" s="54">
        <f t="shared" si="3"/>
        <v>0</v>
      </c>
      <c r="H100" s="53"/>
    </row>
    <row r="101" spans="1:8" s="33" customFormat="1" ht="25.5" customHeight="1">
      <c r="A101" s="17" t="s">
        <v>259</v>
      </c>
      <c r="B101" s="58" t="s">
        <v>257</v>
      </c>
      <c r="C101" s="11">
        <v>600</v>
      </c>
      <c r="D101" s="11">
        <v>600</v>
      </c>
      <c r="E101" s="11">
        <v>600</v>
      </c>
      <c r="F101" s="67">
        <f t="shared" si="2"/>
        <v>1</v>
      </c>
      <c r="G101" s="54">
        <f t="shared" si="3"/>
        <v>1</v>
      </c>
      <c r="H101" s="53"/>
    </row>
    <row r="102" spans="1:8" s="33" customFormat="1" ht="42.75" customHeight="1">
      <c r="A102" s="17" t="s">
        <v>304</v>
      </c>
      <c r="B102" s="31" t="s">
        <v>181</v>
      </c>
      <c r="C102" s="11">
        <v>499.5</v>
      </c>
      <c r="D102" s="11">
        <v>499.5</v>
      </c>
      <c r="E102" s="11">
        <v>467.9</v>
      </c>
      <c r="F102" s="67">
        <f t="shared" si="2"/>
        <v>0.9367367367367367</v>
      </c>
      <c r="G102" s="54">
        <f t="shared" si="3"/>
        <v>0.9367367367367367</v>
      </c>
      <c r="H102" s="53"/>
    </row>
    <row r="103" spans="1:8" s="33" customFormat="1" ht="27" customHeight="1">
      <c r="A103" s="17" t="s">
        <v>232</v>
      </c>
      <c r="B103" s="31" t="s">
        <v>229</v>
      </c>
      <c r="C103" s="11">
        <v>477.5</v>
      </c>
      <c r="D103" s="11">
        <v>477.5</v>
      </c>
      <c r="E103" s="11">
        <v>476.2</v>
      </c>
      <c r="F103" s="67">
        <f t="shared" si="2"/>
        <v>0.9972774869109947</v>
      </c>
      <c r="G103" s="54">
        <f t="shared" si="3"/>
        <v>0.9972774869109947</v>
      </c>
      <c r="H103" s="53"/>
    </row>
    <row r="104" spans="1:8" s="33" customFormat="1" ht="45.75" customHeight="1">
      <c r="A104" s="17" t="s">
        <v>233</v>
      </c>
      <c r="B104" s="31" t="s">
        <v>230</v>
      </c>
      <c r="C104" s="11">
        <v>120</v>
      </c>
      <c r="D104" s="11">
        <v>120</v>
      </c>
      <c r="E104" s="11">
        <v>120</v>
      </c>
      <c r="F104" s="67">
        <f t="shared" si="2"/>
        <v>1</v>
      </c>
      <c r="G104" s="54">
        <f t="shared" si="3"/>
        <v>1</v>
      </c>
      <c r="H104" s="53"/>
    </row>
    <row r="105" spans="1:8" s="33" customFormat="1" ht="44.25" customHeight="1">
      <c r="A105" s="17" t="s">
        <v>234</v>
      </c>
      <c r="B105" s="31" t="s">
        <v>231</v>
      </c>
      <c r="C105" s="11">
        <v>960</v>
      </c>
      <c r="D105" s="11">
        <v>510</v>
      </c>
      <c r="E105" s="11">
        <v>0</v>
      </c>
      <c r="F105" s="67">
        <f t="shared" si="2"/>
        <v>0</v>
      </c>
      <c r="G105" s="54">
        <f t="shared" si="3"/>
        <v>0</v>
      </c>
      <c r="H105" s="53"/>
    </row>
    <row r="106" spans="1:8" s="33" customFormat="1" ht="36" customHeight="1">
      <c r="A106" s="17" t="s">
        <v>262</v>
      </c>
      <c r="B106" s="59" t="s">
        <v>260</v>
      </c>
      <c r="C106" s="11">
        <v>200</v>
      </c>
      <c r="D106" s="11">
        <v>60</v>
      </c>
      <c r="E106" s="11">
        <v>177</v>
      </c>
      <c r="F106" s="67">
        <f t="shared" si="2"/>
        <v>0.885</v>
      </c>
      <c r="G106" s="54">
        <f t="shared" si="3"/>
        <v>2.95</v>
      </c>
      <c r="H106" s="53"/>
    </row>
    <row r="107" spans="1:8" s="33" customFormat="1" ht="59.25" customHeight="1">
      <c r="A107" s="17" t="s">
        <v>263</v>
      </c>
      <c r="B107" s="59" t="s">
        <v>261</v>
      </c>
      <c r="C107" s="11">
        <v>600</v>
      </c>
      <c r="D107" s="11">
        <v>180</v>
      </c>
      <c r="E107" s="11">
        <v>595</v>
      </c>
      <c r="F107" s="67">
        <f t="shared" si="2"/>
        <v>0.9916666666666667</v>
      </c>
      <c r="G107" s="54">
        <f t="shared" si="3"/>
        <v>3.3055555555555554</v>
      </c>
      <c r="H107" s="53"/>
    </row>
    <row r="108" spans="1:8" s="33" customFormat="1" ht="42" customHeight="1">
      <c r="A108" s="17" t="s">
        <v>305</v>
      </c>
      <c r="B108" s="31" t="s">
        <v>182</v>
      </c>
      <c r="C108" s="11">
        <v>675</v>
      </c>
      <c r="D108" s="11">
        <v>675</v>
      </c>
      <c r="E108" s="11">
        <v>670.5</v>
      </c>
      <c r="F108" s="67">
        <f t="shared" si="2"/>
        <v>0.9933333333333333</v>
      </c>
      <c r="G108" s="54">
        <f t="shared" si="3"/>
        <v>0.9933333333333333</v>
      </c>
      <c r="H108" s="53"/>
    </row>
    <row r="109" spans="1:8" s="33" customFormat="1" ht="69" customHeight="1">
      <c r="A109" s="17" t="s">
        <v>306</v>
      </c>
      <c r="B109" s="31" t="s">
        <v>183</v>
      </c>
      <c r="C109" s="11">
        <f>20969.4+648.5</f>
        <v>21617.9</v>
      </c>
      <c r="D109" s="11">
        <v>20969.4</v>
      </c>
      <c r="E109" s="11">
        <f>20969.4+648.5</f>
        <v>21617.9</v>
      </c>
      <c r="F109" s="67">
        <f t="shared" si="2"/>
        <v>1</v>
      </c>
      <c r="G109" s="54">
        <f aca="true" t="shared" si="4" ref="G109:G173">E109/D109</f>
        <v>1.0309260160042728</v>
      </c>
      <c r="H109" s="53"/>
    </row>
    <row r="110" spans="1:8" s="30" customFormat="1" ht="109.5" customHeight="1" hidden="1">
      <c r="A110" s="15" t="s">
        <v>186</v>
      </c>
      <c r="B110" s="32" t="s">
        <v>184</v>
      </c>
      <c r="C110" s="5">
        <f>648.5-648.5</f>
        <v>0</v>
      </c>
      <c r="D110" s="5">
        <v>648.5</v>
      </c>
      <c r="E110" s="5">
        <f>648.5-648.5</f>
        <v>0</v>
      </c>
      <c r="F110" s="66" t="e">
        <f t="shared" si="2"/>
        <v>#DIV/0!</v>
      </c>
      <c r="G110" s="8">
        <f t="shared" si="4"/>
        <v>0</v>
      </c>
      <c r="H110" s="41"/>
    </row>
    <row r="111" spans="1:8" s="33" customFormat="1" ht="42.75" customHeight="1">
      <c r="A111" s="17" t="s">
        <v>307</v>
      </c>
      <c r="B111" s="31" t="s">
        <v>198</v>
      </c>
      <c r="C111" s="11">
        <v>3579.2</v>
      </c>
      <c r="D111" s="11">
        <v>3639.2</v>
      </c>
      <c r="E111" s="11">
        <v>3525.8</v>
      </c>
      <c r="F111" s="67">
        <f t="shared" si="2"/>
        <v>0.9850804649083595</v>
      </c>
      <c r="G111" s="54">
        <f t="shared" si="4"/>
        <v>0.9688393053418335</v>
      </c>
      <c r="H111" s="53"/>
    </row>
    <row r="112" spans="1:8" s="33" customFormat="1" ht="66" customHeight="1" hidden="1">
      <c r="A112" s="17" t="s">
        <v>187</v>
      </c>
      <c r="B112" s="10" t="s">
        <v>188</v>
      </c>
      <c r="C112" s="11">
        <f>C117+C118+C119+C115+C114+C113+C116</f>
        <v>122796.09999999999</v>
      </c>
      <c r="D112" s="11">
        <f>D117+D118+D119+D115+D114+D113+D116</f>
        <v>122796.09999999999</v>
      </c>
      <c r="E112" s="11">
        <f>E117+E118+E119+E115+E114+E113+E116</f>
        <v>108079.69999999998</v>
      </c>
      <c r="F112" s="67">
        <f t="shared" si="2"/>
        <v>0.8801558029937432</v>
      </c>
      <c r="G112" s="54">
        <f t="shared" si="4"/>
        <v>0.8801558029937432</v>
      </c>
      <c r="H112" s="53"/>
    </row>
    <row r="113" spans="1:8" s="33" customFormat="1" ht="31.5" customHeight="1">
      <c r="A113" s="17" t="s">
        <v>238</v>
      </c>
      <c r="B113" s="56" t="s">
        <v>235</v>
      </c>
      <c r="C113" s="11">
        <v>600</v>
      </c>
      <c r="D113" s="11">
        <v>600</v>
      </c>
      <c r="E113" s="11">
        <v>600</v>
      </c>
      <c r="F113" s="67">
        <f t="shared" si="2"/>
        <v>1</v>
      </c>
      <c r="G113" s="54">
        <f t="shared" si="4"/>
        <v>1</v>
      </c>
      <c r="H113" s="53"/>
    </row>
    <row r="114" spans="1:8" s="33" customFormat="1" ht="39" customHeight="1">
      <c r="A114" s="17" t="s">
        <v>239</v>
      </c>
      <c r="B114" s="56" t="s">
        <v>236</v>
      </c>
      <c r="C114" s="11">
        <v>600</v>
      </c>
      <c r="D114" s="11">
        <v>600</v>
      </c>
      <c r="E114" s="11">
        <v>600</v>
      </c>
      <c r="F114" s="67">
        <f t="shared" si="2"/>
        <v>1</v>
      </c>
      <c r="G114" s="54">
        <f t="shared" si="4"/>
        <v>1</v>
      </c>
      <c r="H114" s="53"/>
    </row>
    <row r="115" spans="1:8" s="33" customFormat="1" ht="26.25" customHeight="1">
      <c r="A115" s="17" t="s">
        <v>240</v>
      </c>
      <c r="B115" s="56" t="s">
        <v>237</v>
      </c>
      <c r="C115" s="11">
        <v>300</v>
      </c>
      <c r="D115" s="11">
        <v>300</v>
      </c>
      <c r="E115" s="11">
        <v>300</v>
      </c>
      <c r="F115" s="67">
        <f t="shared" si="2"/>
        <v>1</v>
      </c>
      <c r="G115" s="54">
        <f t="shared" si="4"/>
        <v>1</v>
      </c>
      <c r="H115" s="53"/>
    </row>
    <row r="116" spans="1:8" s="33" customFormat="1" ht="33.75" customHeight="1">
      <c r="A116" s="17" t="s">
        <v>241</v>
      </c>
      <c r="B116" s="56" t="s">
        <v>242</v>
      </c>
      <c r="C116" s="11">
        <v>137</v>
      </c>
      <c r="D116" s="11">
        <v>137</v>
      </c>
      <c r="E116" s="11">
        <v>11.9</v>
      </c>
      <c r="F116" s="67">
        <f t="shared" si="2"/>
        <v>0.08686131386861314</v>
      </c>
      <c r="G116" s="54">
        <f t="shared" si="4"/>
        <v>0.08686131386861314</v>
      </c>
      <c r="H116" s="53"/>
    </row>
    <row r="117" spans="1:8" s="33" customFormat="1" ht="45" customHeight="1">
      <c r="A117" s="17" t="s">
        <v>290</v>
      </c>
      <c r="B117" s="10" t="s">
        <v>189</v>
      </c>
      <c r="C117" s="11">
        <f>94288.4+26570.7+300</f>
        <v>121159.09999999999</v>
      </c>
      <c r="D117" s="11">
        <v>94288.4</v>
      </c>
      <c r="E117" s="11">
        <f>82933+23370.9+263.9</f>
        <v>106567.79999999999</v>
      </c>
      <c r="F117" s="67">
        <f t="shared" si="2"/>
        <v>0.8795690955116041</v>
      </c>
      <c r="G117" s="54">
        <f t="shared" si="4"/>
        <v>1.1302323509572758</v>
      </c>
      <c r="H117" s="53"/>
    </row>
    <row r="118" spans="1:8" s="30" customFormat="1" ht="57.75" customHeight="1" hidden="1">
      <c r="A118" s="15" t="s">
        <v>199</v>
      </c>
      <c r="B118" s="4" t="s">
        <v>189</v>
      </c>
      <c r="C118" s="5">
        <f>26570.7-26570.7</f>
        <v>0</v>
      </c>
      <c r="D118" s="5">
        <v>26570.7</v>
      </c>
      <c r="E118" s="5">
        <f>23370.9-23370.9</f>
        <v>0</v>
      </c>
      <c r="F118" s="66" t="e">
        <f t="shared" si="2"/>
        <v>#DIV/0!</v>
      </c>
      <c r="G118" s="8">
        <f t="shared" si="4"/>
        <v>0</v>
      </c>
      <c r="H118" s="41"/>
    </row>
    <row r="119" spans="1:8" s="30" customFormat="1" ht="57.75" customHeight="1" hidden="1">
      <c r="A119" s="15" t="s">
        <v>200</v>
      </c>
      <c r="B119" s="4" t="s">
        <v>189</v>
      </c>
      <c r="C119" s="5">
        <f>300-300</f>
        <v>0</v>
      </c>
      <c r="D119" s="5">
        <v>300</v>
      </c>
      <c r="E119" s="5">
        <f>263.9-263.9</f>
        <v>0</v>
      </c>
      <c r="F119" s="66" t="e">
        <f t="shared" si="2"/>
        <v>#DIV/0!</v>
      </c>
      <c r="G119" s="8">
        <f t="shared" si="4"/>
        <v>0</v>
      </c>
      <c r="H119" s="41"/>
    </row>
    <row r="120" spans="1:8" s="30" customFormat="1" ht="30.75" customHeight="1">
      <c r="A120" s="15" t="s">
        <v>63</v>
      </c>
      <c r="B120" s="18"/>
      <c r="C120" s="5">
        <f>C121+C123+C124+C126+C122+C125</f>
        <v>1915</v>
      </c>
      <c r="D120" s="5">
        <f>D121+D123+D124+D126+D122+D125</f>
        <v>1849.1</v>
      </c>
      <c r="E120" s="5">
        <f>E121+E123+E124+E126+E122+E125</f>
        <v>1899.8</v>
      </c>
      <c r="F120" s="66">
        <f t="shared" si="2"/>
        <v>0.9920626631853786</v>
      </c>
      <c r="G120" s="8">
        <f t="shared" si="4"/>
        <v>1.0274187442539615</v>
      </c>
      <c r="H120" s="41"/>
    </row>
    <row r="121" spans="1:8" s="33" customFormat="1" ht="37.5" customHeight="1">
      <c r="A121" s="19" t="s">
        <v>40</v>
      </c>
      <c r="B121" s="20" t="s">
        <v>81</v>
      </c>
      <c r="C121" s="11">
        <v>480</v>
      </c>
      <c r="D121" s="11">
        <v>418.8</v>
      </c>
      <c r="E121" s="11">
        <v>474.8</v>
      </c>
      <c r="F121" s="67">
        <f t="shared" si="2"/>
        <v>0.9891666666666666</v>
      </c>
      <c r="G121" s="54">
        <f t="shared" si="4"/>
        <v>1.133715377268386</v>
      </c>
      <c r="H121" s="53"/>
    </row>
    <row r="122" spans="1:8" s="33" customFormat="1" ht="53.25" customHeight="1">
      <c r="A122" s="19" t="s">
        <v>224</v>
      </c>
      <c r="B122" s="60" t="s">
        <v>223</v>
      </c>
      <c r="C122" s="11">
        <v>575</v>
      </c>
      <c r="D122" s="11">
        <v>575</v>
      </c>
      <c r="E122" s="11">
        <v>575</v>
      </c>
      <c r="F122" s="67">
        <f t="shared" si="2"/>
        <v>1</v>
      </c>
      <c r="G122" s="54">
        <f t="shared" si="4"/>
        <v>1</v>
      </c>
      <c r="H122" s="53"/>
    </row>
    <row r="123" spans="1:8" s="33" customFormat="1" ht="51" customHeight="1">
      <c r="A123" s="19" t="s">
        <v>190</v>
      </c>
      <c r="B123" s="61" t="s">
        <v>191</v>
      </c>
      <c r="C123" s="11">
        <v>200</v>
      </c>
      <c r="D123" s="11">
        <v>200</v>
      </c>
      <c r="E123" s="11">
        <v>200</v>
      </c>
      <c r="F123" s="67">
        <f t="shared" si="2"/>
        <v>1</v>
      </c>
      <c r="G123" s="54">
        <f t="shared" si="4"/>
        <v>1</v>
      </c>
      <c r="H123" s="53"/>
    </row>
    <row r="124" spans="1:8" s="33" customFormat="1" ht="54" customHeight="1">
      <c r="A124" s="19" t="s">
        <v>216</v>
      </c>
      <c r="B124" s="61" t="s">
        <v>192</v>
      </c>
      <c r="C124" s="11">
        <v>300</v>
      </c>
      <c r="D124" s="11">
        <v>300</v>
      </c>
      <c r="E124" s="11">
        <v>300</v>
      </c>
      <c r="F124" s="67">
        <f t="shared" si="2"/>
        <v>1</v>
      </c>
      <c r="G124" s="54">
        <f t="shared" si="4"/>
        <v>1</v>
      </c>
      <c r="H124" s="53"/>
    </row>
    <row r="125" spans="1:8" s="33" customFormat="1" ht="38.25" customHeight="1">
      <c r="A125" s="19" t="s">
        <v>221</v>
      </c>
      <c r="B125" s="61" t="s">
        <v>222</v>
      </c>
      <c r="C125" s="11">
        <v>350</v>
      </c>
      <c r="D125" s="11">
        <v>350</v>
      </c>
      <c r="E125" s="11">
        <v>350</v>
      </c>
      <c r="F125" s="67">
        <f t="shared" si="2"/>
        <v>1</v>
      </c>
      <c r="G125" s="54">
        <f t="shared" si="4"/>
        <v>1</v>
      </c>
      <c r="H125" s="53"/>
    </row>
    <row r="126" spans="1:8" s="33" customFormat="1" ht="53.25" customHeight="1">
      <c r="A126" s="19" t="s">
        <v>291</v>
      </c>
      <c r="B126" s="61" t="s">
        <v>148</v>
      </c>
      <c r="C126" s="11">
        <v>10</v>
      </c>
      <c r="D126" s="11">
        <v>5.3</v>
      </c>
      <c r="E126" s="11">
        <v>0</v>
      </c>
      <c r="F126" s="67">
        <f t="shared" si="2"/>
        <v>0</v>
      </c>
      <c r="G126" s="54">
        <f t="shared" si="4"/>
        <v>0</v>
      </c>
      <c r="H126" s="53"/>
    </row>
    <row r="127" spans="1:8" ht="18" customHeight="1">
      <c r="A127" s="1" t="s">
        <v>13</v>
      </c>
      <c r="B127" s="4"/>
      <c r="C127" s="5">
        <f>C128+C138</f>
        <v>14276.900000000001</v>
      </c>
      <c r="D127" s="5">
        <f>D128+D138</f>
        <v>13215.900000000001</v>
      </c>
      <c r="E127" s="5">
        <f>E128+E138</f>
        <v>11601</v>
      </c>
      <c r="F127" s="66">
        <f t="shared" si="2"/>
        <v>0.8125713565269771</v>
      </c>
      <c r="G127" s="8">
        <f t="shared" si="4"/>
        <v>0.8778062788005356</v>
      </c>
      <c r="H127" s="39"/>
    </row>
    <row r="128" spans="1:8" ht="18.75" customHeight="1">
      <c r="A128" s="1" t="s">
        <v>292</v>
      </c>
      <c r="B128" s="4"/>
      <c r="C128" s="5">
        <f>C130+C136+C131+C129</f>
        <v>1851.6999999999998</v>
      </c>
      <c r="D128" s="5">
        <f>D130+D136+D131+D129</f>
        <v>1690.7</v>
      </c>
      <c r="E128" s="5">
        <f>E130+E136+E131+E129</f>
        <v>1430.9</v>
      </c>
      <c r="F128" s="66">
        <f t="shared" si="2"/>
        <v>0.7727493654479669</v>
      </c>
      <c r="G128" s="8">
        <f t="shared" si="4"/>
        <v>0.8463358372271841</v>
      </c>
      <c r="H128" s="39"/>
    </row>
    <row r="129" spans="1:8" s="29" customFormat="1" ht="35.25" customHeight="1">
      <c r="A129" s="9" t="s">
        <v>111</v>
      </c>
      <c r="B129" s="10" t="s">
        <v>100</v>
      </c>
      <c r="C129" s="11">
        <v>292.6</v>
      </c>
      <c r="D129" s="11"/>
      <c r="E129" s="11">
        <v>292.6</v>
      </c>
      <c r="F129" s="67">
        <f t="shared" si="2"/>
        <v>1</v>
      </c>
      <c r="G129" s="54"/>
      <c r="H129" s="52"/>
    </row>
    <row r="130" spans="1:8" s="29" customFormat="1" ht="30.75" customHeight="1">
      <c r="A130" s="9" t="s">
        <v>56</v>
      </c>
      <c r="B130" s="10" t="s">
        <v>94</v>
      </c>
      <c r="C130" s="11">
        <v>357.4</v>
      </c>
      <c r="D130" s="11">
        <v>489</v>
      </c>
      <c r="E130" s="11">
        <v>85.3</v>
      </c>
      <c r="F130" s="67">
        <f t="shared" si="2"/>
        <v>0.23866815892557358</v>
      </c>
      <c r="G130" s="54">
        <f t="shared" si="4"/>
        <v>0.17443762781186092</v>
      </c>
      <c r="H130" s="52"/>
    </row>
    <row r="131" spans="1:8" s="29" customFormat="1" ht="69" customHeight="1" hidden="1">
      <c r="A131" s="9" t="s">
        <v>253</v>
      </c>
      <c r="B131" s="10" t="s">
        <v>215</v>
      </c>
      <c r="C131" s="11">
        <f>C132+C133+C134+C135</f>
        <v>1201.7</v>
      </c>
      <c r="D131" s="11">
        <f>D132+D133+D134+D135</f>
        <v>1201.7</v>
      </c>
      <c r="E131" s="11">
        <f>E132+E133+E134+E135</f>
        <v>1053</v>
      </c>
      <c r="F131" s="67">
        <f t="shared" si="2"/>
        <v>0.8762586336023965</v>
      </c>
      <c r="G131" s="54">
        <f t="shared" si="4"/>
        <v>0.8762586336023965</v>
      </c>
      <c r="H131" s="52"/>
    </row>
    <row r="132" spans="1:8" s="29" customFormat="1" ht="51.75" customHeight="1">
      <c r="A132" s="9" t="s">
        <v>212</v>
      </c>
      <c r="B132" s="62" t="s">
        <v>209</v>
      </c>
      <c r="C132" s="11">
        <v>83</v>
      </c>
      <c r="D132" s="11">
        <v>83</v>
      </c>
      <c r="E132" s="11">
        <f>82.5+0.1</f>
        <v>82.6</v>
      </c>
      <c r="F132" s="67">
        <f t="shared" si="2"/>
        <v>0.9951807228915662</v>
      </c>
      <c r="G132" s="54">
        <f t="shared" si="4"/>
        <v>0.9951807228915662</v>
      </c>
      <c r="H132" s="52"/>
    </row>
    <row r="133" spans="1:8" s="29" customFormat="1" ht="37.5" customHeight="1">
      <c r="A133" s="9" t="s">
        <v>213</v>
      </c>
      <c r="B133" s="62" t="s">
        <v>210</v>
      </c>
      <c r="C133" s="11">
        <v>584.3</v>
      </c>
      <c r="D133" s="11">
        <v>584.3</v>
      </c>
      <c r="E133" s="11">
        <v>583.1</v>
      </c>
      <c r="F133" s="67">
        <f t="shared" si="2"/>
        <v>0.9979462604826289</v>
      </c>
      <c r="G133" s="54">
        <f t="shared" si="4"/>
        <v>0.9979462604826289</v>
      </c>
      <c r="H133" s="52"/>
    </row>
    <row r="134" spans="1:8" s="29" customFormat="1" ht="40.5" customHeight="1">
      <c r="A134" s="9" t="s">
        <v>214</v>
      </c>
      <c r="B134" s="62" t="s">
        <v>211</v>
      </c>
      <c r="C134" s="11">
        <v>514</v>
      </c>
      <c r="D134" s="11">
        <v>514</v>
      </c>
      <c r="E134" s="11">
        <v>366.9</v>
      </c>
      <c r="F134" s="67">
        <f t="shared" si="2"/>
        <v>0.7138132295719843</v>
      </c>
      <c r="G134" s="54">
        <f t="shared" si="4"/>
        <v>0.7138132295719843</v>
      </c>
      <c r="H134" s="52"/>
    </row>
    <row r="135" spans="1:8" s="29" customFormat="1" ht="69" customHeight="1">
      <c r="A135" s="9" t="s">
        <v>244</v>
      </c>
      <c r="B135" s="62" t="s">
        <v>243</v>
      </c>
      <c r="C135" s="11">
        <v>20.4</v>
      </c>
      <c r="D135" s="11">
        <v>20.4</v>
      </c>
      <c r="E135" s="11">
        <v>20.4</v>
      </c>
      <c r="F135" s="67">
        <f t="shared" si="2"/>
        <v>1</v>
      </c>
      <c r="G135" s="54">
        <f t="shared" si="4"/>
        <v>1</v>
      </c>
      <c r="H135" s="52"/>
    </row>
    <row r="136" spans="1:8" ht="31.5" customHeight="1" hidden="1">
      <c r="A136" s="1" t="s">
        <v>93</v>
      </c>
      <c r="B136" s="4" t="s">
        <v>117</v>
      </c>
      <c r="C136" s="5">
        <f>C137</f>
        <v>0</v>
      </c>
      <c r="D136" s="5">
        <f>D137</f>
        <v>0</v>
      </c>
      <c r="E136" s="5">
        <f>E137</f>
        <v>0</v>
      </c>
      <c r="F136" s="66" t="e">
        <f t="shared" si="2"/>
        <v>#DIV/0!</v>
      </c>
      <c r="G136" s="8" t="e">
        <f t="shared" si="4"/>
        <v>#DIV/0!</v>
      </c>
      <c r="H136" s="39"/>
    </row>
    <row r="137" spans="1:8" ht="31.5" customHeight="1" hidden="1">
      <c r="A137" s="1" t="s">
        <v>150</v>
      </c>
      <c r="B137" s="4" t="s">
        <v>149</v>
      </c>
      <c r="C137" s="5">
        <v>0</v>
      </c>
      <c r="D137" s="5">
        <v>0</v>
      </c>
      <c r="E137" s="5">
        <v>0</v>
      </c>
      <c r="F137" s="66" t="e">
        <f t="shared" si="2"/>
        <v>#DIV/0!</v>
      </c>
      <c r="G137" s="8" t="e">
        <f t="shared" si="4"/>
        <v>#DIV/0!</v>
      </c>
      <c r="H137" s="39"/>
    </row>
    <row r="138" spans="1:8" ht="16.5">
      <c r="A138" s="1" t="s">
        <v>293</v>
      </c>
      <c r="B138" s="4"/>
      <c r="C138" s="5">
        <f>C139+C143+C151</f>
        <v>12425.2</v>
      </c>
      <c r="D138" s="5">
        <f>D139+D143+D151</f>
        <v>11525.2</v>
      </c>
      <c r="E138" s="5">
        <f>E139+E143+E151</f>
        <v>10170.1</v>
      </c>
      <c r="F138" s="66">
        <f t="shared" si="2"/>
        <v>0.8185059395422206</v>
      </c>
      <c r="G138" s="8">
        <f t="shared" si="4"/>
        <v>0.8824228646791379</v>
      </c>
      <c r="H138" s="39"/>
    </row>
    <row r="139" spans="1:8" ht="45.75" customHeight="1" hidden="1">
      <c r="A139" s="1" t="s">
        <v>217</v>
      </c>
      <c r="B139" s="4"/>
      <c r="C139" s="5">
        <f>C140+C141+C142</f>
        <v>8377.2</v>
      </c>
      <c r="D139" s="5">
        <f>D140+D141+D142</f>
        <v>7477.2</v>
      </c>
      <c r="E139" s="5">
        <f>E140+E141+E142</f>
        <v>6199.5</v>
      </c>
      <c r="F139" s="66">
        <f t="shared" si="2"/>
        <v>0.7400444062455235</v>
      </c>
      <c r="G139" s="8">
        <f t="shared" si="4"/>
        <v>0.8291205264002568</v>
      </c>
      <c r="H139" s="39"/>
    </row>
    <row r="140" spans="1:8" s="29" customFormat="1" ht="39.75" customHeight="1">
      <c r="A140" s="9" t="s">
        <v>294</v>
      </c>
      <c r="B140" s="21" t="s">
        <v>151</v>
      </c>
      <c r="C140" s="11">
        <v>6167.2</v>
      </c>
      <c r="D140" s="11">
        <v>5687.2</v>
      </c>
      <c r="E140" s="11">
        <v>4468.3</v>
      </c>
      <c r="F140" s="67">
        <f t="shared" si="2"/>
        <v>0.7245265274354651</v>
      </c>
      <c r="G140" s="54">
        <f t="shared" si="4"/>
        <v>0.7856766071177381</v>
      </c>
      <c r="H140" s="52"/>
    </row>
    <row r="141" spans="1:8" s="29" customFormat="1" ht="34.5" customHeight="1">
      <c r="A141" s="9" t="s">
        <v>104</v>
      </c>
      <c r="B141" s="21" t="s">
        <v>103</v>
      </c>
      <c r="C141" s="11">
        <v>110</v>
      </c>
      <c r="D141" s="11">
        <v>90</v>
      </c>
      <c r="E141" s="11">
        <v>91.7</v>
      </c>
      <c r="F141" s="67">
        <f t="shared" si="2"/>
        <v>0.8336363636363636</v>
      </c>
      <c r="G141" s="54">
        <f t="shared" si="4"/>
        <v>1.018888888888889</v>
      </c>
      <c r="H141" s="52"/>
    </row>
    <row r="142" spans="1:8" s="29" customFormat="1" ht="89.25" customHeight="1">
      <c r="A142" s="9" t="s">
        <v>193</v>
      </c>
      <c r="B142" s="21" t="s">
        <v>220</v>
      </c>
      <c r="C142" s="11">
        <v>2100</v>
      </c>
      <c r="D142" s="11">
        <v>1700</v>
      </c>
      <c r="E142" s="11">
        <v>1639.5</v>
      </c>
      <c r="F142" s="67">
        <f t="shared" si="2"/>
        <v>0.7807142857142857</v>
      </c>
      <c r="G142" s="54">
        <f t="shared" si="4"/>
        <v>0.9644117647058823</v>
      </c>
      <c r="H142" s="52"/>
    </row>
    <row r="143" spans="1:8" s="29" customFormat="1" ht="64.5" customHeight="1" hidden="1">
      <c r="A143" s="9" t="s">
        <v>218</v>
      </c>
      <c r="B143" s="21" t="s">
        <v>204</v>
      </c>
      <c r="C143" s="11">
        <f>C145+C144+C146+C147+C148+C149+C150</f>
        <v>2548</v>
      </c>
      <c r="D143" s="11">
        <f>D145+D144+D146+D147+D148+D149+D150</f>
        <v>2548</v>
      </c>
      <c r="E143" s="11">
        <f>E145+E144+E146+E147+E148+E149+E150</f>
        <v>2470.6000000000004</v>
      </c>
      <c r="F143" s="67">
        <f t="shared" si="2"/>
        <v>0.9696232339089483</v>
      </c>
      <c r="G143" s="54">
        <f t="shared" si="4"/>
        <v>0.9696232339089483</v>
      </c>
      <c r="H143" s="52"/>
    </row>
    <row r="144" spans="1:8" s="29" customFormat="1" ht="74.25" customHeight="1">
      <c r="A144" s="9" t="s">
        <v>205</v>
      </c>
      <c r="B144" s="63" t="s">
        <v>201</v>
      </c>
      <c r="C144" s="11">
        <v>151.2</v>
      </c>
      <c r="D144" s="11">
        <v>151.2</v>
      </c>
      <c r="E144" s="11">
        <v>151.2</v>
      </c>
      <c r="F144" s="67">
        <f t="shared" si="2"/>
        <v>1</v>
      </c>
      <c r="G144" s="54">
        <f t="shared" si="4"/>
        <v>1</v>
      </c>
      <c r="H144" s="52"/>
    </row>
    <row r="145" spans="1:8" s="29" customFormat="1" ht="57" customHeight="1">
      <c r="A145" s="9" t="s">
        <v>206</v>
      </c>
      <c r="B145" s="63" t="s">
        <v>202</v>
      </c>
      <c r="C145" s="11">
        <f>2043.9+0.1</f>
        <v>2044</v>
      </c>
      <c r="D145" s="11">
        <v>2044</v>
      </c>
      <c r="E145" s="11">
        <v>1977.3</v>
      </c>
      <c r="F145" s="67">
        <f t="shared" si="2"/>
        <v>0.9673679060665362</v>
      </c>
      <c r="G145" s="54">
        <f t="shared" si="4"/>
        <v>0.9673679060665362</v>
      </c>
      <c r="H145" s="52"/>
    </row>
    <row r="146" spans="1:8" s="29" customFormat="1" ht="40.5" customHeight="1">
      <c r="A146" s="9" t="s">
        <v>207</v>
      </c>
      <c r="B146" s="63" t="s">
        <v>203</v>
      </c>
      <c r="C146" s="11">
        <v>88.8</v>
      </c>
      <c r="D146" s="11">
        <v>88.8</v>
      </c>
      <c r="E146" s="11">
        <v>88.8</v>
      </c>
      <c r="F146" s="67">
        <f t="shared" si="2"/>
        <v>1</v>
      </c>
      <c r="G146" s="54">
        <f t="shared" si="4"/>
        <v>1</v>
      </c>
      <c r="H146" s="52"/>
    </row>
    <row r="147" spans="1:8" s="29" customFormat="1" ht="115.5">
      <c r="A147" s="9" t="s">
        <v>249</v>
      </c>
      <c r="B147" s="56" t="s">
        <v>245</v>
      </c>
      <c r="C147" s="11">
        <v>207</v>
      </c>
      <c r="D147" s="11">
        <v>207</v>
      </c>
      <c r="E147" s="11">
        <v>206.8</v>
      </c>
      <c r="F147" s="67">
        <f t="shared" si="2"/>
        <v>0.9990338164251208</v>
      </c>
      <c r="G147" s="54">
        <f t="shared" si="4"/>
        <v>0.9990338164251208</v>
      </c>
      <c r="H147" s="52"/>
    </row>
    <row r="148" spans="1:8" s="29" customFormat="1" ht="115.5">
      <c r="A148" s="9" t="s">
        <v>250</v>
      </c>
      <c r="B148" s="56" t="s">
        <v>246</v>
      </c>
      <c r="C148" s="11">
        <v>22</v>
      </c>
      <c r="D148" s="11">
        <v>22</v>
      </c>
      <c r="E148" s="11">
        <v>22</v>
      </c>
      <c r="F148" s="67">
        <f t="shared" si="2"/>
        <v>1</v>
      </c>
      <c r="G148" s="54">
        <f t="shared" si="4"/>
        <v>1</v>
      </c>
      <c r="H148" s="52"/>
    </row>
    <row r="149" spans="1:8" s="29" customFormat="1" ht="181.5">
      <c r="A149" s="9" t="s">
        <v>251</v>
      </c>
      <c r="B149" s="56" t="s">
        <v>247</v>
      </c>
      <c r="C149" s="11">
        <v>31.9</v>
      </c>
      <c r="D149" s="11">
        <v>31.9</v>
      </c>
      <c r="E149" s="11">
        <v>21.4</v>
      </c>
      <c r="F149" s="67">
        <f t="shared" si="2"/>
        <v>0.670846394984326</v>
      </c>
      <c r="G149" s="54">
        <f t="shared" si="4"/>
        <v>0.670846394984326</v>
      </c>
      <c r="H149" s="52"/>
    </row>
    <row r="150" spans="1:8" s="29" customFormat="1" ht="135.75" customHeight="1">
      <c r="A150" s="9" t="s">
        <v>252</v>
      </c>
      <c r="B150" s="56" t="s">
        <v>248</v>
      </c>
      <c r="C150" s="11">
        <v>3.1</v>
      </c>
      <c r="D150" s="11">
        <v>3.1</v>
      </c>
      <c r="E150" s="11">
        <v>3.1</v>
      </c>
      <c r="F150" s="67">
        <f t="shared" si="2"/>
        <v>1</v>
      </c>
      <c r="G150" s="54">
        <f t="shared" si="4"/>
        <v>1</v>
      </c>
      <c r="H150" s="52"/>
    </row>
    <row r="151" spans="1:8" s="29" customFormat="1" ht="72.75" customHeight="1">
      <c r="A151" s="9" t="s">
        <v>264</v>
      </c>
      <c r="B151" s="64" t="s">
        <v>265</v>
      </c>
      <c r="C151" s="11">
        <v>1500</v>
      </c>
      <c r="D151" s="11">
        <v>1500</v>
      </c>
      <c r="E151" s="11">
        <v>1500</v>
      </c>
      <c r="F151" s="67">
        <f t="shared" si="2"/>
        <v>1</v>
      </c>
      <c r="G151" s="54">
        <f t="shared" si="4"/>
        <v>1</v>
      </c>
      <c r="H151" s="52"/>
    </row>
    <row r="152" spans="1:8" ht="22.5" customHeight="1">
      <c r="A152" s="1" t="s">
        <v>14</v>
      </c>
      <c r="B152" s="4"/>
      <c r="C152" s="5">
        <f>C153+C154+C157+C158+C155+C156</f>
        <v>607615.8999999999</v>
      </c>
      <c r="D152" s="5">
        <f>D153+D154+D157+D158+D155+D156</f>
        <v>480450.5</v>
      </c>
      <c r="E152" s="5">
        <f>E153+E154+E157+E158+E155+E156</f>
        <v>589904.1000000001</v>
      </c>
      <c r="F152" s="66">
        <f t="shared" si="2"/>
        <v>0.9708503348908417</v>
      </c>
      <c r="G152" s="8">
        <f t="shared" si="4"/>
        <v>1.2278145199141224</v>
      </c>
      <c r="H152" s="39"/>
    </row>
    <row r="153" spans="1:8" ht="20.25" customHeight="1">
      <c r="A153" s="1" t="s">
        <v>50</v>
      </c>
      <c r="B153" s="4" t="s">
        <v>15</v>
      </c>
      <c r="C153" s="5">
        <f>180015+0.1</f>
        <v>180015.1</v>
      </c>
      <c r="D153" s="5">
        <v>143329.2</v>
      </c>
      <c r="E153" s="5">
        <v>174717.9</v>
      </c>
      <c r="F153" s="66">
        <f t="shared" si="2"/>
        <v>0.9705735796608173</v>
      </c>
      <c r="G153" s="8">
        <f t="shared" si="4"/>
        <v>1.218997245501963</v>
      </c>
      <c r="H153" s="39"/>
    </row>
    <row r="154" spans="1:8" ht="20.25" customHeight="1">
      <c r="A154" s="1" t="s">
        <v>51</v>
      </c>
      <c r="B154" s="4" t="s">
        <v>16</v>
      </c>
      <c r="C154" s="5">
        <v>373953.9</v>
      </c>
      <c r="D154" s="5">
        <v>292839.6</v>
      </c>
      <c r="E154" s="5">
        <v>366201.4</v>
      </c>
      <c r="F154" s="66">
        <f t="shared" si="2"/>
        <v>0.9792688350088072</v>
      </c>
      <c r="G154" s="8">
        <f t="shared" si="4"/>
        <v>1.2505187139990632</v>
      </c>
      <c r="H154" s="39"/>
    </row>
    <row r="155" spans="1:8" ht="20.25" customHeight="1">
      <c r="A155" s="1" t="s">
        <v>96</v>
      </c>
      <c r="B155" s="4" t="s">
        <v>95</v>
      </c>
      <c r="C155" s="5">
        <v>20353.3</v>
      </c>
      <c r="D155" s="5">
        <v>15152.8</v>
      </c>
      <c r="E155" s="5">
        <v>18206</v>
      </c>
      <c r="F155" s="66">
        <f t="shared" si="2"/>
        <v>0.8944986808036044</v>
      </c>
      <c r="G155" s="8">
        <f t="shared" si="4"/>
        <v>1.2014941132991923</v>
      </c>
      <c r="H155" s="39"/>
    </row>
    <row r="156" spans="1:8" ht="36" customHeight="1">
      <c r="A156" s="1" t="s">
        <v>164</v>
      </c>
      <c r="B156" s="4" t="s">
        <v>163</v>
      </c>
      <c r="C156" s="5">
        <v>192.7</v>
      </c>
      <c r="D156" s="5">
        <v>202.2</v>
      </c>
      <c r="E156" s="5">
        <v>169.4</v>
      </c>
      <c r="F156" s="66">
        <f t="shared" si="2"/>
        <v>0.8790866632070576</v>
      </c>
      <c r="G156" s="8">
        <f t="shared" si="4"/>
        <v>0.837784371909001</v>
      </c>
      <c r="H156" s="39"/>
    </row>
    <row r="157" spans="1:8" ht="20.25" customHeight="1">
      <c r="A157" s="1" t="s">
        <v>76</v>
      </c>
      <c r="B157" s="4" t="s">
        <v>17</v>
      </c>
      <c r="C157" s="5">
        <v>3201.7</v>
      </c>
      <c r="D157" s="5">
        <v>4299.2</v>
      </c>
      <c r="E157" s="5">
        <v>1294.4</v>
      </c>
      <c r="F157" s="66">
        <f t="shared" si="2"/>
        <v>0.40428522347502893</v>
      </c>
      <c r="G157" s="8">
        <f t="shared" si="4"/>
        <v>0.30107927056196504</v>
      </c>
      <c r="H157" s="39"/>
    </row>
    <row r="158" spans="1:8" ht="20.25" customHeight="1">
      <c r="A158" s="1" t="s">
        <v>98</v>
      </c>
      <c r="B158" s="4" t="s">
        <v>18</v>
      </c>
      <c r="C158" s="5">
        <v>29899.2</v>
      </c>
      <c r="D158" s="5">
        <v>24627.5</v>
      </c>
      <c r="E158" s="5">
        <v>29315</v>
      </c>
      <c r="F158" s="66">
        <f t="shared" si="2"/>
        <v>0.9804610156793493</v>
      </c>
      <c r="G158" s="8">
        <f t="shared" si="4"/>
        <v>1.1903360064968023</v>
      </c>
      <c r="H158" s="39"/>
    </row>
    <row r="159" spans="1:8" ht="20.25" customHeight="1">
      <c r="A159" s="1" t="s">
        <v>52</v>
      </c>
      <c r="B159" s="4"/>
      <c r="C159" s="5">
        <f>C160++C161</f>
        <v>125081.79999999999</v>
      </c>
      <c r="D159" s="5">
        <f>D160++D161</f>
        <v>86066.70000000001</v>
      </c>
      <c r="E159" s="5">
        <f>E160++E161</f>
        <v>113262.4</v>
      </c>
      <c r="F159" s="66">
        <f t="shared" si="2"/>
        <v>0.9055066364571025</v>
      </c>
      <c r="G159" s="8">
        <f t="shared" si="4"/>
        <v>1.3159839984570105</v>
      </c>
      <c r="H159" s="39"/>
    </row>
    <row r="160" spans="1:8" ht="20.25" customHeight="1">
      <c r="A160" s="1" t="s">
        <v>20</v>
      </c>
      <c r="B160" s="4" t="s">
        <v>19</v>
      </c>
      <c r="C160" s="5">
        <v>97909.4</v>
      </c>
      <c r="D160" s="5">
        <v>66627.8</v>
      </c>
      <c r="E160" s="5">
        <v>88300.3</v>
      </c>
      <c r="F160" s="66">
        <f aca="true" t="shared" si="5" ref="F160:F186">E160/C160</f>
        <v>0.9018572271916692</v>
      </c>
      <c r="G160" s="8">
        <f t="shared" si="4"/>
        <v>1.3252771365706206</v>
      </c>
      <c r="H160" s="39"/>
    </row>
    <row r="161" spans="1:8" ht="20.25" customHeight="1">
      <c r="A161" s="1" t="s">
        <v>109</v>
      </c>
      <c r="B161" s="4" t="s">
        <v>21</v>
      </c>
      <c r="C161" s="5">
        <v>27172.4</v>
      </c>
      <c r="D161" s="5">
        <v>19438.9</v>
      </c>
      <c r="E161" s="5">
        <f>24962+0.1</f>
        <v>24962.1</v>
      </c>
      <c r="F161" s="66">
        <f t="shared" si="5"/>
        <v>0.9186564307900663</v>
      </c>
      <c r="G161" s="8">
        <f t="shared" si="4"/>
        <v>1.2841313037260338</v>
      </c>
      <c r="H161" s="39"/>
    </row>
    <row r="162" spans="1:8" ht="20.25" customHeight="1">
      <c r="A162" s="22" t="s">
        <v>22</v>
      </c>
      <c r="B162" s="23"/>
      <c r="C162" s="5">
        <f>C163+C164+C165+C167+C168+C173+C166</f>
        <v>23734.1</v>
      </c>
      <c r="D162" s="5">
        <f>D163+D164+D165+D167+D168+D173+D166</f>
        <v>21655.5</v>
      </c>
      <c r="E162" s="5">
        <f>E163+E164+E165+E167+E168+E173+E166</f>
        <v>23171.5</v>
      </c>
      <c r="F162" s="66">
        <f t="shared" si="5"/>
        <v>0.9762957095487085</v>
      </c>
      <c r="G162" s="8">
        <f t="shared" si="4"/>
        <v>1.0700053104292213</v>
      </c>
      <c r="H162" s="39"/>
    </row>
    <row r="163" spans="1:8" ht="24.75" customHeight="1">
      <c r="A163" s="22" t="s">
        <v>67</v>
      </c>
      <c r="B163" s="23" t="s">
        <v>23</v>
      </c>
      <c r="C163" s="5">
        <v>1825.5</v>
      </c>
      <c r="D163" s="5">
        <v>1455.3</v>
      </c>
      <c r="E163" s="5">
        <v>1793.1</v>
      </c>
      <c r="F163" s="66">
        <f t="shared" si="5"/>
        <v>0.982251437962202</v>
      </c>
      <c r="G163" s="8">
        <f t="shared" si="4"/>
        <v>1.2321170892599465</v>
      </c>
      <c r="H163" s="39"/>
    </row>
    <row r="164" spans="1:8" ht="25.5" customHeight="1">
      <c r="A164" s="44" t="s">
        <v>97</v>
      </c>
      <c r="B164" s="23" t="s">
        <v>24</v>
      </c>
      <c r="C164" s="5">
        <v>17236</v>
      </c>
      <c r="D164" s="5">
        <v>13794.9</v>
      </c>
      <c r="E164" s="5">
        <v>16762.7</v>
      </c>
      <c r="F164" s="66">
        <f t="shared" si="5"/>
        <v>0.972540032490137</v>
      </c>
      <c r="G164" s="8">
        <f t="shared" si="4"/>
        <v>1.2151374783434459</v>
      </c>
      <c r="H164" s="39"/>
    </row>
    <row r="165" spans="1:8" ht="25.5" customHeight="1" hidden="1">
      <c r="A165" s="22" t="s">
        <v>165</v>
      </c>
      <c r="B165" s="23" t="s">
        <v>25</v>
      </c>
      <c r="C165" s="5">
        <f>10.8-10.8</f>
        <v>0</v>
      </c>
      <c r="D165" s="5">
        <v>9</v>
      </c>
      <c r="E165" s="5">
        <f>10-10</f>
        <v>0</v>
      </c>
      <c r="F165" s="66" t="e">
        <f t="shared" si="5"/>
        <v>#DIV/0!</v>
      </c>
      <c r="G165" s="8">
        <f t="shared" si="4"/>
        <v>0</v>
      </c>
      <c r="H165" s="39"/>
    </row>
    <row r="166" spans="1:8" ht="53.25" customHeight="1">
      <c r="A166" s="22" t="s">
        <v>295</v>
      </c>
      <c r="B166" s="23" t="s">
        <v>208</v>
      </c>
      <c r="C166" s="5">
        <f>15+143.6+95.9</f>
        <v>254.5</v>
      </c>
      <c r="D166" s="5">
        <v>15</v>
      </c>
      <c r="E166" s="5">
        <f>15+143.6+95.9</f>
        <v>254.5</v>
      </c>
      <c r="F166" s="66">
        <f t="shared" si="5"/>
        <v>1</v>
      </c>
      <c r="G166" s="8">
        <f t="shared" si="4"/>
        <v>16.966666666666665</v>
      </c>
      <c r="H166" s="39"/>
    </row>
    <row r="167" spans="1:8" ht="51" customHeight="1" hidden="1">
      <c r="A167" s="22" t="s">
        <v>119</v>
      </c>
      <c r="B167" s="23" t="s">
        <v>120</v>
      </c>
      <c r="C167" s="5">
        <f>143.6-143.6</f>
        <v>0</v>
      </c>
      <c r="D167" s="5">
        <v>143.6</v>
      </c>
      <c r="E167" s="5">
        <f>143.6-143.6</f>
        <v>0</v>
      </c>
      <c r="F167" s="66" t="e">
        <f t="shared" si="5"/>
        <v>#DIV/0!</v>
      </c>
      <c r="G167" s="8">
        <f t="shared" si="4"/>
        <v>0</v>
      </c>
      <c r="H167" s="39"/>
    </row>
    <row r="168" spans="1:8" ht="51" customHeight="1" hidden="1">
      <c r="A168" s="22" t="s">
        <v>122</v>
      </c>
      <c r="B168" s="23" t="s">
        <v>121</v>
      </c>
      <c r="C168" s="5">
        <f>95.9-95.9</f>
        <v>0</v>
      </c>
      <c r="D168" s="5">
        <v>95.9</v>
      </c>
      <c r="E168" s="5">
        <f>95.9-95.9</f>
        <v>0</v>
      </c>
      <c r="F168" s="66" t="e">
        <f t="shared" si="5"/>
        <v>#DIV/0!</v>
      </c>
      <c r="G168" s="8">
        <f t="shared" si="4"/>
        <v>0</v>
      </c>
      <c r="H168" s="39"/>
    </row>
    <row r="169" spans="1:8" ht="18.75" customHeight="1" hidden="1">
      <c r="A169" s="1" t="s">
        <v>70</v>
      </c>
      <c r="B169" s="4" t="s">
        <v>71</v>
      </c>
      <c r="C169" s="5">
        <v>0</v>
      </c>
      <c r="D169" s="5">
        <v>0</v>
      </c>
      <c r="E169" s="5">
        <v>0</v>
      </c>
      <c r="F169" s="66" t="e">
        <f t="shared" si="5"/>
        <v>#DIV/0!</v>
      </c>
      <c r="G169" s="8" t="e">
        <f t="shared" si="4"/>
        <v>#DIV/0!</v>
      </c>
      <c r="H169" s="39"/>
    </row>
    <row r="170" spans="1:8" ht="31.5" customHeight="1" hidden="1">
      <c r="A170" s="1" t="s">
        <v>57</v>
      </c>
      <c r="B170" s="4" t="s">
        <v>58</v>
      </c>
      <c r="C170" s="5">
        <v>0</v>
      </c>
      <c r="D170" s="5">
        <v>0</v>
      </c>
      <c r="E170" s="5">
        <v>0</v>
      </c>
      <c r="F170" s="66" t="e">
        <f t="shared" si="5"/>
        <v>#DIV/0!</v>
      </c>
      <c r="G170" s="8" t="e">
        <f t="shared" si="4"/>
        <v>#DIV/0!</v>
      </c>
      <c r="H170" s="39"/>
    </row>
    <row r="171" spans="1:8" ht="31.5" customHeight="1" hidden="1">
      <c r="A171" s="1" t="s">
        <v>72</v>
      </c>
      <c r="B171" s="4" t="s">
        <v>73</v>
      </c>
      <c r="C171" s="5">
        <v>0</v>
      </c>
      <c r="D171" s="5">
        <v>0</v>
      </c>
      <c r="E171" s="5">
        <v>0</v>
      </c>
      <c r="F171" s="66" t="e">
        <f t="shared" si="5"/>
        <v>#DIV/0!</v>
      </c>
      <c r="G171" s="8" t="e">
        <f t="shared" si="4"/>
        <v>#DIV/0!</v>
      </c>
      <c r="H171" s="39"/>
    </row>
    <row r="172" spans="1:8" ht="47.25" customHeight="1" hidden="1">
      <c r="A172" s="1" t="s">
        <v>75</v>
      </c>
      <c r="B172" s="4" t="s">
        <v>74</v>
      </c>
      <c r="C172" s="5">
        <v>0</v>
      </c>
      <c r="D172" s="5">
        <v>0</v>
      </c>
      <c r="E172" s="5">
        <v>0</v>
      </c>
      <c r="F172" s="66" t="e">
        <f t="shared" si="5"/>
        <v>#DIV/0!</v>
      </c>
      <c r="G172" s="8" t="e">
        <f t="shared" si="4"/>
        <v>#DIV/0!</v>
      </c>
      <c r="H172" s="39"/>
    </row>
    <row r="173" spans="1:8" ht="36" customHeight="1">
      <c r="A173" s="1" t="s">
        <v>296</v>
      </c>
      <c r="B173" s="4" t="s">
        <v>82</v>
      </c>
      <c r="C173" s="5">
        <f>4407.3+10.8</f>
        <v>4418.1</v>
      </c>
      <c r="D173" s="5">
        <v>6141.8</v>
      </c>
      <c r="E173" s="5">
        <f>4351.2+10</f>
        <v>4361.2</v>
      </c>
      <c r="F173" s="66">
        <f t="shared" si="5"/>
        <v>0.9871211606799302</v>
      </c>
      <c r="G173" s="8">
        <f t="shared" si="4"/>
        <v>0.7100849913706079</v>
      </c>
      <c r="H173" s="39"/>
    </row>
    <row r="174" spans="1:8" ht="21.75" customHeight="1">
      <c r="A174" s="1" t="s">
        <v>41</v>
      </c>
      <c r="B174" s="4"/>
      <c r="C174" s="5">
        <f>C175</f>
        <v>979.9</v>
      </c>
      <c r="D174" s="5">
        <f>D175</f>
        <v>724.2</v>
      </c>
      <c r="E174" s="5">
        <f>E175</f>
        <v>972.5</v>
      </c>
      <c r="F174" s="66">
        <f t="shared" si="5"/>
        <v>0.9924482090009185</v>
      </c>
      <c r="G174" s="8">
        <f aca="true" t="shared" si="6" ref="G174:G186">E174/D174</f>
        <v>1.3428610880972107</v>
      </c>
      <c r="H174" s="39"/>
    </row>
    <row r="175" spans="1:8" ht="21.75" customHeight="1">
      <c r="A175" s="1" t="s">
        <v>43</v>
      </c>
      <c r="B175" s="4" t="s">
        <v>42</v>
      </c>
      <c r="C175" s="5">
        <v>979.9</v>
      </c>
      <c r="D175" s="5">
        <v>724.2</v>
      </c>
      <c r="E175" s="5">
        <v>972.5</v>
      </c>
      <c r="F175" s="66">
        <f t="shared" si="5"/>
        <v>0.9924482090009185</v>
      </c>
      <c r="G175" s="8">
        <f t="shared" si="6"/>
        <v>1.3428610880972107</v>
      </c>
      <c r="H175" s="39"/>
    </row>
    <row r="176" spans="1:8" ht="20.25" customHeight="1">
      <c r="A176" s="1" t="s">
        <v>44</v>
      </c>
      <c r="B176" s="4"/>
      <c r="C176" s="5">
        <f>C177</f>
        <v>753.7</v>
      </c>
      <c r="D176" s="5">
        <f>D177</f>
        <v>676</v>
      </c>
      <c r="E176" s="5">
        <f>E177</f>
        <v>589.3</v>
      </c>
      <c r="F176" s="66">
        <f t="shared" si="5"/>
        <v>0.7818760780151253</v>
      </c>
      <c r="G176" s="8">
        <f t="shared" si="6"/>
        <v>0.8717455621301774</v>
      </c>
      <c r="H176" s="39"/>
    </row>
    <row r="177" spans="1:8" ht="17.25" customHeight="1">
      <c r="A177" s="1" t="s">
        <v>46</v>
      </c>
      <c r="B177" s="4" t="s">
        <v>45</v>
      </c>
      <c r="C177" s="5">
        <v>753.7</v>
      </c>
      <c r="D177" s="5">
        <v>676</v>
      </c>
      <c r="E177" s="5">
        <v>589.3</v>
      </c>
      <c r="F177" s="66">
        <f t="shared" si="5"/>
        <v>0.7818760780151253</v>
      </c>
      <c r="G177" s="8">
        <f t="shared" si="6"/>
        <v>0.8717455621301774</v>
      </c>
      <c r="H177" s="39"/>
    </row>
    <row r="178" spans="1:8" ht="17.25" customHeight="1" hidden="1">
      <c r="A178" s="1" t="s">
        <v>166</v>
      </c>
      <c r="B178" s="4"/>
      <c r="C178" s="5">
        <v>324.2</v>
      </c>
      <c r="D178" s="5">
        <v>324.2</v>
      </c>
      <c r="E178" s="5">
        <v>324.2</v>
      </c>
      <c r="F178" s="66">
        <f t="shared" si="5"/>
        <v>1</v>
      </c>
      <c r="G178" s="8">
        <f t="shared" si="6"/>
        <v>1</v>
      </c>
      <c r="H178" s="39"/>
    </row>
    <row r="179" spans="1:8" ht="31.5" customHeight="1" hidden="1">
      <c r="A179" s="1" t="s">
        <v>47</v>
      </c>
      <c r="B179" s="4"/>
      <c r="C179" s="5">
        <f>C180</f>
        <v>0</v>
      </c>
      <c r="D179" s="5">
        <f>D180</f>
        <v>255.2</v>
      </c>
      <c r="E179" s="5">
        <f>E180</f>
        <v>0</v>
      </c>
      <c r="F179" s="66" t="e">
        <f t="shared" si="5"/>
        <v>#DIV/0!</v>
      </c>
      <c r="G179" s="8">
        <f t="shared" si="6"/>
        <v>0</v>
      </c>
      <c r="H179" s="39"/>
    </row>
    <row r="180" spans="1:8" ht="18.75" customHeight="1" hidden="1">
      <c r="A180" s="1" t="s">
        <v>59</v>
      </c>
      <c r="B180" s="4" t="s">
        <v>48</v>
      </c>
      <c r="C180" s="5">
        <v>0</v>
      </c>
      <c r="D180" s="5">
        <v>255.2</v>
      </c>
      <c r="E180" s="5">
        <v>0</v>
      </c>
      <c r="F180" s="66" t="e">
        <f t="shared" si="5"/>
        <v>#DIV/0!</v>
      </c>
      <c r="G180" s="8">
        <f t="shared" si="6"/>
        <v>0</v>
      </c>
      <c r="H180" s="39"/>
    </row>
    <row r="181" spans="1:8" ht="15" customHeight="1">
      <c r="A181" s="1" t="s">
        <v>49</v>
      </c>
      <c r="B181" s="4"/>
      <c r="C181" s="5">
        <f>C182+C184+C183</f>
        <v>5669.9</v>
      </c>
      <c r="D181" s="5">
        <f>D182+D184+D183</f>
        <v>5002.5</v>
      </c>
      <c r="E181" s="5">
        <f>E182+E184+E183</f>
        <v>5669.9</v>
      </c>
      <c r="F181" s="66">
        <f t="shared" si="5"/>
        <v>1</v>
      </c>
      <c r="G181" s="8">
        <f t="shared" si="6"/>
        <v>1.1334132933533232</v>
      </c>
      <c r="H181" s="39"/>
    </row>
    <row r="182" spans="1:8" ht="73.5" customHeight="1">
      <c r="A182" s="1" t="s">
        <v>83</v>
      </c>
      <c r="B182" s="4" t="s">
        <v>84</v>
      </c>
      <c r="C182" s="5">
        <f>5669.9-3000</f>
        <v>2669.8999999999996</v>
      </c>
      <c r="D182" s="5">
        <v>5002.5</v>
      </c>
      <c r="E182" s="5">
        <f>5669.9-3000</f>
        <v>2669.8999999999996</v>
      </c>
      <c r="F182" s="66">
        <f t="shared" si="5"/>
        <v>1</v>
      </c>
      <c r="G182" s="8">
        <f t="shared" si="6"/>
        <v>0.5337131434282858</v>
      </c>
      <c r="H182" s="39"/>
    </row>
    <row r="183" spans="1:8" ht="31.5" customHeight="1" hidden="1">
      <c r="A183" s="1" t="s">
        <v>85</v>
      </c>
      <c r="B183" s="4" t="s">
        <v>86</v>
      </c>
      <c r="C183" s="5">
        <v>0</v>
      </c>
      <c r="D183" s="5">
        <v>0</v>
      </c>
      <c r="E183" s="5">
        <v>0</v>
      </c>
      <c r="F183" s="66" t="e">
        <f t="shared" si="5"/>
        <v>#DIV/0!</v>
      </c>
      <c r="G183" s="8" t="e">
        <f t="shared" si="6"/>
        <v>#DIV/0!</v>
      </c>
      <c r="H183" s="39"/>
    </row>
    <row r="184" spans="1:8" ht="31.5" customHeight="1">
      <c r="A184" s="1" t="s">
        <v>68</v>
      </c>
      <c r="B184" s="4" t="s">
        <v>87</v>
      </c>
      <c r="C184" s="5">
        <f>0+3000</f>
        <v>3000</v>
      </c>
      <c r="D184" s="5">
        <v>0</v>
      </c>
      <c r="E184" s="5">
        <f>0+3000</f>
        <v>3000</v>
      </c>
      <c r="F184" s="66">
        <f t="shared" si="5"/>
        <v>1</v>
      </c>
      <c r="G184" s="8" t="e">
        <f t="shared" si="6"/>
        <v>#DIV/0!</v>
      </c>
      <c r="H184" s="39"/>
    </row>
    <row r="185" spans="1:8" ht="26.25" customHeight="1">
      <c r="A185" s="22" t="s">
        <v>26</v>
      </c>
      <c r="B185" s="23"/>
      <c r="C185" s="5">
        <f>C44+C59+C66+C127+C152+C159+C162+C174+C176+C179+C181</f>
        <v>1014313.5999999997</v>
      </c>
      <c r="D185" s="5">
        <f>D44+D59+D66+D127+D152+D159+D162+D174+D176+D179+D181</f>
        <v>829874.5</v>
      </c>
      <c r="E185" s="5">
        <f>E44+E59+E66+E127+E152+E159+E162+E174+E176+E179+E181</f>
        <v>962230.6000000001</v>
      </c>
      <c r="F185" s="66">
        <f t="shared" si="5"/>
        <v>0.9486519750893613</v>
      </c>
      <c r="G185" s="8">
        <f t="shared" si="6"/>
        <v>1.1594892962731114</v>
      </c>
      <c r="H185" s="39"/>
    </row>
    <row r="186" spans="1:8" ht="19.5" customHeight="1">
      <c r="A186" s="1" t="s">
        <v>31</v>
      </c>
      <c r="B186" s="4"/>
      <c r="C186" s="34">
        <f>C181</f>
        <v>5669.9</v>
      </c>
      <c r="D186" s="34">
        <f>D181</f>
        <v>5002.5</v>
      </c>
      <c r="E186" s="34">
        <f>E181</f>
        <v>5669.9</v>
      </c>
      <c r="F186" s="66">
        <f t="shared" si="5"/>
        <v>1</v>
      </c>
      <c r="G186" s="8">
        <f t="shared" si="6"/>
        <v>1.1334132933533232</v>
      </c>
      <c r="H186" s="39"/>
    </row>
    <row r="187" spans="3:6" ht="16.5">
      <c r="C187" s="35"/>
      <c r="D187" s="35"/>
      <c r="E187" s="35"/>
      <c r="F187" s="35"/>
    </row>
    <row r="188" spans="1:6" ht="16.5">
      <c r="A188" s="24" t="s">
        <v>110</v>
      </c>
      <c r="C188" s="35"/>
      <c r="D188" s="35"/>
      <c r="E188" s="35">
        <v>34060</v>
      </c>
      <c r="F188" s="35"/>
    </row>
    <row r="189" spans="1:6" ht="16.5" hidden="1">
      <c r="A189" s="25" t="s">
        <v>112</v>
      </c>
      <c r="C189" s="35"/>
      <c r="D189" s="35"/>
      <c r="E189" s="35">
        <v>0</v>
      </c>
      <c r="F189" s="35"/>
    </row>
    <row r="190" spans="1:6" ht="16.5" hidden="1">
      <c r="A190" s="24" t="s">
        <v>32</v>
      </c>
      <c r="C190" s="35"/>
      <c r="D190" s="35"/>
      <c r="E190" s="35"/>
      <c r="F190" s="35"/>
    </row>
    <row r="191" spans="1:8" ht="16.5" hidden="1">
      <c r="A191" s="24" t="s">
        <v>33</v>
      </c>
      <c r="C191" s="35"/>
      <c r="D191" s="35"/>
      <c r="E191" s="35"/>
      <c r="F191" s="35"/>
      <c r="G191" s="42"/>
      <c r="H191" s="25"/>
    </row>
    <row r="192" spans="3:6" ht="16.5" hidden="1">
      <c r="C192" s="35"/>
      <c r="D192" s="35"/>
      <c r="E192" s="35"/>
      <c r="F192" s="35"/>
    </row>
    <row r="193" spans="1:6" ht="16.5" hidden="1">
      <c r="A193" s="24" t="s">
        <v>34</v>
      </c>
      <c r="C193" s="35"/>
      <c r="D193" s="35"/>
      <c r="E193" s="35"/>
      <c r="F193" s="35"/>
    </row>
    <row r="194" spans="1:8" ht="16.5" hidden="1">
      <c r="A194" s="24" t="s">
        <v>35</v>
      </c>
      <c r="C194" s="35"/>
      <c r="D194" s="35"/>
      <c r="E194" s="35">
        <v>0</v>
      </c>
      <c r="F194" s="35"/>
      <c r="G194" s="42"/>
      <c r="H194" s="25"/>
    </row>
    <row r="195" spans="3:6" ht="16.5" hidden="1">
      <c r="C195" s="35"/>
      <c r="D195" s="35"/>
      <c r="E195" s="35"/>
      <c r="F195" s="35"/>
    </row>
    <row r="196" spans="1:6" ht="16.5" hidden="1">
      <c r="A196" s="24" t="s">
        <v>36</v>
      </c>
      <c r="C196" s="35"/>
      <c r="D196" s="35"/>
      <c r="E196" s="35"/>
      <c r="F196" s="35"/>
    </row>
    <row r="197" spans="1:6" ht="16.5" hidden="1">
      <c r="A197" s="24" t="s">
        <v>37</v>
      </c>
      <c r="C197" s="35"/>
      <c r="D197" s="35"/>
      <c r="E197" s="35"/>
      <c r="F197" s="35"/>
    </row>
    <row r="198" spans="3:6" ht="16.5" hidden="1">
      <c r="C198" s="35"/>
      <c r="D198" s="35"/>
      <c r="E198" s="35"/>
      <c r="F198" s="35"/>
    </row>
    <row r="199" spans="1:6" ht="16.5" hidden="1">
      <c r="A199" s="25" t="s">
        <v>113</v>
      </c>
      <c r="C199" s="35"/>
      <c r="D199" s="35"/>
      <c r="E199" s="35">
        <v>0</v>
      </c>
      <c r="F199" s="35"/>
    </row>
    <row r="200" spans="1:8" ht="16.5">
      <c r="A200" s="24" t="s">
        <v>38</v>
      </c>
      <c r="C200" s="35"/>
      <c r="D200" s="35"/>
      <c r="E200" s="35">
        <f>E188+E38+E191+E194-E185-E197-E199+E189</f>
        <v>41227.299999999814</v>
      </c>
      <c r="F200" s="35"/>
      <c r="G200" s="35"/>
      <c r="H200" s="43"/>
    </row>
    <row r="201" spans="1:6" ht="32.25" customHeight="1">
      <c r="A201" s="82" t="s">
        <v>309</v>
      </c>
      <c r="B201" s="82"/>
      <c r="C201" s="82"/>
      <c r="D201" s="82"/>
      <c r="E201" s="82"/>
      <c r="F201" s="35"/>
    </row>
  </sheetData>
  <sheetProtection/>
  <mergeCells count="21">
    <mergeCell ref="A201:E201"/>
    <mergeCell ref="C41:C42"/>
    <mergeCell ref="C1:F1"/>
    <mergeCell ref="A2:F2"/>
    <mergeCell ref="I47:J47"/>
    <mergeCell ref="E3:E4"/>
    <mergeCell ref="F3:F4"/>
    <mergeCell ref="K46:M47"/>
    <mergeCell ref="E41:E42"/>
    <mergeCell ref="I46:J46"/>
    <mergeCell ref="D41:D42"/>
    <mergeCell ref="A41:A42"/>
    <mergeCell ref="C3:C4"/>
    <mergeCell ref="B41:B42"/>
    <mergeCell ref="B3:B4"/>
    <mergeCell ref="A40:G40"/>
    <mergeCell ref="A3:A4"/>
    <mergeCell ref="D3:D4"/>
    <mergeCell ref="G41:G42"/>
    <mergeCell ref="G3:G4"/>
    <mergeCell ref="F41:F42"/>
  </mergeCells>
  <printOptions/>
  <pageMargins left="0.15748031496062992" right="0.2362204724409449" top="0.35433070866141736" bottom="0.3937007874015748" header="0" footer="0"/>
  <pageSetup fitToHeight="6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2021-03-18T12:58:32Z</cp:lastPrinted>
  <dcterms:created xsi:type="dcterms:W3CDTF">1996-10-08T23:32:33Z</dcterms:created>
  <dcterms:modified xsi:type="dcterms:W3CDTF">2021-03-18T12:58:58Z</dcterms:modified>
  <cp:category/>
  <cp:version/>
  <cp:contentType/>
  <cp:contentStatus/>
</cp:coreProperties>
</file>