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4" activeTab="8"/>
  </bookViews>
  <sheets>
    <sheet name="МР" sheetId="1" r:id="rId1"/>
    <sheet name="МО г.Ртищево" sheetId="2" r:id="rId2"/>
    <sheet name="Кр-звезда" sheetId="3" r:id="rId3"/>
    <sheet name="Макарово" sheetId="4" r:id="rId4"/>
    <sheet name="Октябрьский" sheetId="5" r:id="rId5"/>
    <sheet name="Салтыковка" sheetId="6" r:id="rId6"/>
    <sheet name="Урусово" sheetId="7" r:id="rId7"/>
    <sheet name="Ш-Голицыно" sheetId="8" r:id="rId8"/>
    <sheet name="Консолидация" sheetId="9" r:id="rId9"/>
  </sheets>
  <definedNames/>
  <calcPr fullCalcOnLoad="1"/>
</workbook>
</file>

<file path=xl/sharedStrings.xml><?xml version="1.0" encoding="utf-8"?>
<sst xmlns="http://schemas.openxmlformats.org/spreadsheetml/2006/main" count="1347" uniqueCount="419">
  <si>
    <t>Субсидия на капитальный ремонт и ремонт дворовых территорий многоквартирных домов, проездов к дво-ровым территориям многоквартирных домов населен-ных пунктов в рамках подпрограммы «Модернизация и развитие автомобильных дорог общего пользования регионального и межмуниципального значения Сара-товской области» за счет средств областного дорожно-го фонда</t>
  </si>
  <si>
    <t>Субсидия на капитальный ремонт и ремонт автомо-бильных дорог общего пользования населенных пунк-тов в рамках подпрограммы «Модернизация и развитие автомобильных дорог общего пользования региональ-ного и межмуниципального значения Саратовской об-ласти» за счет средств областного дорожного фонда</t>
  </si>
  <si>
    <t>ДОХОДЫ</t>
  </si>
  <si>
    <t>год. план</t>
  </si>
  <si>
    <t>исполнение</t>
  </si>
  <si>
    <t>Налог на доходы физ.лиц</t>
  </si>
  <si>
    <t>Единый налог на вменен.дох.</t>
  </si>
  <si>
    <t>Единый с/х налог</t>
  </si>
  <si>
    <t>Налог на имущество физ.лиц</t>
  </si>
  <si>
    <t>Земельный налог</t>
  </si>
  <si>
    <t>Задолж. и перерасч. по отмен.налогам</t>
  </si>
  <si>
    <t>Арендная плата за земли</t>
  </si>
  <si>
    <t>Доходы от сдачи в ар имущ.</t>
  </si>
  <si>
    <t>Доходы от перечисления части прибыли</t>
  </si>
  <si>
    <t>Проч.дох.от исп. имущ. (наем)</t>
  </si>
  <si>
    <t>Плат.за негат.возд.на окр.ср.</t>
  </si>
  <si>
    <t>Доходы от предпринимательской деятельности</t>
  </si>
  <si>
    <t>Доходы от оказ.пл.усл. (компенсация затрат )</t>
  </si>
  <si>
    <t>Доходы мест. бюдж. от продажи имущ.</t>
  </si>
  <si>
    <t>Штраф.,санкц, возм. ущерба, в т.ч.:</t>
  </si>
  <si>
    <t>Штрафы от ГРОВД</t>
  </si>
  <si>
    <t xml:space="preserve">Невыясненные поступления </t>
  </si>
  <si>
    <t>БЕЗВОЗМЕЗДНЫЕ ПЕРЕЧИСЛЕНИЯ</t>
  </si>
  <si>
    <t>Дотации</t>
  </si>
  <si>
    <t xml:space="preserve">Субвенции </t>
  </si>
  <si>
    <t>Субсидии</t>
  </si>
  <si>
    <t>ПРОЧИЕ БЕЗВОЗМЕЗДНЫЕ ПОСТУПЛЕНИЯ (спонсорская помощь)</t>
  </si>
  <si>
    <t>ИТОГО доходов</t>
  </si>
  <si>
    <t>РАСХОДЫ</t>
  </si>
  <si>
    <t>ОБЩЕГОСУДАРСТВЕННЫЕ ВОПРОСЫ</t>
  </si>
  <si>
    <t>Районное Собрание</t>
  </si>
  <si>
    <t>Администрация МР</t>
  </si>
  <si>
    <t>Резервный фонд</t>
  </si>
  <si>
    <t>Другие общегосударственные вопросы, в т.ч.</t>
  </si>
  <si>
    <t>Уплата чл.взносов в Ассоциацию</t>
  </si>
  <si>
    <t>ПРАВООХРАНИТЕЛЬНАЯ ДЕЯТЕЛЬНОСТЬ</t>
  </si>
  <si>
    <t>Целевые программы</t>
  </si>
  <si>
    <t>НАЦИОНАЛЬНАЯ ЭКОНОМИКА</t>
  </si>
  <si>
    <t>ЖИЛИЩНО-КОММУНАЛЬНОЕ ХОЗЯЙСТВО</t>
  </si>
  <si>
    <t>Жилищное хозяйство, в т.ч.</t>
  </si>
  <si>
    <t>Коммунальное хозяйство, в т.ч.</t>
  </si>
  <si>
    <t>0503</t>
  </si>
  <si>
    <t>Благоустройство</t>
  </si>
  <si>
    <t>0700</t>
  </si>
  <si>
    <t>ОБРАЗОВАНИЕ</t>
  </si>
  <si>
    <t>0701</t>
  </si>
  <si>
    <t>0702</t>
  </si>
  <si>
    <t>0707</t>
  </si>
  <si>
    <t>Оздоровительные мероприятия</t>
  </si>
  <si>
    <t>0709</t>
  </si>
  <si>
    <t>0800</t>
  </si>
  <si>
    <t>0801</t>
  </si>
  <si>
    <t>Культура</t>
  </si>
  <si>
    <t>0804</t>
  </si>
  <si>
    <t>1000</t>
  </si>
  <si>
    <t>СОЦИАЛЬНАЯ ПОЛИТИКА</t>
  </si>
  <si>
    <t>1001</t>
  </si>
  <si>
    <t>1003</t>
  </si>
  <si>
    <t>1004</t>
  </si>
  <si>
    <t>1100</t>
  </si>
  <si>
    <t>1101</t>
  </si>
  <si>
    <t>Иные межбюджетные трансферты</t>
  </si>
  <si>
    <t>ИТОГО РАСХОДОВ</t>
  </si>
  <si>
    <t>0100</t>
  </si>
  <si>
    <t>0102</t>
  </si>
  <si>
    <t>0103</t>
  </si>
  <si>
    <t>0104</t>
  </si>
  <si>
    <t>0106</t>
  </si>
  <si>
    <t>0111</t>
  </si>
  <si>
    <t>0300</t>
  </si>
  <si>
    <t>0400</t>
  </si>
  <si>
    <t>0412</t>
  </si>
  <si>
    <t>0500</t>
  </si>
  <si>
    <t>0501</t>
  </si>
  <si>
    <t>0502</t>
  </si>
  <si>
    <t>БЕЗВОЗМЕЗДНЫЕ ПЕРЕЧИСЛЕНИЯ, в том числе:</t>
  </si>
  <si>
    <t xml:space="preserve">Налоговые и неналоговые доходы </t>
  </si>
  <si>
    <t>в том числе внутренние обороты:</t>
  </si>
  <si>
    <t xml:space="preserve">-Получен бюджетный кредит </t>
  </si>
  <si>
    <t xml:space="preserve">от вышестоящего бюджета      </t>
  </si>
  <si>
    <t>-Получен бюджетный кредит</t>
  </si>
  <si>
    <t xml:space="preserve">от кредитных организаций      </t>
  </si>
  <si>
    <t xml:space="preserve">-Погашен бюджетный кредит                             </t>
  </si>
  <si>
    <t xml:space="preserve">от вышестоящего бюджета    </t>
  </si>
  <si>
    <t>-Погашен бюджетный кредит</t>
  </si>
  <si>
    <t xml:space="preserve">от кредитных организаций     </t>
  </si>
  <si>
    <t xml:space="preserve">-Изменение остатков        </t>
  </si>
  <si>
    <t>Ост на начало года</t>
  </si>
  <si>
    <t xml:space="preserve">Начальник финансового </t>
  </si>
  <si>
    <t>управления администрации</t>
  </si>
  <si>
    <t>Ртищевского муниципального района                                             М.А.Балашова</t>
  </si>
  <si>
    <t>Задолж. И перерасч. По отмен.налогам</t>
  </si>
  <si>
    <t>Проч.дох.от исп. Имущ. (наем)</t>
  </si>
  <si>
    <t xml:space="preserve">Уличное освещение </t>
  </si>
  <si>
    <t>МЕЖБЮДЖЕТНЫЕ ТРАНСФЕРТЫ</t>
  </si>
  <si>
    <t>Межбюджетные трансферты из бюджетов поселений бюджету МР</t>
  </si>
  <si>
    <t>Субвенции по воинскому учету</t>
  </si>
  <si>
    <t>Содержание главы МО</t>
  </si>
  <si>
    <t>НАЦИОНАЛЬНАЯ ОБОРОНА</t>
  </si>
  <si>
    <t>Первичный воинский учет на территориях, где отсутствуют воен.комиссариаты (субвенции)</t>
  </si>
  <si>
    <t>Обеспечение пожарной безопасности</t>
  </si>
  <si>
    <t>Госпошлина</t>
  </si>
  <si>
    <t>в том числе собственные доходы</t>
  </si>
  <si>
    <t>Другие вопросы в области культуры, в том числе:</t>
  </si>
  <si>
    <t>0200</t>
  </si>
  <si>
    <t>0203</t>
  </si>
  <si>
    <t>0310</t>
  </si>
  <si>
    <t>МЦП "Обеспечение первичных мер пожарной безопасности на территории Шило-Голицынского МО"</t>
  </si>
  <si>
    <t>Членские взносы в Ассоциацию ОМО Саратовской области</t>
  </si>
  <si>
    <t>Доходы от оказ.пл.усл.(компенсация затрат)</t>
  </si>
  <si>
    <t>Другие общегосударственные вопросы в т.ч.</t>
  </si>
  <si>
    <t>Оздоровительные мероприятия в т.ч.</t>
  </si>
  <si>
    <t>Штраф.,санкц, возм. Ущерба</t>
  </si>
  <si>
    <t>0409</t>
  </si>
  <si>
    <t>0605</t>
  </si>
  <si>
    <t xml:space="preserve">Другие общегосударственные вопросы </t>
  </si>
  <si>
    <t>Компенсация затрат</t>
  </si>
  <si>
    <t>Мероприятия по землеустройству и землепользованию</t>
  </si>
  <si>
    <t>ОХРАНА ОКРУЖАЮЩЕЙ СРЕДЫ</t>
  </si>
  <si>
    <t>Другие общегосударственные вопросы</t>
  </si>
  <si>
    <t>0600</t>
  </si>
  <si>
    <t>Другие вопросы в области охраны окружающей среды</t>
  </si>
  <si>
    <t>0113</t>
  </si>
  <si>
    <t>ФИЗИЧЕСКАЯ КУЛЬТУРА И СПОРТ</t>
  </si>
  <si>
    <t>Физическая культура</t>
  </si>
  <si>
    <t>1105</t>
  </si>
  <si>
    <t>Другие вопросы в области физической культуры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</si>
  <si>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</si>
  <si>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</si>
  <si>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</si>
  <si>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</si>
  <si>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</si>
  <si>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</si>
  <si>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Обслуживание внутреннего муниципального долга</t>
  </si>
  <si>
    <t>1301</t>
  </si>
  <si>
    <t>1400</t>
  </si>
  <si>
    <t>1401</t>
  </si>
  <si>
    <t>1403</t>
  </si>
  <si>
    <t xml:space="preserve">МЕЖБЮДЖЕТНЫЕ ТРАНСФЕРТЫ </t>
  </si>
  <si>
    <t>Иные межбюджетные трансферты на выполнение полномочий  (бюджету МР из бюджетов поселений)</t>
  </si>
  <si>
    <t>Дошкольное образование</t>
  </si>
  <si>
    <t>Общее образование</t>
  </si>
  <si>
    <t>Централизованная бухгалтерия и АХГР</t>
  </si>
  <si>
    <t>КУЛЬТУРА И КИНЕМАТОГРАФИЯ</t>
  </si>
  <si>
    <t>Возврат остатков субсидий, субвенций и иных</t>
  </si>
  <si>
    <t xml:space="preserve">КУЛЬТУРА </t>
  </si>
  <si>
    <t>Возврат остатков субсидий, субвенций и иных (219 + 218 коды)</t>
  </si>
  <si>
    <t>0314</t>
  </si>
  <si>
    <t>раздел</t>
  </si>
  <si>
    <t>Из них субвенции по воинскому учету:</t>
  </si>
  <si>
    <t>Классификация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</si>
  <si>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</si>
  <si>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</si>
  <si>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</si>
  <si>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 xml:space="preserve">Отдел по управл.имуществом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</si>
  <si>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</si>
  <si>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</si>
  <si>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</si>
  <si>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5220610</t>
  </si>
  <si>
    <t>5220611</t>
  </si>
  <si>
    <t>Субсидия на капитальный ремонт и ремонт автомо-бильных дорог общего пользования населенных пунктов в рамках подпрограммы «Модернизация и развитие автомобильных дорог общего пользования регионального и межмуниципального значения Саратовской об-ласти» за счет средств областного дорожного фонда</t>
  </si>
  <si>
    <t>Капитальный ремонт муниципального жилищного фонда</t>
  </si>
  <si>
    <t>Уличное освещение</t>
  </si>
  <si>
    <t>Прочие мероприятия по благоустройству</t>
  </si>
  <si>
    <t>Пенсионное обеспечение</t>
  </si>
  <si>
    <t>Предоставление гражданам субсидий на оплату жилого помещения и коммунальных услуг за счет средств областного бюджета</t>
  </si>
  <si>
    <t xml:space="preserve">Возмещение расходов на оплату жилого помещения и коммунальных услуг медицинским и фармацевтическим работникам, проживающим и работающим в сельской местности, рабочих поселках (поселках городского типа) </t>
  </si>
  <si>
    <t>МЦП "Обеспечение жильем молодых семей по Ртищевскому муниципальному  району Саратовской области "</t>
  </si>
  <si>
    <t>7951600  1003</t>
  </si>
  <si>
    <t>Обслуживание внутреннего государственного и муниципального долга</t>
  </si>
  <si>
    <t>Резервный фонд местной администрации</t>
  </si>
  <si>
    <t>Другие вопросы в области национальной безопасности и правоохранительной деятельности, в том числе:</t>
  </si>
  <si>
    <t>Дорожное хозяйство(дорожные фонды), в том числе:</t>
  </si>
  <si>
    <t>5210600</t>
  </si>
  <si>
    <t>классификация</t>
  </si>
  <si>
    <t>0013600</t>
  </si>
  <si>
    <t>МЦП "Обеспечение первичных мер пожарной безопасности на территории Краснозвездинского муниципального образования"</t>
  </si>
  <si>
    <t>7954201</t>
  </si>
  <si>
    <t>250</t>
  </si>
  <si>
    <t>7954203</t>
  </si>
  <si>
    <t>МЦП "Обеспечение первичных мер пожарной безопасности на территории Октябрьского муниципального образования"</t>
  </si>
  <si>
    <t>7954205</t>
  </si>
  <si>
    <t>МЦП "Обеспечение первичных мер пожарной безопасности на территории Урусовского муниципального образования"</t>
  </si>
  <si>
    <t>7954206</t>
  </si>
  <si>
    <t>0107</t>
  </si>
  <si>
    <t>Проведение выборов в представительные органы мунципального образования</t>
  </si>
  <si>
    <t>Другие вопросы в области национальной экономики, в том числе:</t>
  </si>
  <si>
    <t>Иные межбюджетные трансферты из областного бюджета (комплект книж.фондов)</t>
  </si>
  <si>
    <t>Оценка недвижимости, признание прав и регулирование отношений по муниципальной собственности</t>
  </si>
  <si>
    <t>Расходы на оплату членских взносов в ассоциации</t>
  </si>
  <si>
    <t>9148200</t>
  </si>
  <si>
    <t>054</t>
  </si>
  <si>
    <t>Расходы на обеспечение деятельности муниципальных казенных учреждений  (МУ "ЦБ",     МУ "АХГР")</t>
  </si>
  <si>
    <t>056</t>
  </si>
  <si>
    <t>Доплаты к пенсиям муниципальных служащих</t>
  </si>
  <si>
    <t>5107310  1003</t>
  </si>
  <si>
    <t>Прочие межбюджетные трансферты из бюджета муниципального района бюджетам поселений</t>
  </si>
  <si>
    <t>0402</t>
  </si>
  <si>
    <t>Подпрограмма " Энергосбережение и повышение энергоэффективности систем коммунальной инфраструктуры"</t>
  </si>
  <si>
    <t>7410000</t>
  </si>
  <si>
    <t>Обеспечение деятельности представительного органа муниципального образования</t>
  </si>
  <si>
    <t>7510000</t>
  </si>
  <si>
    <t>Подпрограмма "Обеспечение надежности и безопасности движения по автомобильным дорогам муниципального значения"</t>
  </si>
  <si>
    <t>Отлов и содержание безнадзорных животных</t>
  </si>
  <si>
    <t>Предоставление субсидий бюджетным учреждениям  (ФОК, Локомотив)</t>
  </si>
  <si>
    <t>Озеленение</t>
  </si>
  <si>
    <t>9910100</t>
  </si>
  <si>
    <t>Мероприятия в области молодежной политики муниципального образования</t>
  </si>
  <si>
    <t>9920200</t>
  </si>
  <si>
    <t>0105118</t>
  </si>
  <si>
    <t>7800002</t>
  </si>
  <si>
    <t>Муниципальная  программа "Обеспечение первичных мер пожарной безопасности на территории Макаровского муниципального образования"</t>
  </si>
  <si>
    <t>Экологическое оздоровление муниципального образования</t>
  </si>
  <si>
    <t>Муниципальная  программа "Обеспечение первичных мер пожарной безопасности на территории Салтыковского муниципального образования"</t>
  </si>
  <si>
    <t>7800004</t>
  </si>
  <si>
    <t>9148600</t>
  </si>
  <si>
    <t>В том числе внутренние обороты</t>
  </si>
  <si>
    <t>ИТОГО конс. доходы без оборотов</t>
  </si>
  <si>
    <t>9412000</t>
  </si>
  <si>
    <t>Оплата за газ для поддержания вечного огня</t>
  </si>
  <si>
    <t>Дорожное хозяйство (дорожные фонды), в том числе</t>
  </si>
  <si>
    <t>Коммунальное хозяйство, в том числе:</t>
  </si>
  <si>
    <t>Акцизы на нефтепродукты</t>
  </si>
  <si>
    <t>Погашение задолженности по муниципальной целевой программе "Ремонт дорог общего пользования на территории муниципального образования г. Ртищево в 2013 году" - строительный контроль за строительством дорог</t>
  </si>
  <si>
    <t>9931001</t>
  </si>
  <si>
    <t>9932001</t>
  </si>
  <si>
    <t>Погашение задолженности по муниципальной целевой программе "Ремонт внутриквартальных проездов к дворовым территориям многоквартирных домов муниципального образования г. Ртищево в 2013 году" - строительный контроль за строительством дорог</t>
  </si>
  <si>
    <t>9414200</t>
  </si>
  <si>
    <t>7411003</t>
  </si>
  <si>
    <t>Погашение кредиторской задолженности по формированию схемы теплоснабжения</t>
  </si>
  <si>
    <t>Подпрограмма "Обеспечение жилыми помещениями молодых семей"</t>
  </si>
  <si>
    <t>7210000</t>
  </si>
  <si>
    <t>Субсидии на мероприятия подпрограммы "Обеспечение жильем молодых семей"</t>
  </si>
  <si>
    <t>6115020</t>
  </si>
  <si>
    <t>6127570</t>
  </si>
  <si>
    <t>Возврат остатков субсидии из областного бюджета на обеспечение жильем молодых семей в рамках подпрограммы "Обеспечение жильем молодых семей" ФЦП "Жилище" на 2011-2015 г.г.</t>
  </si>
  <si>
    <t>Субсидии (кап. ремонт))</t>
  </si>
  <si>
    <t>0105</t>
  </si>
  <si>
    <t>0105120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</si>
  <si>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</si>
  <si>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0405</t>
  </si>
  <si>
    <t>Судебная система</t>
  </si>
  <si>
    <t>6317570</t>
  </si>
  <si>
    <t>Субсидии из областного бюджета на обеспечение жильем молодых семей в рамках подпрограммы "Обеспечение жильем молодых семей" ФЦП "Жилище" на 2011-2015 г.г.</t>
  </si>
  <si>
    <t>Доходы мест. бюдж. от продажи имущ.зем</t>
  </si>
  <si>
    <t>Доходы мест. бюдж. от продажи земли.</t>
  </si>
  <si>
    <t>Доходы мест. бюдж. от продажи зем, имущ.</t>
  </si>
  <si>
    <t>Доходы мест.бюдж.от продажи имущ.зем</t>
  </si>
  <si>
    <t>6215020, 6205020</t>
  </si>
  <si>
    <t>9616000</t>
  </si>
  <si>
    <t xml:space="preserve">Доходы мест. бюдж. от продажи имущ.и земли </t>
  </si>
  <si>
    <t>Доходы мест. бюдж. от продажи имущ.земл</t>
  </si>
  <si>
    <t>Молодежная политика и оздоровление детей</t>
  </si>
  <si>
    <t>Содержание мест захоронения</t>
  </si>
  <si>
    <t>перечисление остатков субсидий бюджетного учреждения 2014 года</t>
  </si>
  <si>
    <t>9140008200</t>
  </si>
  <si>
    <t>9530005310</t>
  </si>
  <si>
    <t>9530005330</t>
  </si>
  <si>
    <t>9530005340</t>
  </si>
  <si>
    <t>9530005350</t>
  </si>
  <si>
    <t>9930006400</t>
  </si>
  <si>
    <t>9610007100</t>
  </si>
  <si>
    <t>9930008100</t>
  </si>
  <si>
    <t>9390004200</t>
  </si>
  <si>
    <t>Расходы по исполнительным листам</t>
  </si>
  <si>
    <t>9910008510</t>
  </si>
  <si>
    <t>75301G0800</t>
  </si>
  <si>
    <t>Подпрограмма "Ремонт автомобильных дорог и искусственных сооружений на них в границах городских и сельских поселений"</t>
  </si>
  <si>
    <t>Обязательные платежи и (или) взносы собственников помещений многоквартирных домов за капитальный ремонт, согласно ЖК РФ ст. 158 ч. 1</t>
  </si>
  <si>
    <t>9510005150</t>
  </si>
  <si>
    <t>9510005110</t>
  </si>
  <si>
    <t>Ведомственная целевая программа "Комплексное благоустройство города Ртищево" на 2016 год, в том числе:</t>
  </si>
  <si>
    <t>Формовочная обрезка деревьев</t>
  </si>
  <si>
    <t>8000100820</t>
  </si>
  <si>
    <t>Приобретение и посадка цветочной рассады</t>
  </si>
  <si>
    <t>8000100830</t>
  </si>
  <si>
    <t>Спил отдельно стоящих аварийных деревьев</t>
  </si>
  <si>
    <t>8000100840</t>
  </si>
  <si>
    <t>Ликвидация несанкционированных свалок</t>
  </si>
  <si>
    <t>8000200850</t>
  </si>
  <si>
    <t>Обустройство городского пляжа</t>
  </si>
  <si>
    <t>8000300860</t>
  </si>
  <si>
    <t>8000400870</t>
  </si>
  <si>
    <t>Уборка территорий городских кладбищ</t>
  </si>
  <si>
    <t>8000600880</t>
  </si>
  <si>
    <t xml:space="preserve">Выполнение других обязательств муниципального образования </t>
  </si>
  <si>
    <t>9910008520      9910008510</t>
  </si>
  <si>
    <t>9400006600</t>
  </si>
  <si>
    <t>7510000000</t>
  </si>
  <si>
    <t>9930077Д00</t>
  </si>
  <si>
    <t>Проведение мероприятий по отлову и содержанию безнадзорных животных</t>
  </si>
  <si>
    <t>75302G0800</t>
  </si>
  <si>
    <t>Реализация основного мероприятия за счет средств муниципального дорожного фонда (собственные средства муниципального образования)</t>
  </si>
  <si>
    <t>9400006700</t>
  </si>
  <si>
    <t>9130077И00   9630077900</t>
  </si>
  <si>
    <t>Охрана семьи и детства  (Компенсация части родит.платы, опека несовершеннолетних)</t>
  </si>
  <si>
    <t>Дотация на выравнивание бюджетной обеспеченности поселений за счет субвенции на исполнение государственных полномочий по расчету и предоставлению дотаций поселениям</t>
  </si>
  <si>
    <t>1401 9810076100</t>
  </si>
  <si>
    <t>Дотация на выравнивание бюджетной обеспеченности поселений из районного фонда финансовой поддержки</t>
  </si>
  <si>
    <t>9810091000</t>
  </si>
  <si>
    <t>1403  9820092000</t>
  </si>
  <si>
    <t>Ведомственная целевая программа  "Комплексное благоустройство города Ртищево" на 2014 год</t>
  </si>
  <si>
    <t>Социальное обеспечение населения (субсидии гражданам)</t>
  </si>
  <si>
    <t>Межбюджетные трансферты бюджетам муниципальных районов области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</si>
  <si>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Функционирование высшего должностного лица субъекта Российской Федерации и муниципального образования</t>
  </si>
  <si>
    <t xml:space="preserve">Расходы на судебные издержки и исполнение судебных решений </t>
  </si>
  <si>
    <t>7510100К30</t>
  </si>
  <si>
    <t xml:space="preserve">Обустройство улично-дорожной сети дорожными знаками, в том числе: обустройство пешеходных переходов дорожными знаками вблизи общеобразовательных и дошкольных учреждений , в соответствии с новыми национальными стандартами </t>
  </si>
  <si>
    <t>7510100К50</t>
  </si>
  <si>
    <t>Нанесение пешеходной дорожной разметки на улично-дорожную сеть</t>
  </si>
  <si>
    <t>0408</t>
  </si>
  <si>
    <t>Мероприятия государственной программы Российской Федерации «Доступная среда» на 2011-2020 годы</t>
  </si>
  <si>
    <t>Софинансирование мероприятия государственной программы Российской Федерации «Доступная среда» на 2011-2020 годы (местный бюджет)</t>
  </si>
  <si>
    <t>82001..270  04.35.01</t>
  </si>
  <si>
    <t>82001…270  01.00.00</t>
  </si>
  <si>
    <t>Подпрограмма "Градостроительное планирование развития территорий поселений Ртищевского муниципального района на 2014 - 2020 годы"</t>
  </si>
  <si>
    <t>Основное мероприятие "Разработка правил землепользования и застройки  территории Шило - Голицынского МО, за исключением с. Шило - Голицыно"</t>
  </si>
  <si>
    <t>Основное мероприятие "Разработка правил землепользования и застройки территории Салтыковского МО, за исключением с. Салтыковка"</t>
  </si>
  <si>
    <t>Основное мероприятие "Разработка правил землепользования и застройки территории Макаровского МО, за исключением с. Макарово"</t>
  </si>
  <si>
    <t>Основное мероприятие "Разработка правил землепользования и застройки  территории Краснозвездинского МО, за исключением с. Красная Звезда"</t>
  </si>
  <si>
    <t>Основное мероприятие "Разработка правил землепользования и застройки  территории Октябрьского МО, за исключением п. Темп"</t>
  </si>
  <si>
    <t>Основное мероприятие "Разработка правил землепользования и застройки  территории Урусовского МО, за исключением п. Ртищевский"</t>
  </si>
  <si>
    <t>Основное мероприятие " Приобретение оборудования и программного обеспечения для ведения информационной системы обеспечения градостроительной деятельности"</t>
  </si>
  <si>
    <t>Реализация мероприятий муниципальных программ развития малого и среднего предпринимательства за счет средств местного бюджета</t>
  </si>
  <si>
    <t>77008L064А</t>
  </si>
  <si>
    <t>95101005110</t>
  </si>
  <si>
    <t>7240100000</t>
  </si>
  <si>
    <t>Подпрограмма "Градостроительное планирование развития территорий поселений Ртищевского муниципального района на 2014 - 2016 годы"                                              Основное мероприятие "Модернизация объектов водоснабжения и водоотведения" за счет полномочий, в том числе:</t>
  </si>
  <si>
    <t>7240100И80</t>
  </si>
  <si>
    <t>Выполнение работ по капитальному ремонту водозаборной скважины в пос.Стройиндустрия Ртищевского района Саратовской области</t>
  </si>
  <si>
    <t>Реализация основного мероприятия</t>
  </si>
  <si>
    <t>72401V0000</t>
  </si>
  <si>
    <t>0703</t>
  </si>
  <si>
    <t>Дополнительное образование</t>
  </si>
  <si>
    <t xml:space="preserve"> Социальное обеспечение населения</t>
  </si>
  <si>
    <t>Другие вопросы в области образования</t>
  </si>
  <si>
    <t>Подпрограмма "Обеспечение надежности и безопасности движения по автомобильным дорогам муниципального значения Ртищевского муниципального района на 2017-2020 годы"</t>
  </si>
  <si>
    <t>9140008600</t>
  </si>
  <si>
    <t>Приобретение и установка камер уличного видеонаблюдения</t>
  </si>
  <si>
    <t>7910300550</t>
  </si>
  <si>
    <t>Реализация комплексных мер по стимулированию участия населения в деятельности общественной организации «Народная дружина»</t>
  </si>
  <si>
    <t>7920100460</t>
  </si>
  <si>
    <t>7930200Б20</t>
  </si>
  <si>
    <t>Тематические публикации по пропаганде ЗОЖ, а также  проблемам профилактики наркомании, лечению и реабилитации наркозависимых в СМИ</t>
  </si>
  <si>
    <t>Создание и распространение антинаркотических буклетов, листовок и проспектов</t>
  </si>
  <si>
    <t>7930200Б30</t>
  </si>
  <si>
    <t>Капитальный  ремонт водозаборной скважины в Северо-Восточной части г.Ртищево</t>
  </si>
  <si>
    <t>7240100К020</t>
  </si>
  <si>
    <t>7240100К010</t>
  </si>
  <si>
    <t>Реконструкция очистных сооружений приема сточных вод на территории  г.Ртищево</t>
  </si>
  <si>
    <t>Основное мероприятие "Модернизация объектов водоснабжения и водоотведения", в том числе:</t>
  </si>
  <si>
    <t>8000500960</t>
  </si>
  <si>
    <t>Асфальтирование пешеходных дорожек на территории городского Парка культуры и отдыха</t>
  </si>
  <si>
    <t>8000500970</t>
  </si>
  <si>
    <t xml:space="preserve"> Укладка бордюрного камня на территории городского Парка культуры и отдыха</t>
  </si>
  <si>
    <t>Глава района</t>
  </si>
  <si>
    <t>Расходы на судебные издержки и исполнение судебных решений</t>
  </si>
  <si>
    <t>Отдел по управл.имуществом</t>
  </si>
  <si>
    <t>Выполнение других обязательств муниципального образования(отдел имущества)</t>
  </si>
  <si>
    <t>Подпрограмма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Ртищевского муниципального района Саратовской области на 2017 - 2020 годы"</t>
  </si>
  <si>
    <t>Подпрограмма "Осуществление профилактики правонарушений, усиление борьбы с преступностью на территории Ртищевского муниципального района на 2017-2020 годы"</t>
  </si>
  <si>
    <t>Подпрограмма "Осуществление противодействия злоупотреблению наркотическими и психотропными веществами и их незаконному обороту на территории Ртищевского муниципального района Саратовской области на 2017 – 2020 годы"</t>
  </si>
  <si>
    <t>Сельское хозяйство и рыболовство</t>
  </si>
  <si>
    <t>Транспорт</t>
  </si>
  <si>
    <t>Укладка бордюрного камня на территории городского Парка культуры и отдыха</t>
  </si>
  <si>
    <t>Патент</t>
  </si>
  <si>
    <t>Другие вопросы в области культуры</t>
  </si>
  <si>
    <t>75304D7300</t>
  </si>
  <si>
    <t>Капитальный ремонт, ремонт и содержание автомобильных дорог общего пользования местного значения за счет средств областного дорожного фонда</t>
  </si>
  <si>
    <t>75304S7300</t>
  </si>
  <si>
    <t>Капитальный ремонт, ремонт и содержание автомобильных дорог общего пользования местного значения за счет средств местного бюджета (или за счет средств муниципального дорожного фонда)</t>
  </si>
  <si>
    <t>75303G0800</t>
  </si>
  <si>
    <t>72101V0000</t>
  </si>
  <si>
    <t>72102V00000</t>
  </si>
  <si>
    <t>72105V00000</t>
  </si>
  <si>
    <t>72106V00000</t>
  </si>
  <si>
    <t>72104V00000</t>
  </si>
  <si>
    <t>72103V00000</t>
  </si>
  <si>
    <t>72107V00000</t>
  </si>
  <si>
    <t>9400006800</t>
  </si>
  <si>
    <t>Иные мероприятия в области управления муниципальным имуществом</t>
  </si>
  <si>
    <t>7240100И10</t>
  </si>
  <si>
    <t>Выполнение работ по капитальному ремонту водопровода и башни Рожновского в с.Сланцы Ртищевского района Саратовской области</t>
  </si>
  <si>
    <t>7240100Р60</t>
  </si>
  <si>
    <t>Выполнение работ по капитальному ремонту водозаборной скважины в п. Темп Ртищевского района Саратовской области</t>
  </si>
  <si>
    <t>7240100Р50</t>
  </si>
  <si>
    <t>Приобретение материалов для организации водоснабжения в Урусовском муниципальном образовании</t>
  </si>
  <si>
    <t>7240200740</t>
  </si>
  <si>
    <t>Техническое обслуживание систем газораспределения и газопотребления</t>
  </si>
  <si>
    <t>91400087Д0</t>
  </si>
  <si>
    <t>Проведение дополнительных выборов в представительные органы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</si>
  <si>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</si>
  <si>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74101V0000</t>
  </si>
  <si>
    <t>Основное мероприятие"Перевод на индивидуальное отопление квартир в МКД, расположенного по адресу: г.Ртищево,  ул.Мира, д.5Б"</t>
  </si>
  <si>
    <t>Коммунальное хозяйство</t>
  </si>
  <si>
    <t>80007V0000</t>
  </si>
  <si>
    <t>Основное мероприятие "Приобретение специализированной уборочной техники и оборудования"</t>
  </si>
  <si>
    <t>Центральный аппарат</t>
  </si>
  <si>
    <t>Финансовые органы</t>
  </si>
  <si>
    <t xml:space="preserve">СПРАВКА
об исполнении бюджета Ртищевского района
на 01.05.2017 г.
</t>
  </si>
  <si>
    <t xml:space="preserve">СПРАВКА
об исполнении бюджета МО г. Ртищево
на 01.05.2017г.
</t>
  </si>
  <si>
    <t>СПРАВКА
об исполнении бюджета Краснозвездинского МО
на 01.05.2017г.</t>
  </si>
  <si>
    <t xml:space="preserve">СПРАВКА
об исполнении бюджета Макаровского МО
на 01.05.2017г.                                                                                      </t>
  </si>
  <si>
    <t>СПРАВКА
об исполнении бюджета Октябрьского МО
на 01.05.2017г.</t>
  </si>
  <si>
    <t>СПРАВКА
об исполнении бюджета Салтыковского МО
на 01.05.2017г.</t>
  </si>
  <si>
    <t xml:space="preserve">СПРАВКА
об исполнении бюджета Урусовского МО
на 01.05.2017г.
</t>
  </si>
  <si>
    <t xml:space="preserve">СПРАВКА
об исполнении бюджета Шило-Голицинского МО
на 01.05.2017г.
</t>
  </si>
  <si>
    <t>75201G0800</t>
  </si>
  <si>
    <t>800800980</t>
  </si>
  <si>
    <t>Приобретение и установка спортивного оборудования</t>
  </si>
  <si>
    <t>80005L5600</t>
  </si>
  <si>
    <t>Поддержка обустройства мест массового отдыха населения (городских парков)</t>
  </si>
  <si>
    <t>Обеспечение проведения выборов и референдумов</t>
  </si>
  <si>
    <t>Субсидии (городской парк )</t>
  </si>
  <si>
    <t>30</t>
  </si>
  <si>
    <t>план на 6 месяцев</t>
  </si>
  <si>
    <t>% к год.плану</t>
  </si>
  <si>
    <t>% к плану 6 месяцев</t>
  </si>
  <si>
    <t xml:space="preserve">СПРАВКА
об исполнении бюджета Ртищевского района (консолидация)
на 01.05.2017г.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</si>
</sst>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#,##0.0"/>
    <numFmt numFmtId="186" formatCode="0.0"/>
    <numFmt numFmtId="187" formatCode="#,##0.00&quot;р.&quot;"/>
    <numFmt numFmtId="188" formatCode="#,##0.000"/>
    <numFmt numFmtId="189" formatCode="#,##0.0000"/>
    <numFmt numFmtId="190" formatCode="#,##0.00000"/>
    <numFmt numFmtId="191" formatCode="_(* #,##0.000_);_(* \(#,##0.000\);_(* &quot;-&quot;??_);_(@_)"/>
    <numFmt numFmtId="192" formatCode="_(* #,##0.0_);_(* \(#,##0.0\);_(* &quot;-&quot;??_);_(@_)"/>
    <numFmt numFmtId="193" formatCode="_-* #,##0.0_р_._-;\-* #,##0.0_р_._-;_-* &quot;-&quot;?_р_._-;_-@_-"/>
    <numFmt numFmtId="194" formatCode="#,##0.00_р_."/>
    <numFmt numFmtId="195" formatCode="0000000"/>
    <numFmt numFmtId="196" formatCode="#,##0.00;[Red]\-#,##0.00;0.00"/>
    <numFmt numFmtId="197" formatCode="000000000"/>
    <numFmt numFmtId="198" formatCode="00\.00\.00"/>
    <numFmt numFmtId="199" formatCode="#,##0.0&quot;р.&quot;"/>
    <numFmt numFmtId="200" formatCode="#,##0.0_р_."/>
  </numFmts>
  <fonts count="60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2"/>
      <name val="Times New Roman"/>
      <family val="1"/>
    </font>
    <font>
      <b/>
      <i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4"/>
      <name val="Times New Roman"/>
      <family val="1"/>
    </font>
    <font>
      <sz val="14"/>
      <name val="Arial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Arial"/>
      <family val="2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185" fontId="2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9" fontId="2" fillId="0" borderId="0" xfId="0" applyNumberFormat="1" applyFont="1" applyFill="1" applyBorder="1" applyAlignment="1">
      <alignment horizontal="left" vertical="top" wrapText="1"/>
    </xf>
    <xf numFmtId="9" fontId="6" fillId="0" borderId="0" xfId="0" applyNumberFormat="1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/>
    </xf>
    <xf numFmtId="185" fontId="6" fillId="0" borderId="0" xfId="0" applyNumberFormat="1" applyFont="1" applyFill="1" applyBorder="1" applyAlignment="1">
      <alignment horizontal="left" vertical="top" wrapText="1"/>
    </xf>
    <xf numFmtId="9" fontId="6" fillId="0" borderId="10" xfId="0" applyNumberFormat="1" applyFont="1" applyFill="1" applyBorder="1" applyAlignment="1">
      <alignment horizontal="left" vertical="top" wrapText="1"/>
    </xf>
    <xf numFmtId="9" fontId="11" fillId="0" borderId="10" xfId="0" applyNumberFormat="1" applyFont="1" applyFill="1" applyBorder="1" applyAlignment="1">
      <alignment horizontal="left" vertical="top" wrapText="1"/>
    </xf>
    <xf numFmtId="9" fontId="11" fillId="0" borderId="0" xfId="0" applyNumberFormat="1" applyFont="1" applyFill="1" applyBorder="1" applyAlignment="1">
      <alignment horizontal="left" vertical="top" wrapText="1"/>
    </xf>
    <xf numFmtId="9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9" fontId="11" fillId="0" borderId="0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/>
    </xf>
    <xf numFmtId="9" fontId="6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16" fillId="33" borderId="0" xfId="0" applyFont="1" applyFill="1" applyAlignment="1">
      <alignment horizontal="left"/>
    </xf>
    <xf numFmtId="0" fontId="0" fillId="0" borderId="0" xfId="0" applyFont="1" applyFill="1" applyAlignment="1">
      <alignment horizontal="center" wrapText="1"/>
    </xf>
    <xf numFmtId="49" fontId="13" fillId="0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left"/>
    </xf>
    <xf numFmtId="0" fontId="13" fillId="33" borderId="0" xfId="0" applyFont="1" applyFill="1" applyAlignment="1">
      <alignment horizontal="left"/>
    </xf>
    <xf numFmtId="0" fontId="9" fillId="33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14" fillId="33" borderId="0" xfId="0" applyFont="1" applyFill="1" applyAlignment="1">
      <alignment horizontal="left"/>
    </xf>
    <xf numFmtId="0" fontId="15" fillId="34" borderId="11" xfId="0" applyFont="1" applyFill="1" applyBorder="1" applyAlignment="1">
      <alignment horizontal="left" vertical="top" wrapText="1"/>
    </xf>
    <xf numFmtId="49" fontId="15" fillId="34" borderId="11" xfId="0" applyNumberFormat="1" applyFont="1" applyFill="1" applyBorder="1" applyAlignment="1">
      <alignment horizontal="left" vertical="top" wrapText="1"/>
    </xf>
    <xf numFmtId="185" fontId="3" fillId="34" borderId="11" xfId="0" applyNumberFormat="1" applyFont="1" applyFill="1" applyBorder="1" applyAlignment="1">
      <alignment horizontal="center" vertical="center" wrapText="1"/>
    </xf>
    <xf numFmtId="9" fontId="3" fillId="34" borderId="11" xfId="0" applyNumberFormat="1" applyFont="1" applyFill="1" applyBorder="1" applyAlignment="1">
      <alignment horizontal="center" vertical="center" wrapText="1"/>
    </xf>
    <xf numFmtId="49" fontId="7" fillId="34" borderId="11" xfId="0" applyNumberFormat="1" applyFont="1" applyFill="1" applyBorder="1" applyAlignment="1">
      <alignment horizontal="left" vertical="top" wrapText="1"/>
    </xf>
    <xf numFmtId="0" fontId="7" fillId="34" borderId="12" xfId="54" applyNumberFormat="1" applyFont="1" applyFill="1" applyBorder="1" applyAlignment="1" applyProtection="1">
      <alignment horizontal="left" vertical="center" wrapText="1"/>
      <protection hidden="1"/>
    </xf>
    <xf numFmtId="49" fontId="7" fillId="34" borderId="13" xfId="54" applyNumberFormat="1" applyFont="1" applyFill="1" applyBorder="1" applyAlignment="1" applyProtection="1">
      <alignment horizontal="left" vertical="center" wrapText="1"/>
      <protection hidden="1"/>
    </xf>
    <xf numFmtId="185" fontId="10" fillId="34" borderId="11" xfId="0" applyNumberFormat="1" applyFont="1" applyFill="1" applyBorder="1" applyAlignment="1">
      <alignment horizontal="center" vertical="center" wrapText="1"/>
    </xf>
    <xf numFmtId="185" fontId="19" fillId="34" borderId="11" xfId="0" applyNumberFormat="1" applyFont="1" applyFill="1" applyBorder="1" applyAlignment="1">
      <alignment horizontal="center" vertical="center" wrapText="1"/>
    </xf>
    <xf numFmtId="49" fontId="21" fillId="34" borderId="11" xfId="0" applyNumberFormat="1" applyFont="1" applyFill="1" applyBorder="1" applyAlignment="1">
      <alignment horizontal="left" vertical="top" wrapText="1"/>
    </xf>
    <xf numFmtId="0" fontId="21" fillId="34" borderId="11" xfId="0" applyFont="1" applyFill="1" applyBorder="1" applyAlignment="1">
      <alignment horizontal="left" vertical="top" wrapText="1"/>
    </xf>
    <xf numFmtId="49" fontId="22" fillId="34" borderId="11" xfId="0" applyNumberFormat="1" applyFont="1" applyFill="1" applyBorder="1" applyAlignment="1">
      <alignment horizontal="left" vertical="top" wrapText="1"/>
    </xf>
    <xf numFmtId="0" fontId="22" fillId="34" borderId="11" xfId="0" applyFont="1" applyFill="1" applyBorder="1" applyAlignment="1">
      <alignment horizontal="left" vertical="top" wrapText="1"/>
    </xf>
    <xf numFmtId="195" fontId="15" fillId="34" borderId="11" xfId="52" applyNumberFormat="1" applyFont="1" applyFill="1" applyBorder="1" applyAlignment="1" applyProtection="1">
      <alignment vertical="center" wrapText="1"/>
      <protection hidden="1"/>
    </xf>
    <xf numFmtId="49" fontId="15" fillId="34" borderId="11" xfId="52" applyNumberFormat="1" applyFont="1" applyFill="1" applyBorder="1" applyAlignment="1" applyProtection="1">
      <alignment vertical="center" wrapText="1"/>
      <protection hidden="1"/>
    </xf>
    <xf numFmtId="49" fontId="15" fillId="34" borderId="11" xfId="0" applyNumberFormat="1" applyFont="1" applyFill="1" applyBorder="1" applyAlignment="1">
      <alignment horizontal="left" vertical="center" wrapText="1"/>
    </xf>
    <xf numFmtId="195" fontId="15" fillId="34" borderId="11" xfId="52" applyNumberFormat="1" applyFont="1" applyFill="1" applyBorder="1" applyAlignment="1" applyProtection="1">
      <alignment wrapText="1"/>
      <protection hidden="1"/>
    </xf>
    <xf numFmtId="49" fontId="15" fillId="34" borderId="11" xfId="52" applyNumberFormat="1" applyFont="1" applyFill="1" applyBorder="1" applyAlignment="1" applyProtection="1">
      <alignment wrapText="1"/>
      <protection hidden="1"/>
    </xf>
    <xf numFmtId="195" fontId="17" fillId="34" borderId="11" xfId="52" applyNumberFormat="1" applyFont="1" applyFill="1" applyBorder="1" applyAlignment="1" applyProtection="1">
      <alignment vertical="center" wrapText="1"/>
      <protection hidden="1"/>
    </xf>
    <xf numFmtId="49" fontId="17" fillId="34" borderId="11" xfId="52" applyNumberFormat="1" applyFont="1" applyFill="1" applyBorder="1" applyAlignment="1" applyProtection="1">
      <alignment vertical="center" wrapText="1"/>
      <protection hidden="1"/>
    </xf>
    <xf numFmtId="0" fontId="15" fillId="34" borderId="11" xfId="0" applyFont="1" applyFill="1" applyBorder="1" applyAlignment="1">
      <alignment horizontal="left" vertical="center" wrapText="1"/>
    </xf>
    <xf numFmtId="0" fontId="15" fillId="34" borderId="11" xfId="0" applyFont="1" applyFill="1" applyBorder="1" applyAlignment="1">
      <alignment vertical="top" wrapText="1"/>
    </xf>
    <xf numFmtId="49" fontId="15" fillId="34" borderId="11" xfId="0" applyNumberFormat="1" applyFont="1" applyFill="1" applyBorder="1" applyAlignment="1">
      <alignment vertical="top" wrapText="1"/>
    </xf>
    <xf numFmtId="49" fontId="7" fillId="34" borderId="11" xfId="0" applyNumberFormat="1" applyFont="1" applyFill="1" applyBorder="1" applyAlignment="1">
      <alignment horizontal="left" vertical="center" wrapText="1"/>
    </xf>
    <xf numFmtId="0" fontId="17" fillId="34" borderId="11" xfId="0" applyFont="1" applyFill="1" applyBorder="1" applyAlignment="1">
      <alignment horizontal="left" vertical="center" wrapText="1"/>
    </xf>
    <xf numFmtId="185" fontId="20" fillId="34" borderId="11" xfId="0" applyNumberFormat="1" applyFont="1" applyFill="1" applyBorder="1" applyAlignment="1">
      <alignment horizontal="center" vertical="center"/>
    </xf>
    <xf numFmtId="0" fontId="18" fillId="34" borderId="0" xfId="0" applyFont="1" applyFill="1" applyAlignment="1">
      <alignment horizontal="left"/>
    </xf>
    <xf numFmtId="49" fontId="18" fillId="34" borderId="0" xfId="0" applyNumberFormat="1" applyFont="1" applyFill="1" applyAlignment="1">
      <alignment horizontal="left"/>
    </xf>
    <xf numFmtId="185" fontId="20" fillId="34" borderId="0" xfId="0" applyNumberFormat="1" applyFont="1" applyFill="1" applyAlignment="1">
      <alignment horizontal="center" vertical="center"/>
    </xf>
    <xf numFmtId="0" fontId="20" fillId="34" borderId="0" xfId="0" applyFont="1" applyFill="1" applyAlignment="1">
      <alignment horizontal="center" vertical="center"/>
    </xf>
    <xf numFmtId="0" fontId="17" fillId="34" borderId="0" xfId="0" applyFont="1" applyFill="1" applyAlignment="1">
      <alignment horizontal="left"/>
    </xf>
    <xf numFmtId="49" fontId="17" fillId="34" borderId="0" xfId="0" applyNumberFormat="1" applyFont="1" applyFill="1" applyAlignment="1">
      <alignment horizontal="left"/>
    </xf>
    <xf numFmtId="49" fontId="3" fillId="34" borderId="0" xfId="0" applyNumberFormat="1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200" fontId="3" fillId="34" borderId="0" xfId="0" applyNumberFormat="1" applyFont="1" applyFill="1" applyAlignment="1">
      <alignment horizontal="center" vertical="center"/>
    </xf>
    <xf numFmtId="185" fontId="3" fillId="34" borderId="0" xfId="0" applyNumberFormat="1" applyFont="1" applyFill="1" applyAlignment="1">
      <alignment horizontal="center" vertical="center"/>
    </xf>
    <xf numFmtId="0" fontId="0" fillId="34" borderId="11" xfId="0" applyFont="1" applyFill="1" applyBorder="1" applyAlignment="1">
      <alignment horizontal="left"/>
    </xf>
    <xf numFmtId="49" fontId="8" fillId="34" borderId="14" xfId="0" applyNumberFormat="1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left"/>
    </xf>
    <xf numFmtId="49" fontId="8" fillId="34" borderId="15" xfId="0" applyNumberFormat="1" applyFont="1" applyFill="1" applyBorder="1" applyAlignment="1">
      <alignment horizontal="left" vertical="center" wrapText="1"/>
    </xf>
    <xf numFmtId="49" fontId="2" fillId="34" borderId="11" xfId="0" applyNumberFormat="1" applyFont="1" applyFill="1" applyBorder="1" applyAlignment="1">
      <alignment horizontal="left" vertical="top" wrapText="1"/>
    </xf>
    <xf numFmtId="185" fontId="3" fillId="34" borderId="11" xfId="0" applyNumberFormat="1" applyFont="1" applyFill="1" applyBorder="1" applyAlignment="1">
      <alignment horizontal="left" vertical="top" wrapText="1"/>
    </xf>
    <xf numFmtId="9" fontId="3" fillId="34" borderId="11" xfId="0" applyNumberFormat="1" applyFont="1" applyFill="1" applyBorder="1" applyAlignment="1">
      <alignment horizontal="right" vertical="top" wrapText="1"/>
    </xf>
    <xf numFmtId="49" fontId="1" fillId="34" borderId="11" xfId="0" applyNumberFormat="1" applyFont="1" applyFill="1" applyBorder="1" applyAlignment="1">
      <alignment horizontal="left" vertical="top" wrapText="1"/>
    </xf>
    <xf numFmtId="49" fontId="6" fillId="34" borderId="11" xfId="0" applyNumberFormat="1" applyFont="1" applyFill="1" applyBorder="1" applyAlignment="1">
      <alignment horizontal="left" vertical="top" wrapText="1"/>
    </xf>
    <xf numFmtId="0" fontId="17" fillId="34" borderId="12" xfId="54" applyNumberFormat="1" applyFont="1" applyFill="1" applyBorder="1" applyAlignment="1" applyProtection="1">
      <alignment horizontal="left" wrapText="1"/>
      <protection hidden="1"/>
    </xf>
    <xf numFmtId="49" fontId="1" fillId="34" borderId="13" xfId="54" applyNumberFormat="1" applyFont="1" applyFill="1" applyBorder="1" applyAlignment="1" applyProtection="1">
      <alignment horizontal="left" wrapText="1"/>
      <protection hidden="1"/>
    </xf>
    <xf numFmtId="0" fontId="9" fillId="34" borderId="11" xfId="0" applyFont="1" applyFill="1" applyBorder="1" applyAlignment="1">
      <alignment horizontal="left"/>
    </xf>
    <xf numFmtId="49" fontId="10" fillId="34" borderId="11" xfId="0" applyNumberFormat="1" applyFont="1" applyFill="1" applyBorder="1" applyAlignment="1">
      <alignment horizontal="left" vertical="top" wrapText="1"/>
    </xf>
    <xf numFmtId="185" fontId="10" fillId="34" borderId="11" xfId="0" applyNumberFormat="1" applyFont="1" applyFill="1" applyBorder="1" applyAlignment="1">
      <alignment horizontal="left" vertical="top" wrapText="1"/>
    </xf>
    <xf numFmtId="9" fontId="10" fillId="34" borderId="11" xfId="0" applyNumberFormat="1" applyFont="1" applyFill="1" applyBorder="1" applyAlignment="1">
      <alignment horizontal="right" vertical="top" wrapText="1"/>
    </xf>
    <xf numFmtId="49" fontId="12" fillId="34" borderId="11" xfId="0" applyNumberFormat="1" applyFont="1" applyFill="1" applyBorder="1" applyAlignment="1">
      <alignment horizontal="left" vertical="top" wrapText="1"/>
    </xf>
    <xf numFmtId="185" fontId="19" fillId="34" borderId="11" xfId="0" applyNumberFormat="1" applyFont="1" applyFill="1" applyBorder="1" applyAlignment="1">
      <alignment horizontal="left" vertical="top" wrapText="1"/>
    </xf>
    <xf numFmtId="49" fontId="1" fillId="34" borderId="11" xfId="0" applyNumberFormat="1" applyFont="1" applyFill="1" applyBorder="1" applyAlignment="1">
      <alignment horizontal="left" vertical="center" wrapText="1"/>
    </xf>
    <xf numFmtId="49" fontId="11" fillId="34" borderId="11" xfId="0" applyNumberFormat="1" applyFont="1" applyFill="1" applyBorder="1" applyAlignment="1">
      <alignment horizontal="left" vertical="top" wrapText="1"/>
    </xf>
    <xf numFmtId="49" fontId="6" fillId="34" borderId="11" xfId="0" applyNumberFormat="1" applyFont="1" applyFill="1" applyBorder="1" applyAlignment="1">
      <alignment horizontal="left" vertical="center" wrapText="1"/>
    </xf>
    <xf numFmtId="49" fontId="0" fillId="34" borderId="11" xfId="0" applyNumberFormat="1" applyFont="1" applyFill="1" applyBorder="1" applyAlignment="1">
      <alignment horizontal="left"/>
    </xf>
    <xf numFmtId="185" fontId="20" fillId="34" borderId="11" xfId="0" applyNumberFormat="1" applyFont="1" applyFill="1" applyBorder="1" applyAlignment="1">
      <alignment horizontal="left"/>
    </xf>
    <xf numFmtId="49" fontId="0" fillId="34" borderId="0" xfId="0" applyNumberFormat="1" applyFont="1" applyFill="1" applyAlignment="1">
      <alignment horizontal="left"/>
    </xf>
    <xf numFmtId="0" fontId="20" fillId="34" borderId="0" xfId="0" applyFont="1" applyFill="1" applyAlignment="1">
      <alignment horizontal="left"/>
    </xf>
    <xf numFmtId="49" fontId="2" fillId="34" borderId="0" xfId="0" applyNumberFormat="1" applyFont="1" applyFill="1" applyAlignment="1">
      <alignment horizontal="left"/>
    </xf>
    <xf numFmtId="185" fontId="20" fillId="34" borderId="0" xfId="0" applyNumberFormat="1" applyFont="1" applyFill="1" applyAlignment="1">
      <alignment horizontal="left"/>
    </xf>
    <xf numFmtId="0" fontId="0" fillId="34" borderId="0" xfId="0" applyFont="1" applyFill="1" applyAlignment="1">
      <alignment horizontal="left"/>
    </xf>
    <xf numFmtId="49" fontId="8" fillId="34" borderId="11" xfId="0" applyNumberFormat="1" applyFont="1" applyFill="1" applyBorder="1" applyAlignment="1">
      <alignment horizontal="left" vertical="top" wrapText="1"/>
    </xf>
    <xf numFmtId="185" fontId="10" fillId="34" borderId="11" xfId="0" applyNumberFormat="1" applyFont="1" applyFill="1" applyBorder="1" applyAlignment="1">
      <alignment horizontal="left" vertical="center" wrapText="1"/>
    </xf>
    <xf numFmtId="49" fontId="17" fillId="34" borderId="11" xfId="0" applyNumberFormat="1" applyFont="1" applyFill="1" applyBorder="1" applyAlignment="1">
      <alignment horizontal="left"/>
    </xf>
    <xf numFmtId="9" fontId="3" fillId="34" borderId="11" xfId="0" applyNumberFormat="1" applyFont="1" applyFill="1" applyBorder="1" applyAlignment="1">
      <alignment horizontal="left" vertical="top" wrapText="1"/>
    </xf>
    <xf numFmtId="49" fontId="3" fillId="34" borderId="11" xfId="0" applyNumberFormat="1" applyFont="1" applyFill="1" applyBorder="1" applyAlignment="1">
      <alignment horizontal="left" vertical="top" wrapText="1"/>
    </xf>
    <xf numFmtId="9" fontId="10" fillId="34" borderId="11" xfId="0" applyNumberFormat="1" applyFont="1" applyFill="1" applyBorder="1" applyAlignment="1">
      <alignment horizontal="left" vertical="top" wrapText="1"/>
    </xf>
    <xf numFmtId="49" fontId="24" fillId="34" borderId="11" xfId="0" applyNumberFormat="1" applyFont="1" applyFill="1" applyBorder="1" applyAlignment="1">
      <alignment horizontal="left" vertical="top" wrapText="1"/>
    </xf>
    <xf numFmtId="0" fontId="17" fillId="34" borderId="16" xfId="56" applyNumberFormat="1" applyFont="1" applyFill="1" applyBorder="1" applyAlignment="1" applyProtection="1">
      <alignment horizontal="left" wrapText="1"/>
      <protection hidden="1"/>
    </xf>
    <xf numFmtId="49" fontId="17" fillId="34" borderId="16" xfId="56" applyNumberFormat="1" applyFont="1" applyFill="1" applyBorder="1" applyAlignment="1" applyProtection="1">
      <alignment horizontal="left" wrapText="1"/>
      <protection hidden="1"/>
    </xf>
    <xf numFmtId="0" fontId="18" fillId="34" borderId="12" xfId="56" applyNumberFormat="1" applyFont="1" applyFill="1" applyBorder="1" applyAlignment="1" applyProtection="1">
      <alignment horizontal="left" wrapText="1"/>
      <protection hidden="1"/>
    </xf>
    <xf numFmtId="4" fontId="3" fillId="34" borderId="11" xfId="0" applyNumberFormat="1" applyFont="1" applyFill="1" applyBorder="1" applyAlignment="1">
      <alignment horizontal="center" vertical="center" wrapText="1"/>
    </xf>
    <xf numFmtId="9" fontId="10" fillId="34" borderId="11" xfId="0" applyNumberFormat="1" applyFont="1" applyFill="1" applyBorder="1" applyAlignment="1">
      <alignment horizontal="center" vertical="center" wrapText="1"/>
    </xf>
    <xf numFmtId="49" fontId="15" fillId="34" borderId="11" xfId="0" applyNumberFormat="1" applyFont="1" applyFill="1" applyBorder="1" applyAlignment="1">
      <alignment horizontal="center" vertical="center" wrapText="1"/>
    </xf>
    <xf numFmtId="0" fontId="15" fillId="34" borderId="11" xfId="0" applyNumberFormat="1" applyFont="1" applyFill="1" applyBorder="1" applyAlignment="1">
      <alignment horizontal="left" vertical="top" wrapText="1"/>
    </xf>
    <xf numFmtId="49" fontId="8" fillId="34" borderId="14" xfId="0" applyNumberFormat="1" applyFont="1" applyFill="1" applyBorder="1" applyAlignment="1">
      <alignment horizontal="left" vertical="top" wrapText="1"/>
    </xf>
    <xf numFmtId="49" fontId="8" fillId="34" borderId="15" xfId="0" applyNumberFormat="1" applyFont="1" applyFill="1" applyBorder="1" applyAlignment="1">
      <alignment horizontal="left" vertical="top" wrapText="1"/>
    </xf>
    <xf numFmtId="185" fontId="20" fillId="34" borderId="11" xfId="0" applyNumberFormat="1" applyFont="1" applyFill="1" applyBorder="1" applyAlignment="1">
      <alignment horizontal="left" vertical="center"/>
    </xf>
    <xf numFmtId="4" fontId="23" fillId="34" borderId="0" xfId="0" applyNumberFormat="1" applyFont="1" applyFill="1" applyAlignment="1">
      <alignment horizontal="left"/>
    </xf>
    <xf numFmtId="186" fontId="3" fillId="34" borderId="11" xfId="0" applyNumberFormat="1" applyFont="1" applyFill="1" applyBorder="1" applyAlignment="1">
      <alignment horizontal="left" vertical="top" wrapText="1"/>
    </xf>
    <xf numFmtId="186" fontId="20" fillId="34" borderId="0" xfId="0" applyNumberFormat="1" applyFont="1" applyFill="1" applyAlignment="1">
      <alignment horizontal="left"/>
    </xf>
    <xf numFmtId="0" fontId="18" fillId="34" borderId="0" xfId="0" applyFont="1" applyFill="1" applyAlignment="1">
      <alignment/>
    </xf>
    <xf numFmtId="49" fontId="0" fillId="34" borderId="0" xfId="0" applyNumberFormat="1" applyFont="1" applyFill="1" applyAlignment="1">
      <alignment/>
    </xf>
    <xf numFmtId="0" fontId="20" fillId="34" borderId="0" xfId="0" applyFont="1" applyFill="1" applyAlignment="1">
      <alignment/>
    </xf>
    <xf numFmtId="4" fontId="18" fillId="34" borderId="0" xfId="0" applyNumberFormat="1" applyFont="1" applyFill="1" applyAlignment="1">
      <alignment horizontal="left"/>
    </xf>
    <xf numFmtId="9" fontId="3" fillId="34" borderId="11" xfId="0" applyNumberFormat="1" applyFont="1" applyFill="1" applyBorder="1" applyAlignment="1">
      <alignment horizontal="center" vertical="top" wrapText="1"/>
    </xf>
    <xf numFmtId="0" fontId="7" fillId="34" borderId="11" xfId="0" applyFont="1" applyFill="1" applyBorder="1" applyAlignment="1">
      <alignment horizontal="left" vertical="top" wrapText="1"/>
    </xf>
    <xf numFmtId="0" fontId="24" fillId="34" borderId="11" xfId="0" applyFont="1" applyFill="1" applyBorder="1" applyAlignment="1">
      <alignment horizontal="left" vertical="top" wrapText="1"/>
    </xf>
    <xf numFmtId="185" fontId="25" fillId="34" borderId="11" xfId="0" applyNumberFormat="1" applyFont="1" applyFill="1" applyBorder="1" applyAlignment="1">
      <alignment horizontal="right" vertical="center" wrapText="1"/>
    </xf>
    <xf numFmtId="185" fontId="3" fillId="34" borderId="11" xfId="0" applyNumberFormat="1" applyFont="1" applyFill="1" applyBorder="1" applyAlignment="1">
      <alignment horizontal="right" vertical="center" wrapText="1"/>
    </xf>
    <xf numFmtId="2" fontId="3" fillId="34" borderId="11" xfId="0" applyNumberFormat="1" applyFont="1" applyFill="1" applyBorder="1" applyAlignment="1">
      <alignment horizontal="right" vertical="top" wrapText="1"/>
    </xf>
    <xf numFmtId="185" fontId="10" fillId="34" borderId="11" xfId="0" applyNumberFormat="1" applyFont="1" applyFill="1" applyBorder="1" applyAlignment="1">
      <alignment horizontal="right" vertical="center" wrapText="1"/>
    </xf>
    <xf numFmtId="185" fontId="19" fillId="34" borderId="11" xfId="0" applyNumberFormat="1" applyFont="1" applyFill="1" applyBorder="1" applyAlignment="1">
      <alignment horizontal="right" vertical="center" wrapText="1"/>
    </xf>
    <xf numFmtId="195" fontId="24" fillId="34" borderId="11" xfId="52" applyNumberFormat="1" applyFont="1" applyFill="1" applyBorder="1" applyAlignment="1" applyProtection="1">
      <alignment vertical="center" wrapText="1"/>
      <protection hidden="1"/>
    </xf>
    <xf numFmtId="0" fontId="24" fillId="34" borderId="11" xfId="0" applyFont="1" applyFill="1" applyBorder="1" applyAlignment="1">
      <alignment vertical="top" wrapText="1"/>
    </xf>
    <xf numFmtId="0" fontId="17" fillId="34" borderId="11" xfId="0" applyFont="1" applyFill="1" applyBorder="1" applyAlignment="1">
      <alignment vertical="top" wrapText="1"/>
    </xf>
    <xf numFmtId="49" fontId="17" fillId="34" borderId="11" xfId="0" applyNumberFormat="1" applyFont="1" applyFill="1" applyBorder="1" applyAlignment="1">
      <alignment horizontal="left" wrapText="1"/>
    </xf>
    <xf numFmtId="0" fontId="17" fillId="34" borderId="11" xfId="0" applyFont="1" applyFill="1" applyBorder="1" applyAlignment="1">
      <alignment horizontal="left" wrapText="1"/>
    </xf>
    <xf numFmtId="9" fontId="10" fillId="34" borderId="0" xfId="0" applyNumberFormat="1" applyFont="1" applyFill="1" applyBorder="1" applyAlignment="1">
      <alignment horizontal="center" vertical="center" wrapText="1"/>
    </xf>
    <xf numFmtId="0" fontId="20" fillId="34" borderId="0" xfId="0" applyFont="1" applyFill="1" applyAlignment="1">
      <alignment horizontal="center"/>
    </xf>
    <xf numFmtId="185" fontId="20" fillId="34" borderId="0" xfId="0" applyNumberFormat="1" applyFont="1" applyFill="1" applyBorder="1" applyAlignment="1">
      <alignment horizontal="center"/>
    </xf>
    <xf numFmtId="185" fontId="20" fillId="34" borderId="0" xfId="0" applyNumberFormat="1" applyFont="1" applyFill="1" applyAlignment="1">
      <alignment horizontal="center"/>
    </xf>
    <xf numFmtId="49" fontId="3" fillId="34" borderId="0" xfId="0" applyNumberFormat="1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2" fontId="3" fillId="34" borderId="0" xfId="0" applyNumberFormat="1" applyFont="1" applyFill="1" applyAlignment="1">
      <alignment horizontal="center"/>
    </xf>
    <xf numFmtId="186" fontId="3" fillId="34" borderId="0" xfId="0" applyNumberFormat="1" applyFont="1" applyFill="1" applyAlignment="1">
      <alignment horizontal="center"/>
    </xf>
    <xf numFmtId="185" fontId="3" fillId="34" borderId="0" xfId="0" applyNumberFormat="1" applyFont="1" applyFill="1" applyAlignment="1">
      <alignment horizontal="center"/>
    </xf>
    <xf numFmtId="0" fontId="18" fillId="34" borderId="11" xfId="0" applyFont="1" applyFill="1" applyBorder="1" applyAlignment="1">
      <alignment horizontal="left"/>
    </xf>
    <xf numFmtId="0" fontId="17" fillId="34" borderId="11" xfId="0" applyFont="1" applyFill="1" applyBorder="1" applyAlignment="1">
      <alignment horizontal="left" vertical="top" wrapText="1"/>
    </xf>
    <xf numFmtId="0" fontId="7" fillId="34" borderId="11" xfId="0" applyFont="1" applyFill="1" applyBorder="1" applyAlignment="1">
      <alignment horizontal="left" vertical="top" wrapText="1"/>
    </xf>
    <xf numFmtId="49" fontId="17" fillId="34" borderId="11" xfId="0" applyNumberFormat="1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left" vertical="center" wrapText="1"/>
    </xf>
    <xf numFmtId="49" fontId="17" fillId="34" borderId="11" xfId="0" applyNumberFormat="1" applyFont="1" applyFill="1" applyBorder="1" applyAlignment="1">
      <alignment horizontal="left" vertical="top" wrapText="1"/>
    </xf>
    <xf numFmtId="49" fontId="18" fillId="34" borderId="11" xfId="0" applyNumberFormat="1" applyFont="1" applyFill="1" applyBorder="1" applyAlignment="1">
      <alignment horizontal="left"/>
    </xf>
    <xf numFmtId="186" fontId="10" fillId="34" borderId="11" xfId="0" applyNumberFormat="1" applyFont="1" applyFill="1" applyBorder="1" applyAlignment="1">
      <alignment horizontal="left" vertical="top" wrapText="1"/>
    </xf>
    <xf numFmtId="9" fontId="10" fillId="34" borderId="11" xfId="0" applyNumberFormat="1" applyFont="1" applyFill="1" applyBorder="1" applyAlignment="1">
      <alignment horizontal="center" vertical="top" wrapText="1"/>
    </xf>
    <xf numFmtId="0" fontId="0" fillId="33" borderId="0" xfId="0" applyFont="1" applyFill="1" applyBorder="1" applyAlignment="1">
      <alignment horizontal="left"/>
    </xf>
    <xf numFmtId="185" fontId="3" fillId="34" borderId="0" xfId="0" applyNumberFormat="1" applyFont="1" applyFill="1" applyBorder="1" applyAlignment="1">
      <alignment horizontal="left" vertical="top" wrapText="1"/>
    </xf>
    <xf numFmtId="0" fontId="0" fillId="34" borderId="16" xfId="0" applyFont="1" applyFill="1" applyBorder="1" applyAlignment="1">
      <alignment horizontal="left"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23" fillId="34" borderId="19" xfId="0" applyFont="1" applyFill="1" applyBorder="1" applyAlignment="1">
      <alignment horizontal="center" wrapText="1"/>
    </xf>
    <xf numFmtId="0" fontId="17" fillId="34" borderId="11" xfId="0" applyFont="1" applyFill="1" applyBorder="1" applyAlignment="1">
      <alignment horizontal="left" vertical="top" wrapText="1"/>
    </xf>
    <xf numFmtId="0" fontId="7" fillId="34" borderId="11" xfId="0" applyFont="1" applyFill="1" applyBorder="1" applyAlignment="1">
      <alignment horizontal="left" vertical="top" wrapText="1"/>
    </xf>
    <xf numFmtId="49" fontId="7" fillId="34" borderId="14" xfId="0" applyNumberFormat="1" applyFont="1" applyFill="1" applyBorder="1" applyAlignment="1">
      <alignment horizontal="center" vertical="top" wrapText="1"/>
    </xf>
    <xf numFmtId="49" fontId="7" fillId="34" borderId="15" xfId="0" applyNumberFormat="1" applyFont="1" applyFill="1" applyBorder="1" applyAlignment="1">
      <alignment horizontal="center" vertical="top" wrapText="1"/>
    </xf>
    <xf numFmtId="0" fontId="18" fillId="34" borderId="11" xfId="0" applyFont="1" applyFill="1" applyBorder="1" applyAlignment="1">
      <alignment horizontal="left"/>
    </xf>
    <xf numFmtId="0" fontId="0" fillId="0" borderId="0" xfId="0" applyFont="1" applyFill="1" applyAlignment="1">
      <alignment horizontal="center" wrapText="1"/>
    </xf>
    <xf numFmtId="49" fontId="0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0" fillId="34" borderId="17" xfId="0" applyFill="1" applyBorder="1" applyAlignment="1">
      <alignment horizontal="left"/>
    </xf>
    <xf numFmtId="0" fontId="0" fillId="34" borderId="18" xfId="0" applyFill="1" applyBorder="1" applyAlignment="1">
      <alignment horizontal="left"/>
    </xf>
    <xf numFmtId="49" fontId="17" fillId="34" borderId="11" xfId="0" applyNumberFormat="1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left" vertical="center" wrapText="1"/>
    </xf>
    <xf numFmtId="49" fontId="7" fillId="34" borderId="14" xfId="0" applyNumberFormat="1" applyFont="1" applyFill="1" applyBorder="1" applyAlignment="1">
      <alignment horizontal="center" vertical="center" wrapText="1"/>
    </xf>
    <xf numFmtId="49" fontId="7" fillId="34" borderId="15" xfId="0" applyNumberFormat="1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left" vertical="center" wrapText="1"/>
    </xf>
    <xf numFmtId="0" fontId="7" fillId="34" borderId="15" xfId="0" applyFont="1" applyFill="1" applyBorder="1" applyAlignment="1">
      <alignment horizontal="left" vertical="center" wrapText="1"/>
    </xf>
    <xf numFmtId="49" fontId="1" fillId="34" borderId="14" xfId="0" applyNumberFormat="1" applyFont="1" applyFill="1" applyBorder="1" applyAlignment="1">
      <alignment horizontal="left" vertical="center" wrapText="1"/>
    </xf>
    <xf numFmtId="49" fontId="1" fillId="34" borderId="15" xfId="0" applyNumberFormat="1" applyFont="1" applyFill="1" applyBorder="1" applyAlignment="1">
      <alignment horizontal="left" vertical="center" wrapText="1"/>
    </xf>
    <xf numFmtId="49" fontId="2" fillId="34" borderId="14" xfId="0" applyNumberFormat="1" applyFont="1" applyFill="1" applyBorder="1" applyAlignment="1">
      <alignment horizontal="center" vertical="center" wrapText="1"/>
    </xf>
    <xf numFmtId="49" fontId="2" fillId="34" borderId="15" xfId="0" applyNumberFormat="1" applyFont="1" applyFill="1" applyBorder="1" applyAlignment="1">
      <alignment horizontal="center" vertical="center" wrapText="1"/>
    </xf>
    <xf numFmtId="49" fontId="17" fillId="34" borderId="11" xfId="0" applyNumberFormat="1" applyFont="1" applyFill="1" applyBorder="1" applyAlignment="1">
      <alignment horizontal="left" vertical="top" wrapText="1"/>
    </xf>
    <xf numFmtId="49" fontId="8" fillId="34" borderId="14" xfId="0" applyNumberFormat="1" applyFont="1" applyFill="1" applyBorder="1" applyAlignment="1">
      <alignment horizontal="center" vertical="top" wrapText="1"/>
    </xf>
    <xf numFmtId="49" fontId="8" fillId="34" borderId="15" xfId="0" applyNumberFormat="1" applyFont="1" applyFill="1" applyBorder="1" applyAlignment="1">
      <alignment horizontal="center" vertical="top" wrapText="1"/>
    </xf>
    <xf numFmtId="0" fontId="0" fillId="34" borderId="17" xfId="0" applyFont="1" applyFill="1" applyBorder="1" applyAlignment="1">
      <alignment horizontal="left"/>
    </xf>
    <xf numFmtId="0" fontId="0" fillId="34" borderId="18" xfId="0" applyFont="1" applyFill="1" applyBorder="1" applyAlignment="1">
      <alignment horizontal="left"/>
    </xf>
    <xf numFmtId="0" fontId="7" fillId="34" borderId="14" xfId="0" applyFont="1" applyFill="1" applyBorder="1" applyAlignment="1">
      <alignment horizontal="left" vertical="top" wrapText="1"/>
    </xf>
    <xf numFmtId="0" fontId="7" fillId="34" borderId="15" xfId="0" applyFont="1" applyFill="1" applyBorder="1" applyAlignment="1">
      <alignment horizontal="left" vertical="top" wrapText="1"/>
    </xf>
    <xf numFmtId="0" fontId="23" fillId="34" borderId="0" xfId="0" applyFont="1" applyFill="1" applyAlignment="1">
      <alignment horizontal="center" wrapText="1"/>
    </xf>
    <xf numFmtId="49" fontId="0" fillId="34" borderId="16" xfId="0" applyNumberFormat="1" applyFont="1" applyFill="1" applyBorder="1" applyAlignment="1">
      <alignment horizontal="left"/>
    </xf>
    <xf numFmtId="49" fontId="18" fillId="34" borderId="11" xfId="0" applyNumberFormat="1" applyFont="1" applyFill="1" applyBorder="1" applyAlignment="1">
      <alignment horizontal="left"/>
    </xf>
    <xf numFmtId="0" fontId="17" fillId="34" borderId="11" xfId="0" applyFont="1" applyFill="1" applyBorder="1" applyAlignment="1">
      <alignment horizontal="center" vertical="center" wrapText="1"/>
    </xf>
    <xf numFmtId="0" fontId="17" fillId="34" borderId="14" xfId="0" applyFont="1" applyFill="1" applyBorder="1" applyAlignment="1">
      <alignment horizontal="center" vertical="center" wrapText="1"/>
    </xf>
    <xf numFmtId="0" fontId="17" fillId="34" borderId="15" xfId="0" applyFont="1" applyFill="1" applyBorder="1" applyAlignment="1">
      <alignment horizontal="center" vertical="center" wrapText="1"/>
    </xf>
    <xf numFmtId="0" fontId="17" fillId="34" borderId="12" xfId="54" applyNumberFormat="1" applyFont="1" applyFill="1" applyBorder="1" applyAlignment="1" applyProtection="1">
      <alignment horizontal="left" vertical="center" wrapText="1"/>
      <protection hidden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4" xfId="53"/>
    <cellStyle name="Обычный 2 2" xfId="54"/>
    <cellStyle name="Обычный 3" xfId="55"/>
    <cellStyle name="Обычный_tmp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N155"/>
  <sheetViews>
    <sheetView zoomScale="85" zoomScaleNormal="85" workbookViewId="0" topLeftCell="A1">
      <selection activeCell="D20" sqref="D20"/>
    </sheetView>
  </sheetViews>
  <sheetFormatPr defaultColWidth="9.140625" defaultRowHeight="12.75"/>
  <cols>
    <col min="1" max="1" width="6.57421875" style="69" customWidth="1"/>
    <col min="2" max="2" width="61.00390625" style="69" customWidth="1"/>
    <col min="3" max="3" width="15.7109375" style="70" hidden="1" customWidth="1"/>
    <col min="4" max="4" width="18.28125" style="72" customWidth="1"/>
    <col min="5" max="5" width="17.57421875" style="72" customWidth="1"/>
    <col min="6" max="6" width="15.28125" style="72" customWidth="1"/>
    <col min="7" max="7" width="13.8515625" style="72" customWidth="1"/>
    <col min="8" max="8" width="12.57421875" style="72" customWidth="1"/>
    <col min="9" max="9" width="12.57421875" style="1" customWidth="1"/>
    <col min="10" max="10" width="14.57421875" style="1" customWidth="1"/>
    <col min="11" max="11" width="7.140625" style="1" customWidth="1"/>
    <col min="12" max="12" width="17.57421875" style="1" customWidth="1"/>
    <col min="13" max="16384" width="9.140625" style="1" customWidth="1"/>
  </cols>
  <sheetData>
    <row r="1" spans="1:9" s="8" customFormat="1" ht="60" customHeight="1">
      <c r="A1" s="166" t="s">
        <v>399</v>
      </c>
      <c r="B1" s="166"/>
      <c r="C1" s="166"/>
      <c r="D1" s="166"/>
      <c r="E1" s="166"/>
      <c r="F1" s="166"/>
      <c r="G1" s="166"/>
      <c r="H1" s="166"/>
      <c r="I1" s="12"/>
    </row>
    <row r="2" spans="1:9" ht="12.75" customHeight="1">
      <c r="A2" s="171"/>
      <c r="B2" s="168" t="s">
        <v>2</v>
      </c>
      <c r="C2" s="169" t="s">
        <v>150</v>
      </c>
      <c r="D2" s="197" t="s">
        <v>3</v>
      </c>
      <c r="E2" s="198" t="s">
        <v>415</v>
      </c>
      <c r="F2" s="197" t="s">
        <v>4</v>
      </c>
      <c r="G2" s="198" t="s">
        <v>416</v>
      </c>
      <c r="H2" s="198" t="s">
        <v>417</v>
      </c>
      <c r="I2" s="13"/>
    </row>
    <row r="3" spans="1:9" ht="47.25" customHeight="1">
      <c r="A3" s="171"/>
      <c r="B3" s="168"/>
      <c r="C3" s="170"/>
      <c r="D3" s="197"/>
      <c r="E3" s="199"/>
      <c r="F3" s="197"/>
      <c r="G3" s="199"/>
      <c r="H3" s="199"/>
      <c r="I3" s="13"/>
    </row>
    <row r="4" spans="1:9" ht="24" customHeight="1">
      <c r="A4" s="152"/>
      <c r="B4" s="153" t="s">
        <v>76</v>
      </c>
      <c r="C4" s="157"/>
      <c r="D4" s="50">
        <f>D5+D6+D7+D8+D9+D10+D11+D12+D13+D14+D15+D16+D17+D18+D19+D20+D21+D23</f>
        <v>168889.90000000002</v>
      </c>
      <c r="E4" s="50">
        <f>E5+E6+E7+E8+E9+E10+E11+E12+E13+E14+E15+E16+E17+E18+E19+E20+E21+E23</f>
        <v>84802.9</v>
      </c>
      <c r="F4" s="50">
        <f>F5+F6+F7+F8+F9+F10+F11+F12+F13+F14+F15+F16+F17+F18+F19+F20+F21+F23</f>
        <v>59667.69999999999</v>
      </c>
      <c r="G4" s="117">
        <f>F4/D4</f>
        <v>0.35329347699299946</v>
      </c>
      <c r="H4" s="117">
        <f>F4/E4</f>
        <v>0.7036044757903326</v>
      </c>
      <c r="I4" s="14"/>
    </row>
    <row r="5" spans="1:9" ht="18.75">
      <c r="A5" s="152"/>
      <c r="B5" s="153" t="s">
        <v>5</v>
      </c>
      <c r="C5" s="157"/>
      <c r="D5" s="45">
        <v>108614.8</v>
      </c>
      <c r="E5" s="45">
        <v>53950</v>
      </c>
      <c r="F5" s="45">
        <v>33183.5</v>
      </c>
      <c r="G5" s="46">
        <f aca="true" t="shared" si="0" ref="G5:G35">F5/D5</f>
        <v>0.3055154546157614</v>
      </c>
      <c r="H5" s="46">
        <f aca="true" t="shared" si="1" ref="H5:H35">F5/E5</f>
        <v>0.6150787766450417</v>
      </c>
      <c r="I5" s="14"/>
    </row>
    <row r="6" spans="1:9" ht="18.75">
      <c r="A6" s="152"/>
      <c r="B6" s="153" t="s">
        <v>6</v>
      </c>
      <c r="C6" s="157"/>
      <c r="D6" s="45">
        <v>19000</v>
      </c>
      <c r="E6" s="45">
        <v>9400</v>
      </c>
      <c r="F6" s="45">
        <v>7466.7</v>
      </c>
      <c r="G6" s="46">
        <f t="shared" si="0"/>
        <v>0.39298421052631577</v>
      </c>
      <c r="H6" s="46">
        <f t="shared" si="1"/>
        <v>0.7943297872340426</v>
      </c>
      <c r="I6" s="14"/>
    </row>
    <row r="7" spans="1:9" ht="18.75">
      <c r="A7" s="152"/>
      <c r="B7" s="153" t="s">
        <v>7</v>
      </c>
      <c r="C7" s="157"/>
      <c r="D7" s="45">
        <v>7200.4</v>
      </c>
      <c r="E7" s="45">
        <v>3719.4</v>
      </c>
      <c r="F7" s="45">
        <v>7605.6</v>
      </c>
      <c r="G7" s="46">
        <f t="shared" si="0"/>
        <v>1.0562746514082553</v>
      </c>
      <c r="H7" s="46">
        <f t="shared" si="1"/>
        <v>2.0448459428940153</v>
      </c>
      <c r="I7" s="14"/>
    </row>
    <row r="8" spans="1:9" ht="18.75">
      <c r="A8" s="152"/>
      <c r="B8" s="153" t="s">
        <v>8</v>
      </c>
      <c r="C8" s="157"/>
      <c r="D8" s="45">
        <v>0</v>
      </c>
      <c r="E8" s="45">
        <v>0</v>
      </c>
      <c r="F8" s="45">
        <v>0</v>
      </c>
      <c r="G8" s="46">
        <v>0</v>
      </c>
      <c r="H8" s="46">
        <v>0</v>
      </c>
      <c r="I8" s="14"/>
    </row>
    <row r="9" spans="1:9" ht="18.75">
      <c r="A9" s="152"/>
      <c r="B9" s="153" t="s">
        <v>222</v>
      </c>
      <c r="C9" s="157"/>
      <c r="D9" s="45">
        <v>23137.5</v>
      </c>
      <c r="E9" s="45">
        <v>12700</v>
      </c>
      <c r="F9" s="45">
        <v>6582</v>
      </c>
      <c r="G9" s="46">
        <f t="shared" si="0"/>
        <v>0.2844732576985413</v>
      </c>
      <c r="H9" s="46">
        <f t="shared" si="1"/>
        <v>0.518267716535433</v>
      </c>
      <c r="I9" s="14"/>
    </row>
    <row r="10" spans="1:9" ht="18.75">
      <c r="A10" s="152"/>
      <c r="B10" s="153" t="s">
        <v>9</v>
      </c>
      <c r="C10" s="157"/>
      <c r="D10" s="45">
        <v>0</v>
      </c>
      <c r="E10" s="45">
        <v>0</v>
      </c>
      <c r="F10" s="45">
        <v>0</v>
      </c>
      <c r="G10" s="46">
        <v>0</v>
      </c>
      <c r="H10" s="46">
        <v>0</v>
      </c>
      <c r="I10" s="14"/>
    </row>
    <row r="11" spans="1:9" ht="18.75">
      <c r="A11" s="152"/>
      <c r="B11" s="153" t="s">
        <v>101</v>
      </c>
      <c r="C11" s="157"/>
      <c r="D11" s="45">
        <v>3916</v>
      </c>
      <c r="E11" s="45">
        <v>1616</v>
      </c>
      <c r="F11" s="45">
        <v>757.9</v>
      </c>
      <c r="G11" s="46">
        <f t="shared" si="0"/>
        <v>0.19353932584269662</v>
      </c>
      <c r="H11" s="46">
        <f t="shared" si="1"/>
        <v>0.46899752475247525</v>
      </c>
      <c r="I11" s="14"/>
    </row>
    <row r="12" spans="1:9" ht="18.75">
      <c r="A12" s="152"/>
      <c r="B12" s="153" t="s">
        <v>365</v>
      </c>
      <c r="C12" s="157"/>
      <c r="D12" s="45">
        <v>34</v>
      </c>
      <c r="E12" s="45">
        <v>34</v>
      </c>
      <c r="F12" s="45">
        <v>34</v>
      </c>
      <c r="G12" s="46">
        <f t="shared" si="0"/>
        <v>1</v>
      </c>
      <c r="H12" s="46">
        <f t="shared" si="1"/>
        <v>1</v>
      </c>
      <c r="I12" s="14"/>
    </row>
    <row r="13" spans="1:9" ht="18.75">
      <c r="A13" s="152"/>
      <c r="B13" s="153" t="s">
        <v>11</v>
      </c>
      <c r="C13" s="157"/>
      <c r="D13" s="45">
        <v>4100</v>
      </c>
      <c r="E13" s="45">
        <v>1750</v>
      </c>
      <c r="F13" s="45">
        <v>1438.1</v>
      </c>
      <c r="G13" s="46">
        <f t="shared" si="0"/>
        <v>0.3507560975609756</v>
      </c>
      <c r="H13" s="46">
        <f t="shared" si="1"/>
        <v>0.8217714285714285</v>
      </c>
      <c r="I13" s="14"/>
    </row>
    <row r="14" spans="1:9" ht="18.75">
      <c r="A14" s="152"/>
      <c r="B14" s="153" t="s">
        <v>12</v>
      </c>
      <c r="C14" s="157"/>
      <c r="D14" s="45">
        <v>500</v>
      </c>
      <c r="E14" s="45">
        <v>200</v>
      </c>
      <c r="F14" s="45">
        <v>187.5</v>
      </c>
      <c r="G14" s="46">
        <f t="shared" si="0"/>
        <v>0.375</v>
      </c>
      <c r="H14" s="46">
        <f t="shared" si="1"/>
        <v>0.9375</v>
      </c>
      <c r="I14" s="14"/>
    </row>
    <row r="15" spans="1:9" ht="18.75">
      <c r="A15" s="152"/>
      <c r="B15" s="153" t="s">
        <v>13</v>
      </c>
      <c r="C15" s="157"/>
      <c r="D15" s="45">
        <v>0</v>
      </c>
      <c r="E15" s="45">
        <v>0</v>
      </c>
      <c r="F15" s="45">
        <v>0</v>
      </c>
      <c r="G15" s="46">
        <v>0</v>
      </c>
      <c r="H15" s="46">
        <v>0</v>
      </c>
      <c r="I15" s="14"/>
    </row>
    <row r="16" spans="1:9" ht="18.75">
      <c r="A16" s="152"/>
      <c r="B16" s="153" t="s">
        <v>14</v>
      </c>
      <c r="C16" s="157"/>
      <c r="D16" s="45">
        <v>0</v>
      </c>
      <c r="E16" s="45">
        <v>0</v>
      </c>
      <c r="F16" s="45">
        <v>0</v>
      </c>
      <c r="G16" s="46">
        <v>0</v>
      </c>
      <c r="H16" s="46">
        <v>0</v>
      </c>
      <c r="I16" s="14"/>
    </row>
    <row r="17" spans="1:9" ht="18.75">
      <c r="A17" s="152"/>
      <c r="B17" s="153" t="s">
        <v>15</v>
      </c>
      <c r="C17" s="157"/>
      <c r="D17" s="45">
        <v>716.7</v>
      </c>
      <c r="E17" s="45">
        <v>600</v>
      </c>
      <c r="F17" s="45">
        <v>479.1</v>
      </c>
      <c r="G17" s="46">
        <f t="shared" si="0"/>
        <v>0.6684805357890331</v>
      </c>
      <c r="H17" s="46">
        <f t="shared" si="1"/>
        <v>0.7985</v>
      </c>
      <c r="I17" s="14"/>
    </row>
    <row r="18" spans="1:9" ht="18.75" hidden="1">
      <c r="A18" s="152"/>
      <c r="B18" s="153"/>
      <c r="C18" s="157"/>
      <c r="D18" s="45">
        <v>0</v>
      </c>
      <c r="E18" s="45">
        <v>0</v>
      </c>
      <c r="F18" s="45"/>
      <c r="G18" s="46" t="e">
        <f t="shared" si="0"/>
        <v>#DIV/0!</v>
      </c>
      <c r="H18" s="46" t="e">
        <f t="shared" si="1"/>
        <v>#DIV/0!</v>
      </c>
      <c r="I18" s="14"/>
    </row>
    <row r="19" spans="1:9" ht="18.75">
      <c r="A19" s="152"/>
      <c r="B19" s="153" t="s">
        <v>17</v>
      </c>
      <c r="C19" s="157"/>
      <c r="D19" s="45">
        <v>50</v>
      </c>
      <c r="E19" s="45">
        <v>50</v>
      </c>
      <c r="F19" s="45">
        <v>51.4</v>
      </c>
      <c r="G19" s="46">
        <f t="shared" si="0"/>
        <v>1.028</v>
      </c>
      <c r="H19" s="46">
        <f t="shared" si="1"/>
        <v>1.028</v>
      </c>
      <c r="I19" s="14"/>
    </row>
    <row r="20" spans="1:9" ht="18.75">
      <c r="A20" s="152"/>
      <c r="B20" s="153" t="s">
        <v>250</v>
      </c>
      <c r="C20" s="157"/>
      <c r="D20" s="45">
        <v>200</v>
      </c>
      <c r="E20" s="45">
        <v>100</v>
      </c>
      <c r="F20" s="45">
        <v>435.5</v>
      </c>
      <c r="G20" s="46">
        <f t="shared" si="0"/>
        <v>2.1775</v>
      </c>
      <c r="H20" s="46">
        <f t="shared" si="1"/>
        <v>4.355</v>
      </c>
      <c r="I20" s="14"/>
    </row>
    <row r="21" spans="1:9" ht="18.75">
      <c r="A21" s="152"/>
      <c r="B21" s="153" t="s">
        <v>19</v>
      </c>
      <c r="C21" s="157"/>
      <c r="D21" s="45">
        <v>1420.5</v>
      </c>
      <c r="E21" s="45">
        <v>683.5</v>
      </c>
      <c r="F21" s="45">
        <v>1445.2</v>
      </c>
      <c r="G21" s="46">
        <f t="shared" si="0"/>
        <v>1.0173882435762056</v>
      </c>
      <c r="H21" s="46">
        <f t="shared" si="1"/>
        <v>2.11441111923921</v>
      </c>
      <c r="I21" s="14"/>
    </row>
    <row r="22" spans="1:9" ht="18.75">
      <c r="A22" s="152"/>
      <c r="B22" s="153" t="s">
        <v>20</v>
      </c>
      <c r="C22" s="157"/>
      <c r="D22" s="45">
        <v>739.5</v>
      </c>
      <c r="E22" s="45">
        <v>367.5</v>
      </c>
      <c r="F22" s="45">
        <v>459.5</v>
      </c>
      <c r="G22" s="46">
        <f t="shared" si="0"/>
        <v>0.6213657876943881</v>
      </c>
      <c r="H22" s="46">
        <f t="shared" si="1"/>
        <v>1.2503401360544217</v>
      </c>
      <c r="I22" s="14"/>
    </row>
    <row r="23" spans="1:9" ht="18.75">
      <c r="A23" s="152"/>
      <c r="B23" s="153" t="s">
        <v>21</v>
      </c>
      <c r="C23" s="157"/>
      <c r="D23" s="45">
        <v>0</v>
      </c>
      <c r="E23" s="45">
        <v>0</v>
      </c>
      <c r="F23" s="45">
        <v>1.2</v>
      </c>
      <c r="G23" s="46">
        <v>0</v>
      </c>
      <c r="H23" s="46">
        <v>0</v>
      </c>
      <c r="I23" s="14"/>
    </row>
    <row r="24" spans="1:9" ht="18.75">
      <c r="A24" s="152"/>
      <c r="B24" s="154" t="s">
        <v>75</v>
      </c>
      <c r="C24" s="47"/>
      <c r="D24" s="45">
        <f>D25+D26+D27+D28+D29+D32+D33+D30+D31</f>
        <v>505680.9</v>
      </c>
      <c r="E24" s="45">
        <f>E25+E26+E27+E28+E29+E32+E33+E30+E31</f>
        <v>243846.2</v>
      </c>
      <c r="F24" s="45">
        <f>F25+F26+F27+F28+F29+F32+F33+F30+F31</f>
        <v>135381.3</v>
      </c>
      <c r="G24" s="46">
        <f t="shared" si="0"/>
        <v>0.2677208097043016</v>
      </c>
      <c r="H24" s="46">
        <f t="shared" si="1"/>
        <v>0.5551913460205653</v>
      </c>
      <c r="I24" s="14"/>
    </row>
    <row r="25" spans="1:9" ht="18.75">
      <c r="A25" s="152"/>
      <c r="B25" s="153" t="s">
        <v>23</v>
      </c>
      <c r="C25" s="157"/>
      <c r="D25" s="45">
        <v>116001.5</v>
      </c>
      <c r="E25" s="45">
        <v>58000.7</v>
      </c>
      <c r="F25" s="45">
        <v>36732</v>
      </c>
      <c r="G25" s="46">
        <f t="shared" si="0"/>
        <v>0.3166510777877872</v>
      </c>
      <c r="H25" s="46">
        <f t="shared" si="1"/>
        <v>0.6333027015191196</v>
      </c>
      <c r="I25" s="14"/>
    </row>
    <row r="26" spans="1:9" ht="18.75">
      <c r="A26" s="152"/>
      <c r="B26" s="153" t="s">
        <v>24</v>
      </c>
      <c r="C26" s="157"/>
      <c r="D26" s="45">
        <v>351876.3</v>
      </c>
      <c r="E26" s="45">
        <v>175914.5</v>
      </c>
      <c r="F26" s="45">
        <v>97204.4</v>
      </c>
      <c r="G26" s="46">
        <f t="shared" si="0"/>
        <v>0.2762459421109066</v>
      </c>
      <c r="H26" s="46">
        <f t="shared" si="1"/>
        <v>0.5525661614022721</v>
      </c>
      <c r="I26" s="14"/>
    </row>
    <row r="27" spans="1:9" ht="18.75">
      <c r="A27" s="152"/>
      <c r="B27" s="153" t="s">
        <v>25</v>
      </c>
      <c r="C27" s="157"/>
      <c r="D27" s="45">
        <v>31689.4</v>
      </c>
      <c r="E27" s="45">
        <v>7001.7</v>
      </c>
      <c r="F27" s="45">
        <v>0</v>
      </c>
      <c r="G27" s="46">
        <f t="shared" si="0"/>
        <v>0</v>
      </c>
      <c r="H27" s="46">
        <v>0</v>
      </c>
      <c r="I27" s="14"/>
    </row>
    <row r="28" spans="1:9" ht="29.25" customHeight="1" hidden="1">
      <c r="A28" s="152"/>
      <c r="B28" s="153" t="s">
        <v>187</v>
      </c>
      <c r="C28" s="157"/>
      <c r="D28" s="45">
        <v>0</v>
      </c>
      <c r="E28" s="45">
        <v>0</v>
      </c>
      <c r="F28" s="45">
        <v>0</v>
      </c>
      <c r="G28" s="46" t="e">
        <f t="shared" si="0"/>
        <v>#DIV/0!</v>
      </c>
      <c r="H28" s="46" t="e">
        <f t="shared" si="1"/>
        <v>#DIV/0!</v>
      </c>
      <c r="I28" s="14"/>
    </row>
    <row r="29" spans="1:9" ht="36.75" customHeight="1">
      <c r="A29" s="152"/>
      <c r="B29" s="154" t="s">
        <v>139</v>
      </c>
      <c r="C29" s="47"/>
      <c r="D29" s="45">
        <v>6368.8</v>
      </c>
      <c r="E29" s="45">
        <v>3184.4</v>
      </c>
      <c r="F29" s="45">
        <v>1700</v>
      </c>
      <c r="G29" s="46">
        <f t="shared" si="0"/>
        <v>0.2669262655445296</v>
      </c>
      <c r="H29" s="46">
        <f t="shared" si="1"/>
        <v>0.5338525310890592</v>
      </c>
      <c r="I29" s="14"/>
    </row>
    <row r="30" spans="1:9" ht="34.5" customHeight="1" hidden="1">
      <c r="A30" s="152"/>
      <c r="B30" s="153" t="s">
        <v>187</v>
      </c>
      <c r="C30" s="47"/>
      <c r="D30" s="45">
        <v>0</v>
      </c>
      <c r="E30" s="45">
        <v>0</v>
      </c>
      <c r="F30" s="45">
        <v>0</v>
      </c>
      <c r="G30" s="46" t="e">
        <f t="shared" si="0"/>
        <v>#DIV/0!</v>
      </c>
      <c r="H30" s="46" t="e">
        <f t="shared" si="1"/>
        <v>#DIV/0!</v>
      </c>
      <c r="I30" s="14"/>
    </row>
    <row r="31" spans="1:9" ht="84" customHeight="1" hidden="1">
      <c r="A31" s="152"/>
      <c r="B31" s="153" t="s">
        <v>303</v>
      </c>
      <c r="C31" s="47"/>
      <c r="D31" s="45">
        <v>0</v>
      </c>
      <c r="E31" s="45">
        <v>0</v>
      </c>
      <c r="F31" s="45">
        <v>0</v>
      </c>
      <c r="G31" s="46" t="e">
        <f t="shared" si="0"/>
        <v>#DIV/0!</v>
      </c>
      <c r="H31" s="46" t="e">
        <f t="shared" si="1"/>
        <v>#DIV/0!</v>
      </c>
      <c r="I31" s="14"/>
    </row>
    <row r="32" spans="1:9" ht="17.25" customHeight="1" hidden="1">
      <c r="A32" s="152"/>
      <c r="B32" s="153" t="s">
        <v>254</v>
      </c>
      <c r="C32" s="157"/>
      <c r="D32" s="45">
        <v>0</v>
      </c>
      <c r="E32" s="45">
        <v>0</v>
      </c>
      <c r="F32" s="45">
        <v>0</v>
      </c>
      <c r="G32" s="46" t="e">
        <f t="shared" si="0"/>
        <v>#DIV/0!</v>
      </c>
      <c r="H32" s="46" t="e">
        <f t="shared" si="1"/>
        <v>#DIV/0!</v>
      </c>
      <c r="I32" s="14"/>
    </row>
    <row r="33" spans="1:9" ht="39" customHeight="1" thickBot="1">
      <c r="A33" s="152"/>
      <c r="B33" s="48" t="s">
        <v>146</v>
      </c>
      <c r="C33" s="49"/>
      <c r="D33" s="45">
        <v>-255.1</v>
      </c>
      <c r="E33" s="45">
        <v>-255.1</v>
      </c>
      <c r="F33" s="45">
        <v>-255.1</v>
      </c>
      <c r="G33" s="46">
        <f t="shared" si="0"/>
        <v>1</v>
      </c>
      <c r="H33" s="46">
        <f t="shared" si="1"/>
        <v>1</v>
      </c>
      <c r="I33" s="14"/>
    </row>
    <row r="34" spans="1:9" ht="18.75">
      <c r="A34" s="152"/>
      <c r="B34" s="153" t="s">
        <v>27</v>
      </c>
      <c r="C34" s="157"/>
      <c r="D34" s="45">
        <f>D4+D24</f>
        <v>674570.8</v>
      </c>
      <c r="E34" s="45">
        <f>E4+E24</f>
        <v>328649.1</v>
      </c>
      <c r="F34" s="45">
        <f>F4+F24</f>
        <v>195048.99999999997</v>
      </c>
      <c r="G34" s="46">
        <f t="shared" si="0"/>
        <v>0.28914533507824525</v>
      </c>
      <c r="H34" s="46">
        <f t="shared" si="1"/>
        <v>0.5934870961155834</v>
      </c>
      <c r="I34" s="14"/>
    </row>
    <row r="35" spans="1:9" ht="18.75">
      <c r="A35" s="152"/>
      <c r="B35" s="153" t="s">
        <v>102</v>
      </c>
      <c r="C35" s="157"/>
      <c r="D35" s="45">
        <f>D4</f>
        <v>168889.90000000002</v>
      </c>
      <c r="E35" s="45">
        <f>E4</f>
        <v>84802.9</v>
      </c>
      <c r="F35" s="45">
        <f>F4</f>
        <v>59667.69999999999</v>
      </c>
      <c r="G35" s="46">
        <f t="shared" si="0"/>
        <v>0.35329347699299946</v>
      </c>
      <c r="H35" s="46">
        <f t="shared" si="1"/>
        <v>0.7036044757903326</v>
      </c>
      <c r="I35" s="14"/>
    </row>
    <row r="36" spans="1:9" ht="12.75">
      <c r="A36" s="163"/>
      <c r="B36" s="164"/>
      <c r="C36" s="164"/>
      <c r="D36" s="164"/>
      <c r="E36" s="164"/>
      <c r="F36" s="164"/>
      <c r="G36" s="164"/>
      <c r="H36" s="165"/>
      <c r="I36" s="10"/>
    </row>
    <row r="37" spans="1:9" ht="15" customHeight="1">
      <c r="A37" s="167" t="s">
        <v>148</v>
      </c>
      <c r="B37" s="167" t="s">
        <v>28</v>
      </c>
      <c r="C37" s="169" t="s">
        <v>150</v>
      </c>
      <c r="D37" s="197" t="s">
        <v>3</v>
      </c>
      <c r="E37" s="198" t="s">
        <v>415</v>
      </c>
      <c r="F37" s="197" t="s">
        <v>4</v>
      </c>
      <c r="G37" s="198" t="s">
        <v>416</v>
      </c>
      <c r="H37" s="198" t="s">
        <v>417</v>
      </c>
      <c r="I37" s="13"/>
    </row>
    <row r="38" spans="1:9" ht="21.75" customHeight="1">
      <c r="A38" s="167"/>
      <c r="B38" s="167"/>
      <c r="C38" s="170"/>
      <c r="D38" s="197"/>
      <c r="E38" s="199"/>
      <c r="F38" s="197"/>
      <c r="G38" s="199"/>
      <c r="H38" s="199"/>
      <c r="I38" s="13"/>
    </row>
    <row r="39" spans="1:9" ht="19.5" customHeight="1">
      <c r="A39" s="47" t="s">
        <v>63</v>
      </c>
      <c r="B39" s="154" t="s">
        <v>29</v>
      </c>
      <c r="C39" s="47"/>
      <c r="D39" s="50">
        <f>D41+D46+D47+D44+D45+D43+D40</f>
        <v>47396.8</v>
      </c>
      <c r="E39" s="50">
        <f>E41+E46+E47+E44+E45+E43+E40</f>
        <v>24735.2</v>
      </c>
      <c r="F39" s="50">
        <f>F41+F46+F47+F44+F45+F43+F40</f>
        <v>14220.9</v>
      </c>
      <c r="G39" s="46">
        <f aca="true" t="shared" si="2" ref="G39:G114">F39/D39</f>
        <v>0.30003924315565605</v>
      </c>
      <c r="H39" s="46">
        <f>F39/E39</f>
        <v>0.574925612083185</v>
      </c>
      <c r="I39" s="17"/>
    </row>
    <row r="40" spans="1:9" ht="36" customHeight="1">
      <c r="A40" s="157" t="s">
        <v>64</v>
      </c>
      <c r="B40" s="153" t="s">
        <v>304</v>
      </c>
      <c r="C40" s="157" t="s">
        <v>64</v>
      </c>
      <c r="D40" s="45">
        <v>1755</v>
      </c>
      <c r="E40" s="45">
        <v>890.1</v>
      </c>
      <c r="F40" s="45">
        <v>375.3</v>
      </c>
      <c r="G40" s="46">
        <f t="shared" si="2"/>
        <v>0.21384615384615385</v>
      </c>
      <c r="H40" s="46">
        <f aca="true" t="shared" si="3" ref="H40:H103">F40/E40</f>
        <v>0.42163801820020225</v>
      </c>
      <c r="I40" s="17"/>
    </row>
    <row r="41" spans="1:14" ht="54.75" customHeight="1">
      <c r="A41" s="157" t="s">
        <v>66</v>
      </c>
      <c r="B41" s="153" t="s">
        <v>151</v>
      </c>
      <c r="C41" s="157" t="s">
        <v>66</v>
      </c>
      <c r="D41" s="45">
        <f>D42</f>
        <v>23959.3</v>
      </c>
      <c r="E41" s="45">
        <f>E42</f>
        <v>12257.6</v>
      </c>
      <c r="F41" s="45">
        <f>F42</f>
        <v>6973.1</v>
      </c>
      <c r="G41" s="46">
        <f t="shared" si="2"/>
        <v>0.29103938762818615</v>
      </c>
      <c r="H41" s="46">
        <f t="shared" si="3"/>
        <v>0.5688797154418483</v>
      </c>
      <c r="I41" s="18"/>
      <c r="J41" s="173"/>
      <c r="K41" s="173"/>
      <c r="L41" s="172"/>
      <c r="M41" s="172"/>
      <c r="N41" s="172"/>
    </row>
    <row r="42" spans="1:14" s="16" customFormat="1" ht="18.75">
      <c r="A42" s="44"/>
      <c r="B42" s="43" t="s">
        <v>31</v>
      </c>
      <c r="C42" s="44" t="s">
        <v>66</v>
      </c>
      <c r="D42" s="51">
        <v>23959.3</v>
      </c>
      <c r="E42" s="51">
        <v>12257.6</v>
      </c>
      <c r="F42" s="51">
        <v>6973.1</v>
      </c>
      <c r="G42" s="46">
        <f t="shared" si="2"/>
        <v>0.29103938762818615</v>
      </c>
      <c r="H42" s="46">
        <f t="shared" si="3"/>
        <v>0.5688797154418483</v>
      </c>
      <c r="I42" s="19"/>
      <c r="J42" s="174"/>
      <c r="K42" s="174"/>
      <c r="L42" s="172"/>
      <c r="M42" s="172"/>
      <c r="N42" s="172"/>
    </row>
    <row r="43" spans="1:14" s="16" customFormat="1" ht="44.25" customHeight="1" hidden="1">
      <c r="A43" s="44" t="s">
        <v>237</v>
      </c>
      <c r="B43" s="153" t="s">
        <v>239</v>
      </c>
      <c r="C43" s="44" t="s">
        <v>238</v>
      </c>
      <c r="D43" s="51">
        <v>0</v>
      </c>
      <c r="E43" s="51">
        <v>0</v>
      </c>
      <c r="F43" s="51">
        <v>0</v>
      </c>
      <c r="G43" s="46" t="e">
        <f t="shared" si="2"/>
        <v>#DIV/0!</v>
      </c>
      <c r="H43" s="46" t="e">
        <f t="shared" si="3"/>
        <v>#DIV/0!</v>
      </c>
      <c r="I43" s="20"/>
      <c r="J43" s="35"/>
      <c r="K43" s="35"/>
      <c r="L43" s="34"/>
      <c r="M43" s="34"/>
      <c r="N43" s="34"/>
    </row>
    <row r="44" spans="1:14" s="29" customFormat="1" ht="54.75" customHeight="1">
      <c r="A44" s="157" t="s">
        <v>67</v>
      </c>
      <c r="B44" s="153" t="s">
        <v>152</v>
      </c>
      <c r="C44" s="157" t="s">
        <v>67</v>
      </c>
      <c r="D44" s="45">
        <v>7181.3</v>
      </c>
      <c r="E44" s="45">
        <v>3654.7</v>
      </c>
      <c r="F44" s="45">
        <v>1880.6</v>
      </c>
      <c r="G44" s="46">
        <f t="shared" si="2"/>
        <v>0.261874590951499</v>
      </c>
      <c r="H44" s="46">
        <f t="shared" si="3"/>
        <v>0.5145702793662954</v>
      </c>
      <c r="I44" s="15"/>
      <c r="J44" s="27"/>
      <c r="K44" s="27"/>
      <c r="L44" s="28"/>
      <c r="M44" s="28"/>
      <c r="N44" s="28"/>
    </row>
    <row r="45" spans="1:14" s="29" customFormat="1" ht="30" customHeight="1" hidden="1">
      <c r="A45" s="157" t="s">
        <v>184</v>
      </c>
      <c r="B45" s="153" t="s">
        <v>185</v>
      </c>
      <c r="C45" s="157" t="s">
        <v>184</v>
      </c>
      <c r="D45" s="45">
        <v>0</v>
      </c>
      <c r="E45" s="45">
        <v>0</v>
      </c>
      <c r="F45" s="45">
        <v>0</v>
      </c>
      <c r="G45" s="46" t="e">
        <f t="shared" si="2"/>
        <v>#DIV/0!</v>
      </c>
      <c r="H45" s="46" t="e">
        <f t="shared" si="3"/>
        <v>#DIV/0!</v>
      </c>
      <c r="I45" s="15"/>
      <c r="J45" s="27"/>
      <c r="K45" s="27"/>
      <c r="L45" s="28"/>
      <c r="M45" s="28"/>
      <c r="N45" s="28"/>
    </row>
    <row r="46" spans="1:9" ht="17.25" customHeight="1">
      <c r="A46" s="157" t="s">
        <v>68</v>
      </c>
      <c r="B46" s="153" t="s">
        <v>153</v>
      </c>
      <c r="C46" s="157" t="s">
        <v>68</v>
      </c>
      <c r="D46" s="45">
        <v>500</v>
      </c>
      <c r="E46" s="45">
        <v>250</v>
      </c>
      <c r="F46" s="45">
        <v>0</v>
      </c>
      <c r="G46" s="46">
        <f t="shared" si="2"/>
        <v>0</v>
      </c>
      <c r="H46" s="46">
        <f t="shared" si="3"/>
        <v>0</v>
      </c>
      <c r="I46" s="15"/>
    </row>
    <row r="47" spans="1:9" ht="18" customHeight="1">
      <c r="A47" s="52" t="s">
        <v>122</v>
      </c>
      <c r="B47" s="53" t="s">
        <v>33</v>
      </c>
      <c r="C47" s="52"/>
      <c r="D47" s="45">
        <f>D48+D49+D50+D51+D52+D53</f>
        <v>14001.199999999999</v>
      </c>
      <c r="E47" s="45">
        <f>E48+E49+E50+E51+E52+E53</f>
        <v>7682.8</v>
      </c>
      <c r="F47" s="45">
        <f>F48+F49+F50+F51+F52+F53</f>
        <v>4991.9</v>
      </c>
      <c r="G47" s="46">
        <f t="shared" si="2"/>
        <v>0.35653372568065594</v>
      </c>
      <c r="H47" s="46">
        <f t="shared" si="3"/>
        <v>0.6497500911126152</v>
      </c>
      <c r="I47" s="15"/>
    </row>
    <row r="48" spans="1:9" s="16" customFormat="1" ht="42" customHeight="1">
      <c r="A48" s="54"/>
      <c r="B48" s="55" t="s">
        <v>192</v>
      </c>
      <c r="C48" s="54" t="s">
        <v>193</v>
      </c>
      <c r="D48" s="51">
        <v>8090.8</v>
      </c>
      <c r="E48" s="51">
        <v>4544.3</v>
      </c>
      <c r="F48" s="51">
        <v>3705</v>
      </c>
      <c r="G48" s="46">
        <f t="shared" si="2"/>
        <v>0.45792752261828246</v>
      </c>
      <c r="H48" s="46">
        <f t="shared" si="3"/>
        <v>0.815307088000352</v>
      </c>
      <c r="I48" s="20"/>
    </row>
    <row r="49" spans="1:9" s="16" customFormat="1" ht="18.75">
      <c r="A49" s="54"/>
      <c r="B49" s="55" t="s">
        <v>189</v>
      </c>
      <c r="C49" s="54" t="s">
        <v>190</v>
      </c>
      <c r="D49" s="51">
        <v>60</v>
      </c>
      <c r="E49" s="51">
        <v>36.2</v>
      </c>
      <c r="F49" s="51">
        <v>36.2</v>
      </c>
      <c r="G49" s="46">
        <f t="shared" si="2"/>
        <v>0.6033333333333334</v>
      </c>
      <c r="H49" s="46">
        <f t="shared" si="3"/>
        <v>1</v>
      </c>
      <c r="I49" s="20"/>
    </row>
    <row r="50" spans="1:9" s="16" customFormat="1" ht="31.5">
      <c r="A50" s="54"/>
      <c r="B50" s="55" t="s">
        <v>188</v>
      </c>
      <c r="C50" s="54" t="s">
        <v>287</v>
      </c>
      <c r="D50" s="51">
        <v>115.2</v>
      </c>
      <c r="E50" s="51">
        <v>57.6</v>
      </c>
      <c r="F50" s="51">
        <v>0</v>
      </c>
      <c r="G50" s="46">
        <f t="shared" si="2"/>
        <v>0</v>
      </c>
      <c r="H50" s="46">
        <f t="shared" si="3"/>
        <v>0</v>
      </c>
      <c r="I50" s="20"/>
    </row>
    <row r="51" spans="1:9" s="16" customFormat="1" ht="18.75">
      <c r="A51" s="54"/>
      <c r="B51" s="55" t="s">
        <v>154</v>
      </c>
      <c r="C51" s="54" t="s">
        <v>191</v>
      </c>
      <c r="D51" s="51">
        <v>3934.9</v>
      </c>
      <c r="E51" s="51">
        <v>2094.4</v>
      </c>
      <c r="F51" s="51">
        <v>1200.6</v>
      </c>
      <c r="G51" s="46">
        <f t="shared" si="2"/>
        <v>0.30511575897735643</v>
      </c>
      <c r="H51" s="46">
        <f t="shared" si="3"/>
        <v>0.5732429335370511</v>
      </c>
      <c r="I51" s="20"/>
    </row>
    <row r="52" spans="1:9" s="16" customFormat="1" ht="39" customHeight="1">
      <c r="A52" s="54"/>
      <c r="B52" s="55" t="s">
        <v>305</v>
      </c>
      <c r="C52" s="54" t="s">
        <v>286</v>
      </c>
      <c r="D52" s="51">
        <v>1800.3</v>
      </c>
      <c r="E52" s="51">
        <v>950.3</v>
      </c>
      <c r="F52" s="51">
        <v>50.1</v>
      </c>
      <c r="G52" s="46">
        <f t="shared" si="2"/>
        <v>0.027828695217463756</v>
      </c>
      <c r="H52" s="46">
        <f t="shared" si="3"/>
        <v>0.0527201936230664</v>
      </c>
      <c r="I52" s="20"/>
    </row>
    <row r="53" spans="1:9" s="16" customFormat="1" ht="24.75" customHeight="1" hidden="1">
      <c r="A53" s="54"/>
      <c r="B53" s="55" t="s">
        <v>285</v>
      </c>
      <c r="C53" s="54" t="s">
        <v>215</v>
      </c>
      <c r="D53" s="51">
        <v>0</v>
      </c>
      <c r="E53" s="51">
        <v>0</v>
      </c>
      <c r="F53" s="51">
        <v>0</v>
      </c>
      <c r="G53" s="46" t="e">
        <f t="shared" si="2"/>
        <v>#DIV/0!</v>
      </c>
      <c r="H53" s="46" t="e">
        <f t="shared" si="3"/>
        <v>#DIV/0!</v>
      </c>
      <c r="I53" s="20"/>
    </row>
    <row r="54" spans="1:9" s="16" customFormat="1" ht="24.75" customHeight="1" hidden="1">
      <c r="A54" s="54"/>
      <c r="B54" s="55" t="s">
        <v>264</v>
      </c>
      <c r="C54" s="54"/>
      <c r="D54" s="51"/>
      <c r="E54" s="51"/>
      <c r="F54" s="51"/>
      <c r="G54" s="46" t="e">
        <f t="shared" si="2"/>
        <v>#DIV/0!</v>
      </c>
      <c r="H54" s="46" t="e">
        <f t="shared" si="3"/>
        <v>#DIV/0!</v>
      </c>
      <c r="I54" s="20"/>
    </row>
    <row r="55" spans="1:9" ht="20.25" customHeight="1">
      <c r="A55" s="47" t="s">
        <v>69</v>
      </c>
      <c r="B55" s="154" t="s">
        <v>156</v>
      </c>
      <c r="C55" s="47"/>
      <c r="D55" s="50">
        <f aca="true" t="shared" si="4" ref="D55:F56">D56</f>
        <v>200</v>
      </c>
      <c r="E55" s="50">
        <f t="shared" si="4"/>
        <v>200</v>
      </c>
      <c r="F55" s="50">
        <f t="shared" si="4"/>
        <v>100</v>
      </c>
      <c r="G55" s="46">
        <f t="shared" si="2"/>
        <v>0.5</v>
      </c>
      <c r="H55" s="46">
        <f t="shared" si="3"/>
        <v>0.5</v>
      </c>
      <c r="I55" s="15"/>
    </row>
    <row r="56" spans="1:9" ht="34.5" customHeight="1">
      <c r="A56" s="157" t="s">
        <v>147</v>
      </c>
      <c r="B56" s="153" t="s">
        <v>157</v>
      </c>
      <c r="C56" s="157"/>
      <c r="D56" s="45">
        <f t="shared" si="4"/>
        <v>200</v>
      </c>
      <c r="E56" s="45">
        <f t="shared" si="4"/>
        <v>200</v>
      </c>
      <c r="F56" s="45">
        <f t="shared" si="4"/>
        <v>100</v>
      </c>
      <c r="G56" s="46">
        <f t="shared" si="2"/>
        <v>0.5</v>
      </c>
      <c r="H56" s="46">
        <f t="shared" si="3"/>
        <v>0.5</v>
      </c>
      <c r="I56" s="15"/>
    </row>
    <row r="57" spans="1:9" s="16" customFormat="1" ht="71.25" customHeight="1">
      <c r="A57" s="44"/>
      <c r="B57" s="43" t="s">
        <v>336</v>
      </c>
      <c r="C57" s="44" t="s">
        <v>288</v>
      </c>
      <c r="D57" s="51">
        <f>D58+D59</f>
        <v>200</v>
      </c>
      <c r="E57" s="51">
        <f>E58+E59</f>
        <v>200</v>
      </c>
      <c r="F57" s="51">
        <f>F58+F59</f>
        <v>100</v>
      </c>
      <c r="G57" s="46">
        <f t="shared" si="2"/>
        <v>0.5</v>
      </c>
      <c r="H57" s="46">
        <f t="shared" si="3"/>
        <v>0.5</v>
      </c>
      <c r="I57" s="20"/>
    </row>
    <row r="58" spans="1:9" s="16" customFormat="1" ht="87" customHeight="1">
      <c r="A58" s="44"/>
      <c r="B58" s="43" t="s">
        <v>307</v>
      </c>
      <c r="C58" s="44" t="s">
        <v>306</v>
      </c>
      <c r="D58" s="51">
        <v>100</v>
      </c>
      <c r="E58" s="51">
        <v>100</v>
      </c>
      <c r="F58" s="51">
        <v>100</v>
      </c>
      <c r="G58" s="46">
        <f t="shared" si="2"/>
        <v>1</v>
      </c>
      <c r="H58" s="46">
        <f t="shared" si="3"/>
        <v>1</v>
      </c>
      <c r="I58" s="20"/>
    </row>
    <row r="59" spans="1:9" s="16" customFormat="1" ht="38.25" customHeight="1">
      <c r="A59" s="44"/>
      <c r="B59" s="43" t="s">
        <v>309</v>
      </c>
      <c r="C59" s="44" t="s">
        <v>308</v>
      </c>
      <c r="D59" s="51">
        <v>100</v>
      </c>
      <c r="E59" s="51">
        <v>100</v>
      </c>
      <c r="F59" s="51">
        <v>0</v>
      </c>
      <c r="G59" s="46">
        <f t="shared" si="2"/>
        <v>0</v>
      </c>
      <c r="H59" s="46">
        <f t="shared" si="3"/>
        <v>0</v>
      </c>
      <c r="I59" s="20"/>
    </row>
    <row r="60" spans="1:9" ht="19.5" customHeight="1">
      <c r="A60" s="47" t="s">
        <v>70</v>
      </c>
      <c r="B60" s="154" t="s">
        <v>37</v>
      </c>
      <c r="C60" s="47"/>
      <c r="D60" s="50">
        <f>D63+D65+D68+D76</f>
        <v>43825.7</v>
      </c>
      <c r="E60" s="50">
        <f>E63+E65+E68+E76</f>
        <v>17316.899999999998</v>
      </c>
      <c r="F60" s="50">
        <f>F63+F65+F68+F76</f>
        <v>6014.9</v>
      </c>
      <c r="G60" s="46">
        <f t="shared" si="2"/>
        <v>0.13724595385812435</v>
      </c>
      <c r="H60" s="46">
        <f t="shared" si="3"/>
        <v>0.3473427692023399</v>
      </c>
      <c r="I60" s="15"/>
    </row>
    <row r="61" spans="1:9" ht="33" customHeight="1" hidden="1">
      <c r="A61" s="157" t="s">
        <v>197</v>
      </c>
      <c r="B61" s="153" t="s">
        <v>198</v>
      </c>
      <c r="C61" s="157" t="s">
        <v>199</v>
      </c>
      <c r="D61" s="45">
        <v>0</v>
      </c>
      <c r="E61" s="45">
        <v>0</v>
      </c>
      <c r="F61" s="45">
        <v>0</v>
      </c>
      <c r="G61" s="46" t="e">
        <f t="shared" si="2"/>
        <v>#DIV/0!</v>
      </c>
      <c r="H61" s="46" t="e">
        <f t="shared" si="3"/>
        <v>#DIV/0!</v>
      </c>
      <c r="I61" s="15"/>
    </row>
    <row r="62" spans="1:9" ht="33" customHeight="1" hidden="1">
      <c r="A62" s="157" t="s">
        <v>197</v>
      </c>
      <c r="B62" s="153" t="s">
        <v>229</v>
      </c>
      <c r="C62" s="157" t="s">
        <v>228</v>
      </c>
      <c r="D62" s="45">
        <v>0</v>
      </c>
      <c r="E62" s="45">
        <v>0</v>
      </c>
      <c r="F62" s="45">
        <v>0</v>
      </c>
      <c r="G62" s="46" t="e">
        <f t="shared" si="2"/>
        <v>#DIV/0!</v>
      </c>
      <c r="H62" s="46" t="e">
        <f t="shared" si="3"/>
        <v>#DIV/0!</v>
      </c>
      <c r="I62" s="15"/>
    </row>
    <row r="63" spans="1:9" ht="21.75" customHeight="1">
      <c r="A63" s="157" t="s">
        <v>240</v>
      </c>
      <c r="B63" s="153" t="s">
        <v>362</v>
      </c>
      <c r="C63" s="157"/>
      <c r="D63" s="45">
        <f>D64</f>
        <v>44.6</v>
      </c>
      <c r="E63" s="45">
        <f>E64</f>
        <v>22.3</v>
      </c>
      <c r="F63" s="45">
        <f>F64</f>
        <v>0</v>
      </c>
      <c r="G63" s="46">
        <f t="shared" si="2"/>
        <v>0</v>
      </c>
      <c r="H63" s="46">
        <f t="shared" si="3"/>
        <v>0</v>
      </c>
      <c r="I63" s="15"/>
    </row>
    <row r="64" spans="1:9" ht="39" customHeight="1">
      <c r="A64" s="157"/>
      <c r="B64" s="43" t="s">
        <v>290</v>
      </c>
      <c r="C64" s="44" t="s">
        <v>289</v>
      </c>
      <c r="D64" s="51">
        <v>44.6</v>
      </c>
      <c r="E64" s="51">
        <v>22.3</v>
      </c>
      <c r="F64" s="51">
        <v>0</v>
      </c>
      <c r="G64" s="46">
        <f t="shared" si="2"/>
        <v>0</v>
      </c>
      <c r="H64" s="46">
        <f t="shared" si="3"/>
        <v>0</v>
      </c>
      <c r="I64" s="15"/>
    </row>
    <row r="65" spans="1:9" ht="27.75" customHeight="1">
      <c r="A65" s="157" t="s">
        <v>310</v>
      </c>
      <c r="B65" s="153" t="s">
        <v>363</v>
      </c>
      <c r="C65" s="157"/>
      <c r="D65" s="45">
        <f>D66+D67</f>
        <v>600</v>
      </c>
      <c r="E65" s="45">
        <f>E66+E67</f>
        <v>552</v>
      </c>
      <c r="F65" s="45">
        <f>F66+F67</f>
        <v>0</v>
      </c>
      <c r="G65" s="46">
        <f t="shared" si="2"/>
        <v>0</v>
      </c>
      <c r="H65" s="46">
        <f t="shared" si="3"/>
        <v>0</v>
      </c>
      <c r="I65" s="15"/>
    </row>
    <row r="66" spans="1:9" ht="39" customHeight="1">
      <c r="A66" s="157"/>
      <c r="B66" s="43" t="s">
        <v>311</v>
      </c>
      <c r="C66" s="44" t="s">
        <v>313</v>
      </c>
      <c r="D66" s="51">
        <v>504</v>
      </c>
      <c r="E66" s="51">
        <v>504</v>
      </c>
      <c r="F66" s="51">
        <v>0</v>
      </c>
      <c r="G66" s="46">
        <f t="shared" si="2"/>
        <v>0</v>
      </c>
      <c r="H66" s="46">
        <v>0</v>
      </c>
      <c r="I66" s="15"/>
    </row>
    <row r="67" spans="1:9" ht="52.5" customHeight="1">
      <c r="A67" s="157"/>
      <c r="B67" s="43" t="s">
        <v>312</v>
      </c>
      <c r="C67" s="44" t="s">
        <v>314</v>
      </c>
      <c r="D67" s="51">
        <v>96</v>
      </c>
      <c r="E67" s="51">
        <v>48</v>
      </c>
      <c r="F67" s="51">
        <v>0</v>
      </c>
      <c r="G67" s="46">
        <f t="shared" si="2"/>
        <v>0</v>
      </c>
      <c r="H67" s="46">
        <f t="shared" si="3"/>
        <v>0</v>
      </c>
      <c r="I67" s="15"/>
    </row>
    <row r="68" spans="1:9" ht="21.75" customHeight="1">
      <c r="A68" s="157" t="s">
        <v>113</v>
      </c>
      <c r="B68" s="153" t="s">
        <v>172</v>
      </c>
      <c r="C68" s="157"/>
      <c r="D68" s="45">
        <f>D69+D70+D74+D71+D72+D73</f>
        <v>42681.1</v>
      </c>
      <c r="E68" s="45">
        <f>E69+E70+E74+E71+E72+E73</f>
        <v>16492.6</v>
      </c>
      <c r="F68" s="45">
        <f>F69+F70+F74+F71+F72+F73</f>
        <v>6009.9</v>
      </c>
      <c r="G68" s="46">
        <f t="shared" si="2"/>
        <v>0.14080939807080886</v>
      </c>
      <c r="H68" s="46">
        <f t="shared" si="3"/>
        <v>0.3643997914216073</v>
      </c>
      <c r="I68" s="15"/>
    </row>
    <row r="69" spans="1:9" ht="52.5" customHeight="1">
      <c r="A69" s="155"/>
      <c r="B69" s="43" t="s">
        <v>292</v>
      </c>
      <c r="C69" s="44" t="s">
        <v>407</v>
      </c>
      <c r="D69" s="51">
        <v>19004.5</v>
      </c>
      <c r="E69" s="51">
        <v>5701.4</v>
      </c>
      <c r="F69" s="51">
        <v>0</v>
      </c>
      <c r="G69" s="46">
        <f t="shared" si="2"/>
        <v>0</v>
      </c>
      <c r="H69" s="46">
        <v>0</v>
      </c>
      <c r="I69" s="15"/>
    </row>
    <row r="70" spans="1:9" s="22" customFormat="1" ht="57" customHeight="1">
      <c r="A70" s="155"/>
      <c r="B70" s="56" t="s">
        <v>292</v>
      </c>
      <c r="C70" s="57" t="s">
        <v>291</v>
      </c>
      <c r="D70" s="51">
        <v>8548.1</v>
      </c>
      <c r="E70" s="51">
        <v>4832.6</v>
      </c>
      <c r="F70" s="51">
        <v>3009.9</v>
      </c>
      <c r="G70" s="46">
        <f t="shared" si="2"/>
        <v>0.35211333512710424</v>
      </c>
      <c r="H70" s="46">
        <f t="shared" si="3"/>
        <v>0.6228324297479617</v>
      </c>
      <c r="I70" s="21"/>
    </row>
    <row r="71" spans="1:9" s="22" customFormat="1" ht="68.25" customHeight="1">
      <c r="A71" s="155"/>
      <c r="B71" s="56" t="s">
        <v>368</v>
      </c>
      <c r="C71" s="57" t="s">
        <v>367</v>
      </c>
      <c r="D71" s="51">
        <v>9543.6</v>
      </c>
      <c r="E71" s="51">
        <v>2863.1</v>
      </c>
      <c r="F71" s="51">
        <v>0</v>
      </c>
      <c r="G71" s="46">
        <f t="shared" si="2"/>
        <v>0</v>
      </c>
      <c r="H71" s="46">
        <v>0</v>
      </c>
      <c r="I71" s="21"/>
    </row>
    <row r="72" spans="1:9" s="22" customFormat="1" ht="76.5" customHeight="1">
      <c r="A72" s="155"/>
      <c r="B72" s="56" t="s">
        <v>370</v>
      </c>
      <c r="C72" s="57" t="s">
        <v>369</v>
      </c>
      <c r="D72" s="51">
        <v>95.5</v>
      </c>
      <c r="E72" s="51">
        <v>95.5</v>
      </c>
      <c r="F72" s="51">
        <v>0</v>
      </c>
      <c r="G72" s="46">
        <f t="shared" si="2"/>
        <v>0</v>
      </c>
      <c r="H72" s="46">
        <f t="shared" si="3"/>
        <v>0</v>
      </c>
      <c r="I72" s="21"/>
    </row>
    <row r="73" spans="1:9" s="22" customFormat="1" ht="56.25" customHeight="1">
      <c r="A73" s="155"/>
      <c r="B73" s="56" t="s">
        <v>292</v>
      </c>
      <c r="C73" s="57" t="s">
        <v>371</v>
      </c>
      <c r="D73" s="51">
        <v>489.4</v>
      </c>
      <c r="E73" s="51">
        <v>0</v>
      </c>
      <c r="F73" s="51">
        <v>0</v>
      </c>
      <c r="G73" s="46">
        <f t="shared" si="2"/>
        <v>0</v>
      </c>
      <c r="H73" s="46">
        <v>0</v>
      </c>
      <c r="I73" s="21"/>
    </row>
    <row r="74" spans="1:9" s="24" customFormat="1" ht="33" customHeight="1">
      <c r="A74" s="58"/>
      <c r="B74" s="59" t="s">
        <v>264</v>
      </c>
      <c r="C74" s="60" t="s">
        <v>265</v>
      </c>
      <c r="D74" s="51">
        <v>5000</v>
      </c>
      <c r="E74" s="51">
        <v>3000</v>
      </c>
      <c r="F74" s="51">
        <v>3000</v>
      </c>
      <c r="G74" s="46">
        <f t="shared" si="2"/>
        <v>0.6</v>
      </c>
      <c r="H74" s="46">
        <f t="shared" si="3"/>
        <v>1</v>
      </c>
      <c r="I74" s="23"/>
    </row>
    <row r="75" spans="1:9" s="24" customFormat="1" ht="66.75" customHeight="1" hidden="1">
      <c r="A75" s="58"/>
      <c r="B75" s="59" t="s">
        <v>160</v>
      </c>
      <c r="C75" s="60" t="s">
        <v>159</v>
      </c>
      <c r="D75" s="51">
        <v>0</v>
      </c>
      <c r="E75" s="51">
        <v>0</v>
      </c>
      <c r="F75" s="51">
        <v>0</v>
      </c>
      <c r="G75" s="46" t="e">
        <f t="shared" si="2"/>
        <v>#DIV/0!</v>
      </c>
      <c r="H75" s="46" t="e">
        <f t="shared" si="3"/>
        <v>#DIV/0!</v>
      </c>
      <c r="I75" s="23"/>
    </row>
    <row r="76" spans="1:9" s="22" customFormat="1" ht="30.75" customHeight="1">
      <c r="A76" s="155" t="s">
        <v>71</v>
      </c>
      <c r="B76" s="61" t="s">
        <v>186</v>
      </c>
      <c r="C76" s="62"/>
      <c r="D76" s="45">
        <f>D77+D86+D78</f>
        <v>500</v>
      </c>
      <c r="E76" s="45">
        <f>E77+E86+E78</f>
        <v>250</v>
      </c>
      <c r="F76" s="45">
        <f>F77+F86+F78</f>
        <v>5</v>
      </c>
      <c r="G76" s="46">
        <f t="shared" si="2"/>
        <v>0.01</v>
      </c>
      <c r="H76" s="46">
        <f t="shared" si="3"/>
        <v>0.02</v>
      </c>
      <c r="I76" s="25"/>
    </row>
    <row r="77" spans="1:9" s="24" customFormat="1" ht="29.25" customHeight="1">
      <c r="A77" s="58"/>
      <c r="B77" s="63" t="s">
        <v>117</v>
      </c>
      <c r="C77" s="58" t="s">
        <v>293</v>
      </c>
      <c r="D77" s="51">
        <v>290</v>
      </c>
      <c r="E77" s="51">
        <v>145</v>
      </c>
      <c r="F77" s="51">
        <v>5</v>
      </c>
      <c r="G77" s="46">
        <f t="shared" si="2"/>
        <v>0.017241379310344827</v>
      </c>
      <c r="H77" s="46">
        <f t="shared" si="3"/>
        <v>0.034482758620689655</v>
      </c>
      <c r="I77" s="23"/>
    </row>
    <row r="78" spans="1:9" s="24" customFormat="1" ht="57.75" customHeight="1">
      <c r="A78" s="58"/>
      <c r="B78" s="63" t="s">
        <v>315</v>
      </c>
      <c r="C78" s="58"/>
      <c r="D78" s="51">
        <f>D79+D80+D81+D82+D83+D84+D85</f>
        <v>200</v>
      </c>
      <c r="E78" s="51">
        <f>E79+E80+E81+E82+E83+E84+E85</f>
        <v>100</v>
      </c>
      <c r="F78" s="51">
        <f>F79+F80+F81+F82+F83+F84+F85</f>
        <v>0</v>
      </c>
      <c r="G78" s="46">
        <f t="shared" si="2"/>
        <v>0</v>
      </c>
      <c r="H78" s="46">
        <f t="shared" si="3"/>
        <v>0</v>
      </c>
      <c r="I78" s="23"/>
    </row>
    <row r="79" spans="1:9" s="24" customFormat="1" ht="47.25" customHeight="1">
      <c r="A79" s="58"/>
      <c r="B79" s="63" t="s">
        <v>316</v>
      </c>
      <c r="C79" s="58" t="s">
        <v>372</v>
      </c>
      <c r="D79" s="51">
        <v>30</v>
      </c>
      <c r="E79" s="51">
        <v>15</v>
      </c>
      <c r="F79" s="51">
        <v>0</v>
      </c>
      <c r="G79" s="46">
        <f t="shared" si="2"/>
        <v>0</v>
      </c>
      <c r="H79" s="46">
        <f t="shared" si="3"/>
        <v>0</v>
      </c>
      <c r="I79" s="23"/>
    </row>
    <row r="80" spans="1:9" s="24" customFormat="1" ht="57" customHeight="1">
      <c r="A80" s="58"/>
      <c r="B80" s="63" t="s">
        <v>317</v>
      </c>
      <c r="C80" s="58" t="s">
        <v>373</v>
      </c>
      <c r="D80" s="51">
        <v>30</v>
      </c>
      <c r="E80" s="51">
        <v>15</v>
      </c>
      <c r="F80" s="51">
        <v>0</v>
      </c>
      <c r="G80" s="46">
        <f t="shared" si="2"/>
        <v>0</v>
      </c>
      <c r="H80" s="46">
        <f t="shared" si="3"/>
        <v>0</v>
      </c>
      <c r="I80" s="23"/>
    </row>
    <row r="81" spans="1:9" s="24" customFormat="1" ht="57" customHeight="1">
      <c r="A81" s="58"/>
      <c r="B81" s="63" t="s">
        <v>318</v>
      </c>
      <c r="C81" s="58" t="s">
        <v>377</v>
      </c>
      <c r="D81" s="51">
        <v>30</v>
      </c>
      <c r="E81" s="51">
        <v>15</v>
      </c>
      <c r="F81" s="51">
        <v>0</v>
      </c>
      <c r="G81" s="46">
        <f t="shared" si="2"/>
        <v>0</v>
      </c>
      <c r="H81" s="46">
        <f t="shared" si="3"/>
        <v>0</v>
      </c>
      <c r="I81" s="23"/>
    </row>
    <row r="82" spans="1:9" s="24" customFormat="1" ht="66.75" customHeight="1">
      <c r="A82" s="58"/>
      <c r="B82" s="63" t="s">
        <v>319</v>
      </c>
      <c r="C82" s="58" t="s">
        <v>376</v>
      </c>
      <c r="D82" s="51">
        <v>30</v>
      </c>
      <c r="E82" s="51">
        <v>15</v>
      </c>
      <c r="F82" s="51">
        <v>0</v>
      </c>
      <c r="G82" s="46">
        <f t="shared" si="2"/>
        <v>0</v>
      </c>
      <c r="H82" s="46">
        <f t="shared" si="3"/>
        <v>0</v>
      </c>
      <c r="I82" s="23"/>
    </row>
    <row r="83" spans="1:9" s="24" customFormat="1" ht="57" customHeight="1">
      <c r="A83" s="58"/>
      <c r="B83" s="63" t="s">
        <v>320</v>
      </c>
      <c r="C83" s="58" t="s">
        <v>374</v>
      </c>
      <c r="D83" s="51">
        <v>30</v>
      </c>
      <c r="E83" s="51">
        <v>15</v>
      </c>
      <c r="F83" s="51">
        <v>0</v>
      </c>
      <c r="G83" s="46">
        <f t="shared" si="2"/>
        <v>0</v>
      </c>
      <c r="H83" s="46">
        <f t="shared" si="3"/>
        <v>0</v>
      </c>
      <c r="I83" s="23"/>
    </row>
    <row r="84" spans="1:9" s="24" customFormat="1" ht="61.5" customHeight="1">
      <c r="A84" s="58"/>
      <c r="B84" s="63" t="s">
        <v>321</v>
      </c>
      <c r="C84" s="58" t="s">
        <v>375</v>
      </c>
      <c r="D84" s="51">
        <v>30</v>
      </c>
      <c r="E84" s="51">
        <v>15</v>
      </c>
      <c r="F84" s="51">
        <v>0</v>
      </c>
      <c r="G84" s="46">
        <f t="shared" si="2"/>
        <v>0</v>
      </c>
      <c r="H84" s="46">
        <f t="shared" si="3"/>
        <v>0</v>
      </c>
      <c r="I84" s="23"/>
    </row>
    <row r="85" spans="1:9" s="24" customFormat="1" ht="62.25" customHeight="1">
      <c r="A85" s="58"/>
      <c r="B85" s="63" t="s">
        <v>322</v>
      </c>
      <c r="C85" s="58" t="s">
        <v>378</v>
      </c>
      <c r="D85" s="51">
        <v>20</v>
      </c>
      <c r="E85" s="51">
        <v>10</v>
      </c>
      <c r="F85" s="51">
        <v>0</v>
      </c>
      <c r="G85" s="46">
        <f t="shared" si="2"/>
        <v>0</v>
      </c>
      <c r="H85" s="46">
        <f t="shared" si="3"/>
        <v>0</v>
      </c>
      <c r="I85" s="23"/>
    </row>
    <row r="86" spans="1:9" s="24" customFormat="1" ht="54.75" customHeight="1">
      <c r="A86" s="58"/>
      <c r="B86" s="63" t="s">
        <v>323</v>
      </c>
      <c r="C86" s="58" t="s">
        <v>324</v>
      </c>
      <c r="D86" s="51">
        <v>10</v>
      </c>
      <c r="E86" s="51">
        <v>5</v>
      </c>
      <c r="F86" s="51">
        <v>0</v>
      </c>
      <c r="G86" s="46">
        <f t="shared" si="2"/>
        <v>0</v>
      </c>
      <c r="H86" s="46">
        <f t="shared" si="3"/>
        <v>0</v>
      </c>
      <c r="I86" s="23"/>
    </row>
    <row r="87" spans="1:9" ht="21" customHeight="1">
      <c r="A87" s="47" t="s">
        <v>72</v>
      </c>
      <c r="B87" s="154" t="s">
        <v>38</v>
      </c>
      <c r="C87" s="47"/>
      <c r="D87" s="50">
        <f>D88+D91</f>
        <v>8183.8</v>
      </c>
      <c r="E87" s="50">
        <f>E88+E91</f>
        <v>6833.8</v>
      </c>
      <c r="F87" s="50">
        <f>F88+F91</f>
        <v>24.7</v>
      </c>
      <c r="G87" s="46">
        <f t="shared" si="2"/>
        <v>0.0030181578239937435</v>
      </c>
      <c r="H87" s="46">
        <f t="shared" si="3"/>
        <v>0.0036143873101349175</v>
      </c>
      <c r="I87" s="15"/>
    </row>
    <row r="88" spans="1:9" ht="18.75" customHeight="1">
      <c r="A88" s="157" t="s">
        <v>73</v>
      </c>
      <c r="B88" s="153" t="s">
        <v>39</v>
      </c>
      <c r="C88" s="47"/>
      <c r="D88" s="45">
        <f>D90+D89</f>
        <v>1800</v>
      </c>
      <c r="E88" s="45">
        <f>E90+E89</f>
        <v>900</v>
      </c>
      <c r="F88" s="45">
        <f>F90+F89</f>
        <v>13</v>
      </c>
      <c r="G88" s="46">
        <f t="shared" si="2"/>
        <v>0.007222222222222222</v>
      </c>
      <c r="H88" s="46">
        <f t="shared" si="3"/>
        <v>0.014444444444444444</v>
      </c>
      <c r="I88" s="15"/>
    </row>
    <row r="89" spans="1:9" ht="34.5" customHeight="1">
      <c r="A89" s="157"/>
      <c r="B89" s="43" t="s">
        <v>380</v>
      </c>
      <c r="C89" s="44" t="s">
        <v>379</v>
      </c>
      <c r="D89" s="51">
        <v>13</v>
      </c>
      <c r="E89" s="51">
        <v>13</v>
      </c>
      <c r="F89" s="51">
        <v>13</v>
      </c>
      <c r="G89" s="46">
        <f t="shared" si="2"/>
        <v>1</v>
      </c>
      <c r="H89" s="46">
        <f t="shared" si="3"/>
        <v>1</v>
      </c>
      <c r="I89" s="15"/>
    </row>
    <row r="90" spans="1:9" ht="30.75" customHeight="1">
      <c r="A90" s="157"/>
      <c r="B90" s="43" t="s">
        <v>161</v>
      </c>
      <c r="C90" s="44" t="s">
        <v>325</v>
      </c>
      <c r="D90" s="51">
        <v>1787</v>
      </c>
      <c r="E90" s="51">
        <v>887</v>
      </c>
      <c r="F90" s="51">
        <v>0</v>
      </c>
      <c r="G90" s="46">
        <f t="shared" si="2"/>
        <v>0</v>
      </c>
      <c r="H90" s="46">
        <f t="shared" si="3"/>
        <v>0</v>
      </c>
      <c r="I90" s="15"/>
    </row>
    <row r="91" spans="1:9" ht="18.75">
      <c r="A91" s="157" t="s">
        <v>74</v>
      </c>
      <c r="B91" s="153" t="s">
        <v>40</v>
      </c>
      <c r="C91" s="47"/>
      <c r="D91" s="45">
        <f>D92+D98</f>
        <v>6383.8</v>
      </c>
      <c r="E91" s="45">
        <f>E92+E98</f>
        <v>5933.8</v>
      </c>
      <c r="F91" s="45">
        <f>F92+F98</f>
        <v>11.7</v>
      </c>
      <c r="G91" s="46">
        <f t="shared" si="2"/>
        <v>0.0018327641843416146</v>
      </c>
      <c r="H91" s="46">
        <f t="shared" si="3"/>
        <v>0.001971755030503219</v>
      </c>
      <c r="I91" s="15"/>
    </row>
    <row r="92" spans="1:9" ht="94.5" customHeight="1">
      <c r="A92" s="47"/>
      <c r="B92" s="43" t="s">
        <v>327</v>
      </c>
      <c r="C92" s="44"/>
      <c r="D92" s="51">
        <f>D93+D94+D95+D96+D97</f>
        <v>6200</v>
      </c>
      <c r="E92" s="51">
        <f>E93+E94+E95+E96+E97</f>
        <v>5750</v>
      </c>
      <c r="F92" s="51">
        <f>F93+F94+F95+F96+F97</f>
        <v>0</v>
      </c>
      <c r="G92" s="46">
        <f t="shared" si="2"/>
        <v>0</v>
      </c>
      <c r="H92" s="46">
        <f t="shared" si="3"/>
        <v>0</v>
      </c>
      <c r="I92" s="15"/>
    </row>
    <row r="93" spans="1:9" ht="54.75" customHeight="1">
      <c r="A93" s="47"/>
      <c r="B93" s="43" t="s">
        <v>382</v>
      </c>
      <c r="C93" s="44" t="s">
        <v>381</v>
      </c>
      <c r="D93" s="51">
        <v>1440</v>
      </c>
      <c r="E93" s="51">
        <v>1440</v>
      </c>
      <c r="F93" s="51"/>
      <c r="G93" s="46">
        <f t="shared" si="2"/>
        <v>0</v>
      </c>
      <c r="H93" s="46">
        <f t="shared" si="3"/>
        <v>0</v>
      </c>
      <c r="I93" s="15"/>
    </row>
    <row r="94" spans="1:9" ht="53.25" customHeight="1">
      <c r="A94" s="47"/>
      <c r="B94" s="64" t="s">
        <v>329</v>
      </c>
      <c r="C94" s="65" t="s">
        <v>328</v>
      </c>
      <c r="D94" s="51">
        <v>900</v>
      </c>
      <c r="E94" s="51">
        <v>450</v>
      </c>
      <c r="F94" s="51">
        <v>0</v>
      </c>
      <c r="G94" s="46">
        <f t="shared" si="2"/>
        <v>0</v>
      </c>
      <c r="H94" s="46">
        <f t="shared" si="3"/>
        <v>0</v>
      </c>
      <c r="I94" s="15"/>
    </row>
    <row r="95" spans="1:9" ht="53.25" customHeight="1">
      <c r="A95" s="47"/>
      <c r="B95" s="64" t="s">
        <v>384</v>
      </c>
      <c r="C95" s="65" t="s">
        <v>383</v>
      </c>
      <c r="D95" s="51">
        <v>3219.7</v>
      </c>
      <c r="E95" s="51">
        <v>3219.7</v>
      </c>
      <c r="F95" s="51">
        <v>0</v>
      </c>
      <c r="G95" s="46">
        <f t="shared" si="2"/>
        <v>0</v>
      </c>
      <c r="H95" s="46">
        <f t="shared" si="3"/>
        <v>0</v>
      </c>
      <c r="I95" s="15"/>
    </row>
    <row r="96" spans="1:9" ht="51" customHeight="1">
      <c r="A96" s="47"/>
      <c r="B96" s="64" t="s">
        <v>386</v>
      </c>
      <c r="C96" s="65" t="s">
        <v>385</v>
      </c>
      <c r="D96" s="51">
        <v>500</v>
      </c>
      <c r="E96" s="51">
        <v>500</v>
      </c>
      <c r="F96" s="51">
        <v>0</v>
      </c>
      <c r="G96" s="46">
        <f t="shared" si="2"/>
        <v>0</v>
      </c>
      <c r="H96" s="46">
        <f t="shared" si="3"/>
        <v>0</v>
      </c>
      <c r="I96" s="15"/>
    </row>
    <row r="97" spans="1:9" s="16" customFormat="1" ht="16.5" customHeight="1">
      <c r="A97" s="44"/>
      <c r="B97" s="43" t="s">
        <v>330</v>
      </c>
      <c r="C97" s="65" t="s">
        <v>331</v>
      </c>
      <c r="D97" s="51">
        <v>140.3</v>
      </c>
      <c r="E97" s="51">
        <v>140.3</v>
      </c>
      <c r="F97" s="51">
        <v>0</v>
      </c>
      <c r="G97" s="46">
        <f t="shared" si="2"/>
        <v>0</v>
      </c>
      <c r="H97" s="46">
        <f t="shared" si="3"/>
        <v>0</v>
      </c>
      <c r="I97" s="20"/>
    </row>
    <row r="98" spans="1:9" s="16" customFormat="1" ht="40.5" customHeight="1">
      <c r="A98" s="44"/>
      <c r="B98" s="43" t="s">
        <v>388</v>
      </c>
      <c r="C98" s="65" t="s">
        <v>387</v>
      </c>
      <c r="D98" s="51">
        <v>183.8</v>
      </c>
      <c r="E98" s="51">
        <v>183.8</v>
      </c>
      <c r="F98" s="51">
        <v>11.7</v>
      </c>
      <c r="G98" s="46">
        <f t="shared" si="2"/>
        <v>0.06365614798694232</v>
      </c>
      <c r="H98" s="46">
        <f t="shared" si="3"/>
        <v>0.06365614798694232</v>
      </c>
      <c r="I98" s="20"/>
    </row>
    <row r="99" spans="1:9" ht="22.5" customHeight="1">
      <c r="A99" s="47" t="s">
        <v>43</v>
      </c>
      <c r="B99" s="154" t="s">
        <v>44</v>
      </c>
      <c r="C99" s="47"/>
      <c r="D99" s="50">
        <f>D100+D101+D103+D104+D102</f>
        <v>460575.2</v>
      </c>
      <c r="E99" s="50">
        <f>E100+E101+E103+E104+E102</f>
        <v>248307.9</v>
      </c>
      <c r="F99" s="50">
        <f>F100+F101+F103+F104+F102</f>
        <v>136018.4</v>
      </c>
      <c r="G99" s="46">
        <f t="shared" si="2"/>
        <v>0.29532289189691496</v>
      </c>
      <c r="H99" s="46">
        <f t="shared" si="3"/>
        <v>0.5477812022895767</v>
      </c>
      <c r="I99" s="15"/>
    </row>
    <row r="100" spans="1:9" ht="20.25" customHeight="1">
      <c r="A100" s="157" t="s">
        <v>45</v>
      </c>
      <c r="B100" s="43" t="s">
        <v>140</v>
      </c>
      <c r="C100" s="44" t="s">
        <v>45</v>
      </c>
      <c r="D100" s="51">
        <v>128810.5</v>
      </c>
      <c r="E100" s="51">
        <v>73033.7</v>
      </c>
      <c r="F100" s="51">
        <v>39704.1</v>
      </c>
      <c r="G100" s="46">
        <f t="shared" si="2"/>
        <v>0.3082365179857232</v>
      </c>
      <c r="H100" s="46">
        <f t="shared" si="3"/>
        <v>0.5436408123920875</v>
      </c>
      <c r="I100" s="15"/>
    </row>
    <row r="101" spans="1:9" ht="20.25" customHeight="1">
      <c r="A101" s="157" t="s">
        <v>46</v>
      </c>
      <c r="B101" s="43" t="s">
        <v>141</v>
      </c>
      <c r="C101" s="44" t="s">
        <v>46</v>
      </c>
      <c r="D101" s="51">
        <v>277215.6</v>
      </c>
      <c r="E101" s="51">
        <v>141438.8</v>
      </c>
      <c r="F101" s="51">
        <v>78202.7</v>
      </c>
      <c r="G101" s="46">
        <f t="shared" si="2"/>
        <v>0.2821006465725594</v>
      </c>
      <c r="H101" s="46">
        <f t="shared" si="3"/>
        <v>0.552908395716027</v>
      </c>
      <c r="I101" s="15"/>
    </row>
    <row r="102" spans="1:9" ht="20.25" customHeight="1">
      <c r="A102" s="157" t="s">
        <v>332</v>
      </c>
      <c r="B102" s="43" t="s">
        <v>333</v>
      </c>
      <c r="C102" s="44" t="s">
        <v>332</v>
      </c>
      <c r="D102" s="51">
        <v>28188.4</v>
      </c>
      <c r="E102" s="51">
        <v>15745.8</v>
      </c>
      <c r="F102" s="51">
        <v>7973.4</v>
      </c>
      <c r="G102" s="46">
        <f t="shared" si="2"/>
        <v>0.28286103503568844</v>
      </c>
      <c r="H102" s="46">
        <f t="shared" si="3"/>
        <v>0.5063826544221316</v>
      </c>
      <c r="I102" s="15"/>
    </row>
    <row r="103" spans="1:9" ht="20.25" customHeight="1">
      <c r="A103" s="157" t="s">
        <v>47</v>
      </c>
      <c r="B103" s="43" t="s">
        <v>252</v>
      </c>
      <c r="C103" s="44" t="s">
        <v>47</v>
      </c>
      <c r="D103" s="51">
        <v>4920.5</v>
      </c>
      <c r="E103" s="51">
        <v>4243.6</v>
      </c>
      <c r="F103" s="51">
        <v>2235.2</v>
      </c>
      <c r="G103" s="46">
        <f t="shared" si="2"/>
        <v>0.45426277817294985</v>
      </c>
      <c r="H103" s="46">
        <f t="shared" si="3"/>
        <v>0.5267225940239418</v>
      </c>
      <c r="I103" s="15"/>
    </row>
    <row r="104" spans="1:9" ht="20.25" customHeight="1">
      <c r="A104" s="157" t="s">
        <v>49</v>
      </c>
      <c r="B104" s="43" t="s">
        <v>335</v>
      </c>
      <c r="C104" s="44" t="s">
        <v>49</v>
      </c>
      <c r="D104" s="51">
        <v>21440.2</v>
      </c>
      <c r="E104" s="51">
        <v>13846</v>
      </c>
      <c r="F104" s="51">
        <v>7903</v>
      </c>
      <c r="G104" s="46">
        <f t="shared" si="2"/>
        <v>0.36860663613212563</v>
      </c>
      <c r="H104" s="46">
        <f aca="true" t="shared" si="5" ref="H104:H132">F104/E104</f>
        <v>0.5707785642062689</v>
      </c>
      <c r="I104" s="15"/>
    </row>
    <row r="105" spans="1:9" ht="20.25" customHeight="1">
      <c r="A105" s="47" t="s">
        <v>50</v>
      </c>
      <c r="B105" s="154" t="s">
        <v>143</v>
      </c>
      <c r="C105" s="47"/>
      <c r="D105" s="50">
        <f>D106++D107</f>
        <v>82416.7</v>
      </c>
      <c r="E105" s="50">
        <f>E106++E107</f>
        <v>47197.9</v>
      </c>
      <c r="F105" s="50">
        <f>F106++F107</f>
        <v>24358.1</v>
      </c>
      <c r="G105" s="46">
        <f t="shared" si="2"/>
        <v>0.29554811100177514</v>
      </c>
      <c r="H105" s="46">
        <f t="shared" si="5"/>
        <v>0.5160844020602611</v>
      </c>
      <c r="I105" s="15"/>
    </row>
    <row r="106" spans="1:9" ht="20.25" customHeight="1">
      <c r="A106" s="157" t="s">
        <v>51</v>
      </c>
      <c r="B106" s="43" t="s">
        <v>52</v>
      </c>
      <c r="C106" s="44" t="s">
        <v>51</v>
      </c>
      <c r="D106" s="51">
        <v>70330.9</v>
      </c>
      <c r="E106" s="51">
        <v>42596</v>
      </c>
      <c r="F106" s="51">
        <v>23184.5</v>
      </c>
      <c r="G106" s="46">
        <f t="shared" si="2"/>
        <v>0.329648845670964</v>
      </c>
      <c r="H106" s="46">
        <f t="shared" si="5"/>
        <v>0.5442881960747488</v>
      </c>
      <c r="I106" s="15"/>
    </row>
    <row r="107" spans="1:9" ht="20.25" customHeight="1">
      <c r="A107" s="157" t="s">
        <v>53</v>
      </c>
      <c r="B107" s="43" t="s">
        <v>103</v>
      </c>
      <c r="C107" s="44" t="s">
        <v>53</v>
      </c>
      <c r="D107" s="51">
        <v>12085.8</v>
      </c>
      <c r="E107" s="51">
        <v>4601.9</v>
      </c>
      <c r="F107" s="51">
        <v>1173.6</v>
      </c>
      <c r="G107" s="46">
        <f t="shared" si="2"/>
        <v>0.09710569428585612</v>
      </c>
      <c r="H107" s="46">
        <f t="shared" si="5"/>
        <v>0.2550250983289511</v>
      </c>
      <c r="I107" s="15"/>
    </row>
    <row r="108" spans="1:9" ht="20.25" customHeight="1">
      <c r="A108" s="66" t="s">
        <v>54</v>
      </c>
      <c r="B108" s="156" t="s">
        <v>55</v>
      </c>
      <c r="C108" s="66"/>
      <c r="D108" s="50">
        <f>D109+D111+D114+D115+D118+D116+D117+D110+D112+D113</f>
        <v>21096</v>
      </c>
      <c r="E108" s="50">
        <f>E109+E111+E114+E115+E118+E116+E117+E110+E112+E113</f>
        <v>10983.5</v>
      </c>
      <c r="F108" s="50">
        <f>F109+F111+F114+F115+F118+F116+F117+F110+F112+F113</f>
        <v>8311.6</v>
      </c>
      <c r="G108" s="46">
        <f t="shared" si="2"/>
        <v>0.3939893818733409</v>
      </c>
      <c r="H108" s="46">
        <f t="shared" si="5"/>
        <v>0.756735102653981</v>
      </c>
      <c r="I108" s="15"/>
    </row>
    <row r="109" spans="1:9" ht="30" customHeight="1">
      <c r="A109" s="155" t="s">
        <v>56</v>
      </c>
      <c r="B109" s="67" t="s">
        <v>194</v>
      </c>
      <c r="C109" s="155" t="s">
        <v>56</v>
      </c>
      <c r="D109" s="45">
        <v>1100</v>
      </c>
      <c r="E109" s="45">
        <v>656.5</v>
      </c>
      <c r="F109" s="45">
        <v>510.4</v>
      </c>
      <c r="G109" s="46">
        <f t="shared" si="2"/>
        <v>0.46399999999999997</v>
      </c>
      <c r="H109" s="46">
        <f t="shared" si="5"/>
        <v>0.7774562071591774</v>
      </c>
      <c r="I109" s="15"/>
    </row>
    <row r="110" spans="1:9" ht="44.25" customHeight="1">
      <c r="A110" s="155" t="s">
        <v>57</v>
      </c>
      <c r="B110" s="67" t="s">
        <v>334</v>
      </c>
      <c r="C110" s="155" t="s">
        <v>57</v>
      </c>
      <c r="D110" s="45">
        <v>16373.1</v>
      </c>
      <c r="E110" s="45">
        <v>7808.4</v>
      </c>
      <c r="F110" s="45">
        <v>5983</v>
      </c>
      <c r="G110" s="46">
        <f t="shared" si="2"/>
        <v>0.36541644526693173</v>
      </c>
      <c r="H110" s="46">
        <f t="shared" si="5"/>
        <v>0.7662261154653963</v>
      </c>
      <c r="I110" s="15"/>
    </row>
    <row r="111" spans="1:9" ht="36" customHeight="1" hidden="1">
      <c r="A111" s="155" t="s">
        <v>57</v>
      </c>
      <c r="B111" s="67" t="s">
        <v>165</v>
      </c>
      <c r="C111" s="155" t="s">
        <v>195</v>
      </c>
      <c r="D111" s="45">
        <v>0</v>
      </c>
      <c r="E111" s="45">
        <v>0</v>
      </c>
      <c r="F111" s="45">
        <v>0</v>
      </c>
      <c r="G111" s="46" t="e">
        <f t="shared" si="2"/>
        <v>#DIV/0!</v>
      </c>
      <c r="H111" s="46" t="e">
        <f t="shared" si="5"/>
        <v>#DIV/0!</v>
      </c>
      <c r="I111" s="15"/>
    </row>
    <row r="112" spans="1:9" ht="36" customHeight="1" hidden="1">
      <c r="A112" s="155" t="s">
        <v>57</v>
      </c>
      <c r="B112" s="67" t="s">
        <v>232</v>
      </c>
      <c r="C112" s="155" t="s">
        <v>248</v>
      </c>
      <c r="D112" s="45">
        <v>0</v>
      </c>
      <c r="E112" s="45">
        <v>0</v>
      </c>
      <c r="F112" s="45">
        <v>0</v>
      </c>
      <c r="G112" s="46" t="e">
        <f t="shared" si="2"/>
        <v>#DIV/0!</v>
      </c>
      <c r="H112" s="46" t="e">
        <f t="shared" si="5"/>
        <v>#DIV/0!</v>
      </c>
      <c r="I112" s="15"/>
    </row>
    <row r="113" spans="1:9" ht="45" customHeight="1" hidden="1">
      <c r="A113" s="155" t="s">
        <v>57</v>
      </c>
      <c r="B113" s="67" t="s">
        <v>243</v>
      </c>
      <c r="C113" s="155" t="s">
        <v>242</v>
      </c>
      <c r="D113" s="45">
        <v>0</v>
      </c>
      <c r="E113" s="45">
        <v>0</v>
      </c>
      <c r="F113" s="45">
        <v>0</v>
      </c>
      <c r="G113" s="46" t="e">
        <f t="shared" si="2"/>
        <v>#DIV/0!</v>
      </c>
      <c r="H113" s="46" t="e">
        <f t="shared" si="5"/>
        <v>#DIV/0!</v>
      </c>
      <c r="I113" s="15"/>
    </row>
    <row r="114" spans="1:9" s="26" customFormat="1" ht="22.5" customHeight="1" hidden="1">
      <c r="A114" s="157" t="s">
        <v>57</v>
      </c>
      <c r="B114" s="153" t="s">
        <v>230</v>
      </c>
      <c r="C114" s="157" t="s">
        <v>231</v>
      </c>
      <c r="D114" s="45">
        <v>0</v>
      </c>
      <c r="E114" s="45">
        <v>0</v>
      </c>
      <c r="F114" s="45">
        <v>0</v>
      </c>
      <c r="G114" s="46" t="e">
        <f t="shared" si="2"/>
        <v>#DIV/0!</v>
      </c>
      <c r="H114" s="46" t="e">
        <f t="shared" si="5"/>
        <v>#DIV/0!</v>
      </c>
      <c r="I114" s="15"/>
    </row>
    <row r="115" spans="1:9" s="26" customFormat="1" ht="35.25" customHeight="1" hidden="1">
      <c r="A115" s="157" t="s">
        <v>57</v>
      </c>
      <c r="B115" s="153" t="s">
        <v>167</v>
      </c>
      <c r="C115" s="157" t="s">
        <v>168</v>
      </c>
      <c r="D115" s="45">
        <v>0</v>
      </c>
      <c r="E115" s="45">
        <v>0</v>
      </c>
      <c r="F115" s="45">
        <v>0</v>
      </c>
      <c r="G115" s="46" t="e">
        <f aca="true" t="shared" si="6" ref="G115:G132">F115/D115</f>
        <v>#DIV/0!</v>
      </c>
      <c r="H115" s="46" t="e">
        <f t="shared" si="5"/>
        <v>#DIV/0!</v>
      </c>
      <c r="I115" s="15"/>
    </row>
    <row r="116" spans="1:9" s="26" customFormat="1" ht="30.75" customHeight="1" hidden="1">
      <c r="A116" s="157" t="s">
        <v>57</v>
      </c>
      <c r="B116" s="153" t="s">
        <v>232</v>
      </c>
      <c r="C116" s="157" t="s">
        <v>233</v>
      </c>
      <c r="D116" s="45">
        <v>0</v>
      </c>
      <c r="E116" s="45">
        <v>0</v>
      </c>
      <c r="F116" s="45">
        <v>0</v>
      </c>
      <c r="G116" s="46" t="e">
        <f t="shared" si="6"/>
        <v>#DIV/0!</v>
      </c>
      <c r="H116" s="46" t="e">
        <f t="shared" si="5"/>
        <v>#DIV/0!</v>
      </c>
      <c r="I116" s="15"/>
    </row>
    <row r="117" spans="1:9" s="26" customFormat="1" ht="44.25" customHeight="1" hidden="1">
      <c r="A117" s="157" t="s">
        <v>57</v>
      </c>
      <c r="B117" s="153" t="s">
        <v>235</v>
      </c>
      <c r="C117" s="157" t="s">
        <v>234</v>
      </c>
      <c r="D117" s="45">
        <v>0</v>
      </c>
      <c r="E117" s="45">
        <v>0</v>
      </c>
      <c r="F117" s="45">
        <v>0</v>
      </c>
      <c r="G117" s="46" t="e">
        <f t="shared" si="6"/>
        <v>#DIV/0!</v>
      </c>
      <c r="H117" s="46" t="e">
        <f t="shared" si="5"/>
        <v>#DIV/0!</v>
      </c>
      <c r="I117" s="15"/>
    </row>
    <row r="118" spans="1:9" ht="36" customHeight="1">
      <c r="A118" s="157" t="s">
        <v>58</v>
      </c>
      <c r="B118" s="153" t="s">
        <v>295</v>
      </c>
      <c r="C118" s="157" t="s">
        <v>294</v>
      </c>
      <c r="D118" s="45">
        <v>3622.9</v>
      </c>
      <c r="E118" s="45">
        <v>2518.6</v>
      </c>
      <c r="F118" s="45">
        <v>1818.2</v>
      </c>
      <c r="G118" s="46">
        <f t="shared" si="6"/>
        <v>0.5018631483066052</v>
      </c>
      <c r="H118" s="46">
        <f t="shared" si="5"/>
        <v>0.7219089970618598</v>
      </c>
      <c r="I118" s="15"/>
    </row>
    <row r="119" spans="1:9" ht="26.25" customHeight="1">
      <c r="A119" s="47" t="s">
        <v>59</v>
      </c>
      <c r="B119" s="154" t="s">
        <v>123</v>
      </c>
      <c r="C119" s="47"/>
      <c r="D119" s="50">
        <f>D120+D121</f>
        <v>596.1</v>
      </c>
      <c r="E119" s="50">
        <f>E120+E121</f>
        <v>347.6</v>
      </c>
      <c r="F119" s="50">
        <f>F120+F121</f>
        <v>228.2</v>
      </c>
      <c r="G119" s="46">
        <f t="shared" si="6"/>
        <v>0.3828216742157356</v>
      </c>
      <c r="H119" s="46">
        <f t="shared" si="5"/>
        <v>0.6565017261219792</v>
      </c>
      <c r="I119" s="15"/>
    </row>
    <row r="120" spans="1:9" ht="23.25" customHeight="1" hidden="1">
      <c r="A120" s="157" t="s">
        <v>60</v>
      </c>
      <c r="B120" s="153" t="s">
        <v>124</v>
      </c>
      <c r="C120" s="157" t="s">
        <v>60</v>
      </c>
      <c r="D120" s="45">
        <v>0</v>
      </c>
      <c r="E120" s="45">
        <v>0</v>
      </c>
      <c r="F120" s="45">
        <v>0</v>
      </c>
      <c r="G120" s="46" t="e">
        <f t="shared" si="6"/>
        <v>#DIV/0!</v>
      </c>
      <c r="H120" s="46" t="e">
        <f t="shared" si="5"/>
        <v>#DIV/0!</v>
      </c>
      <c r="I120" s="15"/>
    </row>
    <row r="121" spans="1:9" ht="26.25" customHeight="1">
      <c r="A121" s="157" t="s">
        <v>125</v>
      </c>
      <c r="B121" s="153" t="s">
        <v>126</v>
      </c>
      <c r="C121" s="157" t="s">
        <v>125</v>
      </c>
      <c r="D121" s="45">
        <v>596.1</v>
      </c>
      <c r="E121" s="45">
        <v>347.6</v>
      </c>
      <c r="F121" s="45">
        <v>228.2</v>
      </c>
      <c r="G121" s="46">
        <f t="shared" si="6"/>
        <v>0.3828216742157356</v>
      </c>
      <c r="H121" s="46">
        <f t="shared" si="5"/>
        <v>0.6565017261219792</v>
      </c>
      <c r="I121" s="15"/>
    </row>
    <row r="122" spans="1:9" ht="26.25" customHeight="1" hidden="1">
      <c r="A122" s="157"/>
      <c r="B122" s="43" t="s">
        <v>36</v>
      </c>
      <c r="C122" s="157"/>
      <c r="D122" s="45">
        <v>0</v>
      </c>
      <c r="E122" s="45">
        <v>0</v>
      </c>
      <c r="F122" s="45">
        <v>0</v>
      </c>
      <c r="G122" s="46" t="e">
        <f t="shared" si="6"/>
        <v>#DIV/0!</v>
      </c>
      <c r="H122" s="46" t="e">
        <f t="shared" si="5"/>
        <v>#DIV/0!</v>
      </c>
      <c r="I122" s="15"/>
    </row>
    <row r="123" spans="1:9" ht="27" customHeight="1">
      <c r="A123" s="47" t="s">
        <v>127</v>
      </c>
      <c r="B123" s="154" t="s">
        <v>128</v>
      </c>
      <c r="C123" s="47"/>
      <c r="D123" s="50">
        <f>D124</f>
        <v>320</v>
      </c>
      <c r="E123" s="50">
        <f>E124</f>
        <v>260</v>
      </c>
      <c r="F123" s="50">
        <f>F124</f>
        <v>214.2</v>
      </c>
      <c r="G123" s="46">
        <f t="shared" si="6"/>
        <v>0.6693749999999999</v>
      </c>
      <c r="H123" s="46">
        <f t="shared" si="5"/>
        <v>0.8238461538461538</v>
      </c>
      <c r="I123" s="15"/>
    </row>
    <row r="124" spans="1:9" ht="17.25" customHeight="1">
      <c r="A124" s="157" t="s">
        <v>129</v>
      </c>
      <c r="B124" s="153" t="s">
        <v>130</v>
      </c>
      <c r="C124" s="157" t="s">
        <v>129</v>
      </c>
      <c r="D124" s="45">
        <v>320</v>
      </c>
      <c r="E124" s="45">
        <v>260</v>
      </c>
      <c r="F124" s="45">
        <v>214.2</v>
      </c>
      <c r="G124" s="46">
        <f t="shared" si="6"/>
        <v>0.6693749999999999</v>
      </c>
      <c r="H124" s="46">
        <f t="shared" si="5"/>
        <v>0.8238461538461538</v>
      </c>
      <c r="I124" s="15"/>
    </row>
    <row r="125" spans="1:9" ht="39.75" customHeight="1">
      <c r="A125" s="47" t="s">
        <v>131</v>
      </c>
      <c r="B125" s="154" t="s">
        <v>132</v>
      </c>
      <c r="C125" s="47"/>
      <c r="D125" s="50">
        <f>D126</f>
        <v>2200</v>
      </c>
      <c r="E125" s="50">
        <f>E126</f>
        <v>1100</v>
      </c>
      <c r="F125" s="50">
        <f>F126</f>
        <v>210.3</v>
      </c>
      <c r="G125" s="46">
        <f t="shared" si="6"/>
        <v>0.0955909090909091</v>
      </c>
      <c r="H125" s="46">
        <f t="shared" si="5"/>
        <v>0.1911818181818182</v>
      </c>
      <c r="I125" s="15"/>
    </row>
    <row r="126" spans="1:9" ht="30.75" customHeight="1">
      <c r="A126" s="157" t="s">
        <v>134</v>
      </c>
      <c r="B126" s="153" t="s">
        <v>169</v>
      </c>
      <c r="C126" s="157" t="s">
        <v>134</v>
      </c>
      <c r="D126" s="45">
        <v>2200</v>
      </c>
      <c r="E126" s="45">
        <v>1100</v>
      </c>
      <c r="F126" s="45">
        <v>210.3</v>
      </c>
      <c r="G126" s="46">
        <f t="shared" si="6"/>
        <v>0.0955909090909091</v>
      </c>
      <c r="H126" s="46">
        <f t="shared" si="5"/>
        <v>0.1911818181818182</v>
      </c>
      <c r="I126" s="15"/>
    </row>
    <row r="127" spans="1:9" ht="26.25" customHeight="1">
      <c r="A127" s="47" t="s">
        <v>135</v>
      </c>
      <c r="B127" s="154" t="s">
        <v>138</v>
      </c>
      <c r="C127" s="47"/>
      <c r="D127" s="50">
        <f>D128+D130+D129</f>
        <v>2365.1</v>
      </c>
      <c r="E127" s="50">
        <f>E128+E130+E129</f>
        <v>1123.4</v>
      </c>
      <c r="F127" s="50">
        <f>F128+F130+F129</f>
        <v>748</v>
      </c>
      <c r="G127" s="46">
        <f t="shared" si="6"/>
        <v>0.31626569701069723</v>
      </c>
      <c r="H127" s="46">
        <f t="shared" si="5"/>
        <v>0.6658358554388463</v>
      </c>
      <c r="I127" s="15"/>
    </row>
    <row r="128" spans="1:9" ht="66" customHeight="1">
      <c r="A128" s="157" t="s">
        <v>136</v>
      </c>
      <c r="B128" s="153" t="s">
        <v>296</v>
      </c>
      <c r="C128" s="157" t="s">
        <v>297</v>
      </c>
      <c r="D128" s="45">
        <v>2365.1</v>
      </c>
      <c r="E128" s="45">
        <v>1123.4</v>
      </c>
      <c r="F128" s="45">
        <v>748</v>
      </c>
      <c r="G128" s="46">
        <f t="shared" si="6"/>
        <v>0.31626569701069723</v>
      </c>
      <c r="H128" s="46">
        <f t="shared" si="5"/>
        <v>0.6658358554388463</v>
      </c>
      <c r="I128" s="15"/>
    </row>
    <row r="129" spans="1:9" ht="36" customHeight="1" hidden="1">
      <c r="A129" s="157" t="s">
        <v>136</v>
      </c>
      <c r="B129" s="153" t="s">
        <v>298</v>
      </c>
      <c r="C129" s="157" t="s">
        <v>299</v>
      </c>
      <c r="D129" s="45">
        <v>0</v>
      </c>
      <c r="E129" s="45">
        <v>0</v>
      </c>
      <c r="F129" s="45">
        <v>0</v>
      </c>
      <c r="G129" s="46" t="e">
        <f t="shared" si="6"/>
        <v>#DIV/0!</v>
      </c>
      <c r="H129" s="46" t="e">
        <f t="shared" si="5"/>
        <v>#DIV/0!</v>
      </c>
      <c r="I129" s="15"/>
    </row>
    <row r="130" spans="1:9" ht="30.75" customHeight="1" hidden="1">
      <c r="A130" s="157" t="s">
        <v>137</v>
      </c>
      <c r="B130" s="153" t="s">
        <v>196</v>
      </c>
      <c r="C130" s="157" t="s">
        <v>300</v>
      </c>
      <c r="D130" s="45">
        <v>0</v>
      </c>
      <c r="E130" s="45">
        <v>0</v>
      </c>
      <c r="F130" s="45">
        <v>0</v>
      </c>
      <c r="G130" s="46" t="e">
        <f t="shared" si="6"/>
        <v>#DIV/0!</v>
      </c>
      <c r="H130" s="46" t="e">
        <f t="shared" si="5"/>
        <v>#DIV/0!</v>
      </c>
      <c r="I130" s="15"/>
    </row>
    <row r="131" spans="1:9" ht="26.25" customHeight="1">
      <c r="A131" s="66"/>
      <c r="B131" s="156" t="s">
        <v>62</v>
      </c>
      <c r="C131" s="66"/>
      <c r="D131" s="50">
        <f>D39+D55+D60+D87+D99+D105+D108+D119+D123+D125+D127</f>
        <v>669175.3999999999</v>
      </c>
      <c r="E131" s="50">
        <f>E39+E55+E60+E87+E99+E105+E108+E119+E123+E125+E127</f>
        <v>358406.2</v>
      </c>
      <c r="F131" s="50">
        <f>F39+F55+F60+F87+F99+F105+F108+F119+F123+F125+F127</f>
        <v>190449.30000000002</v>
      </c>
      <c r="G131" s="46">
        <f t="shared" si="6"/>
        <v>0.28460296059897006</v>
      </c>
      <c r="H131" s="46">
        <f t="shared" si="5"/>
        <v>0.531378363432329</v>
      </c>
      <c r="I131" s="15"/>
    </row>
    <row r="132" spans="1:9" ht="19.5" customHeight="1">
      <c r="A132" s="152"/>
      <c r="B132" s="153" t="s">
        <v>77</v>
      </c>
      <c r="C132" s="157"/>
      <c r="D132" s="68">
        <f>D127</f>
        <v>2365.1</v>
      </c>
      <c r="E132" s="68">
        <f>E127</f>
        <v>1123.4</v>
      </c>
      <c r="F132" s="68">
        <f>F127</f>
        <v>748</v>
      </c>
      <c r="G132" s="46">
        <f t="shared" si="6"/>
        <v>0.31626569701069723</v>
      </c>
      <c r="H132" s="46">
        <f t="shared" si="5"/>
        <v>0.6658358554388463</v>
      </c>
      <c r="I132" s="15"/>
    </row>
    <row r="133" spans="4:7" ht="18">
      <c r="D133" s="71"/>
      <c r="E133" s="71"/>
      <c r="F133" s="71"/>
      <c r="G133" s="71"/>
    </row>
    <row r="134" spans="4:7" ht="18">
      <c r="D134" s="71"/>
      <c r="E134" s="71"/>
      <c r="F134" s="71"/>
      <c r="G134" s="71"/>
    </row>
    <row r="135" spans="2:7" ht="18">
      <c r="B135" s="73" t="s">
        <v>87</v>
      </c>
      <c r="C135" s="74"/>
      <c r="D135" s="71"/>
      <c r="E135" s="71"/>
      <c r="F135" s="71">
        <v>3010.2</v>
      </c>
      <c r="G135" s="71"/>
    </row>
    <row r="136" spans="2:7" ht="18">
      <c r="B136" s="73"/>
      <c r="C136" s="74"/>
      <c r="D136" s="71"/>
      <c r="E136" s="71"/>
      <c r="F136" s="71"/>
      <c r="G136" s="71"/>
    </row>
    <row r="137" spans="2:7" ht="18">
      <c r="B137" s="73" t="s">
        <v>78</v>
      </c>
      <c r="C137" s="74"/>
      <c r="D137" s="71"/>
      <c r="E137" s="71"/>
      <c r="F137" s="71"/>
      <c r="G137" s="71"/>
    </row>
    <row r="138" spans="2:9" ht="18.75">
      <c r="B138" s="73" t="s">
        <v>79</v>
      </c>
      <c r="C138" s="74"/>
      <c r="D138" s="71"/>
      <c r="E138" s="71"/>
      <c r="F138" s="71"/>
      <c r="G138" s="71"/>
      <c r="H138" s="75"/>
      <c r="I138" s="6"/>
    </row>
    <row r="139" spans="2:7" ht="18">
      <c r="B139" s="73"/>
      <c r="C139" s="74"/>
      <c r="D139" s="71"/>
      <c r="E139" s="71"/>
      <c r="F139" s="71"/>
      <c r="G139" s="71"/>
    </row>
    <row r="140" spans="2:7" ht="18">
      <c r="B140" s="73" t="s">
        <v>80</v>
      </c>
      <c r="C140" s="74"/>
      <c r="D140" s="71"/>
      <c r="E140" s="71"/>
      <c r="F140" s="71"/>
      <c r="G140" s="71"/>
    </row>
    <row r="141" spans="2:9" ht="18.75">
      <c r="B141" s="73" t="s">
        <v>81</v>
      </c>
      <c r="C141" s="74"/>
      <c r="D141" s="71"/>
      <c r="E141" s="71"/>
      <c r="F141" s="71">
        <v>0</v>
      </c>
      <c r="G141" s="71"/>
      <c r="H141" s="75"/>
      <c r="I141" s="6"/>
    </row>
    <row r="142" spans="2:7" ht="18">
      <c r="B142" s="73"/>
      <c r="C142" s="74"/>
      <c r="D142" s="71"/>
      <c r="E142" s="71"/>
      <c r="F142" s="71"/>
      <c r="G142" s="71"/>
    </row>
    <row r="143" spans="2:7" ht="18">
      <c r="B143" s="73" t="s">
        <v>82</v>
      </c>
      <c r="C143" s="74"/>
      <c r="D143" s="71"/>
      <c r="E143" s="71"/>
      <c r="F143" s="71"/>
      <c r="G143" s="71"/>
    </row>
    <row r="144" spans="2:9" ht="18.75">
      <c r="B144" s="73" t="s">
        <v>83</v>
      </c>
      <c r="C144" s="74"/>
      <c r="D144" s="71"/>
      <c r="E144" s="71"/>
      <c r="F144" s="71"/>
      <c r="G144" s="71"/>
      <c r="H144" s="76"/>
      <c r="I144" s="3"/>
    </row>
    <row r="145" spans="2:7" ht="18">
      <c r="B145" s="73"/>
      <c r="C145" s="74"/>
      <c r="D145" s="71"/>
      <c r="E145" s="71"/>
      <c r="F145" s="71"/>
      <c r="G145" s="71"/>
    </row>
    <row r="146" spans="2:7" ht="18">
      <c r="B146" s="73" t="s">
        <v>84</v>
      </c>
      <c r="C146" s="74"/>
      <c r="D146" s="71"/>
      <c r="E146" s="71"/>
      <c r="F146" s="71"/>
      <c r="G146" s="71"/>
    </row>
    <row r="147" spans="2:9" ht="18.75">
      <c r="B147" s="73" t="s">
        <v>85</v>
      </c>
      <c r="C147" s="74"/>
      <c r="D147" s="71"/>
      <c r="E147" s="71"/>
      <c r="F147" s="71">
        <v>3000</v>
      </c>
      <c r="G147" s="71"/>
      <c r="H147" s="77"/>
      <c r="I147" s="3"/>
    </row>
    <row r="148" spans="2:7" ht="18">
      <c r="B148" s="73"/>
      <c r="C148" s="74"/>
      <c r="D148" s="71"/>
      <c r="E148" s="71"/>
      <c r="F148" s="71"/>
      <c r="G148" s="71"/>
    </row>
    <row r="149" spans="2:7" ht="18">
      <c r="B149" s="73"/>
      <c r="C149" s="74"/>
      <c r="D149" s="71"/>
      <c r="E149" s="71"/>
      <c r="F149" s="71"/>
      <c r="G149" s="71"/>
    </row>
    <row r="150" spans="2:9" ht="18.75">
      <c r="B150" s="73" t="s">
        <v>86</v>
      </c>
      <c r="C150" s="74"/>
      <c r="D150" s="71"/>
      <c r="E150" s="71"/>
      <c r="F150" s="71">
        <f>F135+F34+F138+F141-F131-F144-F147</f>
        <v>4609.899999999965</v>
      </c>
      <c r="G150" s="71"/>
      <c r="H150" s="78"/>
      <c r="I150" s="9"/>
    </row>
    <row r="151" spans="4:7" ht="18">
      <c r="D151" s="71"/>
      <c r="E151" s="71"/>
      <c r="F151" s="71"/>
      <c r="G151" s="71"/>
    </row>
    <row r="152" spans="4:7" ht="18">
      <c r="D152" s="71"/>
      <c r="E152" s="71"/>
      <c r="F152" s="71"/>
      <c r="G152" s="71"/>
    </row>
    <row r="153" spans="2:7" ht="18">
      <c r="B153" s="73" t="s">
        <v>88</v>
      </c>
      <c r="C153" s="74"/>
      <c r="D153" s="71"/>
      <c r="E153" s="71"/>
      <c r="F153" s="71"/>
      <c r="G153" s="71"/>
    </row>
    <row r="154" spans="2:7" ht="18">
      <c r="B154" s="73" t="s">
        <v>89</v>
      </c>
      <c r="C154" s="74"/>
      <c r="D154" s="71"/>
      <c r="E154" s="71"/>
      <c r="F154" s="71"/>
      <c r="G154" s="71"/>
    </row>
    <row r="155" spans="2:7" ht="18">
      <c r="B155" s="73" t="s">
        <v>90</v>
      </c>
      <c r="C155" s="74"/>
      <c r="D155" s="71"/>
      <c r="E155" s="71"/>
      <c r="F155" s="71"/>
      <c r="G155" s="71"/>
    </row>
  </sheetData>
  <sheetProtection/>
  <mergeCells count="21">
    <mergeCell ref="G2:G3"/>
    <mergeCell ref="F2:F3"/>
    <mergeCell ref="A2:A3"/>
    <mergeCell ref="L41:N42"/>
    <mergeCell ref="F37:F38"/>
    <mergeCell ref="J41:K41"/>
    <mergeCell ref="H2:H3"/>
    <mergeCell ref="J42:K42"/>
    <mergeCell ref="E2:E3"/>
    <mergeCell ref="E37:E38"/>
    <mergeCell ref="C2:C3"/>
    <mergeCell ref="A36:H36"/>
    <mergeCell ref="A1:H1"/>
    <mergeCell ref="A37:A38"/>
    <mergeCell ref="H37:H38"/>
    <mergeCell ref="B37:B38"/>
    <mergeCell ref="D37:D38"/>
    <mergeCell ref="G37:G38"/>
    <mergeCell ref="B2:B3"/>
    <mergeCell ref="D2:D3"/>
    <mergeCell ref="C37:C38"/>
  </mergeCells>
  <printOptions/>
  <pageMargins left="0.15748031496062992" right="0.2362204724409449" top="0.5511811023622047" bottom="0.5905511811023623" header="0" footer="0"/>
  <pageSetup fitToHeight="5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117"/>
  <sheetViews>
    <sheetView zoomScale="85" zoomScaleNormal="85" zoomScalePageLayoutView="0" workbookViewId="0" topLeftCell="A1">
      <selection activeCell="D27" sqref="D27"/>
    </sheetView>
  </sheetViews>
  <sheetFormatPr defaultColWidth="9.140625" defaultRowHeight="12.75"/>
  <cols>
    <col min="1" max="1" width="6.7109375" style="69" customWidth="1"/>
    <col min="2" max="2" width="45.8515625" style="69" customWidth="1"/>
    <col min="3" max="3" width="15.421875" style="70" hidden="1" customWidth="1"/>
    <col min="4" max="4" width="14.421875" style="72" customWidth="1"/>
    <col min="5" max="5" width="14.8515625" style="72" customWidth="1"/>
    <col min="6" max="6" width="13.57421875" style="72" customWidth="1"/>
    <col min="7" max="7" width="11.57421875" style="72" customWidth="1"/>
    <col min="8" max="8" width="11.8515625" style="72" customWidth="1"/>
    <col min="9" max="9" width="12.28125" style="30" customWidth="1"/>
    <col min="10" max="16384" width="9.140625" style="1" customWidth="1"/>
  </cols>
  <sheetData>
    <row r="1" spans="1:9" s="8" customFormat="1" ht="64.5" customHeight="1">
      <c r="A1" s="166" t="s">
        <v>400</v>
      </c>
      <c r="B1" s="166"/>
      <c r="C1" s="166"/>
      <c r="D1" s="166"/>
      <c r="E1" s="166"/>
      <c r="F1" s="166"/>
      <c r="G1" s="166"/>
      <c r="H1" s="166"/>
      <c r="I1" s="32"/>
    </row>
    <row r="2" spans="1:8" ht="12.75" customHeight="1">
      <c r="A2" s="152"/>
      <c r="B2" s="168" t="s">
        <v>2</v>
      </c>
      <c r="C2" s="47"/>
      <c r="D2" s="197" t="s">
        <v>3</v>
      </c>
      <c r="E2" s="198" t="s">
        <v>415</v>
      </c>
      <c r="F2" s="197" t="s">
        <v>4</v>
      </c>
      <c r="G2" s="198" t="s">
        <v>416</v>
      </c>
      <c r="H2" s="198" t="s">
        <v>417</v>
      </c>
    </row>
    <row r="3" spans="1:8" ht="27.75" customHeight="1">
      <c r="A3" s="152"/>
      <c r="B3" s="168"/>
      <c r="C3" s="47"/>
      <c r="D3" s="197"/>
      <c r="E3" s="199"/>
      <c r="F3" s="197"/>
      <c r="G3" s="199"/>
      <c r="H3" s="199"/>
    </row>
    <row r="4" spans="1:8" ht="18.75">
      <c r="A4" s="152"/>
      <c r="B4" s="153" t="s">
        <v>76</v>
      </c>
      <c r="C4" s="157"/>
      <c r="D4" s="50">
        <f>D5+D6+D7+D8+D9+D10+D11+D12+D13+D15+D16+D17+D18+D19+D20</f>
        <v>68347.1</v>
      </c>
      <c r="E4" s="50">
        <f>E5+E6+E7+E8+E9+E10+E11+E12+E13+E15+E16+E17+E18+E19+E20</f>
        <v>27560</v>
      </c>
      <c r="F4" s="50">
        <f>F5+F6+F7+F8+F9+F10+F11+F12+F13+F15+F16+F17+F18+F19+F20+F14</f>
        <v>20823.9</v>
      </c>
      <c r="G4" s="117">
        <f aca="true" t="shared" si="0" ref="G4:G29">F4/D4</f>
        <v>0.3046786184051701</v>
      </c>
      <c r="H4" s="117">
        <f>F4/E4</f>
        <v>0.7555841799709725</v>
      </c>
    </row>
    <row r="5" spans="1:8" ht="18.75">
      <c r="A5" s="152"/>
      <c r="B5" s="153" t="s">
        <v>5</v>
      </c>
      <c r="C5" s="157"/>
      <c r="D5" s="45">
        <v>38990</v>
      </c>
      <c r="E5" s="45">
        <v>19000</v>
      </c>
      <c r="F5" s="45">
        <v>12082.4</v>
      </c>
      <c r="G5" s="46">
        <f t="shared" si="0"/>
        <v>0.3098845857912285</v>
      </c>
      <c r="H5" s="46">
        <f aca="true" t="shared" si="1" ref="H5:H29">F5/E5</f>
        <v>0.6359157894736842</v>
      </c>
    </row>
    <row r="6" spans="1:8" ht="18.75">
      <c r="A6" s="152"/>
      <c r="B6" s="153" t="s">
        <v>222</v>
      </c>
      <c r="C6" s="157"/>
      <c r="D6" s="45">
        <v>5681.1</v>
      </c>
      <c r="E6" s="45">
        <v>2840</v>
      </c>
      <c r="F6" s="45">
        <v>1616.1</v>
      </c>
      <c r="G6" s="46">
        <f t="shared" si="0"/>
        <v>0.2844695569519987</v>
      </c>
      <c r="H6" s="46">
        <f t="shared" si="1"/>
        <v>0.5690492957746478</v>
      </c>
    </row>
    <row r="7" spans="1:8" ht="18.75">
      <c r="A7" s="152"/>
      <c r="B7" s="153" t="s">
        <v>7</v>
      </c>
      <c r="C7" s="157"/>
      <c r="D7" s="45">
        <v>503</v>
      </c>
      <c r="E7" s="45">
        <v>250</v>
      </c>
      <c r="F7" s="45">
        <v>434.8</v>
      </c>
      <c r="G7" s="46">
        <f t="shared" si="0"/>
        <v>0.8644135188866799</v>
      </c>
      <c r="H7" s="46">
        <f t="shared" si="1"/>
        <v>1.7392</v>
      </c>
    </row>
    <row r="8" spans="1:8" ht="18.75">
      <c r="A8" s="152"/>
      <c r="B8" s="153" t="s">
        <v>8</v>
      </c>
      <c r="C8" s="157"/>
      <c r="D8" s="45">
        <v>7880</v>
      </c>
      <c r="E8" s="45">
        <v>400</v>
      </c>
      <c r="F8" s="45">
        <v>630.2</v>
      </c>
      <c r="G8" s="46">
        <f t="shared" si="0"/>
        <v>0.0799746192893401</v>
      </c>
      <c r="H8" s="46">
        <f t="shared" si="1"/>
        <v>1.5755000000000001</v>
      </c>
    </row>
    <row r="9" spans="1:8" ht="18.75">
      <c r="A9" s="152"/>
      <c r="B9" s="153" t="s">
        <v>9</v>
      </c>
      <c r="C9" s="157"/>
      <c r="D9" s="45">
        <v>11423</v>
      </c>
      <c r="E9" s="45">
        <v>3650</v>
      </c>
      <c r="F9" s="45">
        <v>4156.4</v>
      </c>
      <c r="G9" s="46">
        <f t="shared" si="0"/>
        <v>0.3638623829116694</v>
      </c>
      <c r="H9" s="46">
        <f t="shared" si="1"/>
        <v>1.1387397260273973</v>
      </c>
    </row>
    <row r="10" spans="1:8" ht="18.75">
      <c r="A10" s="152"/>
      <c r="B10" s="153" t="s">
        <v>101</v>
      </c>
      <c r="C10" s="157"/>
      <c r="D10" s="45">
        <v>0</v>
      </c>
      <c r="E10" s="45">
        <v>0</v>
      </c>
      <c r="F10" s="45">
        <v>0</v>
      </c>
      <c r="G10" s="46">
        <v>0</v>
      </c>
      <c r="H10" s="46">
        <v>0</v>
      </c>
    </row>
    <row r="11" spans="1:8" ht="18.75">
      <c r="A11" s="152"/>
      <c r="B11" s="153" t="s">
        <v>91</v>
      </c>
      <c r="C11" s="157"/>
      <c r="D11" s="45">
        <v>0</v>
      </c>
      <c r="E11" s="45">
        <v>0</v>
      </c>
      <c r="F11" s="45">
        <v>0</v>
      </c>
      <c r="G11" s="46">
        <v>0</v>
      </c>
      <c r="H11" s="46">
        <v>0</v>
      </c>
    </row>
    <row r="12" spans="1:8" ht="18.75">
      <c r="A12" s="152"/>
      <c r="B12" s="153" t="s">
        <v>11</v>
      </c>
      <c r="C12" s="157"/>
      <c r="D12" s="45">
        <v>1900</v>
      </c>
      <c r="E12" s="45">
        <v>600</v>
      </c>
      <c r="F12" s="45">
        <v>584</v>
      </c>
      <c r="G12" s="46">
        <f t="shared" si="0"/>
        <v>0.30736842105263157</v>
      </c>
      <c r="H12" s="46">
        <f t="shared" si="1"/>
        <v>0.9733333333333334</v>
      </c>
    </row>
    <row r="13" spans="1:8" ht="18.75">
      <c r="A13" s="152"/>
      <c r="B13" s="153" t="s">
        <v>12</v>
      </c>
      <c r="C13" s="157"/>
      <c r="D13" s="45">
        <v>1500</v>
      </c>
      <c r="E13" s="45">
        <v>600</v>
      </c>
      <c r="F13" s="45">
        <v>770.8</v>
      </c>
      <c r="G13" s="46">
        <f t="shared" si="0"/>
        <v>0.5138666666666666</v>
      </c>
      <c r="H13" s="46">
        <f t="shared" si="1"/>
        <v>1.2846666666666666</v>
      </c>
    </row>
    <row r="14" spans="1:8" ht="18.75">
      <c r="A14" s="152"/>
      <c r="B14" s="153" t="s">
        <v>13</v>
      </c>
      <c r="C14" s="157"/>
      <c r="D14" s="45">
        <v>0</v>
      </c>
      <c r="E14" s="45">
        <v>0</v>
      </c>
      <c r="F14" s="45">
        <v>27.9</v>
      </c>
      <c r="G14" s="46">
        <v>0</v>
      </c>
      <c r="H14" s="46">
        <v>0</v>
      </c>
    </row>
    <row r="15" spans="1:8" ht="18.75">
      <c r="A15" s="152"/>
      <c r="B15" s="153" t="s">
        <v>92</v>
      </c>
      <c r="C15" s="157"/>
      <c r="D15" s="45">
        <v>320</v>
      </c>
      <c r="E15" s="45">
        <v>150</v>
      </c>
      <c r="F15" s="45">
        <v>122.3</v>
      </c>
      <c r="G15" s="46">
        <f t="shared" si="0"/>
        <v>0.3821875</v>
      </c>
      <c r="H15" s="46">
        <f t="shared" si="1"/>
        <v>0.8153333333333334</v>
      </c>
    </row>
    <row r="16" spans="1:8" ht="18.75">
      <c r="A16" s="152"/>
      <c r="B16" s="153" t="s">
        <v>15</v>
      </c>
      <c r="C16" s="157"/>
      <c r="D16" s="45">
        <v>0</v>
      </c>
      <c r="E16" s="45">
        <v>0</v>
      </c>
      <c r="F16" s="45">
        <v>0</v>
      </c>
      <c r="G16" s="46">
        <v>0</v>
      </c>
      <c r="H16" s="46">
        <v>0</v>
      </c>
    </row>
    <row r="17" spans="1:8" ht="18.75">
      <c r="A17" s="152"/>
      <c r="B17" s="153" t="s">
        <v>116</v>
      </c>
      <c r="C17" s="157"/>
      <c r="D17" s="45">
        <v>0</v>
      </c>
      <c r="E17" s="45">
        <v>0</v>
      </c>
      <c r="F17" s="45">
        <v>0</v>
      </c>
      <c r="G17" s="46">
        <v>0</v>
      </c>
      <c r="H17" s="46">
        <v>0</v>
      </c>
    </row>
    <row r="18" spans="1:8" ht="18.75">
      <c r="A18" s="152"/>
      <c r="B18" s="153" t="s">
        <v>247</v>
      </c>
      <c r="C18" s="157"/>
      <c r="D18" s="45">
        <v>100</v>
      </c>
      <c r="E18" s="45">
        <v>50</v>
      </c>
      <c r="F18" s="45">
        <v>382.5</v>
      </c>
      <c r="G18" s="46">
        <f t="shared" si="0"/>
        <v>3.825</v>
      </c>
      <c r="H18" s="46">
        <f t="shared" si="1"/>
        <v>7.65</v>
      </c>
    </row>
    <row r="19" spans="1:8" ht="18.75">
      <c r="A19" s="152"/>
      <c r="B19" s="153" t="s">
        <v>112</v>
      </c>
      <c r="C19" s="157"/>
      <c r="D19" s="45">
        <v>50</v>
      </c>
      <c r="E19" s="45">
        <v>20</v>
      </c>
      <c r="F19" s="45">
        <v>16.5</v>
      </c>
      <c r="G19" s="46">
        <f t="shared" si="0"/>
        <v>0.33</v>
      </c>
      <c r="H19" s="46">
        <f t="shared" si="1"/>
        <v>0.825</v>
      </c>
    </row>
    <row r="20" spans="1:8" ht="18.75">
      <c r="A20" s="152"/>
      <c r="B20" s="153" t="s">
        <v>21</v>
      </c>
      <c r="C20" s="157"/>
      <c r="D20" s="45">
        <v>0</v>
      </c>
      <c r="E20" s="45">
        <v>0</v>
      </c>
      <c r="F20" s="45">
        <v>0</v>
      </c>
      <c r="G20" s="46">
        <v>0</v>
      </c>
      <c r="H20" s="46">
        <v>0</v>
      </c>
    </row>
    <row r="21" spans="1:8" ht="33.75" customHeight="1">
      <c r="A21" s="152"/>
      <c r="B21" s="154" t="s">
        <v>75</v>
      </c>
      <c r="C21" s="47"/>
      <c r="D21" s="45">
        <f>D22+D23+D25+D26+D24+D27</f>
        <v>4052.2999999999997</v>
      </c>
      <c r="E21" s="45">
        <f>E22+E23+E25+E26+E24+E27</f>
        <v>1554</v>
      </c>
      <c r="F21" s="45">
        <f>F22+F23+F25+F26+F24+F27</f>
        <v>535.6</v>
      </c>
      <c r="G21" s="46">
        <f t="shared" si="0"/>
        <v>0.13217185302174075</v>
      </c>
      <c r="H21" s="46">
        <f t="shared" si="1"/>
        <v>0.3446589446589447</v>
      </c>
    </row>
    <row r="22" spans="1:8" ht="18.75">
      <c r="A22" s="152"/>
      <c r="B22" s="153" t="s">
        <v>23</v>
      </c>
      <c r="C22" s="157"/>
      <c r="D22" s="45">
        <v>1691.1</v>
      </c>
      <c r="E22" s="45">
        <v>845.6</v>
      </c>
      <c r="F22" s="45">
        <v>535.6</v>
      </c>
      <c r="G22" s="46">
        <f t="shared" si="0"/>
        <v>0.31671692980900007</v>
      </c>
      <c r="H22" s="46">
        <f t="shared" si="1"/>
        <v>0.6333964049195837</v>
      </c>
    </row>
    <row r="23" spans="1:8" ht="18.75">
      <c r="A23" s="152"/>
      <c r="B23" s="153" t="s">
        <v>413</v>
      </c>
      <c r="C23" s="157"/>
      <c r="D23" s="45">
        <v>2361.2</v>
      </c>
      <c r="E23" s="45">
        <v>708.4</v>
      </c>
      <c r="F23" s="45">
        <v>0</v>
      </c>
      <c r="G23" s="46">
        <f t="shared" si="0"/>
        <v>0</v>
      </c>
      <c r="H23" s="46">
        <f t="shared" si="1"/>
        <v>0</v>
      </c>
    </row>
    <row r="24" spans="1:8" ht="18.75" hidden="1">
      <c r="A24" s="152"/>
      <c r="B24" s="113" t="s">
        <v>236</v>
      </c>
      <c r="C24" s="114"/>
      <c r="D24" s="45">
        <v>0</v>
      </c>
      <c r="E24" s="45">
        <v>0</v>
      </c>
      <c r="F24" s="45">
        <v>0</v>
      </c>
      <c r="G24" s="46" t="e">
        <f t="shared" si="0"/>
        <v>#DIV/0!</v>
      </c>
      <c r="H24" s="46" t="e">
        <f t="shared" si="1"/>
        <v>#DIV/0!</v>
      </c>
    </row>
    <row r="25" spans="1:8" ht="18.75" hidden="1">
      <c r="A25" s="152"/>
      <c r="B25" s="153" t="s">
        <v>61</v>
      </c>
      <c r="C25" s="157"/>
      <c r="D25" s="45">
        <v>0</v>
      </c>
      <c r="E25" s="45">
        <v>0</v>
      </c>
      <c r="F25" s="45">
        <v>0</v>
      </c>
      <c r="G25" s="46" t="e">
        <f t="shared" si="0"/>
        <v>#DIV/0!</v>
      </c>
      <c r="H25" s="46" t="e">
        <f t="shared" si="1"/>
        <v>#DIV/0!</v>
      </c>
    </row>
    <row r="26" spans="1:8" ht="29.25" customHeight="1" hidden="1">
      <c r="A26" s="152"/>
      <c r="B26" s="153" t="s">
        <v>26</v>
      </c>
      <c r="C26" s="157"/>
      <c r="D26" s="45">
        <v>0</v>
      </c>
      <c r="E26" s="45">
        <v>0</v>
      </c>
      <c r="F26" s="45">
        <v>0</v>
      </c>
      <c r="G26" s="46" t="e">
        <f t="shared" si="0"/>
        <v>#DIV/0!</v>
      </c>
      <c r="H26" s="46" t="e">
        <f t="shared" si="1"/>
        <v>#DIV/0!</v>
      </c>
    </row>
    <row r="27" spans="1:8" ht="33" customHeight="1" thickBot="1">
      <c r="A27" s="152"/>
      <c r="B27" s="115" t="s">
        <v>144</v>
      </c>
      <c r="C27" s="157"/>
      <c r="D27" s="116">
        <v>0</v>
      </c>
      <c r="E27" s="116">
        <v>0</v>
      </c>
      <c r="F27" s="116">
        <v>0</v>
      </c>
      <c r="G27" s="46">
        <v>0</v>
      </c>
      <c r="H27" s="46">
        <v>0</v>
      </c>
    </row>
    <row r="28" spans="1:8" ht="18.75">
      <c r="A28" s="152"/>
      <c r="B28" s="153" t="s">
        <v>27</v>
      </c>
      <c r="C28" s="157"/>
      <c r="D28" s="45">
        <f>D4+D21</f>
        <v>72399.40000000001</v>
      </c>
      <c r="E28" s="45">
        <f>E4+E21</f>
        <v>29114</v>
      </c>
      <c r="F28" s="45">
        <f>F4+F21</f>
        <v>21359.5</v>
      </c>
      <c r="G28" s="46">
        <f t="shared" si="0"/>
        <v>0.2950231631753854</v>
      </c>
      <c r="H28" s="46">
        <f t="shared" si="1"/>
        <v>0.7336504774335372</v>
      </c>
    </row>
    <row r="29" spans="1:8" ht="18.75">
      <c r="A29" s="152"/>
      <c r="B29" s="153" t="s">
        <v>102</v>
      </c>
      <c r="C29" s="157"/>
      <c r="D29" s="45">
        <f>D4</f>
        <v>68347.1</v>
      </c>
      <c r="E29" s="45">
        <f>E4</f>
        <v>27560</v>
      </c>
      <c r="F29" s="45">
        <f>F4</f>
        <v>20823.9</v>
      </c>
      <c r="G29" s="46">
        <f t="shared" si="0"/>
        <v>0.3046786184051701</v>
      </c>
      <c r="H29" s="46">
        <f t="shared" si="1"/>
        <v>0.7555841799709725</v>
      </c>
    </row>
    <row r="30" spans="1:8" ht="12.75">
      <c r="A30" s="163"/>
      <c r="B30" s="175"/>
      <c r="C30" s="175"/>
      <c r="D30" s="175"/>
      <c r="E30" s="175"/>
      <c r="F30" s="175"/>
      <c r="G30" s="175"/>
      <c r="H30" s="176"/>
    </row>
    <row r="31" spans="1:8" ht="15" customHeight="1">
      <c r="A31" s="177" t="s">
        <v>148</v>
      </c>
      <c r="B31" s="178" t="s">
        <v>28</v>
      </c>
      <c r="C31" s="179" t="s">
        <v>150</v>
      </c>
      <c r="D31" s="197" t="s">
        <v>3</v>
      </c>
      <c r="E31" s="198" t="s">
        <v>415</v>
      </c>
      <c r="F31" s="197" t="s">
        <v>4</v>
      </c>
      <c r="G31" s="198" t="s">
        <v>416</v>
      </c>
      <c r="H31" s="198" t="s">
        <v>417</v>
      </c>
    </row>
    <row r="32" spans="1:8" ht="45" customHeight="1">
      <c r="A32" s="177"/>
      <c r="B32" s="178"/>
      <c r="C32" s="180"/>
      <c r="D32" s="197"/>
      <c r="E32" s="199"/>
      <c r="F32" s="197"/>
      <c r="G32" s="199"/>
      <c r="H32" s="199"/>
    </row>
    <row r="33" spans="1:8" ht="18.75">
      <c r="A33" s="47" t="s">
        <v>63</v>
      </c>
      <c r="B33" s="154" t="s">
        <v>29</v>
      </c>
      <c r="C33" s="47"/>
      <c r="D33" s="50">
        <f>D34+D38+D39+D36</f>
        <v>2474.5</v>
      </c>
      <c r="E33" s="50">
        <f>E34+E38+E39+E36</f>
        <v>1461.5</v>
      </c>
      <c r="F33" s="50">
        <f>F34+F38+F39+F36</f>
        <v>894.8</v>
      </c>
      <c r="G33" s="117">
        <f>F33/D33</f>
        <v>0.36160840573853303</v>
      </c>
      <c r="H33" s="117">
        <f>F33/E33</f>
        <v>0.6122476907287033</v>
      </c>
    </row>
    <row r="34" spans="1:8" ht="69" customHeight="1">
      <c r="A34" s="157" t="s">
        <v>65</v>
      </c>
      <c r="B34" s="153" t="s">
        <v>391</v>
      </c>
      <c r="C34" s="47"/>
      <c r="D34" s="45">
        <f>D35</f>
        <v>979</v>
      </c>
      <c r="E34" s="45">
        <f>E35</f>
        <v>502.8</v>
      </c>
      <c r="F34" s="45">
        <f>F35</f>
        <v>334.6</v>
      </c>
      <c r="G34" s="117">
        <f aca="true" t="shared" si="2" ref="G34:G93">F34/D34</f>
        <v>0.34177732379979575</v>
      </c>
      <c r="H34" s="117">
        <f aca="true" t="shared" si="3" ref="H34:H93">F34/E34</f>
        <v>0.6654733492442323</v>
      </c>
    </row>
    <row r="35" spans="1:8" ht="55.5" customHeight="1">
      <c r="A35" s="44"/>
      <c r="B35" s="43" t="s">
        <v>200</v>
      </c>
      <c r="C35" s="44" t="s">
        <v>65</v>
      </c>
      <c r="D35" s="51">
        <v>979</v>
      </c>
      <c r="E35" s="51">
        <v>502.8</v>
      </c>
      <c r="F35" s="51">
        <v>334.6</v>
      </c>
      <c r="G35" s="117">
        <f t="shared" si="2"/>
        <v>0.34177732379979575</v>
      </c>
      <c r="H35" s="117">
        <f t="shared" si="3"/>
        <v>0.6654733492442323</v>
      </c>
    </row>
    <row r="36" spans="1:8" ht="55.5" customHeight="1">
      <c r="A36" s="44" t="s">
        <v>184</v>
      </c>
      <c r="B36" s="43" t="s">
        <v>412</v>
      </c>
      <c r="C36" s="44" t="s">
        <v>184</v>
      </c>
      <c r="D36" s="51">
        <f>D37</f>
        <v>180</v>
      </c>
      <c r="E36" s="51">
        <f>E37</f>
        <v>180</v>
      </c>
      <c r="F36" s="51">
        <f>F37</f>
        <v>56</v>
      </c>
      <c r="G36" s="117">
        <f t="shared" si="2"/>
        <v>0.3111111111111111</v>
      </c>
      <c r="H36" s="117">
        <v>0</v>
      </c>
    </row>
    <row r="37" spans="1:8" ht="55.5" customHeight="1">
      <c r="A37" s="44"/>
      <c r="B37" s="43" t="s">
        <v>390</v>
      </c>
      <c r="C37" s="44" t="s">
        <v>389</v>
      </c>
      <c r="D37" s="51">
        <v>180</v>
      </c>
      <c r="E37" s="51">
        <v>180</v>
      </c>
      <c r="F37" s="51">
        <v>56</v>
      </c>
      <c r="G37" s="117">
        <f t="shared" si="2"/>
        <v>0.3111111111111111</v>
      </c>
      <c r="H37" s="117">
        <v>0</v>
      </c>
    </row>
    <row r="38" spans="1:8" ht="18.75">
      <c r="A38" s="157" t="s">
        <v>68</v>
      </c>
      <c r="B38" s="153" t="s">
        <v>170</v>
      </c>
      <c r="C38" s="157" t="s">
        <v>68</v>
      </c>
      <c r="D38" s="45">
        <v>50</v>
      </c>
      <c r="E38" s="45">
        <v>25</v>
      </c>
      <c r="F38" s="45">
        <v>0</v>
      </c>
      <c r="G38" s="117">
        <f t="shared" si="2"/>
        <v>0</v>
      </c>
      <c r="H38" s="117">
        <f t="shared" si="3"/>
        <v>0</v>
      </c>
    </row>
    <row r="39" spans="1:9" ht="37.5" customHeight="1">
      <c r="A39" s="157" t="s">
        <v>122</v>
      </c>
      <c r="B39" s="153" t="s">
        <v>110</v>
      </c>
      <c r="C39" s="157"/>
      <c r="D39" s="45">
        <f>D40+D41+D42+D43</f>
        <v>1265.5000000000002</v>
      </c>
      <c r="E39" s="45">
        <f>E40+E41+E42+E43</f>
        <v>753.7</v>
      </c>
      <c r="F39" s="45">
        <f>F40+F41+F42+F43</f>
        <v>504.19999999999993</v>
      </c>
      <c r="G39" s="117">
        <f t="shared" si="2"/>
        <v>0.39841959699723417</v>
      </c>
      <c r="H39" s="117">
        <f t="shared" si="3"/>
        <v>0.6689664322674803</v>
      </c>
      <c r="I39" s="41"/>
    </row>
    <row r="40" spans="1:9" s="16" customFormat="1" ht="46.5" customHeight="1">
      <c r="A40" s="44"/>
      <c r="B40" s="43" t="s">
        <v>192</v>
      </c>
      <c r="C40" s="44" t="s">
        <v>263</v>
      </c>
      <c r="D40" s="51">
        <v>661.2</v>
      </c>
      <c r="E40" s="51">
        <v>354.4</v>
      </c>
      <c r="F40" s="51">
        <v>281.4</v>
      </c>
      <c r="G40" s="117">
        <f t="shared" si="2"/>
        <v>0.425589836660617</v>
      </c>
      <c r="H40" s="117">
        <f t="shared" si="3"/>
        <v>0.7940180586907449</v>
      </c>
      <c r="I40" s="42"/>
    </row>
    <row r="41" spans="1:9" s="16" customFormat="1" ht="51.75" customHeight="1">
      <c r="A41" s="44"/>
      <c r="B41" s="43" t="s">
        <v>358</v>
      </c>
      <c r="C41" s="44" t="s">
        <v>337</v>
      </c>
      <c r="D41" s="51">
        <v>347.1</v>
      </c>
      <c r="E41" s="51">
        <v>247.1</v>
      </c>
      <c r="F41" s="51">
        <v>123.9</v>
      </c>
      <c r="G41" s="117">
        <f t="shared" si="2"/>
        <v>0.35695764909248057</v>
      </c>
      <c r="H41" s="117">
        <f t="shared" si="3"/>
        <v>0.5014164305949009</v>
      </c>
      <c r="I41" s="42"/>
    </row>
    <row r="42" spans="1:9" s="16" customFormat="1" ht="31.5" customHeight="1">
      <c r="A42" s="44"/>
      <c r="B42" s="43" t="s">
        <v>189</v>
      </c>
      <c r="C42" s="44" t="s">
        <v>255</v>
      </c>
      <c r="D42" s="51">
        <v>28</v>
      </c>
      <c r="E42" s="51">
        <v>28</v>
      </c>
      <c r="F42" s="51">
        <v>28</v>
      </c>
      <c r="G42" s="117">
        <f t="shared" si="2"/>
        <v>1</v>
      </c>
      <c r="H42" s="117">
        <f t="shared" si="3"/>
        <v>1</v>
      </c>
      <c r="I42" s="42"/>
    </row>
    <row r="43" spans="1:9" s="16" customFormat="1" ht="31.5">
      <c r="A43" s="44"/>
      <c r="B43" s="43" t="s">
        <v>219</v>
      </c>
      <c r="C43" s="44" t="s">
        <v>262</v>
      </c>
      <c r="D43" s="51">
        <v>229.2</v>
      </c>
      <c r="E43" s="51">
        <v>124.2</v>
      </c>
      <c r="F43" s="51">
        <v>70.9</v>
      </c>
      <c r="G43" s="117">
        <f t="shared" si="2"/>
        <v>0.30933682373472954</v>
      </c>
      <c r="H43" s="117">
        <f t="shared" si="3"/>
        <v>0.57085346215781</v>
      </c>
      <c r="I43" s="42"/>
    </row>
    <row r="44" spans="1:8" ht="18.75" customHeight="1">
      <c r="A44" s="66" t="s">
        <v>69</v>
      </c>
      <c r="B44" s="156" t="s">
        <v>35</v>
      </c>
      <c r="C44" s="66"/>
      <c r="D44" s="50">
        <f>D45</f>
        <v>630</v>
      </c>
      <c r="E44" s="50">
        <f>E45</f>
        <v>315</v>
      </c>
      <c r="F44" s="50">
        <f>F45</f>
        <v>174.5</v>
      </c>
      <c r="G44" s="117">
        <f t="shared" si="2"/>
        <v>0.276984126984127</v>
      </c>
      <c r="H44" s="117">
        <f t="shared" si="3"/>
        <v>0.553968253968254</v>
      </c>
    </row>
    <row r="45" spans="1:8" ht="57.75" customHeight="1">
      <c r="A45" s="157" t="s">
        <v>147</v>
      </c>
      <c r="B45" s="153" t="s">
        <v>171</v>
      </c>
      <c r="C45" s="157"/>
      <c r="D45" s="45">
        <f>D46+D47+D48+D49</f>
        <v>630</v>
      </c>
      <c r="E45" s="45">
        <f>E46+E47+E48+E49</f>
        <v>315</v>
      </c>
      <c r="F45" s="45">
        <f>F46+F47+F48+F49</f>
        <v>174.5</v>
      </c>
      <c r="G45" s="117">
        <f t="shared" si="2"/>
        <v>0.276984126984127</v>
      </c>
      <c r="H45" s="117">
        <f t="shared" si="3"/>
        <v>0.553968253968254</v>
      </c>
    </row>
    <row r="46" spans="1:9" s="16" customFormat="1" ht="36" customHeight="1">
      <c r="A46" s="44"/>
      <c r="B46" s="43" t="s">
        <v>338</v>
      </c>
      <c r="C46" s="44" t="s">
        <v>339</v>
      </c>
      <c r="D46" s="51">
        <v>100</v>
      </c>
      <c r="E46" s="51">
        <v>50</v>
      </c>
      <c r="F46" s="51">
        <v>0</v>
      </c>
      <c r="G46" s="117">
        <f t="shared" si="2"/>
        <v>0</v>
      </c>
      <c r="H46" s="117">
        <f t="shared" si="3"/>
        <v>0</v>
      </c>
      <c r="I46" s="37"/>
    </row>
    <row r="47" spans="1:9" s="16" customFormat="1" ht="66.75" customHeight="1">
      <c r="A47" s="44"/>
      <c r="B47" s="43" t="s">
        <v>340</v>
      </c>
      <c r="C47" s="44" t="s">
        <v>341</v>
      </c>
      <c r="D47" s="51">
        <v>520</v>
      </c>
      <c r="E47" s="51">
        <v>260</v>
      </c>
      <c r="F47" s="51">
        <v>174.5</v>
      </c>
      <c r="G47" s="117">
        <f t="shared" si="2"/>
        <v>0.33557692307692305</v>
      </c>
      <c r="H47" s="117">
        <f t="shared" si="3"/>
        <v>0.6711538461538461</v>
      </c>
      <c r="I47" s="37"/>
    </row>
    <row r="48" spans="1:9" s="16" customFormat="1" ht="66.75" customHeight="1">
      <c r="A48" s="44"/>
      <c r="B48" s="43" t="s">
        <v>343</v>
      </c>
      <c r="C48" s="44" t="s">
        <v>342</v>
      </c>
      <c r="D48" s="51">
        <v>5</v>
      </c>
      <c r="E48" s="51">
        <v>2.5</v>
      </c>
      <c r="F48" s="51">
        <v>0</v>
      </c>
      <c r="G48" s="117">
        <f t="shared" si="2"/>
        <v>0</v>
      </c>
      <c r="H48" s="117">
        <f t="shared" si="3"/>
        <v>0</v>
      </c>
      <c r="I48" s="37"/>
    </row>
    <row r="49" spans="1:9" s="16" customFormat="1" ht="51.75" customHeight="1">
      <c r="A49" s="44"/>
      <c r="B49" s="43" t="s">
        <v>344</v>
      </c>
      <c r="C49" s="44" t="s">
        <v>345</v>
      </c>
      <c r="D49" s="51">
        <v>5</v>
      </c>
      <c r="E49" s="51">
        <v>2.5</v>
      </c>
      <c r="F49" s="51">
        <v>0</v>
      </c>
      <c r="G49" s="117">
        <f t="shared" si="2"/>
        <v>0</v>
      </c>
      <c r="H49" s="117">
        <f t="shared" si="3"/>
        <v>0</v>
      </c>
      <c r="I49" s="37"/>
    </row>
    <row r="50" spans="1:8" ht="34.5" customHeight="1">
      <c r="A50" s="47" t="s">
        <v>70</v>
      </c>
      <c r="B50" s="154" t="s">
        <v>37</v>
      </c>
      <c r="C50" s="47"/>
      <c r="D50" s="50">
        <f>SUM(D52:D55)</f>
        <v>6667.3</v>
      </c>
      <c r="E50" s="50">
        <f>SUM(E52:E55)</f>
        <v>3330</v>
      </c>
      <c r="F50" s="50">
        <f>SUM(F52:F55)</f>
        <v>0</v>
      </c>
      <c r="G50" s="117">
        <f t="shared" si="2"/>
        <v>0</v>
      </c>
      <c r="H50" s="117">
        <f t="shared" si="3"/>
        <v>0</v>
      </c>
    </row>
    <row r="51" spans="1:8" ht="39.75" customHeight="1">
      <c r="A51" s="47" t="s">
        <v>113</v>
      </c>
      <c r="B51" s="154" t="s">
        <v>172</v>
      </c>
      <c r="C51" s="47"/>
      <c r="D51" s="50">
        <f>D54+D53+D52+D55</f>
        <v>6667.3</v>
      </c>
      <c r="E51" s="50">
        <f>E54+E53+E52+E55</f>
        <v>3330</v>
      </c>
      <c r="F51" s="50">
        <f>F54+F53+F52+F55</f>
        <v>0</v>
      </c>
      <c r="G51" s="117">
        <f t="shared" si="2"/>
        <v>0</v>
      </c>
      <c r="H51" s="117">
        <f t="shared" si="3"/>
        <v>0</v>
      </c>
    </row>
    <row r="52" spans="1:8" ht="69" customHeight="1" hidden="1">
      <c r="A52" s="47"/>
      <c r="B52" s="153" t="s">
        <v>223</v>
      </c>
      <c r="C52" s="157" t="s">
        <v>224</v>
      </c>
      <c r="D52" s="45">
        <v>0</v>
      </c>
      <c r="E52" s="45">
        <v>0</v>
      </c>
      <c r="F52" s="45">
        <v>0</v>
      </c>
      <c r="G52" s="117" t="e">
        <f t="shared" si="2"/>
        <v>#DIV/0!</v>
      </c>
      <c r="H52" s="117" t="e">
        <f t="shared" si="3"/>
        <v>#DIV/0!</v>
      </c>
    </row>
    <row r="53" spans="1:8" ht="68.25" customHeight="1" hidden="1">
      <c r="A53" s="47"/>
      <c r="B53" s="153" t="s">
        <v>226</v>
      </c>
      <c r="C53" s="157" t="s">
        <v>225</v>
      </c>
      <c r="D53" s="45">
        <v>0</v>
      </c>
      <c r="E53" s="45">
        <v>0</v>
      </c>
      <c r="F53" s="45">
        <v>0</v>
      </c>
      <c r="G53" s="117" t="e">
        <f t="shared" si="2"/>
        <v>#DIV/0!</v>
      </c>
      <c r="H53" s="117" t="e">
        <f t="shared" si="3"/>
        <v>#DIV/0!</v>
      </c>
    </row>
    <row r="54" spans="1:8" ht="45" customHeight="1" hidden="1">
      <c r="A54" s="157"/>
      <c r="B54" s="153" t="s">
        <v>202</v>
      </c>
      <c r="C54" s="157" t="s">
        <v>201</v>
      </c>
      <c r="D54" s="45">
        <v>0</v>
      </c>
      <c r="E54" s="45">
        <v>0</v>
      </c>
      <c r="F54" s="45">
        <v>0</v>
      </c>
      <c r="G54" s="117" t="e">
        <f t="shared" si="2"/>
        <v>#DIV/0!</v>
      </c>
      <c r="H54" s="117" t="e">
        <f t="shared" si="3"/>
        <v>#DIV/0!</v>
      </c>
    </row>
    <row r="55" spans="1:8" ht="57" customHeight="1">
      <c r="A55" s="157"/>
      <c r="B55" s="43" t="s">
        <v>267</v>
      </c>
      <c r="C55" s="44" t="s">
        <v>266</v>
      </c>
      <c r="D55" s="51">
        <v>6667.3</v>
      </c>
      <c r="E55" s="51">
        <v>3330</v>
      </c>
      <c r="F55" s="51">
        <v>0</v>
      </c>
      <c r="G55" s="117">
        <f t="shared" si="2"/>
        <v>0</v>
      </c>
      <c r="H55" s="117">
        <f t="shared" si="3"/>
        <v>0</v>
      </c>
    </row>
    <row r="56" spans="1:8" ht="30.75" customHeight="1">
      <c r="A56" s="47" t="s">
        <v>72</v>
      </c>
      <c r="B56" s="154" t="s">
        <v>38</v>
      </c>
      <c r="C56" s="47"/>
      <c r="D56" s="50">
        <f>D57+D61+D65</f>
        <v>32574.000000000004</v>
      </c>
      <c r="E56" s="50">
        <f>E57+E61+E65</f>
        <v>20478.3</v>
      </c>
      <c r="F56" s="50">
        <f>F57+F61+F65</f>
        <v>6989</v>
      </c>
      <c r="G56" s="117">
        <f t="shared" si="2"/>
        <v>0.21455762264382633</v>
      </c>
      <c r="H56" s="117">
        <f t="shared" si="3"/>
        <v>0.3412880952032151</v>
      </c>
    </row>
    <row r="57" spans="1:8" ht="21.75" customHeight="1">
      <c r="A57" s="47" t="s">
        <v>73</v>
      </c>
      <c r="B57" s="154" t="s">
        <v>39</v>
      </c>
      <c r="C57" s="47"/>
      <c r="D57" s="45">
        <f>D60+D59+D58</f>
        <v>2383.7</v>
      </c>
      <c r="E57" s="45">
        <f>E60+E59+E58</f>
        <v>1479.3</v>
      </c>
      <c r="F57" s="45">
        <f>F60+F59+F58</f>
        <v>406.4</v>
      </c>
      <c r="G57" s="117">
        <f t="shared" si="2"/>
        <v>0.1704912530939296</v>
      </c>
      <c r="H57" s="117">
        <f t="shared" si="3"/>
        <v>0.27472453187318324</v>
      </c>
    </row>
    <row r="58" spans="1:8" ht="70.5" customHeight="1">
      <c r="A58" s="47"/>
      <c r="B58" s="43" t="s">
        <v>268</v>
      </c>
      <c r="C58" s="44" t="s">
        <v>269</v>
      </c>
      <c r="D58" s="51">
        <v>850.3</v>
      </c>
      <c r="E58" s="51">
        <v>425.8</v>
      </c>
      <c r="F58" s="51">
        <v>197</v>
      </c>
      <c r="G58" s="117">
        <f t="shared" si="2"/>
        <v>0.2316829354345525</v>
      </c>
      <c r="H58" s="117">
        <f t="shared" si="3"/>
        <v>0.4626585251291686</v>
      </c>
    </row>
    <row r="59" spans="1:8" ht="70.5" customHeight="1">
      <c r="A59" s="157"/>
      <c r="B59" s="43" t="s">
        <v>393</v>
      </c>
      <c r="C59" s="118" t="s">
        <v>392</v>
      </c>
      <c r="D59" s="51">
        <v>450</v>
      </c>
      <c r="E59" s="51">
        <v>450</v>
      </c>
      <c r="F59" s="51">
        <v>0</v>
      </c>
      <c r="G59" s="117">
        <f t="shared" si="2"/>
        <v>0</v>
      </c>
      <c r="H59" s="117">
        <v>0</v>
      </c>
    </row>
    <row r="60" spans="1:8" ht="37.5" customHeight="1">
      <c r="A60" s="47"/>
      <c r="B60" s="43" t="s">
        <v>161</v>
      </c>
      <c r="C60" s="44" t="s">
        <v>270</v>
      </c>
      <c r="D60" s="51">
        <v>1083.4</v>
      </c>
      <c r="E60" s="51">
        <v>603.5</v>
      </c>
      <c r="F60" s="51">
        <v>209.4</v>
      </c>
      <c r="G60" s="117">
        <f t="shared" si="2"/>
        <v>0.19328041351301456</v>
      </c>
      <c r="H60" s="117">
        <f t="shared" si="3"/>
        <v>0.34697597348798676</v>
      </c>
    </row>
    <row r="61" spans="1:8" ht="27" customHeight="1">
      <c r="A61" s="47" t="s">
        <v>74</v>
      </c>
      <c r="B61" s="153" t="s">
        <v>394</v>
      </c>
      <c r="C61" s="157"/>
      <c r="D61" s="45">
        <f>D62</f>
        <v>3200</v>
      </c>
      <c r="E61" s="45">
        <f>E62</f>
        <v>1600</v>
      </c>
      <c r="F61" s="45">
        <f>F62</f>
        <v>0</v>
      </c>
      <c r="G61" s="117">
        <f t="shared" si="2"/>
        <v>0</v>
      </c>
      <c r="H61" s="117">
        <f t="shared" si="3"/>
        <v>0</v>
      </c>
    </row>
    <row r="62" spans="1:9" s="16" customFormat="1" ht="51" customHeight="1">
      <c r="A62" s="112"/>
      <c r="B62" s="43" t="s">
        <v>350</v>
      </c>
      <c r="C62" s="44" t="s">
        <v>326</v>
      </c>
      <c r="D62" s="51">
        <f>D63+D64</f>
        <v>3200</v>
      </c>
      <c r="E62" s="51">
        <f>E63+E64</f>
        <v>1600</v>
      </c>
      <c r="F62" s="51">
        <f>F63+F64</f>
        <v>0</v>
      </c>
      <c r="G62" s="117">
        <f t="shared" si="2"/>
        <v>0</v>
      </c>
      <c r="H62" s="117">
        <f t="shared" si="3"/>
        <v>0</v>
      </c>
      <c r="I62" s="37"/>
    </row>
    <row r="63" spans="1:9" s="16" customFormat="1" ht="56.25" customHeight="1">
      <c r="A63" s="112"/>
      <c r="B63" s="43" t="s">
        <v>346</v>
      </c>
      <c r="C63" s="44" t="s">
        <v>347</v>
      </c>
      <c r="D63" s="51">
        <v>2200</v>
      </c>
      <c r="E63" s="51">
        <v>1100</v>
      </c>
      <c r="F63" s="51">
        <v>0</v>
      </c>
      <c r="G63" s="117">
        <f t="shared" si="2"/>
        <v>0</v>
      </c>
      <c r="H63" s="117">
        <f t="shared" si="3"/>
        <v>0</v>
      </c>
      <c r="I63" s="37"/>
    </row>
    <row r="64" spans="1:9" s="16" customFormat="1" ht="51.75" customHeight="1">
      <c r="A64" s="112"/>
      <c r="B64" s="43" t="s">
        <v>349</v>
      </c>
      <c r="C64" s="44" t="s">
        <v>348</v>
      </c>
      <c r="D64" s="51">
        <v>1000</v>
      </c>
      <c r="E64" s="51">
        <v>500</v>
      </c>
      <c r="F64" s="51">
        <v>0</v>
      </c>
      <c r="G64" s="117">
        <f t="shared" si="2"/>
        <v>0</v>
      </c>
      <c r="H64" s="117">
        <f t="shared" si="3"/>
        <v>0</v>
      </c>
      <c r="I64" s="37"/>
    </row>
    <row r="65" spans="1:9" s="16" customFormat="1" ht="28.5" customHeight="1">
      <c r="A65" s="112" t="s">
        <v>41</v>
      </c>
      <c r="B65" s="43" t="s">
        <v>42</v>
      </c>
      <c r="C65" s="44"/>
      <c r="D65" s="51">
        <f>D66+D80+D79</f>
        <v>26990.300000000003</v>
      </c>
      <c r="E65" s="51">
        <f>E66+E80+E79</f>
        <v>17399</v>
      </c>
      <c r="F65" s="51">
        <f>F66+F80+F79</f>
        <v>6582.6</v>
      </c>
      <c r="G65" s="117">
        <f t="shared" si="2"/>
        <v>0.24388761888530322</v>
      </c>
      <c r="H65" s="117">
        <f t="shared" si="3"/>
        <v>0.37833208805103746</v>
      </c>
      <c r="I65" s="37"/>
    </row>
    <row r="66" spans="1:9" s="16" customFormat="1" ht="55.5" customHeight="1">
      <c r="A66" s="47"/>
      <c r="B66" s="154" t="s">
        <v>271</v>
      </c>
      <c r="C66" s="47"/>
      <c r="D66" s="50">
        <f>D67+D68+D69+D70+D71+D72+D73+D74+D75+D76+D77+D78</f>
        <v>6991.2</v>
      </c>
      <c r="E66" s="50">
        <f>E67+E68+E69+E70+E71+E72+E73+E74+E75+E76+E77+E78</f>
        <v>4485.3</v>
      </c>
      <c r="F66" s="50">
        <f>F67+F68+F69+F70+F71+F72+F73+F74+F75+F76+F77+F78</f>
        <v>210.4</v>
      </c>
      <c r="G66" s="117">
        <f t="shared" si="2"/>
        <v>0.030094976541938438</v>
      </c>
      <c r="H66" s="117">
        <f t="shared" si="3"/>
        <v>0.04690879093929057</v>
      </c>
      <c r="I66" s="37"/>
    </row>
    <row r="67" spans="1:9" s="16" customFormat="1" ht="30.75" customHeight="1">
      <c r="A67" s="44"/>
      <c r="B67" s="43" t="s">
        <v>272</v>
      </c>
      <c r="C67" s="44" t="s">
        <v>273</v>
      </c>
      <c r="D67" s="51">
        <v>100</v>
      </c>
      <c r="E67" s="51">
        <v>99.9</v>
      </c>
      <c r="F67" s="51">
        <v>99.9</v>
      </c>
      <c r="G67" s="117">
        <f t="shared" si="2"/>
        <v>0.9990000000000001</v>
      </c>
      <c r="H67" s="117">
        <f t="shared" si="3"/>
        <v>1</v>
      </c>
      <c r="I67" s="37"/>
    </row>
    <row r="68" spans="1:9" s="16" customFormat="1" ht="30.75" customHeight="1">
      <c r="A68" s="44"/>
      <c r="B68" s="43" t="s">
        <v>274</v>
      </c>
      <c r="C68" s="44" t="s">
        <v>275</v>
      </c>
      <c r="D68" s="51">
        <v>247</v>
      </c>
      <c r="E68" s="51">
        <v>147</v>
      </c>
      <c r="F68" s="51">
        <v>0</v>
      </c>
      <c r="G68" s="117">
        <f t="shared" si="2"/>
        <v>0</v>
      </c>
      <c r="H68" s="117">
        <f t="shared" si="3"/>
        <v>0</v>
      </c>
      <c r="I68" s="37"/>
    </row>
    <row r="69" spans="1:9" s="16" customFormat="1" ht="33.75" customHeight="1">
      <c r="A69" s="44"/>
      <c r="B69" s="43" t="s">
        <v>276</v>
      </c>
      <c r="C69" s="44" t="s">
        <v>277</v>
      </c>
      <c r="D69" s="51">
        <v>53</v>
      </c>
      <c r="E69" s="51">
        <v>50</v>
      </c>
      <c r="F69" s="51">
        <v>0</v>
      </c>
      <c r="G69" s="117">
        <f t="shared" si="2"/>
        <v>0</v>
      </c>
      <c r="H69" s="117">
        <f t="shared" si="3"/>
        <v>0</v>
      </c>
      <c r="I69" s="37"/>
    </row>
    <row r="70" spans="1:9" s="16" customFormat="1" ht="30.75" customHeight="1">
      <c r="A70" s="44"/>
      <c r="B70" s="43" t="s">
        <v>278</v>
      </c>
      <c r="C70" s="44" t="s">
        <v>279</v>
      </c>
      <c r="D70" s="51">
        <v>100</v>
      </c>
      <c r="E70" s="51">
        <v>100</v>
      </c>
      <c r="F70" s="51">
        <v>0</v>
      </c>
      <c r="G70" s="117">
        <f t="shared" si="2"/>
        <v>0</v>
      </c>
      <c r="H70" s="117">
        <f t="shared" si="3"/>
        <v>0</v>
      </c>
      <c r="I70" s="37"/>
    </row>
    <row r="71" spans="1:9" s="16" customFormat="1" ht="30.75" customHeight="1">
      <c r="A71" s="44"/>
      <c r="B71" s="43" t="s">
        <v>280</v>
      </c>
      <c r="C71" s="44" t="s">
        <v>281</v>
      </c>
      <c r="D71" s="51">
        <v>100</v>
      </c>
      <c r="E71" s="51">
        <v>50</v>
      </c>
      <c r="F71" s="51">
        <v>0</v>
      </c>
      <c r="G71" s="117">
        <f t="shared" si="2"/>
        <v>0</v>
      </c>
      <c r="H71" s="117">
        <f t="shared" si="3"/>
        <v>0</v>
      </c>
      <c r="I71" s="37"/>
    </row>
    <row r="72" spans="1:9" s="16" customFormat="1" ht="30.75" customHeight="1">
      <c r="A72" s="44"/>
      <c r="B72" s="43" t="s">
        <v>283</v>
      </c>
      <c r="C72" s="44" t="s">
        <v>282</v>
      </c>
      <c r="D72" s="51">
        <v>100</v>
      </c>
      <c r="E72" s="51">
        <v>100</v>
      </c>
      <c r="F72" s="51">
        <v>100</v>
      </c>
      <c r="G72" s="117">
        <f t="shared" si="2"/>
        <v>1</v>
      </c>
      <c r="H72" s="117">
        <f t="shared" si="3"/>
        <v>1</v>
      </c>
      <c r="I72" s="37"/>
    </row>
    <row r="73" spans="1:9" s="16" customFormat="1" ht="30.75" customHeight="1">
      <c r="A73" s="44"/>
      <c r="B73" s="43" t="s">
        <v>203</v>
      </c>
      <c r="C73" s="44" t="s">
        <v>284</v>
      </c>
      <c r="D73" s="51">
        <v>50</v>
      </c>
      <c r="E73" s="51">
        <v>25</v>
      </c>
      <c r="F73" s="51">
        <v>10.5</v>
      </c>
      <c r="G73" s="117">
        <f t="shared" si="2"/>
        <v>0.21</v>
      </c>
      <c r="H73" s="117">
        <f t="shared" si="3"/>
        <v>0.42</v>
      </c>
      <c r="I73" s="37"/>
    </row>
    <row r="74" spans="1:9" s="16" customFormat="1" ht="52.5" customHeight="1">
      <c r="A74" s="44"/>
      <c r="B74" s="43" t="s">
        <v>352</v>
      </c>
      <c r="C74" s="44" t="s">
        <v>351</v>
      </c>
      <c r="D74" s="51">
        <v>659.3</v>
      </c>
      <c r="E74" s="51">
        <v>312</v>
      </c>
      <c r="F74" s="51">
        <v>0</v>
      </c>
      <c r="G74" s="117">
        <f t="shared" si="2"/>
        <v>0</v>
      </c>
      <c r="H74" s="117">
        <f t="shared" si="3"/>
        <v>0</v>
      </c>
      <c r="I74" s="37"/>
    </row>
    <row r="75" spans="1:9" s="16" customFormat="1" ht="50.25" customHeight="1">
      <c r="A75" s="44"/>
      <c r="B75" s="43" t="s">
        <v>354</v>
      </c>
      <c r="C75" s="44" t="s">
        <v>353</v>
      </c>
      <c r="D75" s="51">
        <v>340.7</v>
      </c>
      <c r="E75" s="51">
        <v>188</v>
      </c>
      <c r="F75" s="51">
        <v>0</v>
      </c>
      <c r="G75" s="117">
        <f t="shared" si="2"/>
        <v>0</v>
      </c>
      <c r="H75" s="117">
        <f t="shared" si="3"/>
        <v>0</v>
      </c>
      <c r="I75" s="37"/>
    </row>
    <row r="76" spans="1:9" s="16" customFormat="1" ht="36" customHeight="1">
      <c r="A76" s="44"/>
      <c r="B76" s="43" t="s">
        <v>409</v>
      </c>
      <c r="C76" s="44" t="s">
        <v>408</v>
      </c>
      <c r="D76" s="51">
        <v>280</v>
      </c>
      <c r="E76" s="51">
        <v>105</v>
      </c>
      <c r="F76" s="51">
        <v>0</v>
      </c>
      <c r="G76" s="117">
        <f t="shared" si="2"/>
        <v>0</v>
      </c>
      <c r="H76" s="117">
        <f t="shared" si="3"/>
        <v>0</v>
      </c>
      <c r="I76" s="37"/>
    </row>
    <row r="77" spans="1:9" s="16" customFormat="1" ht="50.25" customHeight="1">
      <c r="A77" s="44"/>
      <c r="B77" s="43" t="s">
        <v>396</v>
      </c>
      <c r="C77" s="44" t="s">
        <v>395</v>
      </c>
      <c r="D77" s="51">
        <v>2600</v>
      </c>
      <c r="E77" s="51">
        <v>2600</v>
      </c>
      <c r="F77" s="51">
        <v>0</v>
      </c>
      <c r="G77" s="117">
        <f t="shared" si="2"/>
        <v>0</v>
      </c>
      <c r="H77" s="117">
        <v>0</v>
      </c>
      <c r="I77" s="37"/>
    </row>
    <row r="78" spans="1:9" s="16" customFormat="1" ht="34.5" customHeight="1">
      <c r="A78" s="44"/>
      <c r="B78" s="43" t="s">
        <v>411</v>
      </c>
      <c r="C78" s="44" t="s">
        <v>410</v>
      </c>
      <c r="D78" s="51">
        <v>2361.2</v>
      </c>
      <c r="E78" s="51">
        <v>708.4</v>
      </c>
      <c r="F78" s="51">
        <v>0</v>
      </c>
      <c r="G78" s="117">
        <f t="shared" si="2"/>
        <v>0</v>
      </c>
      <c r="H78" s="117">
        <v>0</v>
      </c>
      <c r="I78" s="37"/>
    </row>
    <row r="79" spans="1:9" s="16" customFormat="1" ht="21.75" customHeight="1">
      <c r="A79" s="44"/>
      <c r="B79" s="43" t="s">
        <v>162</v>
      </c>
      <c r="C79" s="44" t="s">
        <v>256</v>
      </c>
      <c r="D79" s="51">
        <v>9199.1</v>
      </c>
      <c r="E79" s="51">
        <v>6213.7</v>
      </c>
      <c r="F79" s="51">
        <v>4990.5</v>
      </c>
      <c r="G79" s="117">
        <f t="shared" si="2"/>
        <v>0.5424987227011338</v>
      </c>
      <c r="H79" s="117">
        <f t="shared" si="3"/>
        <v>0.8031446642097302</v>
      </c>
      <c r="I79" s="37"/>
    </row>
    <row r="80" spans="1:9" s="16" customFormat="1" ht="21.75" customHeight="1">
      <c r="A80" s="44"/>
      <c r="B80" s="43" t="s">
        <v>163</v>
      </c>
      <c r="C80" s="44" t="s">
        <v>259</v>
      </c>
      <c r="D80" s="51">
        <v>10800</v>
      </c>
      <c r="E80" s="51">
        <v>6700</v>
      </c>
      <c r="F80" s="51">
        <v>1381.7</v>
      </c>
      <c r="G80" s="117">
        <f t="shared" si="2"/>
        <v>0.12793518518518518</v>
      </c>
      <c r="H80" s="117">
        <f t="shared" si="3"/>
        <v>0.20622388059701494</v>
      </c>
      <c r="I80" s="37"/>
    </row>
    <row r="81" spans="1:9" s="11" customFormat="1" ht="21.75" customHeight="1">
      <c r="A81" s="47" t="s">
        <v>43</v>
      </c>
      <c r="B81" s="154" t="s">
        <v>44</v>
      </c>
      <c r="C81" s="47"/>
      <c r="D81" s="50">
        <f>D82</f>
        <v>3695.6</v>
      </c>
      <c r="E81" s="50">
        <f>E82</f>
        <v>2641.7</v>
      </c>
      <c r="F81" s="50">
        <f>F82</f>
        <v>1258.8</v>
      </c>
      <c r="G81" s="117">
        <f t="shared" si="2"/>
        <v>0.340621279359238</v>
      </c>
      <c r="H81" s="117">
        <f t="shared" si="3"/>
        <v>0.4765113373963736</v>
      </c>
      <c r="I81" s="38"/>
    </row>
    <row r="82" spans="1:9" s="16" customFormat="1" ht="37.5" customHeight="1">
      <c r="A82" s="44" t="s">
        <v>332</v>
      </c>
      <c r="B82" s="43" t="s">
        <v>333</v>
      </c>
      <c r="C82" s="44"/>
      <c r="D82" s="51">
        <v>3695.6</v>
      </c>
      <c r="E82" s="51">
        <v>2641.7</v>
      </c>
      <c r="F82" s="51">
        <v>1258.8</v>
      </c>
      <c r="G82" s="117">
        <f t="shared" si="2"/>
        <v>0.340621279359238</v>
      </c>
      <c r="H82" s="117">
        <f t="shared" si="3"/>
        <v>0.4765113373963736</v>
      </c>
      <c r="I82" s="37"/>
    </row>
    <row r="83" spans="1:8" ht="20.25" customHeight="1">
      <c r="A83" s="47">
        <v>1000</v>
      </c>
      <c r="B83" s="154" t="s">
        <v>55</v>
      </c>
      <c r="C83" s="47"/>
      <c r="D83" s="50">
        <f>D84</f>
        <v>320</v>
      </c>
      <c r="E83" s="50">
        <f>E84</f>
        <v>181.6</v>
      </c>
      <c r="F83" s="50">
        <f>F84</f>
        <v>133.9</v>
      </c>
      <c r="G83" s="117">
        <f t="shared" si="2"/>
        <v>0.4184375</v>
      </c>
      <c r="H83" s="117">
        <f t="shared" si="3"/>
        <v>0.7373348017621146</v>
      </c>
    </row>
    <row r="84" spans="1:8" ht="39.75" customHeight="1">
      <c r="A84" s="157">
        <v>1001</v>
      </c>
      <c r="B84" s="153" t="s">
        <v>194</v>
      </c>
      <c r="C84" s="157" t="s">
        <v>56</v>
      </c>
      <c r="D84" s="45">
        <v>320</v>
      </c>
      <c r="E84" s="45">
        <v>181.6</v>
      </c>
      <c r="F84" s="45">
        <v>133.9</v>
      </c>
      <c r="G84" s="117">
        <f t="shared" si="2"/>
        <v>0.4184375</v>
      </c>
      <c r="H84" s="117">
        <f t="shared" si="3"/>
        <v>0.7373348017621146</v>
      </c>
    </row>
    <row r="85" spans="1:8" ht="29.25" customHeight="1">
      <c r="A85" s="47" t="s">
        <v>59</v>
      </c>
      <c r="B85" s="154" t="s">
        <v>123</v>
      </c>
      <c r="C85" s="47"/>
      <c r="D85" s="50">
        <f>D86</f>
        <v>26978</v>
      </c>
      <c r="E85" s="50">
        <f>E86</f>
        <v>17925.6</v>
      </c>
      <c r="F85" s="50">
        <f>F86</f>
        <v>12213.1</v>
      </c>
      <c r="G85" s="117">
        <f t="shared" si="2"/>
        <v>0.45270590851805176</v>
      </c>
      <c r="H85" s="117">
        <f t="shared" si="3"/>
        <v>0.6813216851876647</v>
      </c>
    </row>
    <row r="86" spans="1:8" ht="37.5" customHeight="1">
      <c r="A86" s="157" t="s">
        <v>60</v>
      </c>
      <c r="B86" s="153" t="s">
        <v>204</v>
      </c>
      <c r="C86" s="157" t="s">
        <v>60</v>
      </c>
      <c r="D86" s="45">
        <v>26978</v>
      </c>
      <c r="E86" s="45">
        <v>17925.6</v>
      </c>
      <c r="F86" s="45">
        <v>12213.1</v>
      </c>
      <c r="G86" s="117">
        <f t="shared" si="2"/>
        <v>0.45270590851805176</v>
      </c>
      <c r="H86" s="117">
        <f t="shared" si="3"/>
        <v>0.6813216851876647</v>
      </c>
    </row>
    <row r="87" spans="1:8" ht="20.25" customHeight="1">
      <c r="A87" s="47" t="s">
        <v>127</v>
      </c>
      <c r="B87" s="154" t="s">
        <v>128</v>
      </c>
      <c r="C87" s="47"/>
      <c r="D87" s="50">
        <f>D88</f>
        <v>70</v>
      </c>
      <c r="E87" s="50">
        <f>E88</f>
        <v>60.7</v>
      </c>
      <c r="F87" s="50">
        <f>F88</f>
        <v>60.7</v>
      </c>
      <c r="G87" s="117">
        <f t="shared" si="2"/>
        <v>0.8671428571428572</v>
      </c>
      <c r="H87" s="117">
        <f t="shared" si="3"/>
        <v>1</v>
      </c>
    </row>
    <row r="88" spans="1:8" ht="18.75" customHeight="1">
      <c r="A88" s="157" t="s">
        <v>129</v>
      </c>
      <c r="B88" s="153" t="s">
        <v>130</v>
      </c>
      <c r="C88" s="157" t="s">
        <v>129</v>
      </c>
      <c r="D88" s="45">
        <v>70</v>
      </c>
      <c r="E88" s="45">
        <v>60.7</v>
      </c>
      <c r="F88" s="45">
        <v>60.7</v>
      </c>
      <c r="G88" s="117">
        <f t="shared" si="2"/>
        <v>0.8671428571428572</v>
      </c>
      <c r="H88" s="117">
        <f t="shared" si="3"/>
        <v>1</v>
      </c>
    </row>
    <row r="89" spans="1:8" ht="25.5" customHeight="1" hidden="1">
      <c r="A89" s="47"/>
      <c r="B89" s="154" t="s">
        <v>94</v>
      </c>
      <c r="C89" s="47"/>
      <c r="D89" s="50">
        <f>D90+D91+D92</f>
        <v>0</v>
      </c>
      <c r="E89" s="50">
        <f>E90+E91+E92</f>
        <v>0</v>
      </c>
      <c r="F89" s="50">
        <f>F90+F91+F92</f>
        <v>0</v>
      </c>
      <c r="G89" s="117" t="e">
        <f t="shared" si="2"/>
        <v>#DIV/0!</v>
      </c>
      <c r="H89" s="117" t="e">
        <f t="shared" si="3"/>
        <v>#DIV/0!</v>
      </c>
    </row>
    <row r="90" spans="1:9" s="16" customFormat="1" ht="30" customHeight="1" hidden="1">
      <c r="A90" s="44"/>
      <c r="B90" s="43" t="s">
        <v>95</v>
      </c>
      <c r="C90" s="44" t="s">
        <v>173</v>
      </c>
      <c r="D90" s="51">
        <v>0</v>
      </c>
      <c r="E90" s="51">
        <v>0</v>
      </c>
      <c r="F90" s="51">
        <v>0</v>
      </c>
      <c r="G90" s="117" t="e">
        <f t="shared" si="2"/>
        <v>#DIV/0!</v>
      </c>
      <c r="H90" s="117" t="e">
        <f t="shared" si="3"/>
        <v>#DIV/0!</v>
      </c>
      <c r="I90" s="37"/>
    </row>
    <row r="91" spans="1:9" s="16" customFormat="1" ht="106.5" customHeight="1" hidden="1">
      <c r="A91" s="44"/>
      <c r="B91" s="119" t="s">
        <v>0</v>
      </c>
      <c r="C91" s="44" t="s">
        <v>158</v>
      </c>
      <c r="D91" s="51">
        <v>0</v>
      </c>
      <c r="E91" s="51">
        <v>0</v>
      </c>
      <c r="F91" s="51">
        <v>0</v>
      </c>
      <c r="G91" s="117" t="e">
        <f t="shared" si="2"/>
        <v>#DIV/0!</v>
      </c>
      <c r="H91" s="117" t="e">
        <f t="shared" si="3"/>
        <v>#DIV/0!</v>
      </c>
      <c r="I91" s="37"/>
    </row>
    <row r="92" spans="1:9" s="16" customFormat="1" ht="91.5" customHeight="1" hidden="1">
      <c r="A92" s="44"/>
      <c r="B92" s="119" t="s">
        <v>1</v>
      </c>
      <c r="C92" s="44" t="s">
        <v>159</v>
      </c>
      <c r="D92" s="51">
        <v>0</v>
      </c>
      <c r="E92" s="51">
        <v>0</v>
      </c>
      <c r="F92" s="51">
        <v>0</v>
      </c>
      <c r="G92" s="117" t="e">
        <f t="shared" si="2"/>
        <v>#DIV/0!</v>
      </c>
      <c r="H92" s="117" t="e">
        <f t="shared" si="3"/>
        <v>#DIV/0!</v>
      </c>
      <c r="I92" s="37"/>
    </row>
    <row r="93" spans="1:8" ht="27" customHeight="1">
      <c r="A93" s="157"/>
      <c r="B93" s="154" t="s">
        <v>62</v>
      </c>
      <c r="C93" s="47"/>
      <c r="D93" s="50">
        <f>D33+D44+D50+D56+D83+D87+D89+D81+D85</f>
        <v>73409.4</v>
      </c>
      <c r="E93" s="50">
        <f>E33+E44+E50+E56+E83+E87+E89+E81+E85</f>
        <v>46394.399999999994</v>
      </c>
      <c r="F93" s="50">
        <f>F33+F44+F50+F56+F83+F87+F89+F81+F85</f>
        <v>21724.800000000003</v>
      </c>
      <c r="G93" s="117">
        <f t="shared" si="2"/>
        <v>0.295940301923187</v>
      </c>
      <c r="H93" s="117">
        <f t="shared" si="3"/>
        <v>0.46826341110133995</v>
      </c>
    </row>
    <row r="94" spans="1:8" ht="18.75">
      <c r="A94" s="158"/>
      <c r="B94" s="153" t="s">
        <v>77</v>
      </c>
      <c r="C94" s="157"/>
      <c r="D94" s="68">
        <f>D89</f>
        <v>0</v>
      </c>
      <c r="E94" s="68">
        <f>E89</f>
        <v>0</v>
      </c>
      <c r="F94" s="68">
        <f>F89</f>
        <v>0</v>
      </c>
      <c r="G94" s="117">
        <v>0</v>
      </c>
      <c r="H94" s="117">
        <v>0</v>
      </c>
    </row>
    <row r="97" spans="2:6" ht="18">
      <c r="B97" s="73" t="s">
        <v>87</v>
      </c>
      <c r="C97" s="74"/>
      <c r="F97" s="72">
        <v>3699.7</v>
      </c>
    </row>
    <row r="98" spans="2:3" ht="18">
      <c r="B98" s="73"/>
      <c r="C98" s="74"/>
    </row>
    <row r="99" spans="2:3" ht="18">
      <c r="B99" s="73" t="s">
        <v>78</v>
      </c>
      <c r="C99" s="74"/>
    </row>
    <row r="100" spans="2:3" ht="18">
      <c r="B100" s="73" t="s">
        <v>79</v>
      </c>
      <c r="C100" s="74"/>
    </row>
    <row r="101" spans="2:3" ht="18">
      <c r="B101" s="73"/>
      <c r="C101" s="74"/>
    </row>
    <row r="102" spans="2:3" ht="18">
      <c r="B102" s="73" t="s">
        <v>80</v>
      </c>
      <c r="C102" s="74"/>
    </row>
    <row r="103" spans="2:3" ht="18">
      <c r="B103" s="73" t="s">
        <v>81</v>
      </c>
      <c r="C103" s="74"/>
    </row>
    <row r="104" spans="2:3" ht="18">
      <c r="B104" s="73"/>
      <c r="C104" s="74"/>
    </row>
    <row r="105" spans="2:3" ht="18">
      <c r="B105" s="73" t="s">
        <v>82</v>
      </c>
      <c r="C105" s="74"/>
    </row>
    <row r="106" spans="2:3" ht="18">
      <c r="B106" s="73" t="s">
        <v>83</v>
      </c>
      <c r="C106" s="74"/>
    </row>
    <row r="107" spans="2:3" ht="18">
      <c r="B107" s="73"/>
      <c r="C107" s="74"/>
    </row>
    <row r="108" spans="2:3" ht="18">
      <c r="B108" s="73" t="s">
        <v>84</v>
      </c>
      <c r="C108" s="74"/>
    </row>
    <row r="109" spans="2:3" ht="18">
      <c r="B109" s="73" t="s">
        <v>85</v>
      </c>
      <c r="C109" s="74"/>
    </row>
    <row r="110" spans="2:3" ht="18">
      <c r="B110" s="73"/>
      <c r="C110" s="74"/>
    </row>
    <row r="111" spans="2:3" ht="18">
      <c r="B111" s="73"/>
      <c r="C111" s="74"/>
    </row>
    <row r="112" spans="2:8" ht="18">
      <c r="B112" s="73" t="s">
        <v>86</v>
      </c>
      <c r="C112" s="74"/>
      <c r="E112" s="71"/>
      <c r="F112" s="71">
        <f>F97+F28-F93</f>
        <v>3334.399999999998</v>
      </c>
      <c r="H112" s="71"/>
    </row>
    <row r="115" spans="2:3" ht="18">
      <c r="B115" s="73" t="s">
        <v>88</v>
      </c>
      <c r="C115" s="74"/>
    </row>
    <row r="116" spans="2:3" ht="18">
      <c r="B116" s="73" t="s">
        <v>89</v>
      </c>
      <c r="C116" s="74"/>
    </row>
    <row r="117" spans="2:3" ht="18">
      <c r="B117" s="73" t="s">
        <v>90</v>
      </c>
      <c r="C117" s="74"/>
    </row>
  </sheetData>
  <sheetProtection/>
  <mergeCells count="16">
    <mergeCell ref="A31:A32"/>
    <mergeCell ref="B31:B32"/>
    <mergeCell ref="D31:D32"/>
    <mergeCell ref="H31:H32"/>
    <mergeCell ref="E31:E32"/>
    <mergeCell ref="C31:C32"/>
    <mergeCell ref="A1:H1"/>
    <mergeCell ref="G2:G3"/>
    <mergeCell ref="G31:G32"/>
    <mergeCell ref="A30:H30"/>
    <mergeCell ref="F31:F32"/>
    <mergeCell ref="H2:H3"/>
    <mergeCell ref="B2:B3"/>
    <mergeCell ref="D2:D3"/>
    <mergeCell ref="E2:E3"/>
    <mergeCell ref="F2:F3"/>
  </mergeCells>
  <printOptions/>
  <pageMargins left="0.7874015748031497" right="0.3937007874015748" top="0.3937007874015748" bottom="0.3937007874015748" header="0" footer="0"/>
  <pageSetup fitToHeight="5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I85"/>
  <sheetViews>
    <sheetView zoomScalePageLayoutView="0" workbookViewId="0" topLeftCell="A1">
      <selection activeCell="H4" sqref="A1:H16384"/>
    </sheetView>
  </sheetViews>
  <sheetFormatPr defaultColWidth="9.140625" defaultRowHeight="12.75"/>
  <cols>
    <col min="1" max="1" width="6.7109375" style="105" customWidth="1"/>
    <col min="2" max="2" width="37.421875" style="69" customWidth="1"/>
    <col min="3" max="3" width="11.8515625" style="101" hidden="1" customWidth="1"/>
    <col min="4" max="5" width="11.7109375" style="102" customWidth="1"/>
    <col min="6" max="7" width="11.140625" style="102" customWidth="1"/>
    <col min="8" max="8" width="12.00390625" style="102" customWidth="1"/>
    <col min="9" max="9" width="12.57421875" style="30" customWidth="1"/>
    <col min="10" max="16384" width="9.140625" style="1" customWidth="1"/>
  </cols>
  <sheetData>
    <row r="1" spans="1:9" s="7" customFormat="1" ht="67.5" customHeight="1">
      <c r="A1" s="166" t="s">
        <v>401</v>
      </c>
      <c r="B1" s="166"/>
      <c r="C1" s="166"/>
      <c r="D1" s="166"/>
      <c r="E1" s="166"/>
      <c r="F1" s="166"/>
      <c r="G1" s="166"/>
      <c r="H1" s="166"/>
      <c r="I1" s="36"/>
    </row>
    <row r="2" spans="1:8" ht="12.75" customHeight="1">
      <c r="A2" s="79"/>
      <c r="B2" s="181" t="s">
        <v>2</v>
      </c>
      <c r="C2" s="80"/>
      <c r="D2" s="197" t="s">
        <v>3</v>
      </c>
      <c r="E2" s="198" t="s">
        <v>415</v>
      </c>
      <c r="F2" s="197" t="s">
        <v>4</v>
      </c>
      <c r="G2" s="198" t="s">
        <v>416</v>
      </c>
      <c r="H2" s="198" t="s">
        <v>417</v>
      </c>
    </row>
    <row r="3" spans="1:8" ht="48.75" customHeight="1">
      <c r="A3" s="81"/>
      <c r="B3" s="182"/>
      <c r="C3" s="82"/>
      <c r="D3" s="197"/>
      <c r="E3" s="199"/>
      <c r="F3" s="197"/>
      <c r="G3" s="199"/>
      <c r="H3" s="199"/>
    </row>
    <row r="4" spans="1:8" ht="18.75">
      <c r="A4" s="81"/>
      <c r="B4" s="153" t="s">
        <v>76</v>
      </c>
      <c r="C4" s="83"/>
      <c r="D4" s="92">
        <f>D5+D6+D7+D8+D9+D10+D11+D12+D13+D14+D15+D16+D17+D18+D19</f>
        <v>4235</v>
      </c>
      <c r="E4" s="92">
        <f>E5+E6+E7+E8+E9+E10+E11+E12+E13+E14+E15+E16+E17+E18+E19</f>
        <v>981</v>
      </c>
      <c r="F4" s="92">
        <f>F5+F6+F7+F8+F9+F10+F11+F12+F13+F14+F15+F16+F17+F18+F19</f>
        <v>1491.6000000000001</v>
      </c>
      <c r="G4" s="93">
        <f>F4/D4</f>
        <v>0.35220779220779225</v>
      </c>
      <c r="H4" s="93">
        <f>F4/E4</f>
        <v>1.5204892966360857</v>
      </c>
    </row>
    <row r="5" spans="1:8" ht="18.75">
      <c r="A5" s="81"/>
      <c r="B5" s="153" t="s">
        <v>5</v>
      </c>
      <c r="C5" s="86"/>
      <c r="D5" s="84">
        <v>240</v>
      </c>
      <c r="E5" s="84">
        <v>100</v>
      </c>
      <c r="F5" s="84">
        <v>64.8</v>
      </c>
      <c r="G5" s="85">
        <f aca="true" t="shared" si="0" ref="G5:G27">F5/D5</f>
        <v>0.26999999999999996</v>
      </c>
      <c r="H5" s="85">
        <f aca="true" t="shared" si="1" ref="H5:H27">F5/E5</f>
        <v>0.648</v>
      </c>
    </row>
    <row r="6" spans="1:8" ht="18.75" hidden="1">
      <c r="A6" s="81"/>
      <c r="B6" s="153" t="s">
        <v>222</v>
      </c>
      <c r="C6" s="86"/>
      <c r="D6" s="84">
        <v>0</v>
      </c>
      <c r="E6" s="84">
        <v>0</v>
      </c>
      <c r="F6" s="84">
        <v>0</v>
      </c>
      <c r="G6" s="85" t="e">
        <f t="shared" si="0"/>
        <v>#DIV/0!</v>
      </c>
      <c r="H6" s="85" t="e">
        <f t="shared" si="1"/>
        <v>#DIV/0!</v>
      </c>
    </row>
    <row r="7" spans="1:8" ht="18.75">
      <c r="A7" s="81"/>
      <c r="B7" s="153" t="s">
        <v>7</v>
      </c>
      <c r="C7" s="86"/>
      <c r="D7" s="84">
        <v>857</v>
      </c>
      <c r="E7" s="84">
        <v>350</v>
      </c>
      <c r="F7" s="84">
        <v>1058.8</v>
      </c>
      <c r="G7" s="85">
        <f t="shared" si="0"/>
        <v>1.235472578763127</v>
      </c>
      <c r="H7" s="85">
        <f t="shared" si="1"/>
        <v>3.025142857142857</v>
      </c>
    </row>
    <row r="8" spans="1:8" ht="18.75">
      <c r="A8" s="81"/>
      <c r="B8" s="153" t="s">
        <v>8</v>
      </c>
      <c r="C8" s="86"/>
      <c r="D8" s="84">
        <v>338</v>
      </c>
      <c r="E8" s="84">
        <v>100</v>
      </c>
      <c r="F8" s="84">
        <v>10.7</v>
      </c>
      <c r="G8" s="85">
        <f t="shared" si="0"/>
        <v>0.03165680473372781</v>
      </c>
      <c r="H8" s="85">
        <f t="shared" si="1"/>
        <v>0.107</v>
      </c>
    </row>
    <row r="9" spans="1:8" ht="18.75">
      <c r="A9" s="81"/>
      <c r="B9" s="153" t="s">
        <v>9</v>
      </c>
      <c r="C9" s="86"/>
      <c r="D9" s="84">
        <v>2788</v>
      </c>
      <c r="E9" s="84">
        <v>425</v>
      </c>
      <c r="F9" s="84">
        <v>340.1</v>
      </c>
      <c r="G9" s="85">
        <f t="shared" si="0"/>
        <v>0.12198708751793401</v>
      </c>
      <c r="H9" s="85">
        <f t="shared" si="1"/>
        <v>0.8002352941176472</v>
      </c>
    </row>
    <row r="10" spans="1:8" ht="18.75">
      <c r="A10" s="81"/>
      <c r="B10" s="153" t="s">
        <v>101</v>
      </c>
      <c r="C10" s="86"/>
      <c r="D10" s="84">
        <v>12</v>
      </c>
      <c r="E10" s="84">
        <v>6</v>
      </c>
      <c r="F10" s="84">
        <v>17.2</v>
      </c>
      <c r="G10" s="85">
        <f t="shared" si="0"/>
        <v>1.4333333333333333</v>
      </c>
      <c r="H10" s="85">
        <f t="shared" si="1"/>
        <v>2.8666666666666667</v>
      </c>
    </row>
    <row r="11" spans="1:8" ht="31.5">
      <c r="A11" s="81"/>
      <c r="B11" s="153" t="s">
        <v>10</v>
      </c>
      <c r="C11" s="86"/>
      <c r="D11" s="84">
        <v>0</v>
      </c>
      <c r="E11" s="84">
        <v>0</v>
      </c>
      <c r="F11" s="84">
        <v>0</v>
      </c>
      <c r="G11" s="85">
        <v>0</v>
      </c>
      <c r="H11" s="85">
        <v>0</v>
      </c>
    </row>
    <row r="12" spans="1:8" ht="18.75">
      <c r="A12" s="81"/>
      <c r="B12" s="153" t="s">
        <v>11</v>
      </c>
      <c r="C12" s="86"/>
      <c r="D12" s="84">
        <v>0</v>
      </c>
      <c r="E12" s="84">
        <v>0</v>
      </c>
      <c r="F12" s="84">
        <v>0</v>
      </c>
      <c r="G12" s="85">
        <v>0</v>
      </c>
      <c r="H12" s="85">
        <v>0</v>
      </c>
    </row>
    <row r="13" spans="1:8" ht="18.75">
      <c r="A13" s="81"/>
      <c r="B13" s="153" t="s">
        <v>12</v>
      </c>
      <c r="C13" s="86"/>
      <c r="D13" s="84">
        <v>0</v>
      </c>
      <c r="E13" s="84">
        <v>0</v>
      </c>
      <c r="F13" s="84">
        <v>0</v>
      </c>
      <c r="G13" s="85">
        <v>0</v>
      </c>
      <c r="H13" s="85">
        <v>0</v>
      </c>
    </row>
    <row r="14" spans="1:8" ht="18.75">
      <c r="A14" s="81"/>
      <c r="B14" s="153" t="s">
        <v>14</v>
      </c>
      <c r="C14" s="86"/>
      <c r="D14" s="84">
        <v>0</v>
      </c>
      <c r="E14" s="84">
        <v>0</v>
      </c>
      <c r="F14" s="84">
        <v>0</v>
      </c>
      <c r="G14" s="85">
        <v>0</v>
      </c>
      <c r="H14" s="85">
        <v>0</v>
      </c>
    </row>
    <row r="15" spans="1:8" ht="18.75">
      <c r="A15" s="81"/>
      <c r="B15" s="153" t="s">
        <v>15</v>
      </c>
      <c r="C15" s="86"/>
      <c r="D15" s="84">
        <v>0</v>
      </c>
      <c r="E15" s="84">
        <v>0</v>
      </c>
      <c r="F15" s="84">
        <v>0</v>
      </c>
      <c r="G15" s="85">
        <v>0</v>
      </c>
      <c r="H15" s="85">
        <v>0</v>
      </c>
    </row>
    <row r="16" spans="1:8" ht="31.5">
      <c r="A16" s="81"/>
      <c r="B16" s="153" t="s">
        <v>16</v>
      </c>
      <c r="C16" s="86"/>
      <c r="D16" s="84">
        <v>0</v>
      </c>
      <c r="E16" s="84">
        <v>0</v>
      </c>
      <c r="F16" s="84">
        <v>0</v>
      </c>
      <c r="G16" s="85">
        <v>0</v>
      </c>
      <c r="H16" s="85">
        <v>0</v>
      </c>
    </row>
    <row r="17" spans="1:8" ht="31.5">
      <c r="A17" s="81"/>
      <c r="B17" s="153" t="s">
        <v>251</v>
      </c>
      <c r="C17" s="86"/>
      <c r="D17" s="84">
        <v>0</v>
      </c>
      <c r="E17" s="84">
        <v>0</v>
      </c>
      <c r="F17" s="84">
        <v>0</v>
      </c>
      <c r="G17" s="85">
        <v>0</v>
      </c>
      <c r="H17" s="85">
        <v>0</v>
      </c>
    </row>
    <row r="18" spans="1:8" ht="18.75">
      <c r="A18" s="81"/>
      <c r="B18" s="153" t="s">
        <v>112</v>
      </c>
      <c r="C18" s="86"/>
      <c r="D18" s="84">
        <v>0</v>
      </c>
      <c r="E18" s="84">
        <v>0</v>
      </c>
      <c r="F18" s="84">
        <v>0</v>
      </c>
      <c r="G18" s="85">
        <v>0</v>
      </c>
      <c r="H18" s="85">
        <v>0</v>
      </c>
    </row>
    <row r="19" spans="1:8" ht="18.75">
      <c r="A19" s="81"/>
      <c r="B19" s="153" t="s">
        <v>21</v>
      </c>
      <c r="C19" s="86"/>
      <c r="D19" s="84">
        <v>0</v>
      </c>
      <c r="E19" s="84">
        <v>0</v>
      </c>
      <c r="F19" s="84"/>
      <c r="G19" s="85">
        <v>0</v>
      </c>
      <c r="H19" s="85">
        <v>0</v>
      </c>
    </row>
    <row r="20" spans="1:8" ht="31.5">
      <c r="A20" s="81"/>
      <c r="B20" s="154" t="s">
        <v>75</v>
      </c>
      <c r="C20" s="87"/>
      <c r="D20" s="84">
        <f>D21+D22+D23+D24+D25</f>
        <v>267.4</v>
      </c>
      <c r="E20" s="84">
        <f>E21+E22+E23+E24+E25</f>
        <v>133.8</v>
      </c>
      <c r="F20" s="84">
        <f>F21+F22+F23+F24+F25</f>
        <v>69.5</v>
      </c>
      <c r="G20" s="85">
        <f t="shared" si="0"/>
        <v>0.2599102468212416</v>
      </c>
      <c r="H20" s="85">
        <f t="shared" si="1"/>
        <v>0.5194319880418534</v>
      </c>
    </row>
    <row r="21" spans="1:8" ht="18.75">
      <c r="A21" s="81"/>
      <c r="B21" s="153" t="s">
        <v>23</v>
      </c>
      <c r="C21" s="86"/>
      <c r="D21" s="84">
        <v>113.5</v>
      </c>
      <c r="E21" s="84">
        <v>56.8</v>
      </c>
      <c r="F21" s="84">
        <v>35.3</v>
      </c>
      <c r="G21" s="85">
        <f t="shared" si="0"/>
        <v>0.3110132158590308</v>
      </c>
      <c r="H21" s="85">
        <f t="shared" si="1"/>
        <v>0.6214788732394366</v>
      </c>
    </row>
    <row r="22" spans="1:8" ht="18.75">
      <c r="A22" s="81"/>
      <c r="B22" s="153" t="s">
        <v>61</v>
      </c>
      <c r="C22" s="86"/>
      <c r="D22" s="84">
        <v>0</v>
      </c>
      <c r="E22" s="84">
        <v>0</v>
      </c>
      <c r="F22" s="84">
        <v>0</v>
      </c>
      <c r="G22" s="85">
        <v>0</v>
      </c>
      <c r="H22" s="85">
        <v>0</v>
      </c>
    </row>
    <row r="23" spans="1:8" ht="18.75">
      <c r="A23" s="81"/>
      <c r="B23" s="153" t="s">
        <v>96</v>
      </c>
      <c r="C23" s="86"/>
      <c r="D23" s="84">
        <v>153.9</v>
      </c>
      <c r="E23" s="84">
        <v>77</v>
      </c>
      <c r="F23" s="84">
        <v>34.2</v>
      </c>
      <c r="G23" s="85">
        <f t="shared" si="0"/>
        <v>0.22222222222222224</v>
      </c>
      <c r="H23" s="85">
        <f t="shared" si="1"/>
        <v>0.4441558441558442</v>
      </c>
    </row>
    <row r="24" spans="1:8" ht="47.25">
      <c r="A24" s="81"/>
      <c r="B24" s="153" t="s">
        <v>26</v>
      </c>
      <c r="C24" s="86"/>
      <c r="D24" s="84">
        <v>0</v>
      </c>
      <c r="E24" s="84"/>
      <c r="F24" s="84">
        <v>0</v>
      </c>
      <c r="G24" s="85">
        <v>0</v>
      </c>
      <c r="H24" s="85">
        <v>0</v>
      </c>
    </row>
    <row r="25" spans="1:8" ht="32.25" thickBot="1">
      <c r="A25" s="81"/>
      <c r="B25" s="88" t="s">
        <v>144</v>
      </c>
      <c r="C25" s="89"/>
      <c r="D25" s="84">
        <v>0</v>
      </c>
      <c r="E25" s="84">
        <v>0</v>
      </c>
      <c r="F25" s="84">
        <v>0</v>
      </c>
      <c r="G25" s="85">
        <v>0</v>
      </c>
      <c r="H25" s="85">
        <v>0</v>
      </c>
    </row>
    <row r="26" spans="1:8" ht="18.75">
      <c r="A26" s="90"/>
      <c r="B26" s="154" t="s">
        <v>27</v>
      </c>
      <c r="C26" s="91"/>
      <c r="D26" s="84">
        <f>D4+D20</f>
        <v>4502.4</v>
      </c>
      <c r="E26" s="84">
        <f>E4+E20</f>
        <v>1114.8</v>
      </c>
      <c r="F26" s="84">
        <f>F4+F20</f>
        <v>1561.1000000000001</v>
      </c>
      <c r="G26" s="85">
        <f t="shared" si="0"/>
        <v>0.3467261904761905</v>
      </c>
      <c r="H26" s="85">
        <f t="shared" si="1"/>
        <v>1.4003408683171872</v>
      </c>
    </row>
    <row r="27" spans="1:8" ht="18.75">
      <c r="A27" s="81"/>
      <c r="B27" s="153" t="s">
        <v>102</v>
      </c>
      <c r="C27" s="86"/>
      <c r="D27" s="84">
        <f>D4</f>
        <v>4235</v>
      </c>
      <c r="E27" s="84">
        <f>E4</f>
        <v>981</v>
      </c>
      <c r="F27" s="84">
        <f>F4</f>
        <v>1491.6000000000001</v>
      </c>
      <c r="G27" s="85">
        <f t="shared" si="0"/>
        <v>0.35220779220779225</v>
      </c>
      <c r="H27" s="85">
        <f t="shared" si="1"/>
        <v>1.5204892966360857</v>
      </c>
    </row>
    <row r="28" spans="1:8" ht="12.75">
      <c r="A28" s="163"/>
      <c r="B28" s="175"/>
      <c r="C28" s="175"/>
      <c r="D28" s="175"/>
      <c r="E28" s="175"/>
      <c r="F28" s="175"/>
      <c r="G28" s="175"/>
      <c r="H28" s="176"/>
    </row>
    <row r="29" spans="1:8" ht="15" customHeight="1">
      <c r="A29" s="183" t="s">
        <v>148</v>
      </c>
      <c r="B29" s="181" t="s">
        <v>28</v>
      </c>
      <c r="C29" s="185" t="s">
        <v>174</v>
      </c>
      <c r="D29" s="197" t="s">
        <v>3</v>
      </c>
      <c r="E29" s="198" t="s">
        <v>415</v>
      </c>
      <c r="F29" s="197" t="s">
        <v>4</v>
      </c>
      <c r="G29" s="198" t="s">
        <v>416</v>
      </c>
      <c r="H29" s="198" t="s">
        <v>417</v>
      </c>
    </row>
    <row r="30" spans="1:8" ht="41.25" customHeight="1">
      <c r="A30" s="184"/>
      <c r="B30" s="182"/>
      <c r="C30" s="186"/>
      <c r="D30" s="197"/>
      <c r="E30" s="199"/>
      <c r="F30" s="197"/>
      <c r="G30" s="199"/>
      <c r="H30" s="199"/>
    </row>
    <row r="31" spans="1:8" ht="31.5">
      <c r="A31" s="87" t="s">
        <v>63</v>
      </c>
      <c r="B31" s="154" t="s">
        <v>29</v>
      </c>
      <c r="C31" s="87"/>
      <c r="D31" s="92">
        <f>D32+D33+D34+D35</f>
        <v>2585.8999999999996</v>
      </c>
      <c r="E31" s="92">
        <f>E32+E33+E34+E35</f>
        <v>1616.6</v>
      </c>
      <c r="F31" s="92">
        <f>F32+F33+F34+F35</f>
        <v>689.3</v>
      </c>
      <c r="G31" s="93">
        <f>F31/D31</f>
        <v>0.2665609652345412</v>
      </c>
      <c r="H31" s="93">
        <f>F31/E31</f>
        <v>0.42638871706049736</v>
      </c>
    </row>
    <row r="32" spans="1:8" ht="18.75" hidden="1">
      <c r="A32" s="86" t="s">
        <v>64</v>
      </c>
      <c r="B32" s="153" t="s">
        <v>97</v>
      </c>
      <c r="C32" s="86"/>
      <c r="D32" s="84">
        <v>0</v>
      </c>
      <c r="E32" s="84">
        <v>0</v>
      </c>
      <c r="F32" s="84">
        <v>0</v>
      </c>
      <c r="G32" s="93" t="e">
        <f aca="true" t="shared" si="2" ref="G32:G63">F32/D32</f>
        <v>#DIV/0!</v>
      </c>
      <c r="H32" s="93" t="e">
        <f aca="true" t="shared" si="3" ref="H32:H63">F32/E32</f>
        <v>#DIV/0!</v>
      </c>
    </row>
    <row r="33" spans="1:8" ht="66.75" customHeight="1">
      <c r="A33" s="86" t="s">
        <v>66</v>
      </c>
      <c r="B33" s="153" t="s">
        <v>151</v>
      </c>
      <c r="C33" s="86" t="s">
        <v>66</v>
      </c>
      <c r="D33" s="84">
        <v>2481.2</v>
      </c>
      <c r="E33" s="84">
        <v>1518.3</v>
      </c>
      <c r="F33" s="84">
        <v>689.3</v>
      </c>
      <c r="G33" s="93">
        <f t="shared" si="2"/>
        <v>0.27780912461712076</v>
      </c>
      <c r="H33" s="93">
        <f t="shared" si="3"/>
        <v>0.453994599222815</v>
      </c>
    </row>
    <row r="34" spans="1:8" ht="18.75">
      <c r="A34" s="86" t="s">
        <v>68</v>
      </c>
      <c r="B34" s="153" t="s">
        <v>32</v>
      </c>
      <c r="C34" s="86"/>
      <c r="D34" s="84">
        <v>10</v>
      </c>
      <c r="E34" s="84">
        <v>5</v>
      </c>
      <c r="F34" s="84">
        <v>0</v>
      </c>
      <c r="G34" s="93">
        <f t="shared" si="2"/>
        <v>0</v>
      </c>
      <c r="H34" s="93">
        <v>0</v>
      </c>
    </row>
    <row r="35" spans="1:8" ht="31.5">
      <c r="A35" s="86" t="s">
        <v>122</v>
      </c>
      <c r="B35" s="153" t="s">
        <v>115</v>
      </c>
      <c r="C35" s="86"/>
      <c r="D35" s="84">
        <f>D36+D37</f>
        <v>94.7</v>
      </c>
      <c r="E35" s="84">
        <f>E36+E37</f>
        <v>93.3</v>
      </c>
      <c r="F35" s="84">
        <f>F36+F37</f>
        <v>0</v>
      </c>
      <c r="G35" s="93">
        <f t="shared" si="2"/>
        <v>0</v>
      </c>
      <c r="H35" s="93">
        <f t="shared" si="3"/>
        <v>0</v>
      </c>
    </row>
    <row r="36" spans="1:9" s="16" customFormat="1" ht="31.5">
      <c r="A36" s="94"/>
      <c r="B36" s="43" t="s">
        <v>108</v>
      </c>
      <c r="C36" s="94" t="s">
        <v>255</v>
      </c>
      <c r="D36" s="95">
        <v>4.7</v>
      </c>
      <c r="E36" s="95">
        <v>3.3</v>
      </c>
      <c r="F36" s="95">
        <v>0</v>
      </c>
      <c r="G36" s="93">
        <f t="shared" si="2"/>
        <v>0</v>
      </c>
      <c r="H36" s="93">
        <v>0</v>
      </c>
      <c r="I36" s="37"/>
    </row>
    <row r="37" spans="1:9" s="16" customFormat="1" ht="47.25">
      <c r="A37" s="94"/>
      <c r="B37" s="43" t="s">
        <v>188</v>
      </c>
      <c r="C37" s="94" t="s">
        <v>287</v>
      </c>
      <c r="D37" s="95">
        <v>90</v>
      </c>
      <c r="E37" s="95">
        <v>90</v>
      </c>
      <c r="F37" s="95">
        <v>0</v>
      </c>
      <c r="G37" s="93">
        <f t="shared" si="2"/>
        <v>0</v>
      </c>
      <c r="H37" s="93">
        <f t="shared" si="3"/>
        <v>0</v>
      </c>
      <c r="I37" s="37"/>
    </row>
    <row r="38" spans="1:8" ht="18.75">
      <c r="A38" s="87" t="s">
        <v>104</v>
      </c>
      <c r="B38" s="154" t="s">
        <v>98</v>
      </c>
      <c r="C38" s="87"/>
      <c r="D38" s="84">
        <f>D39</f>
        <v>153.9</v>
      </c>
      <c r="E38" s="84">
        <f>E39</f>
        <v>77</v>
      </c>
      <c r="F38" s="84">
        <f>F39</f>
        <v>34.2</v>
      </c>
      <c r="G38" s="93">
        <f t="shared" si="2"/>
        <v>0.22222222222222224</v>
      </c>
      <c r="H38" s="93">
        <f t="shared" si="3"/>
        <v>0.4441558441558442</v>
      </c>
    </row>
    <row r="39" spans="1:8" ht="51.75" customHeight="1">
      <c r="A39" s="86" t="s">
        <v>105</v>
      </c>
      <c r="B39" s="153" t="s">
        <v>155</v>
      </c>
      <c r="C39" s="86" t="s">
        <v>209</v>
      </c>
      <c r="D39" s="84">
        <v>153.9</v>
      </c>
      <c r="E39" s="84">
        <v>77</v>
      </c>
      <c r="F39" s="84">
        <v>34.2</v>
      </c>
      <c r="G39" s="93">
        <f t="shared" si="2"/>
        <v>0.22222222222222224</v>
      </c>
      <c r="H39" s="93">
        <f t="shared" si="3"/>
        <v>0.4441558441558442</v>
      </c>
    </row>
    <row r="40" spans="1:8" ht="31.5" hidden="1">
      <c r="A40" s="87" t="s">
        <v>69</v>
      </c>
      <c r="B40" s="154" t="s">
        <v>35</v>
      </c>
      <c r="C40" s="87"/>
      <c r="D40" s="92">
        <f aca="true" t="shared" si="4" ref="D40:F41">D41</f>
        <v>0</v>
      </c>
      <c r="E40" s="92">
        <f t="shared" si="4"/>
        <v>0</v>
      </c>
      <c r="F40" s="92">
        <f t="shared" si="4"/>
        <v>0</v>
      </c>
      <c r="G40" s="93" t="e">
        <f t="shared" si="2"/>
        <v>#DIV/0!</v>
      </c>
      <c r="H40" s="93" t="e">
        <f t="shared" si="3"/>
        <v>#DIV/0!</v>
      </c>
    </row>
    <row r="41" spans="1:8" ht="31.5" hidden="1">
      <c r="A41" s="86" t="s">
        <v>106</v>
      </c>
      <c r="B41" s="153" t="s">
        <v>100</v>
      </c>
      <c r="C41" s="86"/>
      <c r="D41" s="84">
        <f t="shared" si="4"/>
        <v>0</v>
      </c>
      <c r="E41" s="84">
        <f t="shared" si="4"/>
        <v>0</v>
      </c>
      <c r="F41" s="84">
        <f t="shared" si="4"/>
        <v>0</v>
      </c>
      <c r="G41" s="93" t="e">
        <f t="shared" si="2"/>
        <v>#DIV/0!</v>
      </c>
      <c r="H41" s="93" t="e">
        <f t="shared" si="3"/>
        <v>#DIV/0!</v>
      </c>
    </row>
    <row r="42" spans="1:9" s="16" customFormat="1" ht="63" hidden="1">
      <c r="A42" s="94"/>
      <c r="B42" s="43" t="s">
        <v>176</v>
      </c>
      <c r="C42" s="94" t="s">
        <v>177</v>
      </c>
      <c r="D42" s="95">
        <v>0</v>
      </c>
      <c r="E42" s="95">
        <v>0</v>
      </c>
      <c r="F42" s="95">
        <v>0</v>
      </c>
      <c r="G42" s="93" t="e">
        <f t="shared" si="2"/>
        <v>#DIV/0!</v>
      </c>
      <c r="H42" s="93" t="e">
        <f t="shared" si="3"/>
        <v>#DIV/0!</v>
      </c>
      <c r="I42" s="37"/>
    </row>
    <row r="43" spans="1:9" s="11" customFormat="1" ht="31.5" hidden="1">
      <c r="A43" s="87" t="s">
        <v>70</v>
      </c>
      <c r="B43" s="154" t="s">
        <v>37</v>
      </c>
      <c r="C43" s="87"/>
      <c r="D43" s="92">
        <f aca="true" t="shared" si="5" ref="D43:F44">D44</f>
        <v>0</v>
      </c>
      <c r="E43" s="92">
        <f t="shared" si="5"/>
        <v>0</v>
      </c>
      <c r="F43" s="92">
        <f t="shared" si="5"/>
        <v>0</v>
      </c>
      <c r="G43" s="93" t="e">
        <f t="shared" si="2"/>
        <v>#DIV/0!</v>
      </c>
      <c r="H43" s="93" t="e">
        <f t="shared" si="3"/>
        <v>#DIV/0!</v>
      </c>
      <c r="I43" s="38"/>
    </row>
    <row r="44" spans="1:8" ht="31.5" hidden="1">
      <c r="A44" s="96" t="s">
        <v>71</v>
      </c>
      <c r="B44" s="67" t="s">
        <v>117</v>
      </c>
      <c r="C44" s="86"/>
      <c r="D44" s="84">
        <f t="shared" si="5"/>
        <v>0</v>
      </c>
      <c r="E44" s="84">
        <f t="shared" si="5"/>
        <v>0</v>
      </c>
      <c r="F44" s="84">
        <f t="shared" si="5"/>
        <v>0</v>
      </c>
      <c r="G44" s="93" t="e">
        <f t="shared" si="2"/>
        <v>#DIV/0!</v>
      </c>
      <c r="H44" s="93" t="e">
        <f t="shared" si="3"/>
        <v>#DIV/0!</v>
      </c>
    </row>
    <row r="45" spans="1:9" s="16" customFormat="1" ht="31.5" hidden="1">
      <c r="A45" s="94"/>
      <c r="B45" s="63" t="s">
        <v>117</v>
      </c>
      <c r="C45" s="94" t="s">
        <v>227</v>
      </c>
      <c r="D45" s="95">
        <v>0</v>
      </c>
      <c r="E45" s="95">
        <v>0</v>
      </c>
      <c r="F45" s="95">
        <v>0</v>
      </c>
      <c r="G45" s="93" t="e">
        <f t="shared" si="2"/>
        <v>#DIV/0!</v>
      </c>
      <c r="H45" s="93" t="e">
        <f t="shared" si="3"/>
        <v>#DIV/0!</v>
      </c>
      <c r="I45" s="37"/>
    </row>
    <row r="46" spans="1:8" ht="31.5">
      <c r="A46" s="97" t="s">
        <v>72</v>
      </c>
      <c r="B46" s="154" t="s">
        <v>38</v>
      </c>
      <c r="C46" s="87"/>
      <c r="D46" s="92">
        <f>D47</f>
        <v>807.7</v>
      </c>
      <c r="E46" s="92">
        <f>E47</f>
        <v>402.1</v>
      </c>
      <c r="F46" s="92">
        <f>F47</f>
        <v>68.1</v>
      </c>
      <c r="G46" s="93">
        <f t="shared" si="2"/>
        <v>0.0843134827287359</v>
      </c>
      <c r="H46" s="93">
        <f t="shared" si="3"/>
        <v>0.16936085550857993</v>
      </c>
    </row>
    <row r="47" spans="1:8" ht="18.75">
      <c r="A47" s="87" t="s">
        <v>41</v>
      </c>
      <c r="B47" s="154" t="s">
        <v>42</v>
      </c>
      <c r="C47" s="87"/>
      <c r="D47" s="92">
        <f>D48+D49+D51+D50</f>
        <v>807.7</v>
      </c>
      <c r="E47" s="92">
        <f>E48+E49+E51+E50</f>
        <v>402.1</v>
      </c>
      <c r="F47" s="92">
        <f>F48+F49+F51+F50</f>
        <v>68.1</v>
      </c>
      <c r="G47" s="93">
        <f t="shared" si="2"/>
        <v>0.0843134827287359</v>
      </c>
      <c r="H47" s="93">
        <f t="shared" si="3"/>
        <v>0.16936085550857993</v>
      </c>
    </row>
    <row r="48" spans="1:8" ht="18.75">
      <c r="A48" s="86"/>
      <c r="B48" s="43" t="s">
        <v>93</v>
      </c>
      <c r="C48" s="94" t="s">
        <v>256</v>
      </c>
      <c r="D48" s="95">
        <v>378</v>
      </c>
      <c r="E48" s="95">
        <v>191</v>
      </c>
      <c r="F48" s="95">
        <v>68.1</v>
      </c>
      <c r="G48" s="93">
        <f t="shared" si="2"/>
        <v>0.18015873015873016</v>
      </c>
      <c r="H48" s="93">
        <f t="shared" si="3"/>
        <v>0.356544502617801</v>
      </c>
    </row>
    <row r="49" spans="1:9" s="16" customFormat="1" ht="20.25" customHeight="1">
      <c r="A49" s="94"/>
      <c r="B49" s="43" t="s">
        <v>205</v>
      </c>
      <c r="C49" s="94" t="s">
        <v>257</v>
      </c>
      <c r="D49" s="95">
        <v>20</v>
      </c>
      <c r="E49" s="95">
        <v>10</v>
      </c>
      <c r="F49" s="95">
        <v>0</v>
      </c>
      <c r="G49" s="93">
        <f t="shared" si="2"/>
        <v>0</v>
      </c>
      <c r="H49" s="93">
        <f t="shared" si="3"/>
        <v>0</v>
      </c>
      <c r="I49" s="37"/>
    </row>
    <row r="50" spans="1:9" s="16" customFormat="1" ht="20.25" customHeight="1">
      <c r="A50" s="94"/>
      <c r="B50" s="43" t="s">
        <v>253</v>
      </c>
      <c r="C50" s="94" t="s">
        <v>258</v>
      </c>
      <c r="D50" s="95">
        <v>20</v>
      </c>
      <c r="E50" s="95">
        <v>10</v>
      </c>
      <c r="F50" s="95">
        <v>0</v>
      </c>
      <c r="G50" s="93">
        <f t="shared" si="2"/>
        <v>0</v>
      </c>
      <c r="H50" s="93">
        <f t="shared" si="3"/>
        <v>0</v>
      </c>
      <c r="I50" s="37"/>
    </row>
    <row r="51" spans="1:9" s="16" customFormat="1" ht="39" customHeight="1">
      <c r="A51" s="94"/>
      <c r="B51" s="43" t="s">
        <v>163</v>
      </c>
      <c r="C51" s="94" t="s">
        <v>259</v>
      </c>
      <c r="D51" s="95">
        <v>389.7</v>
      </c>
      <c r="E51" s="95">
        <v>191.1</v>
      </c>
      <c r="F51" s="95">
        <v>0</v>
      </c>
      <c r="G51" s="93">
        <f t="shared" si="2"/>
        <v>0</v>
      </c>
      <c r="H51" s="93">
        <f t="shared" si="3"/>
        <v>0</v>
      </c>
      <c r="I51" s="37"/>
    </row>
    <row r="52" spans="1:8" ht="39" customHeight="1">
      <c r="A52" s="98" t="s">
        <v>120</v>
      </c>
      <c r="B52" s="156" t="s">
        <v>118</v>
      </c>
      <c r="C52" s="98"/>
      <c r="D52" s="84">
        <f aca="true" t="shared" si="6" ref="D52:F53">D53</f>
        <v>2.3</v>
      </c>
      <c r="E52" s="84">
        <f t="shared" si="6"/>
        <v>2.3</v>
      </c>
      <c r="F52" s="84">
        <f t="shared" si="6"/>
        <v>2.3</v>
      </c>
      <c r="G52" s="93">
        <f t="shared" si="2"/>
        <v>1</v>
      </c>
      <c r="H52" s="93">
        <f t="shared" si="3"/>
        <v>1</v>
      </c>
    </row>
    <row r="53" spans="1:8" ht="42.75" customHeight="1">
      <c r="A53" s="96" t="s">
        <v>114</v>
      </c>
      <c r="B53" s="67" t="s">
        <v>121</v>
      </c>
      <c r="C53" s="96"/>
      <c r="D53" s="84">
        <f t="shared" si="6"/>
        <v>2.3</v>
      </c>
      <c r="E53" s="84">
        <f t="shared" si="6"/>
        <v>2.3</v>
      </c>
      <c r="F53" s="84">
        <f t="shared" si="6"/>
        <v>2.3</v>
      </c>
      <c r="G53" s="93">
        <f t="shared" si="2"/>
        <v>1</v>
      </c>
      <c r="H53" s="93">
        <f t="shared" si="3"/>
        <v>1</v>
      </c>
    </row>
    <row r="54" spans="1:9" s="16" customFormat="1" ht="42" customHeight="1">
      <c r="A54" s="94"/>
      <c r="B54" s="43" t="s">
        <v>212</v>
      </c>
      <c r="C54" s="94" t="s">
        <v>260</v>
      </c>
      <c r="D54" s="95">
        <v>2.3</v>
      </c>
      <c r="E54" s="95">
        <v>2.3</v>
      </c>
      <c r="F54" s="95">
        <v>2.3</v>
      </c>
      <c r="G54" s="93">
        <f t="shared" si="2"/>
        <v>1</v>
      </c>
      <c r="H54" s="93">
        <f t="shared" si="3"/>
        <v>1</v>
      </c>
      <c r="I54" s="37"/>
    </row>
    <row r="55" spans="1:8" ht="17.25" customHeight="1" hidden="1">
      <c r="A55" s="87" t="s">
        <v>43</v>
      </c>
      <c r="B55" s="154" t="s">
        <v>44</v>
      </c>
      <c r="C55" s="87"/>
      <c r="D55" s="92">
        <f aca="true" t="shared" si="7" ref="D55:F56">D56</f>
        <v>0</v>
      </c>
      <c r="E55" s="92">
        <f t="shared" si="7"/>
        <v>0</v>
      </c>
      <c r="F55" s="92">
        <f t="shared" si="7"/>
        <v>0</v>
      </c>
      <c r="G55" s="93" t="e">
        <f t="shared" si="2"/>
        <v>#DIV/0!</v>
      </c>
      <c r="H55" s="93" t="e">
        <f t="shared" si="3"/>
        <v>#DIV/0!</v>
      </c>
    </row>
    <row r="56" spans="1:8" ht="18.75" customHeight="1" hidden="1">
      <c r="A56" s="86" t="s">
        <v>47</v>
      </c>
      <c r="B56" s="153" t="s">
        <v>48</v>
      </c>
      <c r="C56" s="86"/>
      <c r="D56" s="84">
        <f t="shared" si="7"/>
        <v>0</v>
      </c>
      <c r="E56" s="84">
        <f t="shared" si="7"/>
        <v>0</v>
      </c>
      <c r="F56" s="84">
        <f t="shared" si="7"/>
        <v>0</v>
      </c>
      <c r="G56" s="93" t="e">
        <f t="shared" si="2"/>
        <v>#DIV/0!</v>
      </c>
      <c r="H56" s="93" t="e">
        <f t="shared" si="3"/>
        <v>#DIV/0!</v>
      </c>
    </row>
    <row r="57" spans="1:9" s="16" customFormat="1" ht="39" customHeight="1" hidden="1">
      <c r="A57" s="94"/>
      <c r="B57" s="43" t="s">
        <v>207</v>
      </c>
      <c r="C57" s="94" t="s">
        <v>208</v>
      </c>
      <c r="D57" s="95">
        <v>0</v>
      </c>
      <c r="E57" s="95">
        <v>0</v>
      </c>
      <c r="F57" s="95">
        <v>0</v>
      </c>
      <c r="G57" s="93" t="e">
        <f t="shared" si="2"/>
        <v>#DIV/0!</v>
      </c>
      <c r="H57" s="93" t="e">
        <f t="shared" si="3"/>
        <v>#DIV/0!</v>
      </c>
      <c r="I57" s="37"/>
    </row>
    <row r="58" spans="1:8" ht="17.25" customHeight="1">
      <c r="A58" s="87">
        <v>1000</v>
      </c>
      <c r="B58" s="154" t="s">
        <v>55</v>
      </c>
      <c r="C58" s="87"/>
      <c r="D58" s="92">
        <f>D59</f>
        <v>36</v>
      </c>
      <c r="E58" s="92">
        <f>E59</f>
        <v>18</v>
      </c>
      <c r="F58" s="92">
        <f>F59</f>
        <v>12</v>
      </c>
      <c r="G58" s="93">
        <f t="shared" si="2"/>
        <v>0.3333333333333333</v>
      </c>
      <c r="H58" s="93">
        <f t="shared" si="3"/>
        <v>0.6666666666666666</v>
      </c>
    </row>
    <row r="59" spans="1:8" ht="16.5" customHeight="1">
      <c r="A59" s="86">
        <v>1001</v>
      </c>
      <c r="B59" s="153" t="s">
        <v>164</v>
      </c>
      <c r="C59" s="86" t="s">
        <v>261</v>
      </c>
      <c r="D59" s="84">
        <v>36</v>
      </c>
      <c r="E59" s="84">
        <v>18</v>
      </c>
      <c r="F59" s="84">
        <v>12</v>
      </c>
      <c r="G59" s="93">
        <f t="shared" si="2"/>
        <v>0.3333333333333333</v>
      </c>
      <c r="H59" s="93">
        <f t="shared" si="3"/>
        <v>0.6666666666666666</v>
      </c>
    </row>
    <row r="60" spans="1:8" ht="30.75" customHeight="1">
      <c r="A60" s="87"/>
      <c r="B60" s="154" t="s">
        <v>94</v>
      </c>
      <c r="C60" s="87"/>
      <c r="D60" s="84">
        <f>D61</f>
        <v>1528.6</v>
      </c>
      <c r="E60" s="84">
        <f>E61</f>
        <v>764</v>
      </c>
      <c r="F60" s="84">
        <f>F61</f>
        <v>200</v>
      </c>
      <c r="G60" s="93">
        <f t="shared" si="2"/>
        <v>0.13083867591259976</v>
      </c>
      <c r="H60" s="93">
        <f t="shared" si="3"/>
        <v>0.2617801047120419</v>
      </c>
    </row>
    <row r="61" spans="1:9" s="16" customFormat="1" ht="47.25">
      <c r="A61" s="94"/>
      <c r="B61" s="43" t="s">
        <v>95</v>
      </c>
      <c r="C61" s="94" t="s">
        <v>178</v>
      </c>
      <c r="D61" s="95">
        <v>1528.6</v>
      </c>
      <c r="E61" s="95">
        <v>764</v>
      </c>
      <c r="F61" s="95">
        <v>200</v>
      </c>
      <c r="G61" s="93">
        <f t="shared" si="2"/>
        <v>0.13083867591259976</v>
      </c>
      <c r="H61" s="93">
        <f t="shared" si="3"/>
        <v>0.2617801047120419</v>
      </c>
      <c r="I61" s="37"/>
    </row>
    <row r="62" spans="1:8" ht="18.75">
      <c r="A62" s="87"/>
      <c r="B62" s="154" t="s">
        <v>62</v>
      </c>
      <c r="C62" s="47"/>
      <c r="D62" s="92">
        <f>D31+D38+D40+D43+D46++D52+D55+D58+D60</f>
        <v>5114.4</v>
      </c>
      <c r="E62" s="92">
        <f>E31+E38+E40+E43+E46++E52+E55+E58+E60</f>
        <v>2880</v>
      </c>
      <c r="F62" s="92">
        <f>F31+F38+F40+F43+F46++F52+F55+F58+F60</f>
        <v>1005.9</v>
      </c>
      <c r="G62" s="93">
        <f t="shared" si="2"/>
        <v>0.19667996245893948</v>
      </c>
      <c r="H62" s="93">
        <f t="shared" si="3"/>
        <v>0.3492708333333333</v>
      </c>
    </row>
    <row r="63" spans="1:8" ht="15.75" customHeight="1">
      <c r="A63" s="99"/>
      <c r="B63" s="153" t="s">
        <v>77</v>
      </c>
      <c r="C63" s="86"/>
      <c r="D63" s="100">
        <f>D60</f>
        <v>1528.6</v>
      </c>
      <c r="E63" s="100">
        <f>E60</f>
        <v>764</v>
      </c>
      <c r="F63" s="100">
        <f>F60</f>
        <v>200</v>
      </c>
      <c r="G63" s="93">
        <f t="shared" si="2"/>
        <v>0.13083867591259976</v>
      </c>
      <c r="H63" s="93">
        <f t="shared" si="3"/>
        <v>0.2617801047120419</v>
      </c>
    </row>
    <row r="64" ht="18">
      <c r="A64" s="101"/>
    </row>
    <row r="65" spans="1:6" ht="18">
      <c r="A65" s="101"/>
      <c r="B65" s="73" t="s">
        <v>87</v>
      </c>
      <c r="C65" s="103"/>
      <c r="F65" s="102">
        <v>975.7</v>
      </c>
    </row>
    <row r="66" spans="1:3" ht="18">
      <c r="A66" s="101"/>
      <c r="B66" s="73"/>
      <c r="C66" s="103"/>
    </row>
    <row r="67" spans="1:3" ht="18">
      <c r="A67" s="101"/>
      <c r="B67" s="73" t="s">
        <v>78</v>
      </c>
      <c r="C67" s="103"/>
    </row>
    <row r="68" spans="1:3" ht="18">
      <c r="A68" s="101"/>
      <c r="B68" s="73" t="s">
        <v>79</v>
      </c>
      <c r="C68" s="103"/>
    </row>
    <row r="69" spans="1:3" ht="18">
      <c r="A69" s="101"/>
      <c r="B69" s="73"/>
      <c r="C69" s="103"/>
    </row>
    <row r="70" spans="1:3" ht="18">
      <c r="A70" s="101"/>
      <c r="B70" s="73" t="s">
        <v>80</v>
      </c>
      <c r="C70" s="103"/>
    </row>
    <row r="71" spans="1:3" ht="18">
      <c r="A71" s="101"/>
      <c r="B71" s="73" t="s">
        <v>81</v>
      </c>
      <c r="C71" s="103"/>
    </row>
    <row r="72" spans="1:3" ht="18">
      <c r="A72" s="101"/>
      <c r="B72" s="73"/>
      <c r="C72" s="103"/>
    </row>
    <row r="73" spans="1:3" ht="18">
      <c r="A73" s="101"/>
      <c r="B73" s="73" t="s">
        <v>82</v>
      </c>
      <c r="C73" s="103"/>
    </row>
    <row r="74" spans="1:3" ht="18">
      <c r="A74" s="101"/>
      <c r="B74" s="73" t="s">
        <v>83</v>
      </c>
      <c r="C74" s="103"/>
    </row>
    <row r="75" spans="1:3" ht="18">
      <c r="A75" s="101"/>
      <c r="B75" s="73"/>
      <c r="C75" s="103"/>
    </row>
    <row r="76" spans="1:3" ht="18">
      <c r="A76" s="101"/>
      <c r="B76" s="73" t="s">
        <v>84</v>
      </c>
      <c r="C76" s="103"/>
    </row>
    <row r="77" spans="1:3" ht="18">
      <c r="A77" s="101"/>
      <c r="B77" s="73" t="s">
        <v>85</v>
      </c>
      <c r="C77" s="103"/>
    </row>
    <row r="78" spans="1:3" ht="18">
      <c r="A78" s="101"/>
      <c r="B78" s="73"/>
      <c r="C78" s="103"/>
    </row>
    <row r="79" spans="1:3" ht="18">
      <c r="A79" s="101"/>
      <c r="B79" s="73"/>
      <c r="C79" s="103"/>
    </row>
    <row r="80" spans="1:8" ht="18">
      <c r="A80" s="101"/>
      <c r="B80" s="73" t="s">
        <v>86</v>
      </c>
      <c r="C80" s="103"/>
      <c r="F80" s="104">
        <f>F65+F26-F62</f>
        <v>1530.9</v>
      </c>
      <c r="H80" s="104"/>
    </row>
    <row r="81" ht="18">
      <c r="A81" s="101"/>
    </row>
    <row r="82" ht="18">
      <c r="A82" s="101"/>
    </row>
    <row r="83" spans="1:3" ht="18">
      <c r="A83" s="101"/>
      <c r="B83" s="73" t="s">
        <v>88</v>
      </c>
      <c r="C83" s="103"/>
    </row>
    <row r="84" spans="1:3" ht="18">
      <c r="A84" s="101"/>
      <c r="B84" s="73" t="s">
        <v>89</v>
      </c>
      <c r="C84" s="103"/>
    </row>
    <row r="85" spans="1:3" ht="18">
      <c r="A85" s="101"/>
      <c r="B85" s="73" t="s">
        <v>90</v>
      </c>
      <c r="C85" s="103"/>
    </row>
  </sheetData>
  <sheetProtection/>
  <mergeCells count="16">
    <mergeCell ref="A29:A30"/>
    <mergeCell ref="B29:B30"/>
    <mergeCell ref="D29:D30"/>
    <mergeCell ref="H29:H30"/>
    <mergeCell ref="E29:E30"/>
    <mergeCell ref="C29:C30"/>
    <mergeCell ref="A1:H1"/>
    <mergeCell ref="G2:G3"/>
    <mergeCell ref="G29:G30"/>
    <mergeCell ref="A28:H28"/>
    <mergeCell ref="F29:F30"/>
    <mergeCell ref="H2:H3"/>
    <mergeCell ref="B2:B3"/>
    <mergeCell ref="D2:D3"/>
    <mergeCell ref="E2:E3"/>
    <mergeCell ref="F2:F3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84"/>
  <sheetViews>
    <sheetView zoomScale="85" zoomScaleNormal="85" zoomScalePageLayoutView="0" workbookViewId="0" topLeftCell="A1">
      <selection activeCell="H4" sqref="A1:H16384"/>
    </sheetView>
  </sheetViews>
  <sheetFormatPr defaultColWidth="9.140625" defaultRowHeight="12.75"/>
  <cols>
    <col min="1" max="1" width="7.8515625" style="69" customWidth="1"/>
    <col min="2" max="2" width="38.140625" style="69" customWidth="1"/>
    <col min="3" max="3" width="11.00390625" style="101" hidden="1" customWidth="1"/>
    <col min="4" max="5" width="11.7109375" style="102" customWidth="1"/>
    <col min="6" max="7" width="12.57421875" style="102" customWidth="1"/>
    <col min="8" max="8" width="11.140625" style="102" customWidth="1"/>
    <col min="9" max="9" width="9.140625" style="30" customWidth="1"/>
    <col min="10" max="16384" width="9.140625" style="1" customWidth="1"/>
  </cols>
  <sheetData>
    <row r="1" spans="1:9" s="5" customFormat="1" ht="52.5" customHeight="1">
      <c r="A1" s="166" t="s">
        <v>402</v>
      </c>
      <c r="B1" s="166"/>
      <c r="C1" s="166"/>
      <c r="D1" s="166"/>
      <c r="E1" s="166"/>
      <c r="F1" s="166"/>
      <c r="G1" s="166"/>
      <c r="H1" s="166"/>
      <c r="I1" s="39"/>
    </row>
    <row r="2" spans="1:8" ht="12.75" customHeight="1">
      <c r="A2" s="152"/>
      <c r="B2" s="168" t="s">
        <v>2</v>
      </c>
      <c r="C2" s="106"/>
      <c r="D2" s="197" t="s">
        <v>3</v>
      </c>
      <c r="E2" s="198" t="s">
        <v>415</v>
      </c>
      <c r="F2" s="197" t="s">
        <v>4</v>
      </c>
      <c r="G2" s="198" t="s">
        <v>416</v>
      </c>
      <c r="H2" s="198" t="s">
        <v>417</v>
      </c>
    </row>
    <row r="3" spans="1:8" ht="51" customHeight="1">
      <c r="A3" s="152"/>
      <c r="B3" s="168"/>
      <c r="C3" s="106"/>
      <c r="D3" s="197"/>
      <c r="E3" s="199"/>
      <c r="F3" s="197"/>
      <c r="G3" s="199"/>
      <c r="H3" s="199"/>
    </row>
    <row r="4" spans="1:8" ht="18.75">
      <c r="A4" s="152"/>
      <c r="B4" s="153" t="s">
        <v>76</v>
      </c>
      <c r="C4" s="83"/>
      <c r="D4" s="92">
        <f>D5+D6+D7+D8+D9+D10+D11+D12+D13+D14+D15+D16+D17+D18+D19+D20</f>
        <v>3970</v>
      </c>
      <c r="E4" s="92">
        <f>E5+E6+E7+E8+E9+E10+E11+E12+E13+E14+E15+E16+E17+E18+E19+E20</f>
        <v>811</v>
      </c>
      <c r="F4" s="92">
        <f>F5+F6+F7+F8+F9+F10+F11+F12+F13+F14+F15+F16+F17+F18+F19+F20</f>
        <v>901.9000000000001</v>
      </c>
      <c r="G4" s="93">
        <f aca="true" t="shared" si="0" ref="G4:G28">F4/D4</f>
        <v>0.2271788413098237</v>
      </c>
      <c r="H4" s="93">
        <f aca="true" t="shared" si="1" ref="H4:H28">F4/E4</f>
        <v>1.1120838471023429</v>
      </c>
    </row>
    <row r="5" spans="1:8" ht="18.75">
      <c r="A5" s="152"/>
      <c r="B5" s="153" t="s">
        <v>5</v>
      </c>
      <c r="C5" s="86"/>
      <c r="D5" s="84">
        <v>153</v>
      </c>
      <c r="E5" s="84">
        <v>40</v>
      </c>
      <c r="F5" s="84">
        <v>37.3</v>
      </c>
      <c r="G5" s="85">
        <f t="shared" si="0"/>
        <v>0.2437908496732026</v>
      </c>
      <c r="H5" s="85">
        <f t="shared" si="1"/>
        <v>0.9324999999999999</v>
      </c>
    </row>
    <row r="6" spans="1:8" ht="18.75" hidden="1">
      <c r="A6" s="152"/>
      <c r="B6" s="153" t="s">
        <v>222</v>
      </c>
      <c r="C6" s="86"/>
      <c r="D6" s="84">
        <v>0</v>
      </c>
      <c r="E6" s="84">
        <v>0</v>
      </c>
      <c r="F6" s="84">
        <v>0</v>
      </c>
      <c r="G6" s="85" t="e">
        <f t="shared" si="0"/>
        <v>#DIV/0!</v>
      </c>
      <c r="H6" s="85" t="e">
        <f t="shared" si="1"/>
        <v>#DIV/0!</v>
      </c>
    </row>
    <row r="7" spans="1:8" ht="18.75">
      <c r="A7" s="152"/>
      <c r="B7" s="153" t="s">
        <v>7</v>
      </c>
      <c r="C7" s="86"/>
      <c r="D7" s="84">
        <v>795</v>
      </c>
      <c r="E7" s="84">
        <v>400</v>
      </c>
      <c r="F7" s="84">
        <v>372.5</v>
      </c>
      <c r="G7" s="85">
        <f t="shared" si="0"/>
        <v>0.46855345911949686</v>
      </c>
      <c r="H7" s="85">
        <f t="shared" si="1"/>
        <v>0.93125</v>
      </c>
    </row>
    <row r="8" spans="1:8" ht="18.75">
      <c r="A8" s="152"/>
      <c r="B8" s="153" t="s">
        <v>8</v>
      </c>
      <c r="C8" s="86"/>
      <c r="D8" s="84">
        <v>132</v>
      </c>
      <c r="E8" s="84">
        <v>15</v>
      </c>
      <c r="F8" s="84">
        <v>15.7</v>
      </c>
      <c r="G8" s="85">
        <f t="shared" si="0"/>
        <v>0.11893939393939393</v>
      </c>
      <c r="H8" s="85">
        <f t="shared" si="1"/>
        <v>1.0466666666666666</v>
      </c>
    </row>
    <row r="9" spans="1:8" ht="18.75">
      <c r="A9" s="152"/>
      <c r="B9" s="153" t="s">
        <v>9</v>
      </c>
      <c r="C9" s="86"/>
      <c r="D9" s="84">
        <v>2878</v>
      </c>
      <c r="E9" s="84">
        <v>350</v>
      </c>
      <c r="F9" s="84">
        <v>458.2</v>
      </c>
      <c r="G9" s="85">
        <f t="shared" si="0"/>
        <v>0.1592077831827658</v>
      </c>
      <c r="H9" s="85">
        <f t="shared" si="1"/>
        <v>1.3091428571428572</v>
      </c>
    </row>
    <row r="10" spans="1:8" ht="18.75">
      <c r="A10" s="152"/>
      <c r="B10" s="153" t="s">
        <v>101</v>
      </c>
      <c r="C10" s="86"/>
      <c r="D10" s="84">
        <v>12</v>
      </c>
      <c r="E10" s="84">
        <v>6</v>
      </c>
      <c r="F10" s="84">
        <v>9.5</v>
      </c>
      <c r="G10" s="85">
        <f t="shared" si="0"/>
        <v>0.7916666666666666</v>
      </c>
      <c r="H10" s="85">
        <f t="shared" si="1"/>
        <v>1.5833333333333333</v>
      </c>
    </row>
    <row r="11" spans="1:8" ht="31.5">
      <c r="A11" s="152"/>
      <c r="B11" s="153" t="s">
        <v>10</v>
      </c>
      <c r="C11" s="86"/>
      <c r="D11" s="84">
        <v>0</v>
      </c>
      <c r="E11" s="84">
        <v>0</v>
      </c>
      <c r="F11" s="84">
        <v>0</v>
      </c>
      <c r="G11" s="85">
        <v>0</v>
      </c>
      <c r="H11" s="85">
        <v>0</v>
      </c>
    </row>
    <row r="12" spans="1:8" ht="18.75">
      <c r="A12" s="152"/>
      <c r="B12" s="153" t="s">
        <v>11</v>
      </c>
      <c r="C12" s="86"/>
      <c r="D12" s="84">
        <v>0</v>
      </c>
      <c r="E12" s="84">
        <v>0</v>
      </c>
      <c r="F12" s="84">
        <v>0</v>
      </c>
      <c r="G12" s="85">
        <v>0</v>
      </c>
      <c r="H12" s="85">
        <v>0</v>
      </c>
    </row>
    <row r="13" spans="1:8" ht="18.75">
      <c r="A13" s="152"/>
      <c r="B13" s="153" t="s">
        <v>12</v>
      </c>
      <c r="C13" s="86"/>
      <c r="D13" s="84">
        <v>0</v>
      </c>
      <c r="E13" s="84">
        <v>0</v>
      </c>
      <c r="F13" s="84">
        <v>4.5</v>
      </c>
      <c r="G13" s="85">
        <v>0</v>
      </c>
      <c r="H13" s="85">
        <v>0</v>
      </c>
    </row>
    <row r="14" spans="1:8" ht="18.75">
      <c r="A14" s="152"/>
      <c r="B14" s="153" t="s">
        <v>14</v>
      </c>
      <c r="C14" s="86"/>
      <c r="D14" s="84">
        <v>0</v>
      </c>
      <c r="E14" s="84">
        <v>0</v>
      </c>
      <c r="F14" s="84">
        <v>0</v>
      </c>
      <c r="G14" s="85">
        <v>0</v>
      </c>
      <c r="H14" s="85">
        <v>0</v>
      </c>
    </row>
    <row r="15" spans="1:8" ht="18.75">
      <c r="A15" s="152"/>
      <c r="B15" s="153" t="s">
        <v>15</v>
      </c>
      <c r="C15" s="86"/>
      <c r="D15" s="84">
        <v>0</v>
      </c>
      <c r="E15" s="84">
        <v>0</v>
      </c>
      <c r="F15" s="84">
        <v>0</v>
      </c>
      <c r="G15" s="85">
        <v>0</v>
      </c>
      <c r="H15" s="85">
        <v>0</v>
      </c>
    </row>
    <row r="16" spans="1:8" ht="31.5">
      <c r="A16" s="152"/>
      <c r="B16" s="153" t="s">
        <v>16</v>
      </c>
      <c r="C16" s="86"/>
      <c r="D16" s="84">
        <v>0</v>
      </c>
      <c r="E16" s="84">
        <v>0</v>
      </c>
      <c r="F16" s="84">
        <v>0</v>
      </c>
      <c r="G16" s="85">
        <v>0</v>
      </c>
      <c r="H16" s="85">
        <v>0</v>
      </c>
    </row>
    <row r="17" spans="1:8" ht="31.5">
      <c r="A17" s="152"/>
      <c r="B17" s="153" t="s">
        <v>109</v>
      </c>
      <c r="C17" s="86"/>
      <c r="D17" s="84">
        <v>0</v>
      </c>
      <c r="E17" s="84">
        <v>0</v>
      </c>
      <c r="F17" s="84">
        <v>4.2</v>
      </c>
      <c r="G17" s="85">
        <v>0</v>
      </c>
      <c r="H17" s="85">
        <v>0</v>
      </c>
    </row>
    <row r="18" spans="1:8" ht="31.5">
      <c r="A18" s="152"/>
      <c r="B18" s="153" t="s">
        <v>251</v>
      </c>
      <c r="C18" s="86"/>
      <c r="D18" s="84">
        <v>0</v>
      </c>
      <c r="E18" s="84">
        <v>0</v>
      </c>
      <c r="F18" s="84">
        <v>0</v>
      </c>
      <c r="G18" s="85">
        <v>0</v>
      </c>
      <c r="H18" s="85">
        <v>0</v>
      </c>
    </row>
    <row r="19" spans="1:8" ht="18.75">
      <c r="A19" s="152"/>
      <c r="B19" s="153" t="s">
        <v>112</v>
      </c>
      <c r="C19" s="86"/>
      <c r="D19" s="84">
        <v>0</v>
      </c>
      <c r="E19" s="84">
        <v>0</v>
      </c>
      <c r="F19" s="84">
        <v>0</v>
      </c>
      <c r="G19" s="85">
        <v>0</v>
      </c>
      <c r="H19" s="85">
        <v>0</v>
      </c>
    </row>
    <row r="20" spans="1:8" ht="18.75">
      <c r="A20" s="152"/>
      <c r="B20" s="153" t="s">
        <v>21</v>
      </c>
      <c r="C20" s="86"/>
      <c r="D20" s="84">
        <v>0</v>
      </c>
      <c r="E20" s="84">
        <v>0</v>
      </c>
      <c r="F20" s="84">
        <v>0</v>
      </c>
      <c r="G20" s="85">
        <v>0</v>
      </c>
      <c r="H20" s="85">
        <v>0</v>
      </c>
    </row>
    <row r="21" spans="1:8" ht="31.5">
      <c r="A21" s="152"/>
      <c r="B21" s="154" t="s">
        <v>22</v>
      </c>
      <c r="C21" s="87"/>
      <c r="D21" s="84">
        <f>D22+D23+D24+D25+D26</f>
        <v>260.3</v>
      </c>
      <c r="E21" s="84">
        <f>E22+E23+E24+E25+E26</f>
        <v>129.7</v>
      </c>
      <c r="F21" s="84">
        <f>F22+F23+F24+F25+F26</f>
        <v>66.9</v>
      </c>
      <c r="G21" s="85">
        <f t="shared" si="0"/>
        <v>0.25701114099116407</v>
      </c>
      <c r="H21" s="85">
        <f t="shared" si="1"/>
        <v>0.5158057054741713</v>
      </c>
    </row>
    <row r="22" spans="1:8" ht="18.75">
      <c r="A22" s="152"/>
      <c r="B22" s="153" t="s">
        <v>23</v>
      </c>
      <c r="C22" s="86"/>
      <c r="D22" s="84">
        <v>106.4</v>
      </c>
      <c r="E22" s="84">
        <v>53.2</v>
      </c>
      <c r="F22" s="84">
        <v>33.6</v>
      </c>
      <c r="G22" s="85">
        <f t="shared" si="0"/>
        <v>0.3157894736842105</v>
      </c>
      <c r="H22" s="85">
        <f t="shared" si="1"/>
        <v>0.631578947368421</v>
      </c>
    </row>
    <row r="23" spans="1:8" ht="18.75">
      <c r="A23" s="152"/>
      <c r="B23" s="153" t="s">
        <v>96</v>
      </c>
      <c r="C23" s="86"/>
      <c r="D23" s="84">
        <v>153.9</v>
      </c>
      <c r="E23" s="84">
        <v>76.5</v>
      </c>
      <c r="F23" s="84">
        <v>33.3</v>
      </c>
      <c r="G23" s="85">
        <f t="shared" si="0"/>
        <v>0.2163742690058479</v>
      </c>
      <c r="H23" s="85">
        <f t="shared" si="1"/>
        <v>0.4352941176470588</v>
      </c>
    </row>
    <row r="24" spans="1:8" ht="18.75">
      <c r="A24" s="152"/>
      <c r="B24" s="153" t="s">
        <v>61</v>
      </c>
      <c r="C24" s="86"/>
      <c r="D24" s="84">
        <v>0</v>
      </c>
      <c r="E24" s="84">
        <v>0</v>
      </c>
      <c r="F24" s="84">
        <v>0</v>
      </c>
      <c r="G24" s="85">
        <v>0</v>
      </c>
      <c r="H24" s="85">
        <v>0</v>
      </c>
    </row>
    <row r="25" spans="1:8" ht="47.25">
      <c r="A25" s="152"/>
      <c r="B25" s="153" t="s">
        <v>26</v>
      </c>
      <c r="C25" s="86"/>
      <c r="D25" s="84">
        <v>0</v>
      </c>
      <c r="E25" s="84">
        <v>0</v>
      </c>
      <c r="F25" s="84">
        <v>0</v>
      </c>
      <c r="G25" s="85">
        <v>0</v>
      </c>
      <c r="H25" s="85">
        <v>0</v>
      </c>
    </row>
    <row r="26" spans="1:8" ht="31.5" customHeight="1" thickBot="1">
      <c r="A26" s="152"/>
      <c r="B26" s="88" t="s">
        <v>144</v>
      </c>
      <c r="C26" s="89"/>
      <c r="D26" s="84">
        <v>0</v>
      </c>
      <c r="E26" s="84">
        <v>0</v>
      </c>
      <c r="F26" s="84">
        <v>0</v>
      </c>
      <c r="G26" s="85">
        <v>0</v>
      </c>
      <c r="H26" s="85">
        <v>0</v>
      </c>
    </row>
    <row r="27" spans="1:8" ht="18.75">
      <c r="A27" s="152"/>
      <c r="B27" s="154" t="s">
        <v>27</v>
      </c>
      <c r="C27" s="91"/>
      <c r="D27" s="84">
        <f>D4+D21</f>
        <v>4230.3</v>
      </c>
      <c r="E27" s="84">
        <f>E4+E21</f>
        <v>940.7</v>
      </c>
      <c r="F27" s="84">
        <f>F4+F21</f>
        <v>968.8000000000001</v>
      </c>
      <c r="G27" s="85">
        <f t="shared" si="0"/>
        <v>0.22901449069805924</v>
      </c>
      <c r="H27" s="85">
        <f t="shared" si="1"/>
        <v>1.0298713723822686</v>
      </c>
    </row>
    <row r="28" spans="1:8" ht="18.75">
      <c r="A28" s="152"/>
      <c r="B28" s="153" t="s">
        <v>102</v>
      </c>
      <c r="C28" s="86"/>
      <c r="D28" s="84">
        <f>D4</f>
        <v>3970</v>
      </c>
      <c r="E28" s="84">
        <f>E4</f>
        <v>811</v>
      </c>
      <c r="F28" s="84">
        <f>F4</f>
        <v>901.9000000000001</v>
      </c>
      <c r="G28" s="85">
        <f t="shared" si="0"/>
        <v>0.2271788413098237</v>
      </c>
      <c r="H28" s="85">
        <f t="shared" si="1"/>
        <v>1.1120838471023429</v>
      </c>
    </row>
    <row r="29" spans="1:8" ht="12.75">
      <c r="A29" s="163"/>
      <c r="B29" s="175"/>
      <c r="C29" s="175"/>
      <c r="D29" s="175"/>
      <c r="E29" s="175"/>
      <c r="F29" s="175"/>
      <c r="G29" s="175"/>
      <c r="H29" s="176"/>
    </row>
    <row r="30" spans="1:8" ht="15" customHeight="1">
      <c r="A30" s="187" t="s">
        <v>148</v>
      </c>
      <c r="B30" s="168" t="s">
        <v>28</v>
      </c>
      <c r="C30" s="188" t="s">
        <v>174</v>
      </c>
      <c r="D30" s="197" t="s">
        <v>3</v>
      </c>
      <c r="E30" s="198" t="s">
        <v>415</v>
      </c>
      <c r="F30" s="197" t="s">
        <v>4</v>
      </c>
      <c r="G30" s="198" t="s">
        <v>416</v>
      </c>
      <c r="H30" s="198" t="s">
        <v>417</v>
      </c>
    </row>
    <row r="31" spans="1:8" ht="46.5" customHeight="1">
      <c r="A31" s="187"/>
      <c r="B31" s="168"/>
      <c r="C31" s="189"/>
      <c r="D31" s="197"/>
      <c r="E31" s="199"/>
      <c r="F31" s="197"/>
      <c r="G31" s="199"/>
      <c r="H31" s="199"/>
    </row>
    <row r="32" spans="1:8" ht="20.25" customHeight="1">
      <c r="A32" s="47" t="s">
        <v>63</v>
      </c>
      <c r="B32" s="154" t="s">
        <v>29</v>
      </c>
      <c r="C32" s="87"/>
      <c r="D32" s="92">
        <f>D33+D34+D35</f>
        <v>2215.9</v>
      </c>
      <c r="E32" s="92">
        <f>E33+E34+E35</f>
        <v>1283</v>
      </c>
      <c r="F32" s="92">
        <f>F33+F34+F35</f>
        <v>838.2</v>
      </c>
      <c r="G32" s="93">
        <f>F32/D32</f>
        <v>0.37826616724581436</v>
      </c>
      <c r="H32" s="93">
        <f>F32/E32</f>
        <v>0.6533125487139517</v>
      </c>
    </row>
    <row r="33" spans="1:8" ht="102.75" customHeight="1">
      <c r="A33" s="157" t="s">
        <v>66</v>
      </c>
      <c r="B33" s="153" t="s">
        <v>151</v>
      </c>
      <c r="C33" s="86" t="s">
        <v>66</v>
      </c>
      <c r="D33" s="84">
        <v>2126.5</v>
      </c>
      <c r="E33" s="84">
        <v>1200.8</v>
      </c>
      <c r="F33" s="84">
        <v>836.6</v>
      </c>
      <c r="G33" s="93">
        <f aca="true" t="shared" si="2" ref="G33:G61">F33/D33</f>
        <v>0.39341641194450977</v>
      </c>
      <c r="H33" s="93">
        <f aca="true" t="shared" si="3" ref="H33:H61">F33/E33</f>
        <v>0.6967021985343105</v>
      </c>
    </row>
    <row r="34" spans="1:8" ht="18.75">
      <c r="A34" s="157" t="s">
        <v>68</v>
      </c>
      <c r="B34" s="153" t="s">
        <v>32</v>
      </c>
      <c r="C34" s="86" t="s">
        <v>68</v>
      </c>
      <c r="D34" s="84">
        <v>10</v>
      </c>
      <c r="E34" s="84">
        <v>5</v>
      </c>
      <c r="F34" s="84">
        <v>0</v>
      </c>
      <c r="G34" s="93">
        <f t="shared" si="2"/>
        <v>0</v>
      </c>
      <c r="H34" s="93">
        <v>0</v>
      </c>
    </row>
    <row r="35" spans="1:8" ht="17.25" customHeight="1">
      <c r="A35" s="157" t="s">
        <v>122</v>
      </c>
      <c r="B35" s="153" t="s">
        <v>119</v>
      </c>
      <c r="C35" s="86"/>
      <c r="D35" s="84">
        <f>D36+D37</f>
        <v>79.4</v>
      </c>
      <c r="E35" s="84">
        <f>E36+E37</f>
        <v>77.2</v>
      </c>
      <c r="F35" s="84">
        <f>F36+F37</f>
        <v>1.6</v>
      </c>
      <c r="G35" s="93">
        <f t="shared" si="2"/>
        <v>0.020151133501259445</v>
      </c>
      <c r="H35" s="93">
        <f t="shared" si="3"/>
        <v>0.02072538860103627</v>
      </c>
    </row>
    <row r="36" spans="1:9" s="16" customFormat="1" ht="31.5">
      <c r="A36" s="44"/>
      <c r="B36" s="43" t="s">
        <v>108</v>
      </c>
      <c r="C36" s="94" t="s">
        <v>255</v>
      </c>
      <c r="D36" s="95">
        <v>4.4</v>
      </c>
      <c r="E36" s="95">
        <v>2.2</v>
      </c>
      <c r="F36" s="95">
        <v>1.6</v>
      </c>
      <c r="G36" s="93">
        <f t="shared" si="2"/>
        <v>0.36363636363636365</v>
      </c>
      <c r="H36" s="93">
        <f t="shared" si="3"/>
        <v>0.7272727272727273</v>
      </c>
      <c r="I36" s="37"/>
    </row>
    <row r="37" spans="1:9" s="16" customFormat="1" ht="47.25">
      <c r="A37" s="44"/>
      <c r="B37" s="43" t="s">
        <v>188</v>
      </c>
      <c r="C37" s="94" t="s">
        <v>287</v>
      </c>
      <c r="D37" s="95">
        <v>75</v>
      </c>
      <c r="E37" s="95">
        <v>75</v>
      </c>
      <c r="F37" s="95">
        <v>0</v>
      </c>
      <c r="G37" s="93">
        <f t="shared" si="2"/>
        <v>0</v>
      </c>
      <c r="H37" s="93">
        <f t="shared" si="3"/>
        <v>0</v>
      </c>
      <c r="I37" s="37"/>
    </row>
    <row r="38" spans="1:8" ht="17.25" customHeight="1">
      <c r="A38" s="47" t="s">
        <v>104</v>
      </c>
      <c r="B38" s="154" t="s">
        <v>98</v>
      </c>
      <c r="C38" s="87"/>
      <c r="D38" s="92">
        <f>D39</f>
        <v>153.9</v>
      </c>
      <c r="E38" s="92">
        <f>E39</f>
        <v>76.5</v>
      </c>
      <c r="F38" s="92">
        <f>F39</f>
        <v>33.2</v>
      </c>
      <c r="G38" s="93">
        <f t="shared" si="2"/>
        <v>0.21572449642625083</v>
      </c>
      <c r="H38" s="93">
        <f t="shared" si="3"/>
        <v>0.4339869281045752</v>
      </c>
    </row>
    <row r="39" spans="1:8" ht="47.25">
      <c r="A39" s="157" t="s">
        <v>105</v>
      </c>
      <c r="B39" s="153" t="s">
        <v>155</v>
      </c>
      <c r="C39" s="86" t="s">
        <v>209</v>
      </c>
      <c r="D39" s="84">
        <v>153.9</v>
      </c>
      <c r="E39" s="84">
        <v>76.5</v>
      </c>
      <c r="F39" s="84">
        <v>33.2</v>
      </c>
      <c r="G39" s="93">
        <f t="shared" si="2"/>
        <v>0.21572449642625083</v>
      </c>
      <c r="H39" s="93">
        <f t="shared" si="3"/>
        <v>0.4339869281045752</v>
      </c>
    </row>
    <row r="40" spans="1:9" ht="31.5" hidden="1">
      <c r="A40" s="47" t="s">
        <v>69</v>
      </c>
      <c r="B40" s="154" t="s">
        <v>35</v>
      </c>
      <c r="C40" s="87"/>
      <c r="D40" s="92">
        <f>D41</f>
        <v>0</v>
      </c>
      <c r="E40" s="92">
        <f>E41</f>
        <v>0</v>
      </c>
      <c r="F40" s="92">
        <f>F41</f>
        <v>0</v>
      </c>
      <c r="G40" s="93" t="e">
        <f t="shared" si="2"/>
        <v>#DIV/0!</v>
      </c>
      <c r="H40" s="93" t="e">
        <f t="shared" si="3"/>
        <v>#DIV/0!</v>
      </c>
      <c r="I40" s="38"/>
    </row>
    <row r="41" spans="1:8" ht="31.5" hidden="1">
      <c r="A41" s="157" t="s">
        <v>106</v>
      </c>
      <c r="B41" s="153" t="s">
        <v>100</v>
      </c>
      <c r="C41" s="86"/>
      <c r="D41" s="84">
        <f>D42</f>
        <v>0</v>
      </c>
      <c r="E41" s="84">
        <f>E42</f>
        <v>0</v>
      </c>
      <c r="F41" s="84">
        <v>0</v>
      </c>
      <c r="G41" s="93" t="e">
        <f t="shared" si="2"/>
        <v>#DIV/0!</v>
      </c>
      <c r="H41" s="93" t="e">
        <f t="shared" si="3"/>
        <v>#DIV/0!</v>
      </c>
    </row>
    <row r="42" spans="1:9" s="16" customFormat="1" ht="54.75" customHeight="1" hidden="1">
      <c r="A42" s="44"/>
      <c r="B42" s="43" t="s">
        <v>211</v>
      </c>
      <c r="C42" s="94" t="s">
        <v>210</v>
      </c>
      <c r="D42" s="95">
        <v>0</v>
      </c>
      <c r="E42" s="95">
        <v>0</v>
      </c>
      <c r="F42" s="95">
        <v>0</v>
      </c>
      <c r="G42" s="93" t="e">
        <f t="shared" si="2"/>
        <v>#DIV/0!</v>
      </c>
      <c r="H42" s="93" t="e">
        <f t="shared" si="3"/>
        <v>#DIV/0!</v>
      </c>
      <c r="I42" s="37"/>
    </row>
    <row r="43" spans="1:9" s="16" customFormat="1" ht="21.75" customHeight="1" hidden="1">
      <c r="A43" s="47" t="s">
        <v>70</v>
      </c>
      <c r="B43" s="154" t="s">
        <v>37</v>
      </c>
      <c r="C43" s="87"/>
      <c r="D43" s="92">
        <f aca="true" t="shared" si="4" ref="D43:F44">D44</f>
        <v>0</v>
      </c>
      <c r="E43" s="92">
        <f t="shared" si="4"/>
        <v>0</v>
      </c>
      <c r="F43" s="92">
        <f t="shared" si="4"/>
        <v>0</v>
      </c>
      <c r="G43" s="93" t="e">
        <f t="shared" si="2"/>
        <v>#DIV/0!</v>
      </c>
      <c r="H43" s="93" t="e">
        <f t="shared" si="3"/>
        <v>#DIV/0!</v>
      </c>
      <c r="I43" s="37"/>
    </row>
    <row r="44" spans="1:9" s="16" customFormat="1" ht="33" customHeight="1" hidden="1">
      <c r="A44" s="155" t="s">
        <v>71</v>
      </c>
      <c r="B44" s="67" t="s">
        <v>117</v>
      </c>
      <c r="C44" s="86"/>
      <c r="D44" s="84">
        <f t="shared" si="4"/>
        <v>0</v>
      </c>
      <c r="E44" s="84">
        <f t="shared" si="4"/>
        <v>0</v>
      </c>
      <c r="F44" s="84">
        <f t="shared" si="4"/>
        <v>0</v>
      </c>
      <c r="G44" s="93" t="e">
        <f t="shared" si="2"/>
        <v>#DIV/0!</v>
      </c>
      <c r="H44" s="93" t="e">
        <f t="shared" si="3"/>
        <v>#DIV/0!</v>
      </c>
      <c r="I44" s="37"/>
    </row>
    <row r="45" spans="1:9" s="16" customFormat="1" ht="32.25" customHeight="1" hidden="1">
      <c r="A45" s="44"/>
      <c r="B45" s="63" t="s">
        <v>117</v>
      </c>
      <c r="C45" s="94" t="s">
        <v>218</v>
      </c>
      <c r="D45" s="95">
        <f>0</f>
        <v>0</v>
      </c>
      <c r="E45" s="95">
        <f>0</f>
        <v>0</v>
      </c>
      <c r="F45" s="95">
        <f>0</f>
        <v>0</v>
      </c>
      <c r="G45" s="93" t="e">
        <f t="shared" si="2"/>
        <v>#DIV/0!</v>
      </c>
      <c r="H45" s="93" t="e">
        <f t="shared" si="3"/>
        <v>#DIV/0!</v>
      </c>
      <c r="I45" s="37"/>
    </row>
    <row r="46" spans="1:8" ht="31.5">
      <c r="A46" s="47" t="s">
        <v>72</v>
      </c>
      <c r="B46" s="154" t="s">
        <v>38</v>
      </c>
      <c r="C46" s="87"/>
      <c r="D46" s="92">
        <f>D47</f>
        <v>698.7</v>
      </c>
      <c r="E46" s="92">
        <f>E47</f>
        <v>351</v>
      </c>
      <c r="F46" s="92">
        <f>F47</f>
        <v>182.7</v>
      </c>
      <c r="G46" s="93">
        <f t="shared" si="2"/>
        <v>0.2614856161442679</v>
      </c>
      <c r="H46" s="93">
        <f t="shared" si="3"/>
        <v>0.5205128205128204</v>
      </c>
    </row>
    <row r="47" spans="1:8" ht="18.75">
      <c r="A47" s="157" t="s">
        <v>41</v>
      </c>
      <c r="B47" s="153" t="s">
        <v>42</v>
      </c>
      <c r="C47" s="86"/>
      <c r="D47" s="84">
        <f>D48+D49+D51+D50</f>
        <v>698.7</v>
      </c>
      <c r="E47" s="84">
        <f>E48+E49+E51+E50</f>
        <v>351</v>
      </c>
      <c r="F47" s="84">
        <f>F48+F49+F51+F50</f>
        <v>182.7</v>
      </c>
      <c r="G47" s="93">
        <f t="shared" si="2"/>
        <v>0.2614856161442679</v>
      </c>
      <c r="H47" s="93">
        <f t="shared" si="3"/>
        <v>0.5205128205128204</v>
      </c>
    </row>
    <row r="48" spans="1:9" s="16" customFormat="1" ht="25.5">
      <c r="A48" s="44"/>
      <c r="B48" s="43" t="s">
        <v>162</v>
      </c>
      <c r="C48" s="94" t="s">
        <v>256</v>
      </c>
      <c r="D48" s="95">
        <v>318</v>
      </c>
      <c r="E48" s="95">
        <v>162</v>
      </c>
      <c r="F48" s="95">
        <v>155.5</v>
      </c>
      <c r="G48" s="93">
        <f t="shared" si="2"/>
        <v>0.4889937106918239</v>
      </c>
      <c r="H48" s="93">
        <f t="shared" si="3"/>
        <v>0.9598765432098766</v>
      </c>
      <c r="I48" s="37"/>
    </row>
    <row r="49" spans="1:9" s="16" customFormat="1" ht="18" customHeight="1">
      <c r="A49" s="44"/>
      <c r="B49" s="43" t="s">
        <v>205</v>
      </c>
      <c r="C49" s="94" t="s">
        <v>257</v>
      </c>
      <c r="D49" s="95">
        <v>10</v>
      </c>
      <c r="E49" s="95">
        <v>5</v>
      </c>
      <c r="F49" s="95">
        <v>0</v>
      </c>
      <c r="G49" s="93">
        <f t="shared" si="2"/>
        <v>0</v>
      </c>
      <c r="H49" s="93">
        <f t="shared" si="3"/>
        <v>0</v>
      </c>
      <c r="I49" s="37"/>
    </row>
    <row r="50" spans="1:9" s="16" customFormat="1" ht="18" customHeight="1">
      <c r="A50" s="44"/>
      <c r="B50" s="43" t="s">
        <v>253</v>
      </c>
      <c r="C50" s="94" t="s">
        <v>258</v>
      </c>
      <c r="D50" s="95">
        <v>20</v>
      </c>
      <c r="E50" s="95">
        <v>10</v>
      </c>
      <c r="F50" s="95">
        <v>0</v>
      </c>
      <c r="G50" s="93">
        <f t="shared" si="2"/>
        <v>0</v>
      </c>
      <c r="H50" s="93">
        <f t="shared" si="3"/>
        <v>0</v>
      </c>
      <c r="I50" s="37"/>
    </row>
    <row r="51" spans="1:9" s="16" customFormat="1" ht="34.5" customHeight="1">
      <c r="A51" s="44"/>
      <c r="B51" s="43" t="s">
        <v>163</v>
      </c>
      <c r="C51" s="94" t="s">
        <v>259</v>
      </c>
      <c r="D51" s="95">
        <v>350.7</v>
      </c>
      <c r="E51" s="95">
        <v>174</v>
      </c>
      <c r="F51" s="95">
        <v>27.2</v>
      </c>
      <c r="G51" s="93">
        <f t="shared" si="2"/>
        <v>0.07755916737952666</v>
      </c>
      <c r="H51" s="93">
        <f t="shared" si="3"/>
        <v>0.15632183908045977</v>
      </c>
      <c r="I51" s="37"/>
    </row>
    <row r="52" spans="1:8" ht="29.25" customHeight="1">
      <c r="A52" s="66" t="s">
        <v>120</v>
      </c>
      <c r="B52" s="156" t="s">
        <v>118</v>
      </c>
      <c r="C52" s="98"/>
      <c r="D52" s="107">
        <f>D54</f>
        <v>0.6</v>
      </c>
      <c r="E52" s="107">
        <f>E54</f>
        <v>0.6</v>
      </c>
      <c r="F52" s="107">
        <f>F54</f>
        <v>0.6</v>
      </c>
      <c r="G52" s="93">
        <f t="shared" si="2"/>
        <v>1</v>
      </c>
      <c r="H52" s="93">
        <f t="shared" si="3"/>
        <v>1</v>
      </c>
    </row>
    <row r="53" spans="1:8" ht="38.25" customHeight="1">
      <c r="A53" s="155" t="s">
        <v>114</v>
      </c>
      <c r="B53" s="67" t="s">
        <v>121</v>
      </c>
      <c r="C53" s="96"/>
      <c r="D53" s="84">
        <f>D54</f>
        <v>0.6</v>
      </c>
      <c r="E53" s="84">
        <f>E54</f>
        <v>0.6</v>
      </c>
      <c r="F53" s="84">
        <f>F54</f>
        <v>0.6</v>
      </c>
      <c r="G53" s="93">
        <f t="shared" si="2"/>
        <v>1</v>
      </c>
      <c r="H53" s="93">
        <f t="shared" si="3"/>
        <v>1</v>
      </c>
    </row>
    <row r="54" spans="1:9" s="16" customFormat="1" ht="36.75" customHeight="1">
      <c r="A54" s="44"/>
      <c r="B54" s="43" t="s">
        <v>212</v>
      </c>
      <c r="C54" s="94" t="s">
        <v>260</v>
      </c>
      <c r="D54" s="95">
        <v>0.6</v>
      </c>
      <c r="E54" s="95">
        <v>0.6</v>
      </c>
      <c r="F54" s="95">
        <v>0.6</v>
      </c>
      <c r="G54" s="93">
        <f t="shared" si="2"/>
        <v>1</v>
      </c>
      <c r="H54" s="93">
        <f t="shared" si="3"/>
        <v>1</v>
      </c>
      <c r="I54" s="37"/>
    </row>
    <row r="55" spans="1:8" ht="17.25" customHeight="1">
      <c r="A55" s="47" t="s">
        <v>54</v>
      </c>
      <c r="B55" s="154" t="s">
        <v>55</v>
      </c>
      <c r="C55" s="87"/>
      <c r="D55" s="92">
        <f>D56</f>
        <v>30</v>
      </c>
      <c r="E55" s="92">
        <f>E56</f>
        <v>15</v>
      </c>
      <c r="F55" s="92">
        <f>F56</f>
        <v>0</v>
      </c>
      <c r="G55" s="93">
        <f t="shared" si="2"/>
        <v>0</v>
      </c>
      <c r="H55" s="93">
        <f t="shared" si="3"/>
        <v>0</v>
      </c>
    </row>
    <row r="56" spans="1:8" ht="18.75">
      <c r="A56" s="157" t="s">
        <v>56</v>
      </c>
      <c r="B56" s="153" t="s">
        <v>164</v>
      </c>
      <c r="C56" s="86" t="s">
        <v>261</v>
      </c>
      <c r="D56" s="84">
        <v>30</v>
      </c>
      <c r="E56" s="84">
        <v>15</v>
      </c>
      <c r="F56" s="84">
        <f>F57</f>
        <v>0</v>
      </c>
      <c r="G56" s="93">
        <f t="shared" si="2"/>
        <v>0</v>
      </c>
      <c r="H56" s="93">
        <f t="shared" si="3"/>
        <v>0</v>
      </c>
    </row>
    <row r="57" spans="1:9" s="16" customFormat="1" ht="27" customHeight="1" hidden="1">
      <c r="A57" s="44"/>
      <c r="B57" s="43" t="s">
        <v>207</v>
      </c>
      <c r="C57" s="94" t="s">
        <v>208</v>
      </c>
      <c r="D57" s="95">
        <v>0</v>
      </c>
      <c r="E57" s="95">
        <v>0</v>
      </c>
      <c r="F57" s="95">
        <v>0</v>
      </c>
      <c r="G57" s="93" t="e">
        <f t="shared" si="2"/>
        <v>#DIV/0!</v>
      </c>
      <c r="H57" s="93" t="e">
        <f t="shared" si="3"/>
        <v>#DIV/0!</v>
      </c>
      <c r="I57" s="37"/>
    </row>
    <row r="58" spans="1:8" ht="37.5" customHeight="1">
      <c r="A58" s="47"/>
      <c r="B58" s="154" t="s">
        <v>94</v>
      </c>
      <c r="C58" s="87"/>
      <c r="D58" s="84">
        <f>D59</f>
        <v>1231.2</v>
      </c>
      <c r="E58" s="84">
        <f>E59</f>
        <v>615.6</v>
      </c>
      <c r="F58" s="84">
        <f>F59</f>
        <v>200</v>
      </c>
      <c r="G58" s="93">
        <f t="shared" si="2"/>
        <v>0.16244314489928524</v>
      </c>
      <c r="H58" s="93">
        <f t="shared" si="3"/>
        <v>0.3248862897985705</v>
      </c>
    </row>
    <row r="59" spans="1:9" s="16" customFormat="1" ht="31.5">
      <c r="A59" s="44"/>
      <c r="B59" s="43" t="s">
        <v>95</v>
      </c>
      <c r="C59" s="94" t="s">
        <v>178</v>
      </c>
      <c r="D59" s="95">
        <v>1231.2</v>
      </c>
      <c r="E59" s="95">
        <v>615.6</v>
      </c>
      <c r="F59" s="95">
        <v>200</v>
      </c>
      <c r="G59" s="93">
        <f t="shared" si="2"/>
        <v>0.16244314489928524</v>
      </c>
      <c r="H59" s="93">
        <f t="shared" si="3"/>
        <v>0.3248862897985705</v>
      </c>
      <c r="I59" s="37"/>
    </row>
    <row r="60" spans="1:8" ht="24.75" customHeight="1">
      <c r="A60" s="157"/>
      <c r="B60" s="154" t="s">
        <v>62</v>
      </c>
      <c r="C60" s="47"/>
      <c r="D60" s="92">
        <f>D32+D38+D40+D43+D46+D52+D55+D58</f>
        <v>4330.3</v>
      </c>
      <c r="E60" s="92">
        <f>E32+E38+E40+E43+E46+E52+E55+E58</f>
        <v>2341.7</v>
      </c>
      <c r="F60" s="92">
        <f>F32+F38+F40+F43+F46+F52+F55+F58</f>
        <v>1254.7</v>
      </c>
      <c r="G60" s="93">
        <f t="shared" si="2"/>
        <v>0.28974897813084544</v>
      </c>
      <c r="H60" s="93">
        <f t="shared" si="3"/>
        <v>0.535807319468762</v>
      </c>
    </row>
    <row r="61" spans="1:8" ht="18.75">
      <c r="A61" s="108"/>
      <c r="B61" s="153" t="s">
        <v>77</v>
      </c>
      <c r="C61" s="86"/>
      <c r="D61" s="100">
        <f>D58</f>
        <v>1231.2</v>
      </c>
      <c r="E61" s="100">
        <f>E58</f>
        <v>615.6</v>
      </c>
      <c r="F61" s="100">
        <f>F58</f>
        <v>200</v>
      </c>
      <c r="G61" s="93">
        <f t="shared" si="2"/>
        <v>0.16244314489928524</v>
      </c>
      <c r="H61" s="93">
        <f t="shared" si="3"/>
        <v>0.3248862897985705</v>
      </c>
    </row>
    <row r="62" ht="18">
      <c r="A62" s="74"/>
    </row>
    <row r="63" ht="18">
      <c r="A63" s="70"/>
    </row>
    <row r="64" spans="1:6" ht="18">
      <c r="A64" s="70"/>
      <c r="B64" s="73" t="s">
        <v>87</v>
      </c>
      <c r="C64" s="103"/>
      <c r="F64" s="102">
        <v>1049.6</v>
      </c>
    </row>
    <row r="65" spans="1:3" ht="18">
      <c r="A65" s="70"/>
      <c r="B65" s="73"/>
      <c r="C65" s="103"/>
    </row>
    <row r="66" spans="1:6" ht="18">
      <c r="A66" s="70"/>
      <c r="B66" s="73" t="s">
        <v>78</v>
      </c>
      <c r="C66" s="103"/>
      <c r="F66" s="104"/>
    </row>
    <row r="67" spans="1:3" ht="18">
      <c r="A67" s="70"/>
      <c r="B67" s="73" t="s">
        <v>79</v>
      </c>
      <c r="C67" s="103"/>
    </row>
    <row r="68" spans="2:3" ht="18">
      <c r="B68" s="73"/>
      <c r="C68" s="103"/>
    </row>
    <row r="69" spans="2:3" ht="18">
      <c r="B69" s="73" t="s">
        <v>80</v>
      </c>
      <c r="C69" s="103"/>
    </row>
    <row r="70" spans="2:3" ht="18">
      <c r="B70" s="73" t="s">
        <v>81</v>
      </c>
      <c r="C70" s="103"/>
    </row>
    <row r="71" spans="2:3" ht="18">
      <c r="B71" s="73"/>
      <c r="C71" s="103"/>
    </row>
    <row r="72" spans="2:3" ht="18">
      <c r="B72" s="73" t="s">
        <v>82</v>
      </c>
      <c r="C72" s="103"/>
    </row>
    <row r="73" spans="2:3" ht="18">
      <c r="B73" s="73" t="s">
        <v>83</v>
      </c>
      <c r="C73" s="103"/>
    </row>
    <row r="74" spans="2:3" ht="18">
      <c r="B74" s="73"/>
      <c r="C74" s="103"/>
    </row>
    <row r="75" spans="2:3" ht="18">
      <c r="B75" s="73" t="s">
        <v>84</v>
      </c>
      <c r="C75" s="103"/>
    </row>
    <row r="76" spans="2:3" ht="18">
      <c r="B76" s="73" t="s">
        <v>85</v>
      </c>
      <c r="C76" s="103"/>
    </row>
    <row r="77" spans="2:3" ht="18">
      <c r="B77" s="73"/>
      <c r="C77" s="103"/>
    </row>
    <row r="78" spans="2:3" ht="18">
      <c r="B78" s="73"/>
      <c r="C78" s="103"/>
    </row>
    <row r="79" spans="2:8" ht="18">
      <c r="B79" s="73" t="s">
        <v>86</v>
      </c>
      <c r="C79" s="103"/>
      <c r="F79" s="104">
        <f>F64+F27-F60</f>
        <v>763.7</v>
      </c>
      <c r="H79" s="104"/>
    </row>
    <row r="82" spans="2:3" ht="18">
      <c r="B82" s="73" t="s">
        <v>88</v>
      </c>
      <c r="C82" s="103"/>
    </row>
    <row r="83" spans="2:3" ht="18">
      <c r="B83" s="73" t="s">
        <v>89</v>
      </c>
      <c r="C83" s="103"/>
    </row>
    <row r="84" spans="2:3" ht="18">
      <c r="B84" s="73" t="s">
        <v>90</v>
      </c>
      <c r="C84" s="103"/>
    </row>
  </sheetData>
  <sheetProtection/>
  <mergeCells count="16">
    <mergeCell ref="A30:A31"/>
    <mergeCell ref="B30:B31"/>
    <mergeCell ref="D30:D31"/>
    <mergeCell ref="H30:H31"/>
    <mergeCell ref="E30:E31"/>
    <mergeCell ref="C30:C31"/>
    <mergeCell ref="A1:H1"/>
    <mergeCell ref="G2:G3"/>
    <mergeCell ref="A29:H29"/>
    <mergeCell ref="G30:G31"/>
    <mergeCell ref="F30:F31"/>
    <mergeCell ref="H2:H3"/>
    <mergeCell ref="B2:B3"/>
    <mergeCell ref="D2:D3"/>
    <mergeCell ref="E2:E3"/>
    <mergeCell ref="F2:F3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H88"/>
  <sheetViews>
    <sheetView zoomScalePageLayoutView="0" workbookViewId="0" topLeftCell="A1">
      <selection activeCell="H4" sqref="A1:H16384"/>
    </sheetView>
  </sheetViews>
  <sheetFormatPr defaultColWidth="9.140625" defaultRowHeight="12.75"/>
  <cols>
    <col min="1" max="1" width="8.00390625" style="69" customWidth="1"/>
    <col min="2" max="2" width="32.140625" style="69" customWidth="1"/>
    <col min="3" max="3" width="11.00390625" style="101" hidden="1" customWidth="1"/>
    <col min="4" max="5" width="11.8515625" style="102" customWidth="1"/>
    <col min="6" max="7" width="11.57421875" style="102" customWidth="1"/>
    <col min="8" max="8" width="12.140625" style="102" customWidth="1"/>
    <col min="9" max="16384" width="9.140625" style="1" customWidth="1"/>
  </cols>
  <sheetData>
    <row r="1" spans="1:8" s="5" customFormat="1" ht="58.5" customHeight="1">
      <c r="A1" s="166" t="s">
        <v>403</v>
      </c>
      <c r="B1" s="166"/>
      <c r="C1" s="166"/>
      <c r="D1" s="166"/>
      <c r="E1" s="166"/>
      <c r="F1" s="166"/>
      <c r="G1" s="166"/>
      <c r="H1" s="166"/>
    </row>
    <row r="2" spans="1:8" ht="12.75" customHeight="1">
      <c r="A2" s="152"/>
      <c r="B2" s="168" t="s">
        <v>2</v>
      </c>
      <c r="C2" s="106"/>
      <c r="D2" s="197" t="s">
        <v>3</v>
      </c>
      <c r="E2" s="198" t="s">
        <v>415</v>
      </c>
      <c r="F2" s="197" t="s">
        <v>4</v>
      </c>
      <c r="G2" s="198" t="s">
        <v>416</v>
      </c>
      <c r="H2" s="198" t="s">
        <v>417</v>
      </c>
    </row>
    <row r="3" spans="1:8" ht="24.75" customHeight="1">
      <c r="A3" s="152"/>
      <c r="B3" s="168"/>
      <c r="C3" s="106"/>
      <c r="D3" s="197"/>
      <c r="E3" s="199"/>
      <c r="F3" s="197"/>
      <c r="G3" s="199"/>
      <c r="H3" s="199"/>
    </row>
    <row r="4" spans="1:8" ht="31.5">
      <c r="A4" s="152"/>
      <c r="B4" s="153" t="s">
        <v>76</v>
      </c>
      <c r="C4" s="83"/>
      <c r="D4" s="92">
        <f>D5+D6+D7+D8+D9+D10+D11+D12+D13+D14+D15+D16+D17+D18+D19</f>
        <v>3042</v>
      </c>
      <c r="E4" s="92">
        <f>E5+E6+E7+E8+E9+E10+E11+E12+E13+E14+E15+E16+E17+E18+E19</f>
        <v>756</v>
      </c>
      <c r="F4" s="92">
        <f>F5+F6+F7+F8+F9+F10+F11+F12+F13+F14+F15+F16+F17+F18+F19</f>
        <v>1008</v>
      </c>
      <c r="G4" s="111">
        <f>F4/D4</f>
        <v>0.33136094674556216</v>
      </c>
      <c r="H4" s="111">
        <f>F4/E4</f>
        <v>1.3333333333333333</v>
      </c>
    </row>
    <row r="5" spans="1:8" ht="18.75">
      <c r="A5" s="152"/>
      <c r="B5" s="153" t="s">
        <v>5</v>
      </c>
      <c r="C5" s="86"/>
      <c r="D5" s="84">
        <v>390</v>
      </c>
      <c r="E5" s="84">
        <v>150</v>
      </c>
      <c r="F5" s="84">
        <v>99.9</v>
      </c>
      <c r="G5" s="109">
        <f aca="true" t="shared" si="0" ref="G5:G27">F5/D5</f>
        <v>0.2561538461538462</v>
      </c>
      <c r="H5" s="109">
        <f aca="true" t="shared" si="1" ref="H5:H27">F5/E5</f>
        <v>0.666</v>
      </c>
    </row>
    <row r="6" spans="1:8" ht="18.75" hidden="1">
      <c r="A6" s="152"/>
      <c r="B6" s="153" t="s">
        <v>222</v>
      </c>
      <c r="C6" s="86"/>
      <c r="D6" s="84">
        <v>0</v>
      </c>
      <c r="E6" s="84">
        <v>0</v>
      </c>
      <c r="F6" s="84">
        <v>0</v>
      </c>
      <c r="G6" s="109" t="e">
        <f t="shared" si="0"/>
        <v>#DIV/0!</v>
      </c>
      <c r="H6" s="109" t="e">
        <f t="shared" si="1"/>
        <v>#DIV/0!</v>
      </c>
    </row>
    <row r="7" spans="1:8" ht="18.75">
      <c r="A7" s="152"/>
      <c r="B7" s="153" t="s">
        <v>7</v>
      </c>
      <c r="C7" s="86"/>
      <c r="D7" s="84">
        <v>160</v>
      </c>
      <c r="E7" s="84">
        <v>80</v>
      </c>
      <c r="F7" s="84">
        <v>360.2</v>
      </c>
      <c r="G7" s="109">
        <f t="shared" si="0"/>
        <v>2.2512499999999998</v>
      </c>
      <c r="H7" s="109">
        <f t="shared" si="1"/>
        <v>4.5024999999999995</v>
      </c>
    </row>
    <row r="8" spans="1:8" ht="18.75">
      <c r="A8" s="152"/>
      <c r="B8" s="153" t="s">
        <v>8</v>
      </c>
      <c r="C8" s="86"/>
      <c r="D8" s="84">
        <v>125</v>
      </c>
      <c r="E8" s="84">
        <v>20</v>
      </c>
      <c r="F8" s="84">
        <v>34.9</v>
      </c>
      <c r="G8" s="109">
        <f t="shared" si="0"/>
        <v>0.2792</v>
      </c>
      <c r="H8" s="109">
        <f t="shared" si="1"/>
        <v>1.7449999999999999</v>
      </c>
    </row>
    <row r="9" spans="1:8" ht="18.75">
      <c r="A9" s="152"/>
      <c r="B9" s="153" t="s">
        <v>9</v>
      </c>
      <c r="C9" s="86"/>
      <c r="D9" s="84">
        <v>2355</v>
      </c>
      <c r="E9" s="84">
        <v>500</v>
      </c>
      <c r="F9" s="84">
        <v>513</v>
      </c>
      <c r="G9" s="109">
        <f t="shared" si="0"/>
        <v>0.2178343949044586</v>
      </c>
      <c r="H9" s="109">
        <f t="shared" si="1"/>
        <v>1.026</v>
      </c>
    </row>
    <row r="10" spans="1:8" ht="18.75">
      <c r="A10" s="152"/>
      <c r="B10" s="153" t="s">
        <v>101</v>
      </c>
      <c r="C10" s="86"/>
      <c r="D10" s="84">
        <v>12</v>
      </c>
      <c r="E10" s="84">
        <v>6</v>
      </c>
      <c r="F10" s="84">
        <v>0</v>
      </c>
      <c r="G10" s="109">
        <f t="shared" si="0"/>
        <v>0</v>
      </c>
      <c r="H10" s="109">
        <f t="shared" si="1"/>
        <v>0</v>
      </c>
    </row>
    <row r="11" spans="1:8" ht="31.5">
      <c r="A11" s="152"/>
      <c r="B11" s="153" t="s">
        <v>10</v>
      </c>
      <c r="C11" s="86"/>
      <c r="D11" s="84">
        <v>0</v>
      </c>
      <c r="E11" s="84">
        <v>0</v>
      </c>
      <c r="F11" s="84">
        <v>0</v>
      </c>
      <c r="G11" s="109">
        <v>0</v>
      </c>
      <c r="H11" s="109">
        <v>0</v>
      </c>
    </row>
    <row r="12" spans="1:8" ht="18.75">
      <c r="A12" s="152"/>
      <c r="B12" s="153" t="s">
        <v>11</v>
      </c>
      <c r="C12" s="86"/>
      <c r="D12" s="84">
        <v>0</v>
      </c>
      <c r="E12" s="84">
        <v>0</v>
      </c>
      <c r="F12" s="84">
        <v>0</v>
      </c>
      <c r="G12" s="109">
        <v>0</v>
      </c>
      <c r="H12" s="109">
        <v>0</v>
      </c>
    </row>
    <row r="13" spans="1:8" ht="18.75">
      <c r="A13" s="152"/>
      <c r="B13" s="153" t="s">
        <v>12</v>
      </c>
      <c r="C13" s="86"/>
      <c r="D13" s="84">
        <v>0</v>
      </c>
      <c r="E13" s="84">
        <v>0</v>
      </c>
      <c r="F13" s="84">
        <v>0</v>
      </c>
      <c r="G13" s="109">
        <v>0</v>
      </c>
      <c r="H13" s="109">
        <v>0</v>
      </c>
    </row>
    <row r="14" spans="1:8" ht="18.75">
      <c r="A14" s="152"/>
      <c r="B14" s="153" t="s">
        <v>14</v>
      </c>
      <c r="C14" s="86"/>
      <c r="D14" s="84">
        <v>0</v>
      </c>
      <c r="E14" s="84">
        <v>0</v>
      </c>
      <c r="F14" s="84">
        <v>0</v>
      </c>
      <c r="G14" s="109">
        <v>0</v>
      </c>
      <c r="H14" s="109">
        <v>0</v>
      </c>
    </row>
    <row r="15" spans="1:8" ht="23.25" customHeight="1">
      <c r="A15" s="152"/>
      <c r="B15" s="153" t="s">
        <v>15</v>
      </c>
      <c r="C15" s="86"/>
      <c r="D15" s="84">
        <v>0</v>
      </c>
      <c r="E15" s="84">
        <v>0</v>
      </c>
      <c r="F15" s="84">
        <v>0</v>
      </c>
      <c r="G15" s="109">
        <v>0</v>
      </c>
      <c r="H15" s="109">
        <v>0</v>
      </c>
    </row>
    <row r="16" spans="1:8" ht="47.25">
      <c r="A16" s="152"/>
      <c r="B16" s="153" t="s">
        <v>16</v>
      </c>
      <c r="C16" s="86"/>
      <c r="D16" s="84">
        <v>0</v>
      </c>
      <c r="E16" s="84">
        <v>0</v>
      </c>
      <c r="F16" s="84">
        <v>0</v>
      </c>
      <c r="G16" s="109">
        <v>0</v>
      </c>
      <c r="H16" s="109">
        <v>0</v>
      </c>
    </row>
    <row r="17" spans="1:8" ht="31.5">
      <c r="A17" s="152"/>
      <c r="B17" s="153" t="s">
        <v>246</v>
      </c>
      <c r="C17" s="86"/>
      <c r="D17" s="84">
        <v>0</v>
      </c>
      <c r="E17" s="84">
        <v>0</v>
      </c>
      <c r="F17" s="84">
        <v>0</v>
      </c>
      <c r="G17" s="109">
        <v>0</v>
      </c>
      <c r="H17" s="109">
        <v>0</v>
      </c>
    </row>
    <row r="18" spans="1:8" ht="18.75">
      <c r="A18" s="152"/>
      <c r="B18" s="153" t="s">
        <v>112</v>
      </c>
      <c r="C18" s="86"/>
      <c r="D18" s="84">
        <v>0</v>
      </c>
      <c r="E18" s="84">
        <v>0</v>
      </c>
      <c r="F18" s="84">
        <v>0</v>
      </c>
      <c r="G18" s="109">
        <v>0</v>
      </c>
      <c r="H18" s="109">
        <v>0</v>
      </c>
    </row>
    <row r="19" spans="1:8" ht="18.75">
      <c r="A19" s="152"/>
      <c r="B19" s="153" t="s">
        <v>21</v>
      </c>
      <c r="C19" s="86"/>
      <c r="D19" s="84">
        <v>0</v>
      </c>
      <c r="E19" s="84">
        <v>0</v>
      </c>
      <c r="F19" s="84">
        <v>0</v>
      </c>
      <c r="G19" s="109">
        <v>0</v>
      </c>
      <c r="H19" s="109">
        <v>0</v>
      </c>
    </row>
    <row r="20" spans="1:8" ht="47.25">
      <c r="A20" s="152"/>
      <c r="B20" s="154" t="s">
        <v>75</v>
      </c>
      <c r="C20" s="87"/>
      <c r="D20" s="84">
        <f>D21+D22+D23+D24+D25</f>
        <v>248.5</v>
      </c>
      <c r="E20" s="84">
        <f>E21+E22+E23+E24+E25</f>
        <v>124.3</v>
      </c>
      <c r="F20" s="84">
        <f>F21+F22+F23+F24+F25</f>
        <v>74</v>
      </c>
      <c r="G20" s="109">
        <f t="shared" si="0"/>
        <v>0.2977867203219316</v>
      </c>
      <c r="H20" s="109">
        <f t="shared" si="1"/>
        <v>0.5953338696701529</v>
      </c>
    </row>
    <row r="21" spans="1:8" ht="18.75">
      <c r="A21" s="152"/>
      <c r="B21" s="153" t="s">
        <v>23</v>
      </c>
      <c r="C21" s="86"/>
      <c r="D21" s="84">
        <v>94.6</v>
      </c>
      <c r="E21" s="84">
        <v>47.3</v>
      </c>
      <c r="F21" s="110" t="s">
        <v>414</v>
      </c>
      <c r="G21" s="109">
        <f t="shared" si="0"/>
        <v>0.31712473572938693</v>
      </c>
      <c r="H21" s="109">
        <f t="shared" si="1"/>
        <v>0.6342494714587739</v>
      </c>
    </row>
    <row r="22" spans="1:8" ht="31.5">
      <c r="A22" s="152"/>
      <c r="B22" s="153" t="s">
        <v>96</v>
      </c>
      <c r="C22" s="86"/>
      <c r="D22" s="84">
        <v>153.9</v>
      </c>
      <c r="E22" s="84">
        <v>77</v>
      </c>
      <c r="F22" s="84">
        <v>44</v>
      </c>
      <c r="G22" s="109">
        <f t="shared" si="0"/>
        <v>0.285899935022742</v>
      </c>
      <c r="H22" s="109">
        <f t="shared" si="1"/>
        <v>0.5714285714285714</v>
      </c>
    </row>
    <row r="23" spans="1:8" ht="31.5">
      <c r="A23" s="152"/>
      <c r="B23" s="153" t="s">
        <v>61</v>
      </c>
      <c r="C23" s="86"/>
      <c r="D23" s="84">
        <v>0</v>
      </c>
      <c r="E23" s="84">
        <v>0</v>
      </c>
      <c r="F23" s="84">
        <v>0</v>
      </c>
      <c r="G23" s="109">
        <v>0</v>
      </c>
      <c r="H23" s="109">
        <v>0</v>
      </c>
    </row>
    <row r="24" spans="1:8" ht="47.25">
      <c r="A24" s="152"/>
      <c r="B24" s="153" t="s">
        <v>26</v>
      </c>
      <c r="C24" s="86"/>
      <c r="D24" s="84">
        <v>0</v>
      </c>
      <c r="E24" s="84">
        <v>0</v>
      </c>
      <c r="F24" s="84">
        <v>0</v>
      </c>
      <c r="G24" s="109">
        <v>0</v>
      </c>
      <c r="H24" s="109">
        <v>0</v>
      </c>
    </row>
    <row r="25" spans="1:8" ht="28.5" customHeight="1" thickBot="1">
      <c r="A25" s="152"/>
      <c r="B25" s="88" t="s">
        <v>144</v>
      </c>
      <c r="C25" s="89"/>
      <c r="D25" s="84">
        <v>0</v>
      </c>
      <c r="E25" s="84">
        <v>0</v>
      </c>
      <c r="F25" s="84">
        <v>0</v>
      </c>
      <c r="G25" s="109">
        <v>0</v>
      </c>
      <c r="H25" s="109">
        <v>0</v>
      </c>
    </row>
    <row r="26" spans="1:8" ht="26.25" customHeight="1">
      <c r="A26" s="152"/>
      <c r="B26" s="154" t="s">
        <v>27</v>
      </c>
      <c r="C26" s="91"/>
      <c r="D26" s="84">
        <f>D4+D20</f>
        <v>3290.5</v>
      </c>
      <c r="E26" s="84">
        <f>E4+E20</f>
        <v>880.3</v>
      </c>
      <c r="F26" s="84">
        <f>F4+F20</f>
        <v>1082</v>
      </c>
      <c r="G26" s="109">
        <f t="shared" si="0"/>
        <v>0.32882540647318037</v>
      </c>
      <c r="H26" s="109">
        <f t="shared" si="1"/>
        <v>1.2291264341701693</v>
      </c>
    </row>
    <row r="27" spans="1:8" ht="40.5" customHeight="1">
      <c r="A27" s="152"/>
      <c r="B27" s="153" t="s">
        <v>102</v>
      </c>
      <c r="C27" s="86"/>
      <c r="D27" s="84">
        <f>D4</f>
        <v>3042</v>
      </c>
      <c r="E27" s="84">
        <f>E4</f>
        <v>756</v>
      </c>
      <c r="F27" s="84">
        <f>F4</f>
        <v>1008</v>
      </c>
      <c r="G27" s="109">
        <f t="shared" si="0"/>
        <v>0.33136094674556216</v>
      </c>
      <c r="H27" s="109">
        <f t="shared" si="1"/>
        <v>1.3333333333333333</v>
      </c>
    </row>
    <row r="28" spans="1:8" ht="12.75">
      <c r="A28" s="163"/>
      <c r="B28" s="190"/>
      <c r="C28" s="190"/>
      <c r="D28" s="190"/>
      <c r="E28" s="190"/>
      <c r="F28" s="190"/>
      <c r="G28" s="190"/>
      <c r="H28" s="191"/>
    </row>
    <row r="29" spans="1:8" ht="15" customHeight="1">
      <c r="A29" s="187" t="s">
        <v>148</v>
      </c>
      <c r="B29" s="168" t="s">
        <v>28</v>
      </c>
      <c r="C29" s="188" t="s">
        <v>174</v>
      </c>
      <c r="D29" s="197" t="s">
        <v>3</v>
      </c>
      <c r="E29" s="198" t="s">
        <v>415</v>
      </c>
      <c r="F29" s="197" t="s">
        <v>4</v>
      </c>
      <c r="G29" s="198" t="s">
        <v>416</v>
      </c>
      <c r="H29" s="198" t="s">
        <v>417</v>
      </c>
    </row>
    <row r="30" spans="1:8" ht="24.75" customHeight="1">
      <c r="A30" s="187"/>
      <c r="B30" s="168"/>
      <c r="C30" s="189"/>
      <c r="D30" s="197"/>
      <c r="E30" s="199"/>
      <c r="F30" s="197"/>
      <c r="G30" s="199"/>
      <c r="H30" s="199"/>
    </row>
    <row r="31" spans="1:8" ht="31.5">
      <c r="A31" s="47" t="s">
        <v>63</v>
      </c>
      <c r="B31" s="154" t="s">
        <v>29</v>
      </c>
      <c r="C31" s="87"/>
      <c r="D31" s="92">
        <f>D32+D34+D35+D33</f>
        <v>1815.9</v>
      </c>
      <c r="E31" s="92">
        <f>E32+E34+E35+E33</f>
        <v>1004.4</v>
      </c>
      <c r="F31" s="92">
        <f>F32+F34+F35+F33</f>
        <v>340.8</v>
      </c>
      <c r="G31" s="111">
        <f>F31/D31</f>
        <v>0.18767553279365604</v>
      </c>
      <c r="H31" s="111">
        <f>F31/E31</f>
        <v>0.33930704898446834</v>
      </c>
    </row>
    <row r="32" spans="1:8" ht="132.75" customHeight="1">
      <c r="A32" s="157" t="s">
        <v>66</v>
      </c>
      <c r="B32" s="153" t="s">
        <v>151</v>
      </c>
      <c r="C32" s="86" t="s">
        <v>66</v>
      </c>
      <c r="D32" s="84">
        <v>1651.4</v>
      </c>
      <c r="E32" s="84">
        <v>847.4</v>
      </c>
      <c r="F32" s="84">
        <v>239.5</v>
      </c>
      <c r="G32" s="111">
        <f aca="true" t="shared" si="2" ref="G32:G63">F32/D32</f>
        <v>0.1450284607000121</v>
      </c>
      <c r="H32" s="111">
        <f aca="true" t="shared" si="3" ref="H32:H63">F32/E32</f>
        <v>0.2826292187868775</v>
      </c>
    </row>
    <row r="33" spans="1:8" ht="70.5" customHeight="1">
      <c r="A33" s="157" t="s">
        <v>184</v>
      </c>
      <c r="B33" s="153" t="s">
        <v>390</v>
      </c>
      <c r="C33" s="86" t="s">
        <v>389</v>
      </c>
      <c r="D33" s="84">
        <v>100</v>
      </c>
      <c r="E33" s="84">
        <v>100</v>
      </c>
      <c r="F33" s="84">
        <v>100</v>
      </c>
      <c r="G33" s="111">
        <f t="shared" si="2"/>
        <v>1</v>
      </c>
      <c r="H33" s="111">
        <f t="shared" si="3"/>
        <v>1</v>
      </c>
    </row>
    <row r="34" spans="1:8" ht="18.75">
      <c r="A34" s="157" t="s">
        <v>68</v>
      </c>
      <c r="B34" s="153" t="s">
        <v>32</v>
      </c>
      <c r="C34" s="86" t="s">
        <v>68</v>
      </c>
      <c r="D34" s="84">
        <v>10</v>
      </c>
      <c r="E34" s="84">
        <v>5</v>
      </c>
      <c r="F34" s="84">
        <v>0</v>
      </c>
      <c r="G34" s="111">
        <f t="shared" si="2"/>
        <v>0</v>
      </c>
      <c r="H34" s="111">
        <f t="shared" si="3"/>
        <v>0</v>
      </c>
    </row>
    <row r="35" spans="1:8" ht="31.5">
      <c r="A35" s="157" t="s">
        <v>122</v>
      </c>
      <c r="B35" s="153" t="s">
        <v>119</v>
      </c>
      <c r="C35" s="86"/>
      <c r="D35" s="84">
        <f>D37+D36</f>
        <v>54.5</v>
      </c>
      <c r="E35" s="84">
        <f>E37+E36</f>
        <v>52</v>
      </c>
      <c r="F35" s="84">
        <f>F37+F36</f>
        <v>1.3</v>
      </c>
      <c r="G35" s="111">
        <f t="shared" si="2"/>
        <v>0.023853211009174313</v>
      </c>
      <c r="H35" s="111">
        <f t="shared" si="3"/>
        <v>0.025</v>
      </c>
    </row>
    <row r="36" spans="1:8" ht="69" customHeight="1">
      <c r="A36" s="157"/>
      <c r="B36" s="153" t="s">
        <v>188</v>
      </c>
      <c r="C36" s="86" t="s">
        <v>287</v>
      </c>
      <c r="D36" s="84">
        <v>50</v>
      </c>
      <c r="E36" s="84">
        <v>50</v>
      </c>
      <c r="F36" s="84">
        <v>0</v>
      </c>
      <c r="G36" s="111">
        <f t="shared" si="2"/>
        <v>0</v>
      </c>
      <c r="H36" s="111">
        <f t="shared" si="3"/>
        <v>0</v>
      </c>
    </row>
    <row r="37" spans="1:8" s="16" customFormat="1" ht="47.25">
      <c r="A37" s="44"/>
      <c r="B37" s="43" t="s">
        <v>108</v>
      </c>
      <c r="C37" s="94" t="s">
        <v>190</v>
      </c>
      <c r="D37" s="95">
        <v>4.5</v>
      </c>
      <c r="E37" s="95">
        <v>2</v>
      </c>
      <c r="F37" s="95">
        <v>1.3</v>
      </c>
      <c r="G37" s="111">
        <f t="shared" si="2"/>
        <v>0.2888888888888889</v>
      </c>
      <c r="H37" s="111">
        <f t="shared" si="3"/>
        <v>0.65</v>
      </c>
    </row>
    <row r="38" spans="1:8" ht="33.75" customHeight="1">
      <c r="A38" s="47" t="s">
        <v>104</v>
      </c>
      <c r="B38" s="154" t="s">
        <v>98</v>
      </c>
      <c r="C38" s="87"/>
      <c r="D38" s="92">
        <f>D39</f>
        <v>153.9</v>
      </c>
      <c r="E38" s="92">
        <f>E39</f>
        <v>76.9</v>
      </c>
      <c r="F38" s="92">
        <f>F39</f>
        <v>43.9</v>
      </c>
      <c r="G38" s="111">
        <f t="shared" si="2"/>
        <v>0.2852501624431449</v>
      </c>
      <c r="H38" s="111">
        <f t="shared" si="3"/>
        <v>0.5708712613784135</v>
      </c>
    </row>
    <row r="39" spans="1:8" ht="63">
      <c r="A39" s="157" t="s">
        <v>105</v>
      </c>
      <c r="B39" s="153" t="s">
        <v>155</v>
      </c>
      <c r="C39" s="86" t="s">
        <v>209</v>
      </c>
      <c r="D39" s="84">
        <v>153.9</v>
      </c>
      <c r="E39" s="84">
        <v>76.9</v>
      </c>
      <c r="F39" s="84">
        <v>43.9</v>
      </c>
      <c r="G39" s="111">
        <f t="shared" si="2"/>
        <v>0.2852501624431449</v>
      </c>
      <c r="H39" s="111">
        <f t="shared" si="3"/>
        <v>0.5708712613784135</v>
      </c>
    </row>
    <row r="40" spans="1:8" ht="31.5" hidden="1">
      <c r="A40" s="47" t="s">
        <v>69</v>
      </c>
      <c r="B40" s="154" t="s">
        <v>35</v>
      </c>
      <c r="C40" s="87"/>
      <c r="D40" s="92">
        <f aca="true" t="shared" si="4" ref="D40:F41">D41</f>
        <v>0</v>
      </c>
      <c r="E40" s="92">
        <f t="shared" si="4"/>
        <v>0</v>
      </c>
      <c r="F40" s="92">
        <f t="shared" si="4"/>
        <v>0</v>
      </c>
      <c r="G40" s="111" t="e">
        <f t="shared" si="2"/>
        <v>#DIV/0!</v>
      </c>
      <c r="H40" s="111" t="e">
        <f t="shared" si="3"/>
        <v>#DIV/0!</v>
      </c>
    </row>
    <row r="41" spans="1:8" ht="31.5" hidden="1">
      <c r="A41" s="157" t="s">
        <v>106</v>
      </c>
      <c r="B41" s="153" t="s">
        <v>100</v>
      </c>
      <c r="C41" s="86"/>
      <c r="D41" s="84">
        <f t="shared" si="4"/>
        <v>0</v>
      </c>
      <c r="E41" s="84">
        <f t="shared" si="4"/>
        <v>0</v>
      </c>
      <c r="F41" s="84">
        <f t="shared" si="4"/>
        <v>0</v>
      </c>
      <c r="G41" s="111" t="e">
        <f t="shared" si="2"/>
        <v>#DIV/0!</v>
      </c>
      <c r="H41" s="111" t="e">
        <f t="shared" si="3"/>
        <v>#DIV/0!</v>
      </c>
    </row>
    <row r="42" spans="1:8" s="16" customFormat="1" ht="54.75" customHeight="1" hidden="1">
      <c r="A42" s="44"/>
      <c r="B42" s="43" t="s">
        <v>180</v>
      </c>
      <c r="C42" s="94" t="s">
        <v>179</v>
      </c>
      <c r="D42" s="95">
        <v>0</v>
      </c>
      <c r="E42" s="95">
        <v>0</v>
      </c>
      <c r="F42" s="95">
        <v>0</v>
      </c>
      <c r="G42" s="111" t="e">
        <f t="shared" si="2"/>
        <v>#DIV/0!</v>
      </c>
      <c r="H42" s="111" t="e">
        <f t="shared" si="3"/>
        <v>#DIV/0!</v>
      </c>
    </row>
    <row r="43" spans="1:8" s="16" customFormat="1" ht="18.75" customHeight="1" hidden="1">
      <c r="A43" s="47" t="s">
        <v>70</v>
      </c>
      <c r="B43" s="154" t="s">
        <v>37</v>
      </c>
      <c r="C43" s="87"/>
      <c r="D43" s="92">
        <f>D44</f>
        <v>0</v>
      </c>
      <c r="E43" s="92">
        <f>E44</f>
        <v>0</v>
      </c>
      <c r="F43" s="92">
        <f>F44</f>
        <v>0</v>
      </c>
      <c r="G43" s="111" t="e">
        <f t="shared" si="2"/>
        <v>#DIV/0!</v>
      </c>
      <c r="H43" s="111" t="e">
        <f t="shared" si="3"/>
        <v>#DIV/0!</v>
      </c>
    </row>
    <row r="44" spans="1:8" s="16" customFormat="1" ht="27" customHeight="1" hidden="1">
      <c r="A44" s="155" t="s">
        <v>71</v>
      </c>
      <c r="B44" s="67" t="s">
        <v>117</v>
      </c>
      <c r="C44" s="86"/>
      <c r="D44" s="84">
        <v>0</v>
      </c>
      <c r="E44" s="84">
        <v>0</v>
      </c>
      <c r="F44" s="84">
        <v>0</v>
      </c>
      <c r="G44" s="111" t="e">
        <f t="shared" si="2"/>
        <v>#DIV/0!</v>
      </c>
      <c r="H44" s="111" t="e">
        <f t="shared" si="3"/>
        <v>#DIV/0!</v>
      </c>
    </row>
    <row r="45" spans="1:8" s="16" customFormat="1" ht="32.25" customHeight="1" hidden="1">
      <c r="A45" s="44"/>
      <c r="B45" s="63" t="s">
        <v>117</v>
      </c>
      <c r="C45" s="94" t="s">
        <v>218</v>
      </c>
      <c r="D45" s="95">
        <v>0</v>
      </c>
      <c r="E45" s="95">
        <v>0</v>
      </c>
      <c r="F45" s="95">
        <v>0</v>
      </c>
      <c r="G45" s="111" t="e">
        <f t="shared" si="2"/>
        <v>#DIV/0!</v>
      </c>
      <c r="H45" s="111" t="e">
        <f t="shared" si="3"/>
        <v>#DIV/0!</v>
      </c>
    </row>
    <row r="46" spans="1:8" ht="47.25">
      <c r="A46" s="47" t="s">
        <v>72</v>
      </c>
      <c r="B46" s="154" t="s">
        <v>38</v>
      </c>
      <c r="C46" s="87"/>
      <c r="D46" s="92">
        <f>D47</f>
        <v>629.5</v>
      </c>
      <c r="E46" s="92">
        <f>E47</f>
        <v>325</v>
      </c>
      <c r="F46" s="92">
        <f>F47</f>
        <v>44</v>
      </c>
      <c r="G46" s="111">
        <f t="shared" si="2"/>
        <v>0.0698967434471803</v>
      </c>
      <c r="H46" s="111">
        <f t="shared" si="3"/>
        <v>0.13538461538461538</v>
      </c>
    </row>
    <row r="47" spans="1:8" ht="18.75">
      <c r="A47" s="157" t="s">
        <v>41</v>
      </c>
      <c r="B47" s="153" t="s">
        <v>42</v>
      </c>
      <c r="C47" s="86"/>
      <c r="D47" s="84">
        <f>D48+D49+D51+D50</f>
        <v>629.5</v>
      </c>
      <c r="E47" s="84">
        <f>E48+E49+E51+E50</f>
        <v>325</v>
      </c>
      <c r="F47" s="84">
        <f>F48+F49+F51+F50</f>
        <v>44</v>
      </c>
      <c r="G47" s="111">
        <f t="shared" si="2"/>
        <v>0.0698967434471803</v>
      </c>
      <c r="H47" s="111">
        <f t="shared" si="3"/>
        <v>0.13538461538461538</v>
      </c>
    </row>
    <row r="48" spans="1:8" s="16" customFormat="1" ht="18.75">
      <c r="A48" s="44"/>
      <c r="B48" s="43" t="s">
        <v>162</v>
      </c>
      <c r="C48" s="86" t="s">
        <v>256</v>
      </c>
      <c r="D48" s="95">
        <v>132</v>
      </c>
      <c r="E48" s="95">
        <v>77</v>
      </c>
      <c r="F48" s="95">
        <v>44</v>
      </c>
      <c r="G48" s="111">
        <f t="shared" si="2"/>
        <v>0.3333333333333333</v>
      </c>
      <c r="H48" s="111">
        <f t="shared" si="3"/>
        <v>0.5714285714285714</v>
      </c>
    </row>
    <row r="49" spans="1:8" s="16" customFormat="1" ht="20.25" customHeight="1">
      <c r="A49" s="44"/>
      <c r="B49" s="43" t="s">
        <v>205</v>
      </c>
      <c r="C49" s="94" t="s">
        <v>257</v>
      </c>
      <c r="D49" s="95">
        <v>20</v>
      </c>
      <c r="E49" s="95">
        <v>10</v>
      </c>
      <c r="F49" s="95">
        <v>0</v>
      </c>
      <c r="G49" s="111">
        <f t="shared" si="2"/>
        <v>0</v>
      </c>
      <c r="H49" s="111">
        <f t="shared" si="3"/>
        <v>0</v>
      </c>
    </row>
    <row r="50" spans="1:8" s="16" customFormat="1" ht="20.25" customHeight="1">
      <c r="A50" s="44"/>
      <c r="B50" s="43" t="s">
        <v>253</v>
      </c>
      <c r="C50" s="94" t="s">
        <v>258</v>
      </c>
      <c r="D50" s="95">
        <v>20</v>
      </c>
      <c r="E50" s="95">
        <v>10</v>
      </c>
      <c r="F50" s="95">
        <v>0</v>
      </c>
      <c r="G50" s="111">
        <f t="shared" si="2"/>
        <v>0</v>
      </c>
      <c r="H50" s="111">
        <f t="shared" si="3"/>
        <v>0</v>
      </c>
    </row>
    <row r="51" spans="1:8" s="16" customFormat="1" ht="35.25" customHeight="1">
      <c r="A51" s="44"/>
      <c r="B51" s="43" t="s">
        <v>163</v>
      </c>
      <c r="C51" s="94" t="s">
        <v>259</v>
      </c>
      <c r="D51" s="95">
        <v>457.5</v>
      </c>
      <c r="E51" s="95">
        <v>228</v>
      </c>
      <c r="F51" s="95">
        <v>0</v>
      </c>
      <c r="G51" s="111">
        <f t="shared" si="2"/>
        <v>0</v>
      </c>
      <c r="H51" s="111">
        <f t="shared" si="3"/>
        <v>0</v>
      </c>
    </row>
    <row r="52" spans="1:8" ht="18.75" customHeight="1">
      <c r="A52" s="47" t="s">
        <v>120</v>
      </c>
      <c r="B52" s="154" t="s">
        <v>118</v>
      </c>
      <c r="C52" s="87"/>
      <c r="D52" s="92">
        <f>D54</f>
        <v>1.2</v>
      </c>
      <c r="E52" s="92">
        <f>E54</f>
        <v>1.2</v>
      </c>
      <c r="F52" s="92">
        <f>F54</f>
        <v>1.2</v>
      </c>
      <c r="G52" s="111">
        <f t="shared" si="2"/>
        <v>1</v>
      </c>
      <c r="H52" s="111">
        <f t="shared" si="3"/>
        <v>1</v>
      </c>
    </row>
    <row r="53" spans="1:8" ht="35.25" customHeight="1">
      <c r="A53" s="157" t="s">
        <v>114</v>
      </c>
      <c r="B53" s="153" t="s">
        <v>121</v>
      </c>
      <c r="C53" s="86"/>
      <c r="D53" s="84">
        <f>D54</f>
        <v>1.2</v>
      </c>
      <c r="E53" s="84">
        <f>E54</f>
        <v>1.2</v>
      </c>
      <c r="F53" s="84">
        <f>F54</f>
        <v>1.2</v>
      </c>
      <c r="G53" s="111">
        <f t="shared" si="2"/>
        <v>1</v>
      </c>
      <c r="H53" s="111">
        <f t="shared" si="3"/>
        <v>1</v>
      </c>
    </row>
    <row r="54" spans="1:8" s="16" customFormat="1" ht="31.5" customHeight="1">
      <c r="A54" s="112"/>
      <c r="B54" s="43" t="s">
        <v>212</v>
      </c>
      <c r="C54" s="94" t="s">
        <v>206</v>
      </c>
      <c r="D54" s="95">
        <v>1.2</v>
      </c>
      <c r="E54" s="95">
        <v>1.2</v>
      </c>
      <c r="F54" s="95">
        <v>1.2</v>
      </c>
      <c r="G54" s="111">
        <f t="shared" si="2"/>
        <v>1</v>
      </c>
      <c r="H54" s="111">
        <f t="shared" si="3"/>
        <v>1</v>
      </c>
    </row>
    <row r="55" spans="1:8" ht="18.75" hidden="1">
      <c r="A55" s="47" t="s">
        <v>43</v>
      </c>
      <c r="B55" s="154" t="s">
        <v>44</v>
      </c>
      <c r="C55" s="87"/>
      <c r="D55" s="92">
        <f aca="true" t="shared" si="5" ref="D55:F56">D56</f>
        <v>0</v>
      </c>
      <c r="E55" s="92">
        <f t="shared" si="5"/>
        <v>0</v>
      </c>
      <c r="F55" s="92">
        <f t="shared" si="5"/>
        <v>0</v>
      </c>
      <c r="G55" s="111" t="e">
        <f t="shared" si="2"/>
        <v>#DIV/0!</v>
      </c>
      <c r="H55" s="111" t="e">
        <f t="shared" si="3"/>
        <v>#DIV/0!</v>
      </c>
    </row>
    <row r="56" spans="1:8" ht="31.5" hidden="1">
      <c r="A56" s="157" t="s">
        <v>47</v>
      </c>
      <c r="B56" s="153" t="s">
        <v>48</v>
      </c>
      <c r="C56" s="86"/>
      <c r="D56" s="84">
        <f t="shared" si="5"/>
        <v>0</v>
      </c>
      <c r="E56" s="84">
        <f t="shared" si="5"/>
        <v>0</v>
      </c>
      <c r="F56" s="84">
        <f t="shared" si="5"/>
        <v>0</v>
      </c>
      <c r="G56" s="111" t="e">
        <f t="shared" si="2"/>
        <v>#DIV/0!</v>
      </c>
      <c r="H56" s="111" t="e">
        <f t="shared" si="3"/>
        <v>#DIV/0!</v>
      </c>
    </row>
    <row r="57" spans="1:8" s="16" customFormat="1" ht="27" customHeight="1" hidden="1">
      <c r="A57" s="44"/>
      <c r="B57" s="43" t="s">
        <v>207</v>
      </c>
      <c r="C57" s="94" t="s">
        <v>208</v>
      </c>
      <c r="D57" s="95">
        <v>0</v>
      </c>
      <c r="E57" s="95">
        <v>0</v>
      </c>
      <c r="F57" s="95">
        <v>0</v>
      </c>
      <c r="G57" s="111" t="e">
        <f t="shared" si="2"/>
        <v>#DIV/0!</v>
      </c>
      <c r="H57" s="111" t="e">
        <f t="shared" si="3"/>
        <v>#DIV/0!</v>
      </c>
    </row>
    <row r="58" spans="1:8" ht="23.25" customHeight="1">
      <c r="A58" s="47">
        <v>1000</v>
      </c>
      <c r="B58" s="154" t="s">
        <v>55</v>
      </c>
      <c r="C58" s="87"/>
      <c r="D58" s="92">
        <f>D59</f>
        <v>18</v>
      </c>
      <c r="E58" s="92">
        <f>E59</f>
        <v>9</v>
      </c>
      <c r="F58" s="92">
        <f>F59</f>
        <v>6</v>
      </c>
      <c r="G58" s="111">
        <f t="shared" si="2"/>
        <v>0.3333333333333333</v>
      </c>
      <c r="H58" s="111">
        <f t="shared" si="3"/>
        <v>0.6666666666666666</v>
      </c>
    </row>
    <row r="59" spans="1:8" ht="18.75">
      <c r="A59" s="157" t="s">
        <v>56</v>
      </c>
      <c r="B59" s="153" t="s">
        <v>164</v>
      </c>
      <c r="C59" s="86" t="s">
        <v>56</v>
      </c>
      <c r="D59" s="84">
        <v>18</v>
      </c>
      <c r="E59" s="84">
        <v>9</v>
      </c>
      <c r="F59" s="84">
        <v>6</v>
      </c>
      <c r="G59" s="111">
        <f t="shared" si="2"/>
        <v>0.3333333333333333</v>
      </c>
      <c r="H59" s="111">
        <f t="shared" si="3"/>
        <v>0.6666666666666666</v>
      </c>
    </row>
    <row r="60" spans="1:8" ht="31.5">
      <c r="A60" s="47"/>
      <c r="B60" s="154" t="s">
        <v>94</v>
      </c>
      <c r="C60" s="87"/>
      <c r="D60" s="84">
        <f>D61</f>
        <v>822</v>
      </c>
      <c r="E60" s="84">
        <f>E61</f>
        <v>811</v>
      </c>
      <c r="F60" s="84">
        <f>F61</f>
        <v>800</v>
      </c>
      <c r="G60" s="111">
        <f t="shared" si="2"/>
        <v>0.9732360097323601</v>
      </c>
      <c r="H60" s="111">
        <f t="shared" si="3"/>
        <v>0.9864364981504316</v>
      </c>
    </row>
    <row r="61" spans="1:8" s="16" customFormat="1" ht="47.25">
      <c r="A61" s="44"/>
      <c r="B61" s="43" t="s">
        <v>95</v>
      </c>
      <c r="C61" s="94" t="s">
        <v>178</v>
      </c>
      <c r="D61" s="95">
        <v>822</v>
      </c>
      <c r="E61" s="95">
        <v>811</v>
      </c>
      <c r="F61" s="95">
        <v>800</v>
      </c>
      <c r="G61" s="111">
        <f t="shared" si="2"/>
        <v>0.9732360097323601</v>
      </c>
      <c r="H61" s="111">
        <f t="shared" si="3"/>
        <v>0.9864364981504316</v>
      </c>
    </row>
    <row r="62" spans="1:8" ht="18" customHeight="1">
      <c r="A62" s="157"/>
      <c r="B62" s="154" t="s">
        <v>62</v>
      </c>
      <c r="C62" s="47"/>
      <c r="D62" s="92">
        <f>D31+D38+D40+D46+D54+D55+D58+D60+D43</f>
        <v>3440.5</v>
      </c>
      <c r="E62" s="92">
        <f>E31+E38+E40+E46+E54+E55+E58+E60+E43</f>
        <v>2227.5</v>
      </c>
      <c r="F62" s="92">
        <f>F31+F38+F40+F46+F54+F55+F58+F60+F43</f>
        <v>1235.9</v>
      </c>
      <c r="G62" s="111">
        <f t="shared" si="2"/>
        <v>0.3592210434529865</v>
      </c>
      <c r="H62" s="111">
        <f t="shared" si="3"/>
        <v>0.5548372615039282</v>
      </c>
    </row>
    <row r="63" spans="1:8" ht="31.5">
      <c r="A63" s="158"/>
      <c r="B63" s="153" t="s">
        <v>77</v>
      </c>
      <c r="C63" s="86"/>
      <c r="D63" s="100">
        <f>D60</f>
        <v>822</v>
      </c>
      <c r="E63" s="100">
        <f>E60</f>
        <v>811</v>
      </c>
      <c r="F63" s="100">
        <f>F60</f>
        <v>800</v>
      </c>
      <c r="G63" s="111">
        <f t="shared" si="2"/>
        <v>0.9732360097323601</v>
      </c>
      <c r="H63" s="111">
        <f t="shared" si="3"/>
        <v>0.9864364981504316</v>
      </c>
    </row>
    <row r="64" ht="18">
      <c r="A64" s="70"/>
    </row>
    <row r="65" ht="18">
      <c r="A65" s="70"/>
    </row>
    <row r="66" spans="1:6" ht="18">
      <c r="A66" s="70"/>
      <c r="B66" s="73" t="s">
        <v>87</v>
      </c>
      <c r="C66" s="103"/>
      <c r="F66" s="102">
        <v>701.5</v>
      </c>
    </row>
    <row r="67" spans="1:3" ht="18">
      <c r="A67" s="70"/>
      <c r="B67" s="73"/>
      <c r="C67" s="103"/>
    </row>
    <row r="68" spans="1:3" ht="18">
      <c r="A68" s="70"/>
      <c r="B68" s="73" t="s">
        <v>78</v>
      </c>
      <c r="C68" s="103"/>
    </row>
    <row r="69" spans="1:3" ht="18">
      <c r="A69" s="70"/>
      <c r="B69" s="73" t="s">
        <v>79</v>
      </c>
      <c r="C69" s="103"/>
    </row>
    <row r="70" spans="1:3" ht="18">
      <c r="A70" s="70"/>
      <c r="B70" s="73"/>
      <c r="C70" s="103"/>
    </row>
    <row r="71" spans="1:3" ht="18">
      <c r="A71" s="70"/>
      <c r="B71" s="73" t="s">
        <v>80</v>
      </c>
      <c r="C71" s="103"/>
    </row>
    <row r="72" spans="1:3" ht="18">
      <c r="A72" s="70"/>
      <c r="B72" s="73" t="s">
        <v>81</v>
      </c>
      <c r="C72" s="103"/>
    </row>
    <row r="73" spans="1:3" ht="18">
      <c r="A73" s="70"/>
      <c r="B73" s="73"/>
      <c r="C73" s="103"/>
    </row>
    <row r="74" spans="1:3" ht="18">
      <c r="A74" s="70"/>
      <c r="B74" s="73" t="s">
        <v>82</v>
      </c>
      <c r="C74" s="103"/>
    </row>
    <row r="75" spans="1:3" ht="18">
      <c r="A75" s="70"/>
      <c r="B75" s="73" t="s">
        <v>83</v>
      </c>
      <c r="C75" s="103"/>
    </row>
    <row r="76" spans="1:3" ht="18">
      <c r="A76" s="70"/>
      <c r="B76" s="73"/>
      <c r="C76" s="103"/>
    </row>
    <row r="77" spans="1:3" ht="18">
      <c r="A77" s="70"/>
      <c r="B77" s="73" t="s">
        <v>84</v>
      </c>
      <c r="C77" s="103"/>
    </row>
    <row r="78" spans="1:3" ht="18">
      <c r="A78" s="70"/>
      <c r="B78" s="73" t="s">
        <v>85</v>
      </c>
      <c r="C78" s="103"/>
    </row>
    <row r="79" ht="18">
      <c r="A79" s="70"/>
    </row>
    <row r="80" ht="18">
      <c r="A80" s="70"/>
    </row>
    <row r="81" spans="1:8" ht="18">
      <c r="A81" s="70"/>
      <c r="B81" s="73" t="s">
        <v>86</v>
      </c>
      <c r="C81" s="103"/>
      <c r="F81" s="104">
        <f>F66+F26-F62</f>
        <v>547.5999999999999</v>
      </c>
      <c r="H81" s="104"/>
    </row>
    <row r="82" ht="18">
      <c r="A82" s="70"/>
    </row>
    <row r="83" ht="18">
      <c r="A83" s="70"/>
    </row>
    <row r="84" spans="1:3" ht="18">
      <c r="A84" s="70"/>
      <c r="B84" s="73" t="s">
        <v>88</v>
      </c>
      <c r="C84" s="103"/>
    </row>
    <row r="85" spans="1:3" ht="18">
      <c r="A85" s="70"/>
      <c r="B85" s="73" t="s">
        <v>89</v>
      </c>
      <c r="C85" s="103"/>
    </row>
    <row r="86" spans="1:3" ht="18">
      <c r="A86" s="70"/>
      <c r="B86" s="73" t="s">
        <v>90</v>
      </c>
      <c r="C86" s="103"/>
    </row>
    <row r="87" ht="18">
      <c r="A87" s="70"/>
    </row>
    <row r="88" ht="18">
      <c r="A88" s="70"/>
    </row>
  </sheetData>
  <sheetProtection/>
  <mergeCells count="16">
    <mergeCell ref="E29:E30"/>
    <mergeCell ref="G2:G3"/>
    <mergeCell ref="A28:H28"/>
    <mergeCell ref="F29:F30"/>
    <mergeCell ref="F2:F3"/>
    <mergeCell ref="C29:C30"/>
    <mergeCell ref="A1:H1"/>
    <mergeCell ref="A29:A30"/>
    <mergeCell ref="B29:B30"/>
    <mergeCell ref="D29:D30"/>
    <mergeCell ref="H29:H30"/>
    <mergeCell ref="H2:H3"/>
    <mergeCell ref="B2:B3"/>
    <mergeCell ref="D2:D3"/>
    <mergeCell ref="G29:G30"/>
    <mergeCell ref="E2:E3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84"/>
  <sheetViews>
    <sheetView zoomScale="85" zoomScaleNormal="85" zoomScalePageLayoutView="0" workbookViewId="0" topLeftCell="A1">
      <selection activeCell="H4" sqref="A1:H16384"/>
    </sheetView>
  </sheetViews>
  <sheetFormatPr defaultColWidth="9.140625" defaultRowHeight="12.75"/>
  <cols>
    <col min="1" max="1" width="9.57421875" style="69" customWidth="1"/>
    <col min="2" max="2" width="35.421875" style="69" customWidth="1"/>
    <col min="3" max="3" width="12.28125" style="101" hidden="1" customWidth="1"/>
    <col min="4" max="4" width="11.8515625" style="102" customWidth="1"/>
    <col min="5" max="5" width="11.7109375" style="102" customWidth="1"/>
    <col min="6" max="6" width="12.140625" style="102" customWidth="1"/>
    <col min="7" max="7" width="10.7109375" style="102" customWidth="1"/>
    <col min="8" max="8" width="11.57421875" style="102" customWidth="1"/>
    <col min="9" max="16384" width="9.140625" style="1" customWidth="1"/>
  </cols>
  <sheetData>
    <row r="1" spans="1:8" s="5" customFormat="1" ht="53.25" customHeight="1">
      <c r="A1" s="166" t="s">
        <v>404</v>
      </c>
      <c r="B1" s="166"/>
      <c r="C1" s="166"/>
      <c r="D1" s="166"/>
      <c r="E1" s="166"/>
      <c r="F1" s="166"/>
      <c r="G1" s="166"/>
      <c r="H1" s="166"/>
    </row>
    <row r="2" spans="1:8" ht="12.75" customHeight="1">
      <c r="A2" s="152"/>
      <c r="B2" s="192" t="s">
        <v>2</v>
      </c>
      <c r="C2" s="120"/>
      <c r="D2" s="197" t="s">
        <v>3</v>
      </c>
      <c r="E2" s="198" t="s">
        <v>415</v>
      </c>
      <c r="F2" s="197" t="s">
        <v>4</v>
      </c>
      <c r="G2" s="198" t="s">
        <v>416</v>
      </c>
      <c r="H2" s="198" t="s">
        <v>417</v>
      </c>
    </row>
    <row r="3" spans="1:8" ht="26.25" customHeight="1">
      <c r="A3" s="152"/>
      <c r="B3" s="193"/>
      <c r="C3" s="121"/>
      <c r="D3" s="197"/>
      <c r="E3" s="199"/>
      <c r="F3" s="197"/>
      <c r="G3" s="199"/>
      <c r="H3" s="199"/>
    </row>
    <row r="4" spans="1:8" ht="36" customHeight="1">
      <c r="A4" s="152"/>
      <c r="B4" s="153" t="s">
        <v>76</v>
      </c>
      <c r="C4" s="83"/>
      <c r="D4" s="92">
        <f>D5+D6+D7+D8+D9+D10+D11+D12+D13+D14+D15+D16+D17+D18+D19</f>
        <v>5167.6</v>
      </c>
      <c r="E4" s="92">
        <f>E5+E6+E7+E8+E9+E10+E11+E12+E13+E14+E15+E16+E17+E18+E19</f>
        <v>1964.6</v>
      </c>
      <c r="F4" s="92">
        <f>F5+F6+F7+F8+F9+F10+F11+F12+F13+F14+F15+F16+F17+F18+F19</f>
        <v>2153.6</v>
      </c>
      <c r="G4" s="111">
        <f>F4/D4</f>
        <v>0.4167505224862605</v>
      </c>
      <c r="H4" s="111">
        <f>F4/E4</f>
        <v>1.0962027893718824</v>
      </c>
    </row>
    <row r="5" spans="1:8" ht="18.75" customHeight="1">
      <c r="A5" s="152"/>
      <c r="B5" s="153" t="s">
        <v>5</v>
      </c>
      <c r="C5" s="86"/>
      <c r="D5" s="84">
        <v>255</v>
      </c>
      <c r="E5" s="84">
        <v>100</v>
      </c>
      <c r="F5" s="84">
        <v>107.4</v>
      </c>
      <c r="G5" s="109">
        <f aca="true" t="shared" si="0" ref="G5:G27">F5/D5</f>
        <v>0.4211764705882353</v>
      </c>
      <c r="H5" s="109">
        <f aca="true" t="shared" si="1" ref="H5:H27">F5/E5</f>
        <v>1.074</v>
      </c>
    </row>
    <row r="6" spans="1:8" ht="18.75" customHeight="1" hidden="1">
      <c r="A6" s="152"/>
      <c r="B6" s="153" t="s">
        <v>222</v>
      </c>
      <c r="C6" s="86"/>
      <c r="D6" s="84">
        <v>0</v>
      </c>
      <c r="E6" s="84">
        <v>0</v>
      </c>
      <c r="F6" s="84">
        <v>0</v>
      </c>
      <c r="G6" s="109" t="e">
        <f t="shared" si="0"/>
        <v>#DIV/0!</v>
      </c>
      <c r="H6" s="109" t="e">
        <f t="shared" si="1"/>
        <v>#DIV/0!</v>
      </c>
    </row>
    <row r="7" spans="1:8" ht="22.5" customHeight="1">
      <c r="A7" s="152"/>
      <c r="B7" s="153" t="s">
        <v>7</v>
      </c>
      <c r="C7" s="86"/>
      <c r="D7" s="84">
        <v>1275</v>
      </c>
      <c r="E7" s="84">
        <v>800</v>
      </c>
      <c r="F7" s="84">
        <v>1117.1</v>
      </c>
      <c r="G7" s="109">
        <f t="shared" si="0"/>
        <v>0.876156862745098</v>
      </c>
      <c r="H7" s="109">
        <f t="shared" si="1"/>
        <v>1.396375</v>
      </c>
    </row>
    <row r="8" spans="1:8" ht="24" customHeight="1">
      <c r="A8" s="152"/>
      <c r="B8" s="153" t="s">
        <v>8</v>
      </c>
      <c r="C8" s="86"/>
      <c r="D8" s="84">
        <v>175</v>
      </c>
      <c r="E8" s="84">
        <v>80</v>
      </c>
      <c r="F8" s="84">
        <v>23.7</v>
      </c>
      <c r="G8" s="109">
        <f t="shared" si="0"/>
        <v>0.13542857142857143</v>
      </c>
      <c r="H8" s="109">
        <f t="shared" si="1"/>
        <v>0.29625</v>
      </c>
    </row>
    <row r="9" spans="1:8" ht="22.5" customHeight="1">
      <c r="A9" s="152"/>
      <c r="B9" s="153" t="s">
        <v>9</v>
      </c>
      <c r="C9" s="86"/>
      <c r="D9" s="84">
        <v>3450.6</v>
      </c>
      <c r="E9" s="84">
        <v>978.6</v>
      </c>
      <c r="F9" s="84">
        <v>890.8</v>
      </c>
      <c r="G9" s="109">
        <f t="shared" si="0"/>
        <v>0.2581580015069843</v>
      </c>
      <c r="H9" s="109">
        <f t="shared" si="1"/>
        <v>0.9102799918250561</v>
      </c>
    </row>
    <row r="10" spans="1:8" ht="22.5" customHeight="1">
      <c r="A10" s="152"/>
      <c r="B10" s="153" t="s">
        <v>101</v>
      </c>
      <c r="C10" s="86"/>
      <c r="D10" s="84">
        <v>12</v>
      </c>
      <c r="E10" s="84">
        <v>6</v>
      </c>
      <c r="F10" s="84">
        <v>14.6</v>
      </c>
      <c r="G10" s="109">
        <f t="shared" si="0"/>
        <v>1.2166666666666666</v>
      </c>
      <c r="H10" s="109">
        <f t="shared" si="1"/>
        <v>2.433333333333333</v>
      </c>
    </row>
    <row r="11" spans="1:8" ht="37.5" customHeight="1">
      <c r="A11" s="152"/>
      <c r="B11" s="153" t="s">
        <v>10</v>
      </c>
      <c r="C11" s="86"/>
      <c r="D11" s="84">
        <v>0</v>
      </c>
      <c r="E11" s="84">
        <v>0</v>
      </c>
      <c r="F11" s="84">
        <v>0</v>
      </c>
      <c r="G11" s="109">
        <v>0</v>
      </c>
      <c r="H11" s="109">
        <v>0</v>
      </c>
    </row>
    <row r="12" spans="1:8" ht="18.75" customHeight="1">
      <c r="A12" s="152"/>
      <c r="B12" s="153" t="s">
        <v>11</v>
      </c>
      <c r="C12" s="86"/>
      <c r="D12" s="84">
        <v>0</v>
      </c>
      <c r="E12" s="84">
        <v>0</v>
      </c>
      <c r="F12" s="84">
        <v>0</v>
      </c>
      <c r="G12" s="109">
        <v>0</v>
      </c>
      <c r="H12" s="109">
        <v>0</v>
      </c>
    </row>
    <row r="13" spans="1:8" ht="17.25" customHeight="1">
      <c r="A13" s="152"/>
      <c r="B13" s="153" t="s">
        <v>12</v>
      </c>
      <c r="C13" s="86"/>
      <c r="D13" s="84">
        <v>0</v>
      </c>
      <c r="E13" s="84">
        <v>0</v>
      </c>
      <c r="F13" s="84">
        <v>0</v>
      </c>
      <c r="G13" s="109">
        <v>0</v>
      </c>
      <c r="H13" s="109">
        <v>0</v>
      </c>
    </row>
    <row r="14" spans="1:8" ht="15" customHeight="1">
      <c r="A14" s="152"/>
      <c r="B14" s="153" t="s">
        <v>14</v>
      </c>
      <c r="C14" s="86"/>
      <c r="D14" s="84">
        <v>0</v>
      </c>
      <c r="E14" s="84">
        <v>0</v>
      </c>
      <c r="F14" s="84">
        <v>0</v>
      </c>
      <c r="G14" s="109">
        <v>0</v>
      </c>
      <c r="H14" s="109">
        <v>0</v>
      </c>
    </row>
    <row r="15" spans="1:8" ht="18" customHeight="1">
      <c r="A15" s="152"/>
      <c r="B15" s="153" t="s">
        <v>15</v>
      </c>
      <c r="C15" s="86"/>
      <c r="D15" s="84">
        <v>0</v>
      </c>
      <c r="E15" s="84">
        <v>0</v>
      </c>
      <c r="F15" s="84">
        <v>0</v>
      </c>
      <c r="G15" s="109">
        <v>0</v>
      </c>
      <c r="H15" s="109">
        <v>0</v>
      </c>
    </row>
    <row r="16" spans="1:8" ht="31.5" customHeight="1">
      <c r="A16" s="152"/>
      <c r="B16" s="153" t="s">
        <v>16</v>
      </c>
      <c r="C16" s="86"/>
      <c r="D16" s="84">
        <v>0</v>
      </c>
      <c r="E16" s="84">
        <v>0</v>
      </c>
      <c r="F16" s="84">
        <v>0</v>
      </c>
      <c r="G16" s="109">
        <v>0</v>
      </c>
      <c r="H16" s="109">
        <v>0</v>
      </c>
    </row>
    <row r="17" spans="1:8" ht="33.75" customHeight="1">
      <c r="A17" s="152"/>
      <c r="B17" s="153" t="s">
        <v>18</v>
      </c>
      <c r="C17" s="86"/>
      <c r="D17" s="84">
        <v>0</v>
      </c>
      <c r="E17" s="84">
        <v>0</v>
      </c>
      <c r="F17" s="84">
        <v>0</v>
      </c>
      <c r="G17" s="109">
        <v>0</v>
      </c>
      <c r="H17" s="109">
        <v>0</v>
      </c>
    </row>
    <row r="18" spans="1:8" ht="18.75" customHeight="1">
      <c r="A18" s="152"/>
      <c r="B18" s="153" t="s">
        <v>112</v>
      </c>
      <c r="C18" s="86"/>
      <c r="D18" s="84">
        <v>0</v>
      </c>
      <c r="E18" s="84">
        <v>0</v>
      </c>
      <c r="F18" s="84">
        <v>0</v>
      </c>
      <c r="G18" s="109">
        <v>0</v>
      </c>
      <c r="H18" s="109">
        <v>0</v>
      </c>
    </row>
    <row r="19" spans="1:8" ht="16.5" customHeight="1">
      <c r="A19" s="152"/>
      <c r="B19" s="153" t="s">
        <v>21</v>
      </c>
      <c r="C19" s="86"/>
      <c r="D19" s="84">
        <v>0</v>
      </c>
      <c r="E19" s="84">
        <v>0</v>
      </c>
      <c r="F19" s="84"/>
      <c r="G19" s="109">
        <v>0</v>
      </c>
      <c r="H19" s="109">
        <v>0</v>
      </c>
    </row>
    <row r="20" spans="1:8" ht="32.25" customHeight="1">
      <c r="A20" s="152"/>
      <c r="B20" s="154" t="s">
        <v>75</v>
      </c>
      <c r="C20" s="87"/>
      <c r="D20" s="84">
        <f>D21+D22+D23+D24+D25</f>
        <v>274.5</v>
      </c>
      <c r="E20" s="84">
        <f>E21+E22+E23+E24+E25</f>
        <v>137.3</v>
      </c>
      <c r="F20" s="84">
        <f>F21+F22+F23+F24+F25</f>
        <v>78.6</v>
      </c>
      <c r="G20" s="109">
        <f t="shared" si="0"/>
        <v>0.2863387978142076</v>
      </c>
      <c r="H20" s="109">
        <f t="shared" si="1"/>
        <v>0.5724690458849234</v>
      </c>
    </row>
    <row r="21" spans="1:8" ht="18.75">
      <c r="A21" s="152"/>
      <c r="B21" s="153" t="s">
        <v>23</v>
      </c>
      <c r="C21" s="86"/>
      <c r="D21" s="84">
        <v>120.6</v>
      </c>
      <c r="E21" s="84">
        <v>60.3</v>
      </c>
      <c r="F21" s="84">
        <v>38</v>
      </c>
      <c r="G21" s="109">
        <f t="shared" si="0"/>
        <v>0.3150912106135987</v>
      </c>
      <c r="H21" s="109">
        <f t="shared" si="1"/>
        <v>0.6301824212271974</v>
      </c>
    </row>
    <row r="22" spans="1:8" ht="18.75" customHeight="1">
      <c r="A22" s="152"/>
      <c r="B22" s="153" t="s">
        <v>96</v>
      </c>
      <c r="C22" s="86"/>
      <c r="D22" s="84">
        <v>153.9</v>
      </c>
      <c r="E22" s="84">
        <v>77</v>
      </c>
      <c r="F22" s="84">
        <v>40.6</v>
      </c>
      <c r="G22" s="109">
        <f t="shared" si="0"/>
        <v>0.26380766731643923</v>
      </c>
      <c r="H22" s="109">
        <f t="shared" si="1"/>
        <v>0.5272727272727273</v>
      </c>
    </row>
    <row r="23" spans="1:8" ht="29.25" customHeight="1">
      <c r="A23" s="152"/>
      <c r="B23" s="153" t="s">
        <v>61</v>
      </c>
      <c r="C23" s="86"/>
      <c r="D23" s="84">
        <v>0</v>
      </c>
      <c r="E23" s="84">
        <v>0</v>
      </c>
      <c r="F23" s="84">
        <v>0</v>
      </c>
      <c r="G23" s="109">
        <v>0</v>
      </c>
      <c r="H23" s="109">
        <v>0</v>
      </c>
    </row>
    <row r="24" spans="1:8" ht="52.5" customHeight="1">
      <c r="A24" s="152"/>
      <c r="B24" s="153" t="s">
        <v>26</v>
      </c>
      <c r="C24" s="86"/>
      <c r="D24" s="84">
        <v>0</v>
      </c>
      <c r="E24" s="84">
        <v>0</v>
      </c>
      <c r="F24" s="84">
        <v>0</v>
      </c>
      <c r="G24" s="109">
        <v>0</v>
      </c>
      <c r="H24" s="109">
        <v>0</v>
      </c>
    </row>
    <row r="25" spans="1:8" ht="1.5" customHeight="1" thickBot="1">
      <c r="A25" s="152"/>
      <c r="B25" s="88" t="s">
        <v>144</v>
      </c>
      <c r="C25" s="89"/>
      <c r="D25" s="84">
        <v>0</v>
      </c>
      <c r="E25" s="84">
        <v>0</v>
      </c>
      <c r="F25" s="84">
        <v>0</v>
      </c>
      <c r="G25" s="109" t="e">
        <f t="shared" si="0"/>
        <v>#DIV/0!</v>
      </c>
      <c r="H25" s="109" t="e">
        <f t="shared" si="1"/>
        <v>#DIV/0!</v>
      </c>
    </row>
    <row r="26" spans="1:8" ht="18.75" customHeight="1">
      <c r="A26" s="152"/>
      <c r="B26" s="153" t="s">
        <v>27</v>
      </c>
      <c r="C26" s="110"/>
      <c r="D26" s="84">
        <f>D4+D20</f>
        <v>5442.1</v>
      </c>
      <c r="E26" s="84">
        <f>E4+E20</f>
        <v>2101.9</v>
      </c>
      <c r="F26" s="84">
        <f>F4+F20</f>
        <v>2232.2</v>
      </c>
      <c r="G26" s="109">
        <f t="shared" si="0"/>
        <v>0.41017254368717954</v>
      </c>
      <c r="H26" s="109">
        <f t="shared" si="1"/>
        <v>1.0619915314715256</v>
      </c>
    </row>
    <row r="27" spans="1:8" ht="15.75" customHeight="1">
      <c r="A27" s="152"/>
      <c r="B27" s="153" t="s">
        <v>102</v>
      </c>
      <c r="C27" s="86"/>
      <c r="D27" s="84">
        <f>D4</f>
        <v>5167.6</v>
      </c>
      <c r="E27" s="84">
        <f>E4</f>
        <v>1964.6</v>
      </c>
      <c r="F27" s="84">
        <f>F4</f>
        <v>2153.6</v>
      </c>
      <c r="G27" s="109">
        <f t="shared" si="0"/>
        <v>0.4167505224862605</v>
      </c>
      <c r="H27" s="109">
        <f t="shared" si="1"/>
        <v>1.0962027893718824</v>
      </c>
    </row>
    <row r="28" spans="1:8" ht="12.75">
      <c r="A28" s="163"/>
      <c r="B28" s="190"/>
      <c r="C28" s="190"/>
      <c r="D28" s="190"/>
      <c r="E28" s="190"/>
      <c r="F28" s="190"/>
      <c r="G28" s="190"/>
      <c r="H28" s="191"/>
    </row>
    <row r="29" spans="1:8" ht="15" customHeight="1">
      <c r="A29" s="187" t="s">
        <v>148</v>
      </c>
      <c r="B29" s="168" t="s">
        <v>28</v>
      </c>
      <c r="C29" s="188" t="s">
        <v>174</v>
      </c>
      <c r="D29" s="197" t="s">
        <v>3</v>
      </c>
      <c r="E29" s="198" t="s">
        <v>415</v>
      </c>
      <c r="F29" s="197" t="s">
        <v>4</v>
      </c>
      <c r="G29" s="198" t="s">
        <v>416</v>
      </c>
      <c r="H29" s="198" t="s">
        <v>417</v>
      </c>
    </row>
    <row r="30" spans="1:8" ht="44.25" customHeight="1">
      <c r="A30" s="187"/>
      <c r="B30" s="168"/>
      <c r="C30" s="189"/>
      <c r="D30" s="197"/>
      <c r="E30" s="199"/>
      <c r="F30" s="197"/>
      <c r="G30" s="199"/>
      <c r="H30" s="199"/>
    </row>
    <row r="31" spans="1:8" ht="34.5" customHeight="1">
      <c r="A31" s="47" t="s">
        <v>63</v>
      </c>
      <c r="B31" s="154" t="s">
        <v>29</v>
      </c>
      <c r="C31" s="87"/>
      <c r="D31" s="92">
        <f>D32+D33+D34</f>
        <v>4431.2</v>
      </c>
      <c r="E31" s="92">
        <f>E32+E33+E34</f>
        <v>3229.9</v>
      </c>
      <c r="F31" s="92">
        <f>F32+F33+F34</f>
        <v>707.1</v>
      </c>
      <c r="G31" s="111">
        <f>F31/D31</f>
        <v>0.1595730276223145</v>
      </c>
      <c r="H31" s="109">
        <f>F31/E31</f>
        <v>0.2189231864763615</v>
      </c>
    </row>
    <row r="32" spans="1:8" ht="98.25" customHeight="1">
      <c r="A32" s="157" t="s">
        <v>66</v>
      </c>
      <c r="B32" s="153" t="s">
        <v>151</v>
      </c>
      <c r="C32" s="86" t="s">
        <v>66</v>
      </c>
      <c r="D32" s="84">
        <v>4416</v>
      </c>
      <c r="E32" s="84">
        <v>3222.3</v>
      </c>
      <c r="F32" s="84">
        <v>705.2</v>
      </c>
      <c r="G32" s="111">
        <f aca="true" t="shared" si="2" ref="G32:G61">F32/D32</f>
        <v>0.15969202898550725</v>
      </c>
      <c r="H32" s="109">
        <f aca="true" t="shared" si="3" ref="H32:H61">F32/E32</f>
        <v>0.21884988983024548</v>
      </c>
    </row>
    <row r="33" spans="1:8" ht="19.5" customHeight="1">
      <c r="A33" s="157" t="s">
        <v>68</v>
      </c>
      <c r="B33" s="153" t="s">
        <v>32</v>
      </c>
      <c r="C33" s="86" t="s">
        <v>68</v>
      </c>
      <c r="D33" s="84">
        <v>10</v>
      </c>
      <c r="E33" s="84">
        <v>5</v>
      </c>
      <c r="F33" s="84">
        <v>0</v>
      </c>
      <c r="G33" s="111">
        <f t="shared" si="2"/>
        <v>0</v>
      </c>
      <c r="H33" s="109">
        <v>0</v>
      </c>
    </row>
    <row r="34" spans="1:8" ht="23.25" customHeight="1">
      <c r="A34" s="157" t="s">
        <v>122</v>
      </c>
      <c r="B34" s="153" t="s">
        <v>119</v>
      </c>
      <c r="C34" s="86"/>
      <c r="D34" s="84">
        <f>D35</f>
        <v>5.2</v>
      </c>
      <c r="E34" s="84">
        <f>E35</f>
        <v>2.6</v>
      </c>
      <c r="F34" s="84">
        <f>F35</f>
        <v>1.9</v>
      </c>
      <c r="G34" s="111">
        <f t="shared" si="2"/>
        <v>0.36538461538461536</v>
      </c>
      <c r="H34" s="109">
        <f t="shared" si="3"/>
        <v>0.7307692307692307</v>
      </c>
    </row>
    <row r="35" spans="1:8" s="16" customFormat="1" ht="39" customHeight="1">
      <c r="A35" s="44"/>
      <c r="B35" s="43" t="s">
        <v>189</v>
      </c>
      <c r="C35" s="94" t="s">
        <v>255</v>
      </c>
      <c r="D35" s="95">
        <v>5.2</v>
      </c>
      <c r="E35" s="95">
        <v>2.6</v>
      </c>
      <c r="F35" s="95">
        <v>1.9</v>
      </c>
      <c r="G35" s="111">
        <f t="shared" si="2"/>
        <v>0.36538461538461536</v>
      </c>
      <c r="H35" s="109">
        <f t="shared" si="3"/>
        <v>0.7307692307692307</v>
      </c>
    </row>
    <row r="36" spans="1:8" ht="18.75" customHeight="1">
      <c r="A36" s="47" t="s">
        <v>104</v>
      </c>
      <c r="B36" s="154" t="s">
        <v>98</v>
      </c>
      <c r="C36" s="87"/>
      <c r="D36" s="92">
        <f>D37</f>
        <v>153.9</v>
      </c>
      <c r="E36" s="92">
        <f>E37</f>
        <v>77</v>
      </c>
      <c r="F36" s="92">
        <f>F37</f>
        <v>40.7</v>
      </c>
      <c r="G36" s="111">
        <f t="shared" si="2"/>
        <v>0.2644574398960364</v>
      </c>
      <c r="H36" s="109">
        <f t="shared" si="3"/>
        <v>0.5285714285714286</v>
      </c>
    </row>
    <row r="37" spans="1:8" ht="48" customHeight="1">
      <c r="A37" s="157" t="s">
        <v>105</v>
      </c>
      <c r="B37" s="153" t="s">
        <v>155</v>
      </c>
      <c r="C37" s="86" t="s">
        <v>209</v>
      </c>
      <c r="D37" s="84">
        <v>153.9</v>
      </c>
      <c r="E37" s="84">
        <v>77</v>
      </c>
      <c r="F37" s="84">
        <v>40.7</v>
      </c>
      <c r="G37" s="111">
        <f t="shared" si="2"/>
        <v>0.2644574398960364</v>
      </c>
      <c r="H37" s="109">
        <f t="shared" si="3"/>
        <v>0.5285714285714286</v>
      </c>
    </row>
    <row r="38" spans="1:8" ht="30" customHeight="1" hidden="1">
      <c r="A38" s="47" t="s">
        <v>69</v>
      </c>
      <c r="B38" s="154" t="s">
        <v>35</v>
      </c>
      <c r="C38" s="87"/>
      <c r="D38" s="92">
        <f aca="true" t="shared" si="4" ref="D38:F39">D39</f>
        <v>0</v>
      </c>
      <c r="E38" s="92">
        <f t="shared" si="4"/>
        <v>0</v>
      </c>
      <c r="F38" s="92">
        <f t="shared" si="4"/>
        <v>0</v>
      </c>
      <c r="G38" s="111" t="e">
        <f t="shared" si="2"/>
        <v>#DIV/0!</v>
      </c>
      <c r="H38" s="109" t="e">
        <f t="shared" si="3"/>
        <v>#DIV/0!</v>
      </c>
    </row>
    <row r="39" spans="1:8" ht="18" customHeight="1" hidden="1">
      <c r="A39" s="157" t="s">
        <v>106</v>
      </c>
      <c r="B39" s="153" t="s">
        <v>100</v>
      </c>
      <c r="C39" s="86"/>
      <c r="D39" s="84">
        <f t="shared" si="4"/>
        <v>0</v>
      </c>
      <c r="E39" s="84">
        <f t="shared" si="4"/>
        <v>0</v>
      </c>
      <c r="F39" s="84">
        <f t="shared" si="4"/>
        <v>0</v>
      </c>
      <c r="G39" s="111" t="e">
        <f t="shared" si="2"/>
        <v>#DIV/0!</v>
      </c>
      <c r="H39" s="109" t="e">
        <f t="shared" si="3"/>
        <v>#DIV/0!</v>
      </c>
    </row>
    <row r="40" spans="1:8" ht="54.75" customHeight="1" hidden="1">
      <c r="A40" s="157"/>
      <c r="B40" s="153" t="s">
        <v>213</v>
      </c>
      <c r="C40" s="86" t="s">
        <v>214</v>
      </c>
      <c r="D40" s="84">
        <v>0</v>
      </c>
      <c r="E40" s="84">
        <v>0</v>
      </c>
      <c r="F40" s="84">
        <v>0</v>
      </c>
      <c r="G40" s="111" t="e">
        <f t="shared" si="2"/>
        <v>#DIV/0!</v>
      </c>
      <c r="H40" s="109" t="e">
        <f t="shared" si="3"/>
        <v>#DIV/0!</v>
      </c>
    </row>
    <row r="41" spans="1:8" ht="16.5" customHeight="1" hidden="1">
      <c r="A41" s="47" t="s">
        <v>70</v>
      </c>
      <c r="B41" s="154" t="s">
        <v>37</v>
      </c>
      <c r="C41" s="87"/>
      <c r="D41" s="92">
        <f aca="true" t="shared" si="5" ref="D41:F42">D42</f>
        <v>0</v>
      </c>
      <c r="E41" s="92">
        <f t="shared" si="5"/>
        <v>0</v>
      </c>
      <c r="F41" s="92">
        <f t="shared" si="5"/>
        <v>0</v>
      </c>
      <c r="G41" s="111" t="e">
        <f t="shared" si="2"/>
        <v>#DIV/0!</v>
      </c>
      <c r="H41" s="109" t="e">
        <f t="shared" si="3"/>
        <v>#DIV/0!</v>
      </c>
    </row>
    <row r="42" spans="1:8" ht="27.75" customHeight="1" hidden="1">
      <c r="A42" s="155" t="s">
        <v>71</v>
      </c>
      <c r="B42" s="67" t="s">
        <v>117</v>
      </c>
      <c r="C42" s="86"/>
      <c r="D42" s="84">
        <f t="shared" si="5"/>
        <v>0</v>
      </c>
      <c r="E42" s="84">
        <f t="shared" si="5"/>
        <v>0</v>
      </c>
      <c r="F42" s="84">
        <f t="shared" si="5"/>
        <v>0</v>
      </c>
      <c r="G42" s="111" t="e">
        <f t="shared" si="2"/>
        <v>#DIV/0!</v>
      </c>
      <c r="H42" s="109" t="e">
        <f t="shared" si="3"/>
        <v>#DIV/0!</v>
      </c>
    </row>
    <row r="43" spans="1:8" ht="27" customHeight="1" hidden="1">
      <c r="A43" s="44"/>
      <c r="B43" s="63" t="s">
        <v>117</v>
      </c>
      <c r="C43" s="94" t="s">
        <v>218</v>
      </c>
      <c r="D43" s="95">
        <f>0</f>
        <v>0</v>
      </c>
      <c r="E43" s="95">
        <f>0</f>
        <v>0</v>
      </c>
      <c r="F43" s="95">
        <f>0</f>
        <v>0</v>
      </c>
      <c r="G43" s="111" t="e">
        <f t="shared" si="2"/>
        <v>#DIV/0!</v>
      </c>
      <c r="H43" s="109" t="e">
        <f t="shared" si="3"/>
        <v>#DIV/0!</v>
      </c>
    </row>
    <row r="44" spans="1:8" ht="31.5" customHeight="1">
      <c r="A44" s="47" t="s">
        <v>72</v>
      </c>
      <c r="B44" s="154" t="s">
        <v>38</v>
      </c>
      <c r="C44" s="87"/>
      <c r="D44" s="92">
        <f>D45</f>
        <v>812.8</v>
      </c>
      <c r="E44" s="92">
        <f>E45</f>
        <v>404.4</v>
      </c>
      <c r="F44" s="92">
        <f>F45</f>
        <v>125.30000000000001</v>
      </c>
      <c r="G44" s="111">
        <f t="shared" si="2"/>
        <v>0.15415846456692917</v>
      </c>
      <c r="H44" s="109">
        <f t="shared" si="3"/>
        <v>0.309841740850643</v>
      </c>
    </row>
    <row r="45" spans="1:8" ht="19.5" customHeight="1">
      <c r="A45" s="157" t="s">
        <v>41</v>
      </c>
      <c r="B45" s="153" t="s">
        <v>42</v>
      </c>
      <c r="C45" s="86"/>
      <c r="D45" s="84">
        <f>D46+D47+D49+D48</f>
        <v>812.8</v>
      </c>
      <c r="E45" s="84">
        <f>E46+E47+E49+E48</f>
        <v>404.4</v>
      </c>
      <c r="F45" s="84">
        <f>F46+F47+F49+F48</f>
        <v>125.30000000000001</v>
      </c>
      <c r="G45" s="111">
        <f t="shared" si="2"/>
        <v>0.15415846456692917</v>
      </c>
      <c r="H45" s="109">
        <f t="shared" si="3"/>
        <v>0.309841740850643</v>
      </c>
    </row>
    <row r="46" spans="1:8" s="16" customFormat="1" ht="20.25" customHeight="1">
      <c r="A46" s="44"/>
      <c r="B46" s="43" t="s">
        <v>93</v>
      </c>
      <c r="C46" s="86" t="s">
        <v>256</v>
      </c>
      <c r="D46" s="95">
        <v>415.9</v>
      </c>
      <c r="E46" s="95">
        <v>210.9</v>
      </c>
      <c r="F46" s="95">
        <v>103.2</v>
      </c>
      <c r="G46" s="111">
        <f t="shared" si="2"/>
        <v>0.24813657129117578</v>
      </c>
      <c r="H46" s="109">
        <f t="shared" si="3"/>
        <v>0.48933143669985774</v>
      </c>
    </row>
    <row r="47" spans="1:8" s="16" customFormat="1" ht="16.5" customHeight="1">
      <c r="A47" s="44"/>
      <c r="B47" s="43" t="s">
        <v>205</v>
      </c>
      <c r="C47" s="94" t="s">
        <v>257</v>
      </c>
      <c r="D47" s="95">
        <v>20</v>
      </c>
      <c r="E47" s="95">
        <v>10</v>
      </c>
      <c r="F47" s="95">
        <v>0</v>
      </c>
      <c r="G47" s="111">
        <f t="shared" si="2"/>
        <v>0</v>
      </c>
      <c r="H47" s="109">
        <f t="shared" si="3"/>
        <v>0</v>
      </c>
    </row>
    <row r="48" spans="1:8" s="16" customFormat="1" ht="16.5" customHeight="1">
      <c r="A48" s="44"/>
      <c r="B48" s="43" t="s">
        <v>253</v>
      </c>
      <c r="C48" s="94" t="s">
        <v>258</v>
      </c>
      <c r="D48" s="95">
        <v>20</v>
      </c>
      <c r="E48" s="95">
        <v>10</v>
      </c>
      <c r="F48" s="95">
        <v>0</v>
      </c>
      <c r="G48" s="111">
        <f t="shared" si="2"/>
        <v>0</v>
      </c>
      <c r="H48" s="109">
        <f t="shared" si="3"/>
        <v>0</v>
      </c>
    </row>
    <row r="49" spans="1:8" s="16" customFormat="1" ht="30" customHeight="1">
      <c r="A49" s="44"/>
      <c r="B49" s="43" t="s">
        <v>163</v>
      </c>
      <c r="C49" s="94" t="s">
        <v>259</v>
      </c>
      <c r="D49" s="95">
        <v>356.9</v>
      </c>
      <c r="E49" s="95">
        <v>173.5</v>
      </c>
      <c r="F49" s="95">
        <v>22.1</v>
      </c>
      <c r="G49" s="111">
        <f t="shared" si="2"/>
        <v>0.0619221070327823</v>
      </c>
      <c r="H49" s="109">
        <f t="shared" si="3"/>
        <v>0.12737752161383287</v>
      </c>
    </row>
    <row r="50" spans="1:8" ht="18" customHeight="1">
      <c r="A50" s="47" t="s">
        <v>120</v>
      </c>
      <c r="B50" s="154" t="s">
        <v>118</v>
      </c>
      <c r="C50" s="87"/>
      <c r="D50" s="84">
        <f>D52</f>
        <v>2.7</v>
      </c>
      <c r="E50" s="84">
        <f>E52</f>
        <v>2.7</v>
      </c>
      <c r="F50" s="84">
        <f>F52</f>
        <v>2.7</v>
      </c>
      <c r="G50" s="111">
        <f t="shared" si="2"/>
        <v>1</v>
      </c>
      <c r="H50" s="109">
        <f t="shared" si="3"/>
        <v>1</v>
      </c>
    </row>
    <row r="51" spans="1:8" ht="36" customHeight="1">
      <c r="A51" s="157" t="s">
        <v>114</v>
      </c>
      <c r="B51" s="153" t="s">
        <v>121</v>
      </c>
      <c r="C51" s="86"/>
      <c r="D51" s="84">
        <f>D52</f>
        <v>2.7</v>
      </c>
      <c r="E51" s="84">
        <f>E52</f>
        <v>2.7</v>
      </c>
      <c r="F51" s="84">
        <f>F52</f>
        <v>2.7</v>
      </c>
      <c r="G51" s="111">
        <f t="shared" si="2"/>
        <v>1</v>
      </c>
      <c r="H51" s="109">
        <f t="shared" si="3"/>
        <v>1</v>
      </c>
    </row>
    <row r="52" spans="1:8" s="16" customFormat="1" ht="36" customHeight="1">
      <c r="A52" s="44"/>
      <c r="B52" s="43" t="s">
        <v>212</v>
      </c>
      <c r="C52" s="94" t="s">
        <v>206</v>
      </c>
      <c r="D52" s="95">
        <v>2.7</v>
      </c>
      <c r="E52" s="95">
        <v>2.7</v>
      </c>
      <c r="F52" s="95">
        <v>2.7</v>
      </c>
      <c r="G52" s="111">
        <f t="shared" si="2"/>
        <v>1</v>
      </c>
      <c r="H52" s="109">
        <f t="shared" si="3"/>
        <v>1</v>
      </c>
    </row>
    <row r="53" spans="1:8" ht="18" customHeight="1" hidden="1">
      <c r="A53" s="47" t="s">
        <v>43</v>
      </c>
      <c r="B53" s="154" t="s">
        <v>44</v>
      </c>
      <c r="C53" s="87"/>
      <c r="D53" s="84">
        <f aca="true" t="shared" si="6" ref="D53:F54">D54</f>
        <v>0</v>
      </c>
      <c r="E53" s="84">
        <f t="shared" si="6"/>
        <v>0</v>
      </c>
      <c r="F53" s="84">
        <f t="shared" si="6"/>
        <v>0</v>
      </c>
      <c r="G53" s="111" t="e">
        <f t="shared" si="2"/>
        <v>#DIV/0!</v>
      </c>
      <c r="H53" s="109" t="e">
        <f t="shared" si="3"/>
        <v>#DIV/0!</v>
      </c>
    </row>
    <row r="54" spans="1:8" ht="23.25" customHeight="1" hidden="1">
      <c r="A54" s="157" t="s">
        <v>47</v>
      </c>
      <c r="B54" s="153" t="s">
        <v>111</v>
      </c>
      <c r="C54" s="86"/>
      <c r="D54" s="84">
        <f t="shared" si="6"/>
        <v>0</v>
      </c>
      <c r="E54" s="84">
        <f t="shared" si="6"/>
        <v>0</v>
      </c>
      <c r="F54" s="84">
        <f t="shared" si="6"/>
        <v>0</v>
      </c>
      <c r="G54" s="111" t="e">
        <f t="shared" si="2"/>
        <v>#DIV/0!</v>
      </c>
      <c r="H54" s="109" t="e">
        <f t="shared" si="3"/>
        <v>#DIV/0!</v>
      </c>
    </row>
    <row r="55" spans="1:8" s="16" customFormat="1" ht="31.5" customHeight="1" hidden="1">
      <c r="A55" s="44"/>
      <c r="B55" s="43" t="s">
        <v>207</v>
      </c>
      <c r="C55" s="94" t="s">
        <v>208</v>
      </c>
      <c r="D55" s="95">
        <v>0</v>
      </c>
      <c r="E55" s="95">
        <v>0</v>
      </c>
      <c r="F55" s="95">
        <v>0</v>
      </c>
      <c r="G55" s="111" t="e">
        <f t="shared" si="2"/>
        <v>#DIV/0!</v>
      </c>
      <c r="H55" s="109" t="e">
        <f t="shared" si="3"/>
        <v>#DIV/0!</v>
      </c>
    </row>
    <row r="56" spans="1:8" ht="18.75" customHeight="1">
      <c r="A56" s="47">
        <v>1000</v>
      </c>
      <c r="B56" s="154" t="s">
        <v>55</v>
      </c>
      <c r="C56" s="87"/>
      <c r="D56" s="84">
        <f>D57</f>
        <v>66</v>
      </c>
      <c r="E56" s="84">
        <f>E57</f>
        <v>33</v>
      </c>
      <c r="F56" s="84">
        <f>F57</f>
        <v>22</v>
      </c>
      <c r="G56" s="111">
        <f t="shared" si="2"/>
        <v>0.3333333333333333</v>
      </c>
      <c r="H56" s="109">
        <f t="shared" si="3"/>
        <v>0.6666666666666666</v>
      </c>
    </row>
    <row r="57" spans="1:8" ht="18.75" customHeight="1">
      <c r="A57" s="157">
        <v>1001</v>
      </c>
      <c r="B57" s="153" t="s">
        <v>164</v>
      </c>
      <c r="C57" s="86" t="s">
        <v>56</v>
      </c>
      <c r="D57" s="84">
        <v>66</v>
      </c>
      <c r="E57" s="84">
        <v>33</v>
      </c>
      <c r="F57" s="84">
        <v>22</v>
      </c>
      <c r="G57" s="111">
        <f t="shared" si="2"/>
        <v>0.3333333333333333</v>
      </c>
      <c r="H57" s="109">
        <f t="shared" si="3"/>
        <v>0.6666666666666666</v>
      </c>
    </row>
    <row r="58" spans="1:8" ht="18.75" customHeight="1">
      <c r="A58" s="47"/>
      <c r="B58" s="154" t="s">
        <v>94</v>
      </c>
      <c r="C58" s="87"/>
      <c r="D58" s="92">
        <f>D59</f>
        <v>1336</v>
      </c>
      <c r="E58" s="92">
        <f>E59</f>
        <v>668</v>
      </c>
      <c r="F58" s="92">
        <f>F59</f>
        <v>200</v>
      </c>
      <c r="G58" s="111">
        <f t="shared" si="2"/>
        <v>0.1497005988023952</v>
      </c>
      <c r="H58" s="109">
        <f t="shared" si="3"/>
        <v>0.2994011976047904</v>
      </c>
    </row>
    <row r="59" spans="1:8" s="16" customFormat="1" ht="48.75" customHeight="1">
      <c r="A59" s="44"/>
      <c r="B59" s="43" t="s">
        <v>95</v>
      </c>
      <c r="C59" s="94" t="s">
        <v>178</v>
      </c>
      <c r="D59" s="95">
        <v>1336</v>
      </c>
      <c r="E59" s="95">
        <v>668</v>
      </c>
      <c r="F59" s="95">
        <v>200</v>
      </c>
      <c r="G59" s="111">
        <f t="shared" si="2"/>
        <v>0.1497005988023952</v>
      </c>
      <c r="H59" s="109">
        <f t="shared" si="3"/>
        <v>0.2994011976047904</v>
      </c>
    </row>
    <row r="60" spans="1:8" ht="21.75" customHeight="1">
      <c r="A60" s="157"/>
      <c r="B60" s="154" t="s">
        <v>62</v>
      </c>
      <c r="C60" s="47"/>
      <c r="D60" s="92">
        <f>D31+D36+D38+D41+D44+D50+D53+D56+D58</f>
        <v>6802.599999999999</v>
      </c>
      <c r="E60" s="92">
        <f>E31+E36+E38+E41+E44+E50+E53+E56+E58</f>
        <v>4415</v>
      </c>
      <c r="F60" s="92">
        <f>F31+F36+F38+F41+F44+F50+F53+F56+F58</f>
        <v>1097.8000000000002</v>
      </c>
      <c r="G60" s="111">
        <f t="shared" si="2"/>
        <v>0.16137947255461152</v>
      </c>
      <c r="H60" s="109">
        <f t="shared" si="3"/>
        <v>0.2486523216308041</v>
      </c>
    </row>
    <row r="61" spans="1:8" ht="25.5" customHeight="1">
      <c r="A61" s="158"/>
      <c r="B61" s="67" t="s">
        <v>77</v>
      </c>
      <c r="C61" s="96"/>
      <c r="D61" s="122">
        <f>D58</f>
        <v>1336</v>
      </c>
      <c r="E61" s="122">
        <f>E58</f>
        <v>668</v>
      </c>
      <c r="F61" s="122">
        <f>F58</f>
        <v>200</v>
      </c>
      <c r="G61" s="111">
        <f t="shared" si="2"/>
        <v>0.1497005988023952</v>
      </c>
      <c r="H61" s="109">
        <f t="shared" si="3"/>
        <v>0.2994011976047904</v>
      </c>
    </row>
    <row r="62" ht="18">
      <c r="A62" s="70"/>
    </row>
    <row r="63" ht="18">
      <c r="A63" s="70"/>
    </row>
    <row r="64" spans="1:6" ht="18">
      <c r="A64" s="70"/>
      <c r="B64" s="73" t="s">
        <v>87</v>
      </c>
      <c r="C64" s="103"/>
      <c r="F64" s="123">
        <v>1360.5</v>
      </c>
    </row>
    <row r="65" spans="1:3" ht="18">
      <c r="A65" s="70"/>
      <c r="B65" s="73"/>
      <c r="C65" s="103"/>
    </row>
    <row r="66" spans="1:3" ht="18">
      <c r="A66" s="70"/>
      <c r="B66" s="73" t="s">
        <v>78</v>
      </c>
      <c r="C66" s="103"/>
    </row>
    <row r="67" spans="1:3" ht="18">
      <c r="A67" s="70"/>
      <c r="B67" s="73" t="s">
        <v>79</v>
      </c>
      <c r="C67" s="103"/>
    </row>
    <row r="68" spans="1:3" ht="18">
      <c r="A68" s="70"/>
      <c r="B68" s="73"/>
      <c r="C68" s="103"/>
    </row>
    <row r="69" spans="1:3" ht="18">
      <c r="A69" s="70"/>
      <c r="B69" s="73" t="s">
        <v>80</v>
      </c>
      <c r="C69" s="103"/>
    </row>
    <row r="70" spans="1:3" ht="18">
      <c r="A70" s="70"/>
      <c r="B70" s="73" t="s">
        <v>81</v>
      </c>
      <c r="C70" s="103"/>
    </row>
    <row r="71" spans="1:3" ht="18">
      <c r="A71" s="70"/>
      <c r="B71" s="73"/>
      <c r="C71" s="103"/>
    </row>
    <row r="72" spans="1:3" ht="18">
      <c r="A72" s="70"/>
      <c r="B72" s="73" t="s">
        <v>82</v>
      </c>
      <c r="C72" s="103"/>
    </row>
    <row r="73" spans="1:3" ht="18">
      <c r="A73" s="70"/>
      <c r="B73" s="73" t="s">
        <v>83</v>
      </c>
      <c r="C73" s="103"/>
    </row>
    <row r="74" spans="1:3" ht="18">
      <c r="A74" s="70"/>
      <c r="B74" s="73"/>
      <c r="C74" s="103"/>
    </row>
    <row r="75" spans="1:3" ht="18">
      <c r="A75" s="70"/>
      <c r="B75" s="73" t="s">
        <v>84</v>
      </c>
      <c r="C75" s="103"/>
    </row>
    <row r="76" spans="1:3" ht="18">
      <c r="A76" s="70"/>
      <c r="B76" s="73" t="s">
        <v>85</v>
      </c>
      <c r="C76" s="103"/>
    </row>
    <row r="77" ht="18">
      <c r="A77" s="70"/>
    </row>
    <row r="78" ht="18">
      <c r="A78" s="70"/>
    </row>
    <row r="79" spans="1:8" ht="18">
      <c r="A79" s="70"/>
      <c r="B79" s="73" t="s">
        <v>86</v>
      </c>
      <c r="C79" s="103"/>
      <c r="F79" s="104">
        <f>F64+F26-F60</f>
        <v>2494.8999999999996</v>
      </c>
      <c r="H79" s="104"/>
    </row>
    <row r="80" ht="18">
      <c r="A80" s="70"/>
    </row>
    <row r="81" ht="18">
      <c r="A81" s="70"/>
    </row>
    <row r="82" spans="1:3" ht="18">
      <c r="A82" s="70"/>
      <c r="B82" s="73" t="s">
        <v>88</v>
      </c>
      <c r="C82" s="103"/>
    </row>
    <row r="83" spans="1:3" ht="18">
      <c r="A83" s="70"/>
      <c r="B83" s="73" t="s">
        <v>89</v>
      </c>
      <c r="C83" s="103"/>
    </row>
    <row r="84" spans="1:3" ht="18">
      <c r="A84" s="70"/>
      <c r="B84" s="73" t="s">
        <v>90</v>
      </c>
      <c r="C84" s="103"/>
    </row>
  </sheetData>
  <sheetProtection/>
  <mergeCells count="16">
    <mergeCell ref="C29:C30"/>
    <mergeCell ref="G2:G3"/>
    <mergeCell ref="E2:E3"/>
    <mergeCell ref="E29:E30"/>
    <mergeCell ref="F29:F30"/>
    <mergeCell ref="F2:F3"/>
    <mergeCell ref="A1:H1"/>
    <mergeCell ref="A29:A30"/>
    <mergeCell ref="B29:B30"/>
    <mergeCell ref="D29:D30"/>
    <mergeCell ref="H29:H30"/>
    <mergeCell ref="G29:G30"/>
    <mergeCell ref="H2:H3"/>
    <mergeCell ref="B2:B3"/>
    <mergeCell ref="D2:D3"/>
    <mergeCell ref="A28:H28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85"/>
  <sheetViews>
    <sheetView zoomScalePageLayoutView="0" workbookViewId="0" topLeftCell="A1">
      <selection activeCell="H4" sqref="A1:H16384"/>
    </sheetView>
  </sheetViews>
  <sheetFormatPr defaultColWidth="9.140625" defaultRowHeight="12.75"/>
  <cols>
    <col min="1" max="1" width="6.421875" style="126" customWidth="1"/>
    <col min="2" max="2" width="28.00390625" style="126" customWidth="1"/>
    <col min="3" max="3" width="12.421875" style="127" hidden="1" customWidth="1"/>
    <col min="4" max="5" width="12.421875" style="128" customWidth="1"/>
    <col min="6" max="6" width="11.7109375" style="128" customWidth="1"/>
    <col min="7" max="7" width="11.28125" style="128" customWidth="1"/>
    <col min="8" max="8" width="11.00390625" style="128" customWidth="1"/>
    <col min="9" max="9" width="9.140625" style="31" customWidth="1"/>
    <col min="10" max="16384" width="9.140625" style="2" customWidth="1"/>
  </cols>
  <sheetData>
    <row r="1" spans="1:9" s="4" customFormat="1" ht="66" customHeight="1">
      <c r="A1" s="194" t="s">
        <v>405</v>
      </c>
      <c r="B1" s="194"/>
      <c r="C1" s="194"/>
      <c r="D1" s="194"/>
      <c r="E1" s="194"/>
      <c r="F1" s="194"/>
      <c r="G1" s="194"/>
      <c r="H1" s="194"/>
      <c r="I1" s="40"/>
    </row>
    <row r="2" spans="1:9" s="1" customFormat="1" ht="12.75" customHeight="1">
      <c r="A2" s="152"/>
      <c r="B2" s="168" t="s">
        <v>2</v>
      </c>
      <c r="C2" s="106"/>
      <c r="D2" s="197" t="s">
        <v>3</v>
      </c>
      <c r="E2" s="198" t="s">
        <v>415</v>
      </c>
      <c r="F2" s="197" t="s">
        <v>4</v>
      </c>
      <c r="G2" s="198" t="s">
        <v>416</v>
      </c>
      <c r="H2" s="198" t="s">
        <v>417</v>
      </c>
      <c r="I2" s="30"/>
    </row>
    <row r="3" spans="1:9" s="1" customFormat="1" ht="24.75" customHeight="1">
      <c r="A3" s="152"/>
      <c r="B3" s="168"/>
      <c r="C3" s="106"/>
      <c r="D3" s="197"/>
      <c r="E3" s="199"/>
      <c r="F3" s="197"/>
      <c r="G3" s="199"/>
      <c r="H3" s="199"/>
      <c r="I3" s="30"/>
    </row>
    <row r="4" spans="1:9" s="1" customFormat="1" ht="31.5">
      <c r="A4" s="152"/>
      <c r="B4" s="153" t="s">
        <v>76</v>
      </c>
      <c r="C4" s="83"/>
      <c r="D4" s="159">
        <f>D5+D6+D7+D8+D9+D10+D11+D12+D13+D14+D15+D16+D17+D18+D19</f>
        <v>2937.5</v>
      </c>
      <c r="E4" s="159">
        <f>E5+E6+E7+E8+E9+E10+E11+E12+E13+E14+E15+E16+E17+E18+E19</f>
        <v>776</v>
      </c>
      <c r="F4" s="159">
        <f>F5+F6+F7+F8+F9+F10+F11+F12+F13+F14+F15+F16+F17+F18+F19</f>
        <v>1180.3999999999999</v>
      </c>
      <c r="G4" s="111">
        <f aca="true" t="shared" si="0" ref="G4:G27">F4/D4</f>
        <v>0.4018382978723404</v>
      </c>
      <c r="H4" s="111">
        <f aca="true" t="shared" si="1" ref="H4:H27">F4/E4</f>
        <v>1.5211340206185566</v>
      </c>
      <c r="I4" s="30"/>
    </row>
    <row r="5" spans="1:9" s="1" customFormat="1" ht="18.75">
      <c r="A5" s="152"/>
      <c r="B5" s="153" t="s">
        <v>5</v>
      </c>
      <c r="C5" s="86"/>
      <c r="D5" s="124">
        <v>274.5</v>
      </c>
      <c r="E5" s="124">
        <v>90</v>
      </c>
      <c r="F5" s="124">
        <v>68.8</v>
      </c>
      <c r="G5" s="109">
        <f t="shared" si="0"/>
        <v>0.2506375227686703</v>
      </c>
      <c r="H5" s="109">
        <f t="shared" si="1"/>
        <v>0.7644444444444444</v>
      </c>
      <c r="I5" s="30"/>
    </row>
    <row r="6" spans="1:9" s="1" customFormat="1" ht="18.75" hidden="1">
      <c r="A6" s="152"/>
      <c r="B6" s="153" t="s">
        <v>222</v>
      </c>
      <c r="C6" s="86"/>
      <c r="D6" s="124">
        <v>0</v>
      </c>
      <c r="E6" s="124">
        <v>0</v>
      </c>
      <c r="F6" s="124">
        <v>0</v>
      </c>
      <c r="G6" s="109" t="e">
        <f t="shared" si="0"/>
        <v>#DIV/0!</v>
      </c>
      <c r="H6" s="109" t="e">
        <f t="shared" si="1"/>
        <v>#DIV/0!</v>
      </c>
      <c r="I6" s="30"/>
    </row>
    <row r="7" spans="1:9" s="1" customFormat="1" ht="18.75">
      <c r="A7" s="152"/>
      <c r="B7" s="153" t="s">
        <v>7</v>
      </c>
      <c r="C7" s="86"/>
      <c r="D7" s="124">
        <v>512</v>
      </c>
      <c r="E7" s="124">
        <v>250</v>
      </c>
      <c r="F7" s="124">
        <v>510.4</v>
      </c>
      <c r="G7" s="109">
        <f t="shared" si="0"/>
        <v>0.996875</v>
      </c>
      <c r="H7" s="109">
        <f t="shared" si="1"/>
        <v>2.0416</v>
      </c>
      <c r="I7" s="30"/>
    </row>
    <row r="8" spans="1:9" s="1" customFormat="1" ht="31.5">
      <c r="A8" s="152"/>
      <c r="B8" s="153" t="s">
        <v>8</v>
      </c>
      <c r="C8" s="86"/>
      <c r="D8" s="124">
        <v>236</v>
      </c>
      <c r="E8" s="124">
        <v>80</v>
      </c>
      <c r="F8" s="124">
        <v>41.7</v>
      </c>
      <c r="G8" s="109">
        <f t="shared" si="0"/>
        <v>0.1766949152542373</v>
      </c>
      <c r="H8" s="109">
        <f t="shared" si="1"/>
        <v>0.52125</v>
      </c>
      <c r="I8" s="30"/>
    </row>
    <row r="9" spans="1:9" s="1" customFormat="1" ht="18.75">
      <c r="A9" s="152"/>
      <c r="B9" s="153" t="s">
        <v>9</v>
      </c>
      <c r="C9" s="86"/>
      <c r="D9" s="124">
        <v>1903</v>
      </c>
      <c r="E9" s="124">
        <v>350</v>
      </c>
      <c r="F9" s="124">
        <v>505.2</v>
      </c>
      <c r="G9" s="109">
        <f t="shared" si="0"/>
        <v>0.2654755648975302</v>
      </c>
      <c r="H9" s="109">
        <f t="shared" si="1"/>
        <v>1.4434285714285715</v>
      </c>
      <c r="I9" s="30"/>
    </row>
    <row r="10" spans="1:9" s="1" customFormat="1" ht="18.75">
      <c r="A10" s="152"/>
      <c r="B10" s="153" t="s">
        <v>101</v>
      </c>
      <c r="C10" s="86"/>
      <c r="D10" s="124">
        <v>12</v>
      </c>
      <c r="E10" s="124">
        <v>6</v>
      </c>
      <c r="F10" s="124">
        <v>10.3</v>
      </c>
      <c r="G10" s="109">
        <f t="shared" si="0"/>
        <v>0.8583333333333334</v>
      </c>
      <c r="H10" s="109">
        <f t="shared" si="1"/>
        <v>1.7166666666666668</v>
      </c>
      <c r="I10" s="30"/>
    </row>
    <row r="11" spans="1:9" s="1" customFormat="1" ht="31.5">
      <c r="A11" s="152"/>
      <c r="B11" s="153" t="s">
        <v>10</v>
      </c>
      <c r="C11" s="86"/>
      <c r="D11" s="124">
        <v>0</v>
      </c>
      <c r="E11" s="124">
        <v>0</v>
      </c>
      <c r="F11" s="124">
        <v>0</v>
      </c>
      <c r="G11" s="109">
        <v>0</v>
      </c>
      <c r="H11" s="109">
        <v>0</v>
      </c>
      <c r="I11" s="30"/>
    </row>
    <row r="12" spans="1:9" s="1" customFormat="1" ht="18.75">
      <c r="A12" s="152"/>
      <c r="B12" s="153" t="s">
        <v>11</v>
      </c>
      <c r="C12" s="86"/>
      <c r="D12" s="124">
        <v>0</v>
      </c>
      <c r="E12" s="124">
        <v>0</v>
      </c>
      <c r="F12" s="124">
        <v>0</v>
      </c>
      <c r="G12" s="109">
        <v>0</v>
      </c>
      <c r="H12" s="109">
        <v>0</v>
      </c>
      <c r="I12" s="30"/>
    </row>
    <row r="13" spans="1:9" s="1" customFormat="1" ht="31.5">
      <c r="A13" s="152"/>
      <c r="B13" s="153" t="s">
        <v>12</v>
      </c>
      <c r="C13" s="86"/>
      <c r="D13" s="124">
        <v>0</v>
      </c>
      <c r="E13" s="124">
        <v>0</v>
      </c>
      <c r="F13" s="124">
        <v>0</v>
      </c>
      <c r="G13" s="109">
        <v>0</v>
      </c>
      <c r="H13" s="109">
        <v>0</v>
      </c>
      <c r="I13" s="30"/>
    </row>
    <row r="14" spans="1:9" s="1" customFormat="1" ht="31.5">
      <c r="A14" s="152"/>
      <c r="B14" s="153" t="s">
        <v>14</v>
      </c>
      <c r="C14" s="86"/>
      <c r="D14" s="124">
        <v>0</v>
      </c>
      <c r="E14" s="124">
        <v>0</v>
      </c>
      <c r="F14" s="124">
        <v>0</v>
      </c>
      <c r="G14" s="109">
        <v>0</v>
      </c>
      <c r="H14" s="109">
        <v>0</v>
      </c>
      <c r="I14" s="30"/>
    </row>
    <row r="15" spans="1:9" s="1" customFormat="1" ht="31.5">
      <c r="A15" s="152"/>
      <c r="B15" s="153" t="s">
        <v>15</v>
      </c>
      <c r="C15" s="86"/>
      <c r="D15" s="124">
        <v>0</v>
      </c>
      <c r="E15" s="124">
        <v>0</v>
      </c>
      <c r="F15" s="124">
        <v>0</v>
      </c>
      <c r="G15" s="109">
        <v>0</v>
      </c>
      <c r="H15" s="109">
        <v>0</v>
      </c>
      <c r="I15" s="30"/>
    </row>
    <row r="16" spans="1:9" s="1" customFormat="1" ht="34.5" customHeight="1">
      <c r="A16" s="152"/>
      <c r="B16" s="153" t="s">
        <v>109</v>
      </c>
      <c r="C16" s="86"/>
      <c r="D16" s="124">
        <v>0</v>
      </c>
      <c r="E16" s="124">
        <v>0</v>
      </c>
      <c r="F16" s="124">
        <v>44</v>
      </c>
      <c r="G16" s="109">
        <v>0</v>
      </c>
      <c r="H16" s="109">
        <v>0</v>
      </c>
      <c r="I16" s="30"/>
    </row>
    <row r="17" spans="1:9" s="1" customFormat="1" ht="31.5">
      <c r="A17" s="152"/>
      <c r="B17" s="153" t="s">
        <v>18</v>
      </c>
      <c r="C17" s="86"/>
      <c r="D17" s="124">
        <v>0</v>
      </c>
      <c r="E17" s="124">
        <v>0</v>
      </c>
      <c r="F17" s="124">
        <v>0</v>
      </c>
      <c r="G17" s="109">
        <v>0</v>
      </c>
      <c r="H17" s="109">
        <v>0</v>
      </c>
      <c r="I17" s="30"/>
    </row>
    <row r="18" spans="1:9" s="1" customFormat="1" ht="31.5">
      <c r="A18" s="152"/>
      <c r="B18" s="153" t="s">
        <v>112</v>
      </c>
      <c r="C18" s="86"/>
      <c r="D18" s="124">
        <v>0</v>
      </c>
      <c r="E18" s="124">
        <v>0</v>
      </c>
      <c r="F18" s="124">
        <v>0</v>
      </c>
      <c r="G18" s="109">
        <v>0</v>
      </c>
      <c r="H18" s="109">
        <v>0</v>
      </c>
      <c r="I18" s="30"/>
    </row>
    <row r="19" spans="1:9" s="1" customFormat="1" ht="31.5">
      <c r="A19" s="152"/>
      <c r="B19" s="153" t="s">
        <v>21</v>
      </c>
      <c r="C19" s="86"/>
      <c r="D19" s="124">
        <v>0</v>
      </c>
      <c r="E19" s="124">
        <v>0</v>
      </c>
      <c r="F19" s="124"/>
      <c r="G19" s="109">
        <v>0</v>
      </c>
      <c r="H19" s="109">
        <v>0</v>
      </c>
      <c r="I19" s="30"/>
    </row>
    <row r="20" spans="1:9" s="1" customFormat="1" ht="30.75" customHeight="1">
      <c r="A20" s="152"/>
      <c r="B20" s="154" t="s">
        <v>75</v>
      </c>
      <c r="C20" s="87"/>
      <c r="D20" s="124">
        <f>D21+D22+D23+D24+D25</f>
        <v>281.6</v>
      </c>
      <c r="E20" s="124">
        <f>E21+E22+E23+E24+E25</f>
        <v>140.8</v>
      </c>
      <c r="F20" s="124">
        <f>F21+F22+F23+F24+F25</f>
        <v>73.6</v>
      </c>
      <c r="G20" s="109">
        <f t="shared" si="0"/>
        <v>0.2613636363636363</v>
      </c>
      <c r="H20" s="109">
        <f t="shared" si="1"/>
        <v>0.5227272727272726</v>
      </c>
      <c r="I20" s="30"/>
    </row>
    <row r="21" spans="1:9" s="1" customFormat="1" ht="18.75">
      <c r="A21" s="152"/>
      <c r="B21" s="153" t="s">
        <v>23</v>
      </c>
      <c r="C21" s="86"/>
      <c r="D21" s="124">
        <v>127.7</v>
      </c>
      <c r="E21" s="124">
        <v>63.8</v>
      </c>
      <c r="F21" s="124">
        <v>40.4</v>
      </c>
      <c r="G21" s="109">
        <f t="shared" si="0"/>
        <v>0.31636648394675015</v>
      </c>
      <c r="H21" s="109">
        <f t="shared" si="1"/>
        <v>0.6332288401253918</v>
      </c>
      <c r="I21" s="30"/>
    </row>
    <row r="22" spans="1:9" s="1" customFormat="1" ht="31.5">
      <c r="A22" s="152"/>
      <c r="B22" s="153" t="s">
        <v>96</v>
      </c>
      <c r="C22" s="86"/>
      <c r="D22" s="124">
        <v>153.9</v>
      </c>
      <c r="E22" s="124">
        <v>77</v>
      </c>
      <c r="F22" s="124">
        <v>33.2</v>
      </c>
      <c r="G22" s="109">
        <f t="shared" si="0"/>
        <v>0.21572449642625083</v>
      </c>
      <c r="H22" s="109">
        <f t="shared" si="1"/>
        <v>0.4311688311688312</v>
      </c>
      <c r="I22" s="30"/>
    </row>
    <row r="23" spans="1:9" s="1" customFormat="1" ht="31.5">
      <c r="A23" s="152"/>
      <c r="B23" s="153" t="s">
        <v>61</v>
      </c>
      <c r="C23" s="86"/>
      <c r="D23" s="124">
        <v>0</v>
      </c>
      <c r="E23" s="124">
        <v>0</v>
      </c>
      <c r="F23" s="124">
        <v>0</v>
      </c>
      <c r="G23" s="109">
        <v>0</v>
      </c>
      <c r="H23" s="109">
        <v>0</v>
      </c>
      <c r="I23" s="30"/>
    </row>
    <row r="24" spans="1:9" s="1" customFormat="1" ht="30.75" customHeight="1" thickBot="1">
      <c r="A24" s="152"/>
      <c r="B24" s="88" t="s">
        <v>144</v>
      </c>
      <c r="C24" s="89"/>
      <c r="D24" s="124">
        <v>0</v>
      </c>
      <c r="E24" s="124">
        <v>0</v>
      </c>
      <c r="F24" s="124">
        <v>0</v>
      </c>
      <c r="G24" s="109">
        <v>0</v>
      </c>
      <c r="H24" s="109">
        <v>0</v>
      </c>
      <c r="I24" s="30"/>
    </row>
    <row r="25" spans="1:9" s="1" customFormat="1" ht="69.75" customHeight="1">
      <c r="A25" s="152"/>
      <c r="B25" s="153" t="s">
        <v>26</v>
      </c>
      <c r="C25" s="86"/>
      <c r="D25" s="124">
        <v>0</v>
      </c>
      <c r="E25" s="124">
        <v>0</v>
      </c>
      <c r="F25" s="124">
        <v>0</v>
      </c>
      <c r="G25" s="109">
        <v>0</v>
      </c>
      <c r="H25" s="109">
        <v>0</v>
      </c>
      <c r="I25" s="30"/>
    </row>
    <row r="26" spans="1:9" s="1" customFormat="1" ht="21" customHeight="1">
      <c r="A26" s="152"/>
      <c r="B26" s="153" t="s">
        <v>27</v>
      </c>
      <c r="C26" s="110"/>
      <c r="D26" s="124">
        <f>D4+D20</f>
        <v>3219.1</v>
      </c>
      <c r="E26" s="124">
        <f>E4+E20</f>
        <v>916.8</v>
      </c>
      <c r="F26" s="124">
        <f>F4+F20</f>
        <v>1253.9999999999998</v>
      </c>
      <c r="G26" s="109">
        <f t="shared" si="0"/>
        <v>0.38954987418843773</v>
      </c>
      <c r="H26" s="109">
        <f t="shared" si="1"/>
        <v>1.3678010471204187</v>
      </c>
      <c r="I26" s="30"/>
    </row>
    <row r="27" spans="1:9" s="1" customFormat="1" ht="21" customHeight="1">
      <c r="A27" s="152"/>
      <c r="B27" s="153" t="s">
        <v>102</v>
      </c>
      <c r="C27" s="86"/>
      <c r="D27" s="124">
        <f>D4</f>
        <v>2937.5</v>
      </c>
      <c r="E27" s="124">
        <f>E4</f>
        <v>776</v>
      </c>
      <c r="F27" s="124">
        <f>F4</f>
        <v>1180.3999999999999</v>
      </c>
      <c r="G27" s="109">
        <f t="shared" si="0"/>
        <v>0.4018382978723404</v>
      </c>
      <c r="H27" s="109">
        <f t="shared" si="1"/>
        <v>1.5211340206185566</v>
      </c>
      <c r="I27" s="30"/>
    </row>
    <row r="28" spans="1:9" s="1" customFormat="1" ht="12.75">
      <c r="A28" s="163"/>
      <c r="B28" s="190"/>
      <c r="C28" s="190"/>
      <c r="D28" s="190"/>
      <c r="E28" s="190"/>
      <c r="F28" s="190"/>
      <c r="G28" s="190"/>
      <c r="H28" s="191"/>
      <c r="I28" s="30"/>
    </row>
    <row r="29" spans="1:9" s="1" customFormat="1" ht="15" customHeight="1">
      <c r="A29" s="187" t="s">
        <v>148</v>
      </c>
      <c r="B29" s="168" t="s">
        <v>28</v>
      </c>
      <c r="C29" s="188" t="s">
        <v>174</v>
      </c>
      <c r="D29" s="197" t="s">
        <v>3</v>
      </c>
      <c r="E29" s="198" t="s">
        <v>415</v>
      </c>
      <c r="F29" s="197" t="s">
        <v>4</v>
      </c>
      <c r="G29" s="198" t="s">
        <v>416</v>
      </c>
      <c r="H29" s="198" t="s">
        <v>417</v>
      </c>
      <c r="I29" s="30"/>
    </row>
    <row r="30" spans="1:9" s="1" customFormat="1" ht="22.5" customHeight="1">
      <c r="A30" s="187"/>
      <c r="B30" s="168"/>
      <c r="C30" s="189"/>
      <c r="D30" s="197"/>
      <c r="E30" s="199"/>
      <c r="F30" s="197"/>
      <c r="G30" s="199"/>
      <c r="H30" s="199"/>
      <c r="I30" s="30"/>
    </row>
    <row r="31" spans="1:9" s="1" customFormat="1" ht="31.5">
      <c r="A31" s="47" t="s">
        <v>63</v>
      </c>
      <c r="B31" s="154" t="s">
        <v>29</v>
      </c>
      <c r="C31" s="87"/>
      <c r="D31" s="92">
        <f>D32+D33+D34</f>
        <v>1942.4</v>
      </c>
      <c r="E31" s="92">
        <f>E32+E33+E34</f>
        <v>1058.6</v>
      </c>
      <c r="F31" s="92">
        <f>F32+F33+F34</f>
        <v>629.1</v>
      </c>
      <c r="G31" s="111">
        <f>F31/D31</f>
        <v>0.32387767710049425</v>
      </c>
      <c r="H31" s="111">
        <f>F31/E31</f>
        <v>0.5942754581522767</v>
      </c>
      <c r="I31" s="30"/>
    </row>
    <row r="32" spans="1:9" s="1" customFormat="1" ht="80.25" customHeight="1">
      <c r="A32" s="157" t="s">
        <v>66</v>
      </c>
      <c r="B32" s="153" t="s">
        <v>151</v>
      </c>
      <c r="C32" s="86" t="s">
        <v>66</v>
      </c>
      <c r="D32" s="84">
        <v>1857.2</v>
      </c>
      <c r="E32" s="84">
        <v>982.4</v>
      </c>
      <c r="F32" s="84">
        <v>627.9</v>
      </c>
      <c r="G32" s="111">
        <f aca="true" t="shared" si="2" ref="G32:G62">F32/D32</f>
        <v>0.33808959724316173</v>
      </c>
      <c r="H32" s="111">
        <f aca="true" t="shared" si="3" ref="H32:H62">F32/E32</f>
        <v>0.6391490228013029</v>
      </c>
      <c r="I32" s="30"/>
    </row>
    <row r="33" spans="1:9" s="1" customFormat="1" ht="18.75" customHeight="1">
      <c r="A33" s="157" t="s">
        <v>68</v>
      </c>
      <c r="B33" s="153" t="s">
        <v>32</v>
      </c>
      <c r="C33" s="86" t="s">
        <v>68</v>
      </c>
      <c r="D33" s="84">
        <v>10</v>
      </c>
      <c r="E33" s="84">
        <v>5</v>
      </c>
      <c r="F33" s="84">
        <v>0</v>
      </c>
      <c r="G33" s="111">
        <f t="shared" si="2"/>
        <v>0</v>
      </c>
      <c r="H33" s="111">
        <f t="shared" si="3"/>
        <v>0</v>
      </c>
      <c r="I33" s="30"/>
    </row>
    <row r="34" spans="1:9" s="1" customFormat="1" ht="47.25">
      <c r="A34" s="157" t="s">
        <v>122</v>
      </c>
      <c r="B34" s="153" t="s">
        <v>115</v>
      </c>
      <c r="C34" s="86"/>
      <c r="D34" s="84">
        <f>D35+D36</f>
        <v>75.2</v>
      </c>
      <c r="E34" s="84">
        <f>E35+E36</f>
        <v>71.2</v>
      </c>
      <c r="F34" s="84">
        <f>F35+F36</f>
        <v>1.2</v>
      </c>
      <c r="G34" s="111">
        <f t="shared" si="2"/>
        <v>0.015957446808510637</v>
      </c>
      <c r="H34" s="111">
        <f t="shared" si="3"/>
        <v>0.016853932584269662</v>
      </c>
      <c r="I34" s="30"/>
    </row>
    <row r="35" spans="1:9" s="16" customFormat="1" ht="50.25" customHeight="1">
      <c r="A35" s="44"/>
      <c r="B35" s="43" t="s">
        <v>189</v>
      </c>
      <c r="C35" s="94" t="s">
        <v>190</v>
      </c>
      <c r="D35" s="95">
        <v>5.2</v>
      </c>
      <c r="E35" s="95">
        <v>1.2</v>
      </c>
      <c r="F35" s="95">
        <v>1.2</v>
      </c>
      <c r="G35" s="111">
        <f t="shared" si="2"/>
        <v>0.23076923076923075</v>
      </c>
      <c r="H35" s="111">
        <f t="shared" si="3"/>
        <v>1</v>
      </c>
      <c r="I35" s="37"/>
    </row>
    <row r="36" spans="1:9" s="16" customFormat="1" ht="81.75" customHeight="1">
      <c r="A36" s="44"/>
      <c r="B36" s="43" t="s">
        <v>188</v>
      </c>
      <c r="C36" s="94" t="s">
        <v>287</v>
      </c>
      <c r="D36" s="95">
        <v>70</v>
      </c>
      <c r="E36" s="95">
        <v>70</v>
      </c>
      <c r="F36" s="95">
        <v>0</v>
      </c>
      <c r="G36" s="111">
        <f t="shared" si="2"/>
        <v>0</v>
      </c>
      <c r="H36" s="111">
        <f t="shared" si="3"/>
        <v>0</v>
      </c>
      <c r="I36" s="37"/>
    </row>
    <row r="37" spans="1:9" s="1" customFormat="1" ht="35.25" customHeight="1">
      <c r="A37" s="47" t="s">
        <v>104</v>
      </c>
      <c r="B37" s="154" t="s">
        <v>98</v>
      </c>
      <c r="C37" s="87"/>
      <c r="D37" s="92">
        <f>D38</f>
        <v>153.9</v>
      </c>
      <c r="E37" s="92">
        <f>E38</f>
        <v>77</v>
      </c>
      <c r="F37" s="92">
        <f>F38</f>
        <v>33.2</v>
      </c>
      <c r="G37" s="111">
        <f t="shared" si="2"/>
        <v>0.21572449642625083</v>
      </c>
      <c r="H37" s="111">
        <f t="shared" si="3"/>
        <v>0.4311688311688312</v>
      </c>
      <c r="I37" s="30"/>
    </row>
    <row r="38" spans="1:9" s="1" customFormat="1" ht="85.5" customHeight="1">
      <c r="A38" s="157" t="s">
        <v>105</v>
      </c>
      <c r="B38" s="153" t="s">
        <v>155</v>
      </c>
      <c r="C38" s="86" t="s">
        <v>175</v>
      </c>
      <c r="D38" s="84">
        <v>153.9</v>
      </c>
      <c r="E38" s="84">
        <v>77</v>
      </c>
      <c r="F38" s="84">
        <v>33.2</v>
      </c>
      <c r="G38" s="111">
        <f t="shared" si="2"/>
        <v>0.21572449642625083</v>
      </c>
      <c r="H38" s="111">
        <f t="shared" si="3"/>
        <v>0.4311688311688312</v>
      </c>
      <c r="I38" s="30"/>
    </row>
    <row r="39" spans="1:9" s="1" customFormat="1" ht="31.5" hidden="1">
      <c r="A39" s="47" t="s">
        <v>69</v>
      </c>
      <c r="B39" s="154" t="s">
        <v>35</v>
      </c>
      <c r="C39" s="87"/>
      <c r="D39" s="92">
        <f aca="true" t="shared" si="4" ref="D39:F40">D40</f>
        <v>0</v>
      </c>
      <c r="E39" s="92">
        <f t="shared" si="4"/>
        <v>0</v>
      </c>
      <c r="F39" s="92">
        <f t="shared" si="4"/>
        <v>0</v>
      </c>
      <c r="G39" s="111" t="e">
        <f t="shared" si="2"/>
        <v>#DIV/0!</v>
      </c>
      <c r="H39" s="111" t="e">
        <f t="shared" si="3"/>
        <v>#DIV/0!</v>
      </c>
      <c r="I39" s="30"/>
    </row>
    <row r="40" spans="1:9" s="1" customFormat="1" ht="31.5" hidden="1">
      <c r="A40" s="157" t="s">
        <v>106</v>
      </c>
      <c r="B40" s="153" t="s">
        <v>100</v>
      </c>
      <c r="C40" s="86"/>
      <c r="D40" s="84">
        <f>D41</f>
        <v>0</v>
      </c>
      <c r="E40" s="84">
        <f>E41</f>
        <v>0</v>
      </c>
      <c r="F40" s="84">
        <f t="shared" si="4"/>
        <v>0</v>
      </c>
      <c r="G40" s="111" t="e">
        <f t="shared" si="2"/>
        <v>#DIV/0!</v>
      </c>
      <c r="H40" s="111" t="e">
        <f t="shared" si="3"/>
        <v>#DIV/0!</v>
      </c>
      <c r="I40" s="30"/>
    </row>
    <row r="41" spans="1:9" s="16" customFormat="1" ht="54" customHeight="1" hidden="1">
      <c r="A41" s="44"/>
      <c r="B41" s="43" t="s">
        <v>182</v>
      </c>
      <c r="C41" s="94" t="s">
        <v>181</v>
      </c>
      <c r="D41" s="95">
        <v>0</v>
      </c>
      <c r="E41" s="95">
        <v>0</v>
      </c>
      <c r="F41" s="95">
        <v>0</v>
      </c>
      <c r="G41" s="111" t="e">
        <f t="shared" si="2"/>
        <v>#DIV/0!</v>
      </c>
      <c r="H41" s="111" t="e">
        <f t="shared" si="3"/>
        <v>#DIV/0!</v>
      </c>
      <c r="I41" s="37"/>
    </row>
    <row r="42" spans="1:9" s="16" customFormat="1" ht="28.5" customHeight="1" hidden="1">
      <c r="A42" s="47" t="s">
        <v>70</v>
      </c>
      <c r="B42" s="154" t="s">
        <v>37</v>
      </c>
      <c r="C42" s="87"/>
      <c r="D42" s="92">
        <f aca="true" t="shared" si="5" ref="D42:F43">D43</f>
        <v>0</v>
      </c>
      <c r="E42" s="92">
        <f t="shared" si="5"/>
        <v>0</v>
      </c>
      <c r="F42" s="92">
        <f t="shared" si="5"/>
        <v>0</v>
      </c>
      <c r="G42" s="111" t="e">
        <f t="shared" si="2"/>
        <v>#DIV/0!</v>
      </c>
      <c r="H42" s="111" t="e">
        <f t="shared" si="3"/>
        <v>#DIV/0!</v>
      </c>
      <c r="I42" s="37"/>
    </row>
    <row r="43" spans="1:9" s="16" customFormat="1" ht="37.5" customHeight="1" hidden="1">
      <c r="A43" s="155" t="s">
        <v>71</v>
      </c>
      <c r="B43" s="67" t="s">
        <v>117</v>
      </c>
      <c r="C43" s="86"/>
      <c r="D43" s="84">
        <f t="shared" si="5"/>
        <v>0</v>
      </c>
      <c r="E43" s="84">
        <f t="shared" si="5"/>
        <v>0</v>
      </c>
      <c r="F43" s="84">
        <f t="shared" si="5"/>
        <v>0</v>
      </c>
      <c r="G43" s="111" t="e">
        <f t="shared" si="2"/>
        <v>#DIV/0!</v>
      </c>
      <c r="H43" s="111" t="e">
        <f t="shared" si="3"/>
        <v>#DIV/0!</v>
      </c>
      <c r="I43" s="37"/>
    </row>
    <row r="44" spans="1:9" s="16" customFormat="1" ht="42.75" customHeight="1" hidden="1">
      <c r="A44" s="44"/>
      <c r="B44" s="63" t="s">
        <v>117</v>
      </c>
      <c r="C44" s="94" t="s">
        <v>218</v>
      </c>
      <c r="D44" s="95">
        <v>0</v>
      </c>
      <c r="E44" s="95">
        <f>0</f>
        <v>0</v>
      </c>
      <c r="F44" s="95">
        <v>0</v>
      </c>
      <c r="G44" s="111" t="e">
        <f t="shared" si="2"/>
        <v>#DIV/0!</v>
      </c>
      <c r="H44" s="111" t="e">
        <f t="shared" si="3"/>
        <v>#DIV/0!</v>
      </c>
      <c r="I44" s="37"/>
    </row>
    <row r="45" spans="1:9" s="1" customFormat="1" ht="47.25">
      <c r="A45" s="47" t="s">
        <v>72</v>
      </c>
      <c r="B45" s="154" t="s">
        <v>38</v>
      </c>
      <c r="C45" s="87"/>
      <c r="D45" s="92">
        <f>D46</f>
        <v>649.8</v>
      </c>
      <c r="E45" s="92">
        <f>E46</f>
        <v>325.7</v>
      </c>
      <c r="F45" s="92">
        <f>F46</f>
        <v>202.10000000000002</v>
      </c>
      <c r="G45" s="111">
        <f t="shared" si="2"/>
        <v>0.31101877500769476</v>
      </c>
      <c r="H45" s="111">
        <f t="shared" si="3"/>
        <v>0.6205096714768192</v>
      </c>
      <c r="I45" s="30"/>
    </row>
    <row r="46" spans="1:9" s="1" customFormat="1" ht="18.75">
      <c r="A46" s="157" t="s">
        <v>41</v>
      </c>
      <c r="B46" s="153" t="s">
        <v>42</v>
      </c>
      <c r="C46" s="86"/>
      <c r="D46" s="84">
        <f>D47+D48+D50+D49</f>
        <v>649.8</v>
      </c>
      <c r="E46" s="84">
        <f>E47+E48+E50+E49</f>
        <v>325.7</v>
      </c>
      <c r="F46" s="84">
        <f>F47+F48+F50+F49</f>
        <v>202.10000000000002</v>
      </c>
      <c r="G46" s="111">
        <f t="shared" si="2"/>
        <v>0.31101877500769476</v>
      </c>
      <c r="H46" s="111">
        <f t="shared" si="3"/>
        <v>0.6205096714768192</v>
      </c>
      <c r="I46" s="30"/>
    </row>
    <row r="47" spans="1:9" s="16" customFormat="1" ht="18.75">
      <c r="A47" s="44"/>
      <c r="B47" s="43" t="s">
        <v>93</v>
      </c>
      <c r="C47" s="86" t="s">
        <v>256</v>
      </c>
      <c r="D47" s="95">
        <v>340</v>
      </c>
      <c r="E47" s="95">
        <v>171.2</v>
      </c>
      <c r="F47" s="95">
        <v>113.4</v>
      </c>
      <c r="G47" s="111">
        <f t="shared" si="2"/>
        <v>0.3335294117647059</v>
      </c>
      <c r="H47" s="111">
        <f t="shared" si="3"/>
        <v>0.6623831775700936</v>
      </c>
      <c r="I47" s="37"/>
    </row>
    <row r="48" spans="1:9" s="16" customFormat="1" ht="18.75">
      <c r="A48" s="44"/>
      <c r="B48" s="43" t="s">
        <v>205</v>
      </c>
      <c r="C48" s="94" t="s">
        <v>257</v>
      </c>
      <c r="D48" s="95">
        <v>20</v>
      </c>
      <c r="E48" s="95">
        <v>10</v>
      </c>
      <c r="F48" s="95">
        <v>0</v>
      </c>
      <c r="G48" s="111">
        <f t="shared" si="2"/>
        <v>0</v>
      </c>
      <c r="H48" s="111">
        <f t="shared" si="3"/>
        <v>0</v>
      </c>
      <c r="I48" s="37"/>
    </row>
    <row r="49" spans="1:9" s="16" customFormat="1" ht="31.5">
      <c r="A49" s="44"/>
      <c r="B49" s="43" t="s">
        <v>253</v>
      </c>
      <c r="C49" s="94" t="s">
        <v>258</v>
      </c>
      <c r="D49" s="95">
        <v>20</v>
      </c>
      <c r="E49" s="95">
        <v>10</v>
      </c>
      <c r="F49" s="95">
        <v>0</v>
      </c>
      <c r="G49" s="111">
        <f t="shared" si="2"/>
        <v>0</v>
      </c>
      <c r="H49" s="111">
        <f t="shared" si="3"/>
        <v>0</v>
      </c>
      <c r="I49" s="37"/>
    </row>
    <row r="50" spans="1:9" s="16" customFormat="1" ht="31.5" customHeight="1">
      <c r="A50" s="44"/>
      <c r="B50" s="43" t="s">
        <v>163</v>
      </c>
      <c r="C50" s="94" t="s">
        <v>259</v>
      </c>
      <c r="D50" s="95">
        <v>269.8</v>
      </c>
      <c r="E50" s="95">
        <v>134.5</v>
      </c>
      <c r="F50" s="95">
        <v>88.7</v>
      </c>
      <c r="G50" s="111">
        <f t="shared" si="2"/>
        <v>0.32876204595997033</v>
      </c>
      <c r="H50" s="111">
        <f t="shared" si="3"/>
        <v>0.6594795539033458</v>
      </c>
      <c r="I50" s="37"/>
    </row>
    <row r="51" spans="1:9" s="1" customFormat="1" ht="47.25">
      <c r="A51" s="66" t="s">
        <v>120</v>
      </c>
      <c r="B51" s="156" t="s">
        <v>118</v>
      </c>
      <c r="C51" s="98"/>
      <c r="D51" s="92">
        <f>D53</f>
        <v>1</v>
      </c>
      <c r="E51" s="92">
        <f>E53</f>
        <v>1</v>
      </c>
      <c r="F51" s="92">
        <f>F53</f>
        <v>1</v>
      </c>
      <c r="G51" s="111">
        <f t="shared" si="2"/>
        <v>1</v>
      </c>
      <c r="H51" s="111">
        <f t="shared" si="3"/>
        <v>1</v>
      </c>
      <c r="I51" s="30"/>
    </row>
    <row r="52" spans="1:9" s="1" customFormat="1" ht="47.25">
      <c r="A52" s="155" t="s">
        <v>114</v>
      </c>
      <c r="B52" s="153" t="s">
        <v>121</v>
      </c>
      <c r="C52" s="86"/>
      <c r="D52" s="84">
        <f>D53</f>
        <v>1</v>
      </c>
      <c r="E52" s="84">
        <f>E53</f>
        <v>1</v>
      </c>
      <c r="F52" s="84">
        <f>F53</f>
        <v>1</v>
      </c>
      <c r="G52" s="111">
        <f t="shared" si="2"/>
        <v>1</v>
      </c>
      <c r="H52" s="111">
        <f t="shared" si="3"/>
        <v>1</v>
      </c>
      <c r="I52" s="30"/>
    </row>
    <row r="53" spans="1:9" s="16" customFormat="1" ht="67.5" customHeight="1">
      <c r="A53" s="44"/>
      <c r="B53" s="43" t="s">
        <v>212</v>
      </c>
      <c r="C53" s="94" t="s">
        <v>206</v>
      </c>
      <c r="D53" s="95">
        <v>1</v>
      </c>
      <c r="E53" s="95">
        <v>1</v>
      </c>
      <c r="F53" s="95">
        <v>1</v>
      </c>
      <c r="G53" s="111">
        <f t="shared" si="2"/>
        <v>1</v>
      </c>
      <c r="H53" s="111">
        <f t="shared" si="3"/>
        <v>1</v>
      </c>
      <c r="I53" s="37"/>
    </row>
    <row r="54" spans="1:9" s="1" customFormat="1" ht="18.75" hidden="1">
      <c r="A54" s="47" t="s">
        <v>43</v>
      </c>
      <c r="B54" s="154" t="s">
        <v>44</v>
      </c>
      <c r="C54" s="87"/>
      <c r="D54" s="92">
        <f aca="true" t="shared" si="6" ref="D54:F55">D55</f>
        <v>0</v>
      </c>
      <c r="E54" s="92">
        <f t="shared" si="6"/>
        <v>0</v>
      </c>
      <c r="F54" s="92">
        <f t="shared" si="6"/>
        <v>0</v>
      </c>
      <c r="G54" s="111" t="e">
        <f t="shared" si="2"/>
        <v>#DIV/0!</v>
      </c>
      <c r="H54" s="111" t="e">
        <f t="shared" si="3"/>
        <v>#DIV/0!</v>
      </c>
      <c r="I54" s="30"/>
    </row>
    <row r="55" spans="1:9" s="1" customFormat="1" ht="31.5" hidden="1">
      <c r="A55" s="157" t="s">
        <v>47</v>
      </c>
      <c r="B55" s="153" t="s">
        <v>48</v>
      </c>
      <c r="C55" s="86"/>
      <c r="D55" s="84">
        <f t="shared" si="6"/>
        <v>0</v>
      </c>
      <c r="E55" s="84">
        <f t="shared" si="6"/>
        <v>0</v>
      </c>
      <c r="F55" s="84">
        <f t="shared" si="6"/>
        <v>0</v>
      </c>
      <c r="G55" s="111" t="e">
        <f t="shared" si="2"/>
        <v>#DIV/0!</v>
      </c>
      <c r="H55" s="111" t="e">
        <f t="shared" si="3"/>
        <v>#DIV/0!</v>
      </c>
      <c r="I55" s="30"/>
    </row>
    <row r="56" spans="1:9" s="16" customFormat="1" ht="40.5" customHeight="1" hidden="1">
      <c r="A56" s="44"/>
      <c r="B56" s="43" t="s">
        <v>207</v>
      </c>
      <c r="C56" s="94" t="s">
        <v>208</v>
      </c>
      <c r="D56" s="95">
        <v>0</v>
      </c>
      <c r="E56" s="95">
        <v>0</v>
      </c>
      <c r="F56" s="95">
        <v>0</v>
      </c>
      <c r="G56" s="111" t="e">
        <f t="shared" si="2"/>
        <v>#DIV/0!</v>
      </c>
      <c r="H56" s="111" t="e">
        <f t="shared" si="3"/>
        <v>#DIV/0!</v>
      </c>
      <c r="I56" s="37"/>
    </row>
    <row r="57" spans="1:9" s="1" customFormat="1" ht="31.5">
      <c r="A57" s="47">
        <v>1000</v>
      </c>
      <c r="B57" s="154" t="s">
        <v>55</v>
      </c>
      <c r="C57" s="87"/>
      <c r="D57" s="92">
        <f>D58</f>
        <v>18</v>
      </c>
      <c r="E57" s="92">
        <f>E58</f>
        <v>9</v>
      </c>
      <c r="F57" s="92">
        <f>F58</f>
        <v>6</v>
      </c>
      <c r="G57" s="111">
        <f t="shared" si="2"/>
        <v>0.3333333333333333</v>
      </c>
      <c r="H57" s="111">
        <f t="shared" si="3"/>
        <v>0.6666666666666666</v>
      </c>
      <c r="I57" s="30"/>
    </row>
    <row r="58" spans="1:9" s="1" customFormat="1" ht="18.75">
      <c r="A58" s="157">
        <v>1001</v>
      </c>
      <c r="B58" s="153" t="s">
        <v>164</v>
      </c>
      <c r="C58" s="86" t="s">
        <v>56</v>
      </c>
      <c r="D58" s="84">
        <v>18</v>
      </c>
      <c r="E58" s="84">
        <v>9</v>
      </c>
      <c r="F58" s="84">
        <v>6</v>
      </c>
      <c r="G58" s="111">
        <f t="shared" si="2"/>
        <v>0.3333333333333333</v>
      </c>
      <c r="H58" s="111">
        <f t="shared" si="3"/>
        <v>0.6666666666666666</v>
      </c>
      <c r="I58" s="30"/>
    </row>
    <row r="59" spans="1:9" s="1" customFormat="1" ht="31.5">
      <c r="A59" s="47"/>
      <c r="B59" s="154" t="s">
        <v>94</v>
      </c>
      <c r="C59" s="87"/>
      <c r="D59" s="84">
        <f>D60</f>
        <v>524</v>
      </c>
      <c r="E59" s="84">
        <f>E60</f>
        <v>262</v>
      </c>
      <c r="F59" s="84">
        <f>F60</f>
        <v>0</v>
      </c>
      <c r="G59" s="111">
        <f t="shared" si="2"/>
        <v>0</v>
      </c>
      <c r="H59" s="111">
        <f t="shared" si="3"/>
        <v>0</v>
      </c>
      <c r="I59" s="30"/>
    </row>
    <row r="60" spans="1:9" s="16" customFormat="1" ht="67.5" customHeight="1">
      <c r="A60" s="44"/>
      <c r="B60" s="43" t="s">
        <v>95</v>
      </c>
      <c r="C60" s="94"/>
      <c r="D60" s="95">
        <v>524</v>
      </c>
      <c r="E60" s="95">
        <v>262</v>
      </c>
      <c r="F60" s="95">
        <v>0</v>
      </c>
      <c r="G60" s="111">
        <f t="shared" si="2"/>
        <v>0</v>
      </c>
      <c r="H60" s="111">
        <f t="shared" si="3"/>
        <v>0</v>
      </c>
      <c r="I60" s="37"/>
    </row>
    <row r="61" spans="1:9" s="11" customFormat="1" ht="18.75">
      <c r="A61" s="47"/>
      <c r="B61" s="154" t="s">
        <v>62</v>
      </c>
      <c r="C61" s="47"/>
      <c r="D61" s="92">
        <f>D31+D37+D39+D45+D54+D51+D57+D59+D42</f>
        <v>3289.1000000000004</v>
      </c>
      <c r="E61" s="92">
        <f>E31+E37+E39+E45+E54+E51+E57+E59+E42</f>
        <v>1733.3</v>
      </c>
      <c r="F61" s="92">
        <f>F31+F37+F39+F45+F54+F51+F57+F59+F42</f>
        <v>871.4000000000001</v>
      </c>
      <c r="G61" s="111">
        <f t="shared" si="2"/>
        <v>0.26493569669514455</v>
      </c>
      <c r="H61" s="111">
        <f t="shared" si="3"/>
        <v>0.5027404373161023</v>
      </c>
      <c r="I61" s="38"/>
    </row>
    <row r="62" spans="1:9" s="1" customFormat="1" ht="31.5">
      <c r="A62" s="158"/>
      <c r="B62" s="153" t="s">
        <v>77</v>
      </c>
      <c r="C62" s="86"/>
      <c r="D62" s="122">
        <f>D59</f>
        <v>524</v>
      </c>
      <c r="E62" s="122">
        <f>E59</f>
        <v>262</v>
      </c>
      <c r="F62" s="122">
        <f>F59</f>
        <v>0</v>
      </c>
      <c r="G62" s="111">
        <f t="shared" si="2"/>
        <v>0</v>
      </c>
      <c r="H62" s="111">
        <f t="shared" si="3"/>
        <v>0</v>
      </c>
      <c r="I62" s="30"/>
    </row>
    <row r="63" spans="1:9" s="1" customFormat="1" ht="18">
      <c r="A63" s="70"/>
      <c r="B63" s="69"/>
      <c r="C63" s="101"/>
      <c r="D63" s="102"/>
      <c r="E63" s="102"/>
      <c r="F63" s="102"/>
      <c r="G63" s="102"/>
      <c r="H63" s="102"/>
      <c r="I63" s="30"/>
    </row>
    <row r="64" spans="1:9" s="1" customFormat="1" ht="18">
      <c r="A64" s="70"/>
      <c r="B64" s="69"/>
      <c r="C64" s="101"/>
      <c r="D64" s="102"/>
      <c r="E64" s="102"/>
      <c r="F64" s="102"/>
      <c r="G64" s="102"/>
      <c r="H64" s="102"/>
      <c r="I64" s="30"/>
    </row>
    <row r="65" spans="1:9" s="1" customFormat="1" ht="18">
      <c r="A65" s="70"/>
      <c r="B65" s="73" t="s">
        <v>87</v>
      </c>
      <c r="C65" s="103"/>
      <c r="D65" s="102"/>
      <c r="E65" s="102"/>
      <c r="F65" s="102">
        <v>604.9</v>
      </c>
      <c r="G65" s="102"/>
      <c r="H65" s="102"/>
      <c r="I65" s="30"/>
    </row>
    <row r="66" spans="1:9" s="1" customFormat="1" ht="18">
      <c r="A66" s="70"/>
      <c r="B66" s="73"/>
      <c r="C66" s="103"/>
      <c r="D66" s="102"/>
      <c r="E66" s="102"/>
      <c r="F66" s="102"/>
      <c r="G66" s="102"/>
      <c r="H66" s="102"/>
      <c r="I66" s="30"/>
    </row>
    <row r="67" spans="1:9" s="1" customFormat="1" ht="18">
      <c r="A67" s="70"/>
      <c r="B67" s="73" t="s">
        <v>78</v>
      </c>
      <c r="C67" s="103"/>
      <c r="D67" s="102"/>
      <c r="E67" s="102"/>
      <c r="F67" s="102"/>
      <c r="G67" s="102"/>
      <c r="H67" s="102"/>
      <c r="I67" s="30"/>
    </row>
    <row r="68" spans="1:9" s="1" customFormat="1" ht="18">
      <c r="A68" s="70"/>
      <c r="B68" s="73" t="s">
        <v>79</v>
      </c>
      <c r="C68" s="103"/>
      <c r="D68" s="102"/>
      <c r="E68" s="102"/>
      <c r="F68" s="102"/>
      <c r="G68" s="102"/>
      <c r="H68" s="102"/>
      <c r="I68" s="30"/>
    </row>
    <row r="69" spans="1:9" s="1" customFormat="1" ht="18">
      <c r="A69" s="70"/>
      <c r="B69" s="73"/>
      <c r="C69" s="103"/>
      <c r="D69" s="102"/>
      <c r="E69" s="102"/>
      <c r="F69" s="102"/>
      <c r="G69" s="102"/>
      <c r="H69" s="102"/>
      <c r="I69" s="30"/>
    </row>
    <row r="70" spans="1:9" s="1" customFormat="1" ht="18">
      <c r="A70" s="70"/>
      <c r="B70" s="73" t="s">
        <v>80</v>
      </c>
      <c r="C70" s="103"/>
      <c r="D70" s="102"/>
      <c r="E70" s="102"/>
      <c r="F70" s="102"/>
      <c r="G70" s="102"/>
      <c r="H70" s="102"/>
      <c r="I70" s="30"/>
    </row>
    <row r="71" spans="1:9" s="1" customFormat="1" ht="18">
      <c r="A71" s="70"/>
      <c r="B71" s="73" t="s">
        <v>81</v>
      </c>
      <c r="C71" s="103"/>
      <c r="D71" s="102"/>
      <c r="E71" s="102"/>
      <c r="F71" s="102"/>
      <c r="G71" s="102"/>
      <c r="H71" s="102"/>
      <c r="I71" s="30"/>
    </row>
    <row r="72" spans="1:9" s="1" customFormat="1" ht="18">
      <c r="A72" s="70"/>
      <c r="B72" s="73"/>
      <c r="C72" s="103"/>
      <c r="D72" s="102"/>
      <c r="E72" s="102"/>
      <c r="F72" s="102"/>
      <c r="G72" s="102"/>
      <c r="H72" s="102"/>
      <c r="I72" s="30"/>
    </row>
    <row r="73" spans="1:9" s="1" customFormat="1" ht="18">
      <c r="A73" s="70"/>
      <c r="B73" s="73" t="s">
        <v>82</v>
      </c>
      <c r="C73" s="103"/>
      <c r="D73" s="102"/>
      <c r="E73" s="102"/>
      <c r="F73" s="102"/>
      <c r="G73" s="102"/>
      <c r="H73" s="102"/>
      <c r="I73" s="30"/>
    </row>
    <row r="74" spans="1:9" s="1" customFormat="1" ht="18">
      <c r="A74" s="70"/>
      <c r="B74" s="73" t="s">
        <v>83</v>
      </c>
      <c r="C74" s="103"/>
      <c r="D74" s="102"/>
      <c r="E74" s="102"/>
      <c r="F74" s="102"/>
      <c r="G74" s="102"/>
      <c r="H74" s="102"/>
      <c r="I74" s="30"/>
    </row>
    <row r="75" spans="1:9" s="1" customFormat="1" ht="18">
      <c r="A75" s="70"/>
      <c r="B75" s="73"/>
      <c r="C75" s="103"/>
      <c r="D75" s="102"/>
      <c r="E75" s="102"/>
      <c r="F75" s="102"/>
      <c r="G75" s="102"/>
      <c r="H75" s="102"/>
      <c r="I75" s="30"/>
    </row>
    <row r="76" spans="1:9" s="1" customFormat="1" ht="18">
      <c r="A76" s="70"/>
      <c r="B76" s="73" t="s">
        <v>84</v>
      </c>
      <c r="C76" s="103"/>
      <c r="D76" s="102"/>
      <c r="E76" s="102"/>
      <c r="F76" s="102"/>
      <c r="G76" s="102"/>
      <c r="H76" s="102"/>
      <c r="I76" s="30"/>
    </row>
    <row r="77" spans="1:9" s="1" customFormat="1" ht="18">
      <c r="A77" s="70"/>
      <c r="B77" s="73" t="s">
        <v>85</v>
      </c>
      <c r="C77" s="103"/>
      <c r="D77" s="102"/>
      <c r="E77" s="102"/>
      <c r="F77" s="102"/>
      <c r="G77" s="102"/>
      <c r="H77" s="102"/>
      <c r="I77" s="30"/>
    </row>
    <row r="78" spans="1:9" s="1" customFormat="1" ht="18">
      <c r="A78" s="70"/>
      <c r="B78" s="69"/>
      <c r="C78" s="101"/>
      <c r="D78" s="102"/>
      <c r="E78" s="102"/>
      <c r="F78" s="102"/>
      <c r="G78" s="102"/>
      <c r="H78" s="102"/>
      <c r="I78" s="30"/>
    </row>
    <row r="79" spans="1:9" s="1" customFormat="1" ht="18">
      <c r="A79" s="70"/>
      <c r="B79" s="69"/>
      <c r="C79" s="101"/>
      <c r="D79" s="102"/>
      <c r="E79" s="102"/>
      <c r="F79" s="102"/>
      <c r="G79" s="102"/>
      <c r="H79" s="102"/>
      <c r="I79" s="30"/>
    </row>
    <row r="80" spans="1:9" s="1" customFormat="1" ht="18">
      <c r="A80" s="70"/>
      <c r="B80" s="73" t="s">
        <v>86</v>
      </c>
      <c r="C80" s="103"/>
      <c r="D80" s="102"/>
      <c r="E80" s="102"/>
      <c r="F80" s="125">
        <f>F65+F26-F61</f>
        <v>987.4999999999995</v>
      </c>
      <c r="G80" s="102"/>
      <c r="H80" s="125"/>
      <c r="I80" s="30"/>
    </row>
    <row r="81" spans="1:9" s="1" customFormat="1" ht="18">
      <c r="A81" s="70"/>
      <c r="B81" s="69"/>
      <c r="C81" s="101"/>
      <c r="D81" s="102"/>
      <c r="E81" s="102"/>
      <c r="F81" s="102"/>
      <c r="G81" s="102"/>
      <c r="H81" s="102"/>
      <c r="I81" s="30"/>
    </row>
    <row r="82" spans="1:9" s="1" customFormat="1" ht="18">
      <c r="A82" s="70"/>
      <c r="B82" s="69"/>
      <c r="C82" s="101"/>
      <c r="D82" s="102"/>
      <c r="E82" s="102"/>
      <c r="F82" s="102"/>
      <c r="G82" s="102"/>
      <c r="H82" s="102"/>
      <c r="I82" s="30"/>
    </row>
    <row r="83" spans="1:9" s="1" customFormat="1" ht="18">
      <c r="A83" s="70"/>
      <c r="B83" s="73" t="s">
        <v>88</v>
      </c>
      <c r="C83" s="103"/>
      <c r="D83" s="102"/>
      <c r="E83" s="102"/>
      <c r="F83" s="102"/>
      <c r="G83" s="102"/>
      <c r="H83" s="102"/>
      <c r="I83" s="30"/>
    </row>
    <row r="84" spans="1:9" s="1" customFormat="1" ht="18">
      <c r="A84" s="70"/>
      <c r="B84" s="73" t="s">
        <v>89</v>
      </c>
      <c r="C84" s="103"/>
      <c r="D84" s="102"/>
      <c r="E84" s="102"/>
      <c r="F84" s="102"/>
      <c r="G84" s="102"/>
      <c r="H84" s="102"/>
      <c r="I84" s="30"/>
    </row>
    <row r="85" spans="1:9" s="1" customFormat="1" ht="18">
      <c r="A85" s="70"/>
      <c r="B85" s="73" t="s">
        <v>90</v>
      </c>
      <c r="C85" s="103"/>
      <c r="D85" s="102"/>
      <c r="E85" s="102"/>
      <c r="F85" s="102"/>
      <c r="G85" s="102"/>
      <c r="H85" s="102"/>
      <c r="I85" s="30"/>
    </row>
  </sheetData>
  <sheetProtection/>
  <mergeCells count="16">
    <mergeCell ref="A1:H1"/>
    <mergeCell ref="E2:E3"/>
    <mergeCell ref="F2:F3"/>
    <mergeCell ref="H2:H3"/>
    <mergeCell ref="B2:B3"/>
    <mergeCell ref="D2:D3"/>
    <mergeCell ref="G2:G3"/>
    <mergeCell ref="A28:H28"/>
    <mergeCell ref="G29:G30"/>
    <mergeCell ref="E29:E30"/>
    <mergeCell ref="F29:F30"/>
    <mergeCell ref="A29:A30"/>
    <mergeCell ref="B29:B30"/>
    <mergeCell ref="D29:D30"/>
    <mergeCell ref="H29:H30"/>
    <mergeCell ref="C29:C30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85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7.28125" style="69" customWidth="1"/>
    <col min="2" max="2" width="34.57421875" style="69" customWidth="1"/>
    <col min="3" max="3" width="11.57421875" style="101" hidden="1" customWidth="1"/>
    <col min="4" max="5" width="12.7109375" style="102" customWidth="1"/>
    <col min="6" max="6" width="11.421875" style="102" customWidth="1"/>
    <col min="7" max="7" width="13.140625" style="102" customWidth="1"/>
    <col min="8" max="8" width="12.57421875" style="102" customWidth="1"/>
    <col min="9" max="9" width="9.140625" style="30" customWidth="1"/>
    <col min="10" max="16384" width="9.140625" style="1" customWidth="1"/>
  </cols>
  <sheetData>
    <row r="1" spans="1:9" s="5" customFormat="1" ht="60" customHeight="1">
      <c r="A1" s="166" t="s">
        <v>406</v>
      </c>
      <c r="B1" s="166"/>
      <c r="C1" s="166"/>
      <c r="D1" s="166"/>
      <c r="E1" s="166"/>
      <c r="F1" s="166"/>
      <c r="G1" s="166"/>
      <c r="H1" s="166"/>
      <c r="I1" s="39"/>
    </row>
    <row r="2" spans="1:8" ht="12.75" customHeight="1">
      <c r="A2" s="152"/>
      <c r="B2" s="168" t="s">
        <v>2</v>
      </c>
      <c r="C2" s="106"/>
      <c r="D2" s="197" t="s">
        <v>3</v>
      </c>
      <c r="E2" s="198" t="s">
        <v>415</v>
      </c>
      <c r="F2" s="197" t="s">
        <v>4</v>
      </c>
      <c r="G2" s="198" t="s">
        <v>416</v>
      </c>
      <c r="H2" s="198" t="s">
        <v>417</v>
      </c>
    </row>
    <row r="3" spans="1:8" ht="28.5" customHeight="1">
      <c r="A3" s="152"/>
      <c r="B3" s="168"/>
      <c r="C3" s="106"/>
      <c r="D3" s="197"/>
      <c r="E3" s="199"/>
      <c r="F3" s="197"/>
      <c r="G3" s="199"/>
      <c r="H3" s="199"/>
    </row>
    <row r="4" spans="1:8" ht="31.5">
      <c r="A4" s="152"/>
      <c r="B4" s="153" t="s">
        <v>76</v>
      </c>
      <c r="C4" s="83"/>
      <c r="D4" s="92">
        <f>D5+D6+D7+D8+D9+D10+D11+D12+D13+D14+D15+D16+D17+D18+D19</f>
        <v>3538.5</v>
      </c>
      <c r="E4" s="92">
        <f>E5+E6+E7+E8+E9+E10+E11+E12+E13+E14+E15+E16+E17+E18+E19</f>
        <v>726</v>
      </c>
      <c r="F4" s="92">
        <f>F5+F6+F7+F8+F9+F10+F11+F12+F13+F14+F15+F16+F17+F18+F19</f>
        <v>1524.7</v>
      </c>
      <c r="G4" s="111">
        <f>F4/D4</f>
        <v>0.4308887946870143</v>
      </c>
      <c r="H4" s="111">
        <f>F4/E4</f>
        <v>2.100137741046832</v>
      </c>
    </row>
    <row r="5" spans="1:8" ht="18.75">
      <c r="A5" s="152"/>
      <c r="B5" s="153" t="s">
        <v>5</v>
      </c>
      <c r="C5" s="86"/>
      <c r="D5" s="84">
        <v>112.5</v>
      </c>
      <c r="E5" s="84">
        <v>50</v>
      </c>
      <c r="F5" s="84">
        <v>24.7</v>
      </c>
      <c r="G5" s="109">
        <f aca="true" t="shared" si="0" ref="G5:G27">F5/D5</f>
        <v>0.21955555555555556</v>
      </c>
      <c r="H5" s="109">
        <f aca="true" t="shared" si="1" ref="H5:H27">F5/E5</f>
        <v>0.494</v>
      </c>
    </row>
    <row r="6" spans="1:8" ht="18.75" hidden="1">
      <c r="A6" s="152"/>
      <c r="B6" s="153" t="s">
        <v>222</v>
      </c>
      <c r="C6" s="86"/>
      <c r="D6" s="84">
        <v>0</v>
      </c>
      <c r="E6" s="84">
        <v>0</v>
      </c>
      <c r="F6" s="84">
        <v>0</v>
      </c>
      <c r="G6" s="109" t="e">
        <f t="shared" si="0"/>
        <v>#DIV/0!</v>
      </c>
      <c r="H6" s="109" t="e">
        <f t="shared" si="1"/>
        <v>#DIV/0!</v>
      </c>
    </row>
    <row r="7" spans="1:8" ht="18.75">
      <c r="A7" s="152"/>
      <c r="B7" s="153" t="s">
        <v>7</v>
      </c>
      <c r="C7" s="86"/>
      <c r="D7" s="84">
        <v>735</v>
      </c>
      <c r="E7" s="84">
        <v>300</v>
      </c>
      <c r="F7" s="84">
        <v>1361.6</v>
      </c>
      <c r="G7" s="109">
        <f t="shared" si="0"/>
        <v>1.852517006802721</v>
      </c>
      <c r="H7" s="109">
        <f t="shared" si="1"/>
        <v>4.538666666666666</v>
      </c>
    </row>
    <row r="8" spans="1:8" ht="18.75">
      <c r="A8" s="152"/>
      <c r="B8" s="153" t="s">
        <v>8</v>
      </c>
      <c r="C8" s="86"/>
      <c r="D8" s="84">
        <v>298</v>
      </c>
      <c r="E8" s="84">
        <v>60</v>
      </c>
      <c r="F8" s="84">
        <v>18</v>
      </c>
      <c r="G8" s="109">
        <f t="shared" si="0"/>
        <v>0.06040268456375839</v>
      </c>
      <c r="H8" s="109">
        <f t="shared" si="1"/>
        <v>0.3</v>
      </c>
    </row>
    <row r="9" spans="1:8" ht="18.75">
      <c r="A9" s="152"/>
      <c r="B9" s="153" t="s">
        <v>9</v>
      </c>
      <c r="C9" s="86"/>
      <c r="D9" s="84">
        <v>2381</v>
      </c>
      <c r="E9" s="84">
        <v>310</v>
      </c>
      <c r="F9" s="84">
        <v>109.9</v>
      </c>
      <c r="G9" s="109">
        <f t="shared" si="0"/>
        <v>0.046157076858462834</v>
      </c>
      <c r="H9" s="109">
        <f t="shared" si="1"/>
        <v>0.3545161290322581</v>
      </c>
    </row>
    <row r="10" spans="1:8" ht="18.75">
      <c r="A10" s="152"/>
      <c r="B10" s="153" t="s">
        <v>101</v>
      </c>
      <c r="C10" s="86"/>
      <c r="D10" s="84">
        <v>12</v>
      </c>
      <c r="E10" s="84">
        <v>6</v>
      </c>
      <c r="F10" s="84">
        <v>10.5</v>
      </c>
      <c r="G10" s="109">
        <f t="shared" si="0"/>
        <v>0.875</v>
      </c>
      <c r="H10" s="109">
        <f t="shared" si="1"/>
        <v>1.75</v>
      </c>
    </row>
    <row r="11" spans="1:8" ht="31.5">
      <c r="A11" s="152"/>
      <c r="B11" s="153" t="s">
        <v>10</v>
      </c>
      <c r="C11" s="86"/>
      <c r="D11" s="84">
        <v>0</v>
      </c>
      <c r="E11" s="84">
        <v>0</v>
      </c>
      <c r="F11" s="84">
        <v>0</v>
      </c>
      <c r="G11" s="109">
        <v>0</v>
      </c>
      <c r="H11" s="109">
        <v>0</v>
      </c>
    </row>
    <row r="12" spans="1:8" ht="18.75">
      <c r="A12" s="152"/>
      <c r="B12" s="153" t="s">
        <v>11</v>
      </c>
      <c r="C12" s="86"/>
      <c r="D12" s="84">
        <v>0</v>
      </c>
      <c r="E12" s="84">
        <v>0</v>
      </c>
      <c r="F12" s="84">
        <v>0</v>
      </c>
      <c r="G12" s="109">
        <v>0</v>
      </c>
      <c r="H12" s="109">
        <v>0</v>
      </c>
    </row>
    <row r="13" spans="1:8" ht="18.75">
      <c r="A13" s="152"/>
      <c r="B13" s="153" t="s">
        <v>12</v>
      </c>
      <c r="C13" s="86"/>
      <c r="D13" s="84">
        <v>0</v>
      </c>
      <c r="E13" s="84">
        <v>0</v>
      </c>
      <c r="F13" s="84">
        <v>0</v>
      </c>
      <c r="G13" s="109">
        <v>0</v>
      </c>
      <c r="H13" s="109">
        <v>0</v>
      </c>
    </row>
    <row r="14" spans="1:8" ht="18.75">
      <c r="A14" s="152"/>
      <c r="B14" s="153" t="s">
        <v>14</v>
      </c>
      <c r="C14" s="86"/>
      <c r="D14" s="84">
        <v>0</v>
      </c>
      <c r="E14" s="84">
        <v>0</v>
      </c>
      <c r="F14" s="84">
        <v>0</v>
      </c>
      <c r="G14" s="109">
        <v>0</v>
      </c>
      <c r="H14" s="109">
        <v>0</v>
      </c>
    </row>
    <row r="15" spans="1:8" ht="18.75">
      <c r="A15" s="152"/>
      <c r="B15" s="153" t="s">
        <v>15</v>
      </c>
      <c r="C15" s="86"/>
      <c r="D15" s="84">
        <v>0</v>
      </c>
      <c r="E15" s="84">
        <v>0</v>
      </c>
      <c r="F15" s="84">
        <v>0</v>
      </c>
      <c r="G15" s="109">
        <v>0</v>
      </c>
      <c r="H15" s="109">
        <v>0</v>
      </c>
    </row>
    <row r="16" spans="1:8" ht="31.5">
      <c r="A16" s="152"/>
      <c r="B16" s="153" t="s">
        <v>16</v>
      </c>
      <c r="C16" s="86"/>
      <c r="D16" s="84">
        <v>0</v>
      </c>
      <c r="E16" s="84">
        <v>0</v>
      </c>
      <c r="F16" s="84">
        <v>0</v>
      </c>
      <c r="G16" s="109">
        <v>0</v>
      </c>
      <c r="H16" s="109">
        <v>0</v>
      </c>
    </row>
    <row r="17" spans="1:8" ht="31.5">
      <c r="A17" s="152"/>
      <c r="B17" s="153" t="s">
        <v>245</v>
      </c>
      <c r="C17" s="86"/>
      <c r="D17" s="84">
        <v>0</v>
      </c>
      <c r="E17" s="84">
        <v>0</v>
      </c>
      <c r="F17" s="84">
        <v>0</v>
      </c>
      <c r="G17" s="109">
        <v>0</v>
      </c>
      <c r="H17" s="109">
        <v>0</v>
      </c>
    </row>
    <row r="18" spans="1:8" ht="18.75">
      <c r="A18" s="152"/>
      <c r="B18" s="153" t="s">
        <v>112</v>
      </c>
      <c r="C18" s="86"/>
      <c r="D18" s="84">
        <v>0</v>
      </c>
      <c r="E18" s="84">
        <v>0</v>
      </c>
      <c r="F18" s="84">
        <v>0</v>
      </c>
      <c r="G18" s="109">
        <v>0</v>
      </c>
      <c r="H18" s="109">
        <v>0</v>
      </c>
    </row>
    <row r="19" spans="1:8" ht="18.75">
      <c r="A19" s="152"/>
      <c r="B19" s="153" t="s">
        <v>21</v>
      </c>
      <c r="C19" s="86"/>
      <c r="D19" s="84">
        <v>0</v>
      </c>
      <c r="E19" s="84">
        <v>0</v>
      </c>
      <c r="F19" s="84">
        <v>0</v>
      </c>
      <c r="G19" s="109">
        <v>0</v>
      </c>
      <c r="H19" s="109">
        <v>0</v>
      </c>
    </row>
    <row r="20" spans="1:8" ht="47.25">
      <c r="A20" s="152"/>
      <c r="B20" s="154" t="s">
        <v>75</v>
      </c>
      <c r="C20" s="87"/>
      <c r="D20" s="84">
        <f>D21+D22+D23+D25+D24</f>
        <v>265.1</v>
      </c>
      <c r="E20" s="84">
        <f>E21+E22+E23+E25+E24</f>
        <v>132.6</v>
      </c>
      <c r="F20" s="84">
        <f>F21+F22+F23+F25+F24</f>
        <v>69.30000000000001</v>
      </c>
      <c r="G20" s="109">
        <f t="shared" si="0"/>
        <v>0.26141078838174275</v>
      </c>
      <c r="H20" s="109">
        <f t="shared" si="1"/>
        <v>0.5226244343891404</v>
      </c>
    </row>
    <row r="21" spans="1:8" ht="18.75">
      <c r="A21" s="152"/>
      <c r="B21" s="153" t="s">
        <v>23</v>
      </c>
      <c r="C21" s="86"/>
      <c r="D21" s="84">
        <v>111.2</v>
      </c>
      <c r="E21" s="84">
        <v>55.6</v>
      </c>
      <c r="F21" s="84">
        <v>35.1</v>
      </c>
      <c r="G21" s="109">
        <f t="shared" si="0"/>
        <v>0.31564748201438847</v>
      </c>
      <c r="H21" s="109">
        <f t="shared" si="1"/>
        <v>0.6312949640287769</v>
      </c>
    </row>
    <row r="22" spans="1:8" ht="18.75">
      <c r="A22" s="152"/>
      <c r="B22" s="153" t="s">
        <v>96</v>
      </c>
      <c r="C22" s="86"/>
      <c r="D22" s="84">
        <v>153.9</v>
      </c>
      <c r="E22" s="84">
        <v>77</v>
      </c>
      <c r="F22" s="84">
        <v>34.2</v>
      </c>
      <c r="G22" s="109">
        <f t="shared" si="0"/>
        <v>0.22222222222222224</v>
      </c>
      <c r="H22" s="109">
        <f t="shared" si="1"/>
        <v>0.4441558441558442</v>
      </c>
    </row>
    <row r="23" spans="1:8" ht="31.5">
      <c r="A23" s="152"/>
      <c r="B23" s="153" t="s">
        <v>61</v>
      </c>
      <c r="C23" s="86"/>
      <c r="D23" s="84">
        <v>0</v>
      </c>
      <c r="E23" s="84">
        <v>0</v>
      </c>
      <c r="F23" s="84">
        <v>0</v>
      </c>
      <c r="G23" s="109">
        <v>0</v>
      </c>
      <c r="H23" s="109">
        <v>0</v>
      </c>
    </row>
    <row r="24" spans="1:8" ht="32.25" customHeight="1" thickBot="1">
      <c r="A24" s="152"/>
      <c r="B24" s="88" t="s">
        <v>144</v>
      </c>
      <c r="C24" s="89"/>
      <c r="D24" s="84">
        <v>0</v>
      </c>
      <c r="E24" s="84">
        <v>0</v>
      </c>
      <c r="F24" s="84">
        <v>0</v>
      </c>
      <c r="G24" s="109">
        <v>0</v>
      </c>
      <c r="H24" s="109">
        <v>0</v>
      </c>
    </row>
    <row r="25" spans="1:8" ht="47.25">
      <c r="A25" s="152"/>
      <c r="B25" s="153" t="s">
        <v>26</v>
      </c>
      <c r="C25" s="86"/>
      <c r="D25" s="84">
        <v>0</v>
      </c>
      <c r="E25" s="84">
        <v>0</v>
      </c>
      <c r="F25" s="84">
        <v>0</v>
      </c>
      <c r="G25" s="109">
        <v>0</v>
      </c>
      <c r="H25" s="109">
        <v>0</v>
      </c>
    </row>
    <row r="26" spans="1:8" ht="18.75">
      <c r="A26" s="152"/>
      <c r="B26" s="153" t="s">
        <v>27</v>
      </c>
      <c r="C26" s="110"/>
      <c r="D26" s="84">
        <f>D4+D20</f>
        <v>3803.6</v>
      </c>
      <c r="E26" s="84">
        <f>E4+E20</f>
        <v>858.6</v>
      </c>
      <c r="F26" s="84">
        <f>F4+F20</f>
        <v>1594</v>
      </c>
      <c r="G26" s="109">
        <f t="shared" si="0"/>
        <v>0.419076664212851</v>
      </c>
      <c r="H26" s="109">
        <f t="shared" si="1"/>
        <v>1.8565105986489634</v>
      </c>
    </row>
    <row r="27" spans="1:8" ht="18.75">
      <c r="A27" s="152"/>
      <c r="B27" s="153" t="s">
        <v>102</v>
      </c>
      <c r="C27" s="86"/>
      <c r="D27" s="84">
        <f>D4</f>
        <v>3538.5</v>
      </c>
      <c r="E27" s="84">
        <f>E4</f>
        <v>726</v>
      </c>
      <c r="F27" s="84">
        <f>F4</f>
        <v>1524.7</v>
      </c>
      <c r="G27" s="109">
        <f t="shared" si="0"/>
        <v>0.4308887946870143</v>
      </c>
      <c r="H27" s="109">
        <f t="shared" si="1"/>
        <v>2.100137741046832</v>
      </c>
    </row>
    <row r="28" spans="1:8" ht="12.75">
      <c r="A28" s="163"/>
      <c r="B28" s="175"/>
      <c r="C28" s="175"/>
      <c r="D28" s="175"/>
      <c r="E28" s="175"/>
      <c r="F28" s="175"/>
      <c r="G28" s="175"/>
      <c r="H28" s="176"/>
    </row>
    <row r="29" spans="1:8" ht="17.25" customHeight="1">
      <c r="A29" s="167" t="s">
        <v>148</v>
      </c>
      <c r="B29" s="168" t="s">
        <v>28</v>
      </c>
      <c r="C29" s="188" t="s">
        <v>174</v>
      </c>
      <c r="D29" s="197" t="s">
        <v>3</v>
      </c>
      <c r="E29" s="198" t="s">
        <v>415</v>
      </c>
      <c r="F29" s="197" t="s">
        <v>4</v>
      </c>
      <c r="G29" s="198" t="s">
        <v>416</v>
      </c>
      <c r="H29" s="198" t="s">
        <v>417</v>
      </c>
    </row>
    <row r="30" spans="1:8" ht="44.25" customHeight="1">
      <c r="A30" s="167"/>
      <c r="B30" s="168"/>
      <c r="C30" s="189"/>
      <c r="D30" s="197"/>
      <c r="E30" s="199"/>
      <c r="F30" s="197"/>
      <c r="G30" s="199"/>
      <c r="H30" s="199"/>
    </row>
    <row r="31" spans="1:8" ht="30.75" customHeight="1">
      <c r="A31" s="47" t="s">
        <v>63</v>
      </c>
      <c r="B31" s="154" t="s">
        <v>29</v>
      </c>
      <c r="C31" s="87"/>
      <c r="D31" s="92">
        <f>D32+D33+D34</f>
        <v>2450.5</v>
      </c>
      <c r="E31" s="92">
        <f>E32+E33+E34</f>
        <v>1576.5</v>
      </c>
      <c r="F31" s="92">
        <f>F32+F33+F34</f>
        <v>679.3</v>
      </c>
      <c r="G31" s="111">
        <f>F31/D31</f>
        <v>0.27720873291165066</v>
      </c>
      <c r="H31" s="111">
        <f>F31/E31</f>
        <v>0.43089121471614333</v>
      </c>
    </row>
    <row r="32" spans="1:8" ht="63.75" customHeight="1">
      <c r="A32" s="157" t="s">
        <v>66</v>
      </c>
      <c r="B32" s="153" t="s">
        <v>151</v>
      </c>
      <c r="C32" s="86" t="s">
        <v>66</v>
      </c>
      <c r="D32" s="84">
        <v>2350.8</v>
      </c>
      <c r="E32" s="84">
        <v>1484.5</v>
      </c>
      <c r="F32" s="84">
        <v>677.8</v>
      </c>
      <c r="G32" s="111">
        <f aca="true" t="shared" si="2" ref="G32:G62">F32/D32</f>
        <v>0.2883273779139016</v>
      </c>
      <c r="H32" s="111">
        <f aca="true" t="shared" si="3" ref="H32:H62">F32/E32</f>
        <v>0.4565847086561131</v>
      </c>
    </row>
    <row r="33" spans="1:8" ht="18.75">
      <c r="A33" s="157" t="s">
        <v>68</v>
      </c>
      <c r="B33" s="153" t="s">
        <v>32</v>
      </c>
      <c r="C33" s="86" t="s">
        <v>68</v>
      </c>
      <c r="D33" s="84">
        <v>10</v>
      </c>
      <c r="E33" s="84">
        <v>5</v>
      </c>
      <c r="F33" s="84">
        <v>0</v>
      </c>
      <c r="G33" s="111">
        <f t="shared" si="2"/>
        <v>0</v>
      </c>
      <c r="H33" s="111">
        <f t="shared" si="3"/>
        <v>0</v>
      </c>
    </row>
    <row r="34" spans="1:8" ht="31.5">
      <c r="A34" s="157" t="s">
        <v>122</v>
      </c>
      <c r="B34" s="153" t="s">
        <v>119</v>
      </c>
      <c r="C34" s="86"/>
      <c r="D34" s="84">
        <f>D35+D36</f>
        <v>89.7</v>
      </c>
      <c r="E34" s="84">
        <f>E35+E36</f>
        <v>87</v>
      </c>
      <c r="F34" s="84">
        <f>F35+F36</f>
        <v>1.5</v>
      </c>
      <c r="G34" s="111">
        <f t="shared" si="2"/>
        <v>0.016722408026755852</v>
      </c>
      <c r="H34" s="111">
        <f t="shared" si="3"/>
        <v>0.017241379310344827</v>
      </c>
    </row>
    <row r="35" spans="1:9" s="16" customFormat="1" ht="31.5">
      <c r="A35" s="44"/>
      <c r="B35" s="43" t="s">
        <v>108</v>
      </c>
      <c r="C35" s="94" t="s">
        <v>190</v>
      </c>
      <c r="D35" s="95">
        <v>4.7</v>
      </c>
      <c r="E35" s="95">
        <v>2</v>
      </c>
      <c r="F35" s="95">
        <v>1.5</v>
      </c>
      <c r="G35" s="111">
        <f t="shared" si="2"/>
        <v>0.3191489361702127</v>
      </c>
      <c r="H35" s="111">
        <f t="shared" si="3"/>
        <v>0.75</v>
      </c>
      <c r="I35" s="37"/>
    </row>
    <row r="36" spans="1:9" s="16" customFormat="1" ht="66.75" customHeight="1">
      <c r="A36" s="44"/>
      <c r="B36" s="43" t="s">
        <v>188</v>
      </c>
      <c r="C36" s="94" t="s">
        <v>287</v>
      </c>
      <c r="D36" s="95">
        <v>85</v>
      </c>
      <c r="E36" s="95">
        <v>85</v>
      </c>
      <c r="F36" s="95">
        <v>0</v>
      </c>
      <c r="G36" s="111">
        <f t="shared" si="2"/>
        <v>0</v>
      </c>
      <c r="H36" s="111">
        <f t="shared" si="3"/>
        <v>0</v>
      </c>
      <c r="I36" s="37"/>
    </row>
    <row r="37" spans="1:8" ht="25.5" customHeight="1">
      <c r="A37" s="47" t="s">
        <v>104</v>
      </c>
      <c r="B37" s="154" t="s">
        <v>98</v>
      </c>
      <c r="C37" s="87"/>
      <c r="D37" s="92">
        <f>D38</f>
        <v>153.9</v>
      </c>
      <c r="E37" s="92">
        <f>E38</f>
        <v>77</v>
      </c>
      <c r="F37" s="92">
        <f>F38</f>
        <v>34.2</v>
      </c>
      <c r="G37" s="111">
        <f t="shared" si="2"/>
        <v>0.22222222222222224</v>
      </c>
      <c r="H37" s="111">
        <f t="shared" si="3"/>
        <v>0.4441558441558442</v>
      </c>
    </row>
    <row r="38" spans="1:8" ht="63">
      <c r="A38" s="157" t="s">
        <v>105</v>
      </c>
      <c r="B38" s="153" t="s">
        <v>155</v>
      </c>
      <c r="C38" s="86" t="s">
        <v>209</v>
      </c>
      <c r="D38" s="84">
        <v>153.9</v>
      </c>
      <c r="E38" s="84">
        <v>77</v>
      </c>
      <c r="F38" s="84">
        <v>34.2</v>
      </c>
      <c r="G38" s="111">
        <f t="shared" si="2"/>
        <v>0.22222222222222224</v>
      </c>
      <c r="H38" s="111">
        <f t="shared" si="3"/>
        <v>0.4441558441558442</v>
      </c>
    </row>
    <row r="39" spans="1:8" ht="31.5" hidden="1">
      <c r="A39" s="47" t="s">
        <v>69</v>
      </c>
      <c r="B39" s="154" t="s">
        <v>35</v>
      </c>
      <c r="C39" s="87"/>
      <c r="D39" s="92">
        <f aca="true" t="shared" si="4" ref="D39:F40">D40</f>
        <v>0</v>
      </c>
      <c r="E39" s="92">
        <f t="shared" si="4"/>
        <v>0</v>
      </c>
      <c r="F39" s="92">
        <f t="shared" si="4"/>
        <v>0</v>
      </c>
      <c r="G39" s="111" t="e">
        <f t="shared" si="2"/>
        <v>#DIV/0!</v>
      </c>
      <c r="H39" s="111" t="e">
        <f t="shared" si="3"/>
        <v>#DIV/0!</v>
      </c>
    </row>
    <row r="40" spans="1:8" ht="31.5" hidden="1">
      <c r="A40" s="157" t="s">
        <v>106</v>
      </c>
      <c r="B40" s="153" t="s">
        <v>100</v>
      </c>
      <c r="C40" s="86"/>
      <c r="D40" s="84">
        <f t="shared" si="4"/>
        <v>0</v>
      </c>
      <c r="E40" s="84">
        <f t="shared" si="4"/>
        <v>0</v>
      </c>
      <c r="F40" s="84">
        <f t="shared" si="4"/>
        <v>0</v>
      </c>
      <c r="G40" s="111" t="e">
        <f t="shared" si="2"/>
        <v>#DIV/0!</v>
      </c>
      <c r="H40" s="111" t="e">
        <f t="shared" si="3"/>
        <v>#DIV/0!</v>
      </c>
    </row>
    <row r="41" spans="1:9" s="16" customFormat="1" ht="63" hidden="1">
      <c r="A41" s="44"/>
      <c r="B41" s="43" t="s">
        <v>107</v>
      </c>
      <c r="C41" s="94" t="s">
        <v>183</v>
      </c>
      <c r="D41" s="95">
        <v>0</v>
      </c>
      <c r="E41" s="95">
        <v>0</v>
      </c>
      <c r="F41" s="95">
        <v>0</v>
      </c>
      <c r="G41" s="111" t="e">
        <f t="shared" si="2"/>
        <v>#DIV/0!</v>
      </c>
      <c r="H41" s="111" t="e">
        <f t="shared" si="3"/>
        <v>#DIV/0!</v>
      </c>
      <c r="I41" s="37"/>
    </row>
    <row r="42" spans="1:9" s="16" customFormat="1" ht="31.5" hidden="1">
      <c r="A42" s="47" t="s">
        <v>70</v>
      </c>
      <c r="B42" s="154" t="s">
        <v>37</v>
      </c>
      <c r="C42" s="87"/>
      <c r="D42" s="92">
        <f aca="true" t="shared" si="5" ref="D42:F43">D43</f>
        <v>0</v>
      </c>
      <c r="E42" s="92">
        <f t="shared" si="5"/>
        <v>0</v>
      </c>
      <c r="F42" s="92">
        <f t="shared" si="5"/>
        <v>0</v>
      </c>
      <c r="G42" s="111" t="e">
        <f t="shared" si="2"/>
        <v>#DIV/0!</v>
      </c>
      <c r="H42" s="111" t="e">
        <f t="shared" si="3"/>
        <v>#DIV/0!</v>
      </c>
      <c r="I42" s="37"/>
    </row>
    <row r="43" spans="1:9" s="16" customFormat="1" ht="31.5" customHeight="1" hidden="1">
      <c r="A43" s="155" t="s">
        <v>71</v>
      </c>
      <c r="B43" s="67" t="s">
        <v>117</v>
      </c>
      <c r="C43" s="86"/>
      <c r="D43" s="84">
        <f t="shared" si="5"/>
        <v>0</v>
      </c>
      <c r="E43" s="84">
        <f t="shared" si="5"/>
        <v>0</v>
      </c>
      <c r="F43" s="84">
        <f t="shared" si="5"/>
        <v>0</v>
      </c>
      <c r="G43" s="111" t="e">
        <f t="shared" si="2"/>
        <v>#DIV/0!</v>
      </c>
      <c r="H43" s="111" t="e">
        <f t="shared" si="3"/>
        <v>#DIV/0!</v>
      </c>
      <c r="I43" s="37"/>
    </row>
    <row r="44" spans="1:9" s="16" customFormat="1" ht="33" customHeight="1" hidden="1">
      <c r="A44" s="44"/>
      <c r="B44" s="63" t="s">
        <v>117</v>
      </c>
      <c r="C44" s="94" t="s">
        <v>218</v>
      </c>
      <c r="D44" s="95">
        <f>0</f>
        <v>0</v>
      </c>
      <c r="E44" s="95">
        <f>0</f>
        <v>0</v>
      </c>
      <c r="F44" s="95">
        <f>0</f>
        <v>0</v>
      </c>
      <c r="G44" s="111" t="e">
        <f t="shared" si="2"/>
        <v>#DIV/0!</v>
      </c>
      <c r="H44" s="111" t="e">
        <f t="shared" si="3"/>
        <v>#DIV/0!</v>
      </c>
      <c r="I44" s="37"/>
    </row>
    <row r="45" spans="1:8" ht="47.25">
      <c r="A45" s="47" t="s">
        <v>72</v>
      </c>
      <c r="B45" s="154" t="s">
        <v>38</v>
      </c>
      <c r="C45" s="87"/>
      <c r="D45" s="92">
        <f>D46</f>
        <v>782.3</v>
      </c>
      <c r="E45" s="92">
        <f>E46</f>
        <v>391</v>
      </c>
      <c r="F45" s="92">
        <f>F46</f>
        <v>210.79999999999998</v>
      </c>
      <c r="G45" s="111">
        <f t="shared" si="2"/>
        <v>0.2694618432826281</v>
      </c>
      <c r="H45" s="111">
        <f t="shared" si="3"/>
        <v>0.5391304347826087</v>
      </c>
    </row>
    <row r="46" spans="1:8" ht="18.75">
      <c r="A46" s="157" t="s">
        <v>41</v>
      </c>
      <c r="B46" s="153" t="s">
        <v>42</v>
      </c>
      <c r="C46" s="86"/>
      <c r="D46" s="84">
        <f>D47+D48+D50+D49</f>
        <v>782.3</v>
      </c>
      <c r="E46" s="84">
        <f>E47+E48+E50+E49</f>
        <v>391</v>
      </c>
      <c r="F46" s="84">
        <f>F47+F48+F50+F49</f>
        <v>210.79999999999998</v>
      </c>
      <c r="G46" s="111">
        <f t="shared" si="2"/>
        <v>0.2694618432826281</v>
      </c>
      <c r="H46" s="111">
        <f t="shared" si="3"/>
        <v>0.5391304347826087</v>
      </c>
    </row>
    <row r="47" spans="1:9" s="16" customFormat="1" ht="18.75">
      <c r="A47" s="44"/>
      <c r="B47" s="43" t="s">
        <v>93</v>
      </c>
      <c r="C47" s="86" t="s">
        <v>256</v>
      </c>
      <c r="D47" s="95">
        <v>380</v>
      </c>
      <c r="E47" s="95">
        <v>190</v>
      </c>
      <c r="F47" s="95">
        <v>136.2</v>
      </c>
      <c r="G47" s="111">
        <f t="shared" si="2"/>
        <v>0.3584210526315789</v>
      </c>
      <c r="H47" s="111">
        <f t="shared" si="3"/>
        <v>0.7168421052631578</v>
      </c>
      <c r="I47" s="37"/>
    </row>
    <row r="48" spans="1:9" s="16" customFormat="1" ht="22.5" customHeight="1">
      <c r="A48" s="44"/>
      <c r="B48" s="43" t="s">
        <v>205</v>
      </c>
      <c r="C48" s="94" t="s">
        <v>257</v>
      </c>
      <c r="D48" s="95">
        <v>10</v>
      </c>
      <c r="E48" s="95">
        <v>5</v>
      </c>
      <c r="F48" s="95">
        <v>0</v>
      </c>
      <c r="G48" s="111">
        <f t="shared" si="2"/>
        <v>0</v>
      </c>
      <c r="H48" s="111">
        <v>0</v>
      </c>
      <c r="I48" s="37"/>
    </row>
    <row r="49" spans="1:9" s="16" customFormat="1" ht="22.5" customHeight="1">
      <c r="A49" s="44"/>
      <c r="B49" s="43" t="s">
        <v>253</v>
      </c>
      <c r="C49" s="94" t="s">
        <v>258</v>
      </c>
      <c r="D49" s="95">
        <v>20</v>
      </c>
      <c r="E49" s="95">
        <v>10</v>
      </c>
      <c r="F49" s="95">
        <v>0</v>
      </c>
      <c r="G49" s="111">
        <f t="shared" si="2"/>
        <v>0</v>
      </c>
      <c r="H49" s="111">
        <f t="shared" si="3"/>
        <v>0</v>
      </c>
      <c r="I49" s="37"/>
    </row>
    <row r="50" spans="1:9" s="16" customFormat="1" ht="38.25" customHeight="1">
      <c r="A50" s="44"/>
      <c r="B50" s="43" t="s">
        <v>163</v>
      </c>
      <c r="C50" s="94" t="s">
        <v>259</v>
      </c>
      <c r="D50" s="95">
        <v>372.3</v>
      </c>
      <c r="E50" s="95">
        <v>186</v>
      </c>
      <c r="F50" s="95">
        <v>74.6</v>
      </c>
      <c r="G50" s="111">
        <f t="shared" si="2"/>
        <v>0.2003760408272898</v>
      </c>
      <c r="H50" s="111">
        <f t="shared" si="3"/>
        <v>0.4010752688172043</v>
      </c>
      <c r="I50" s="37"/>
    </row>
    <row r="51" spans="1:8" ht="37.5" customHeight="1">
      <c r="A51" s="66" t="s">
        <v>120</v>
      </c>
      <c r="B51" s="156" t="s">
        <v>118</v>
      </c>
      <c r="C51" s="98"/>
      <c r="D51" s="84">
        <f aca="true" t="shared" si="6" ref="D51:F52">D52</f>
        <v>1.3</v>
      </c>
      <c r="E51" s="84">
        <f t="shared" si="6"/>
        <v>1.3</v>
      </c>
      <c r="F51" s="84">
        <f t="shared" si="6"/>
        <v>1.2</v>
      </c>
      <c r="G51" s="111">
        <f t="shared" si="2"/>
        <v>0.923076923076923</v>
      </c>
      <c r="H51" s="111">
        <f t="shared" si="3"/>
        <v>0.923076923076923</v>
      </c>
    </row>
    <row r="52" spans="1:8" ht="29.25" customHeight="1">
      <c r="A52" s="155" t="s">
        <v>114</v>
      </c>
      <c r="B52" s="67" t="s">
        <v>121</v>
      </c>
      <c r="C52" s="96"/>
      <c r="D52" s="84">
        <f t="shared" si="6"/>
        <v>1.3</v>
      </c>
      <c r="E52" s="84">
        <f t="shared" si="6"/>
        <v>1.3</v>
      </c>
      <c r="F52" s="84">
        <f t="shared" si="6"/>
        <v>1.2</v>
      </c>
      <c r="G52" s="111">
        <f t="shared" si="2"/>
        <v>0.923076923076923</v>
      </c>
      <c r="H52" s="111">
        <f t="shared" si="3"/>
        <v>0.923076923076923</v>
      </c>
    </row>
    <row r="53" spans="1:9" s="16" customFormat="1" ht="30.75" customHeight="1">
      <c r="A53" s="44"/>
      <c r="B53" s="43" t="s">
        <v>212</v>
      </c>
      <c r="C53" s="94" t="s">
        <v>206</v>
      </c>
      <c r="D53" s="95">
        <v>1.3</v>
      </c>
      <c r="E53" s="95">
        <v>1.3</v>
      </c>
      <c r="F53" s="95">
        <v>1.2</v>
      </c>
      <c r="G53" s="111">
        <f t="shared" si="2"/>
        <v>0.923076923076923</v>
      </c>
      <c r="H53" s="111">
        <f t="shared" si="3"/>
        <v>0.923076923076923</v>
      </c>
      <c r="I53" s="37"/>
    </row>
    <row r="54" spans="1:8" ht="17.25" customHeight="1" hidden="1">
      <c r="A54" s="47" t="s">
        <v>43</v>
      </c>
      <c r="B54" s="154" t="s">
        <v>44</v>
      </c>
      <c r="C54" s="87"/>
      <c r="D54" s="92">
        <f aca="true" t="shared" si="7" ref="D54:F55">D55</f>
        <v>0</v>
      </c>
      <c r="E54" s="92">
        <f t="shared" si="7"/>
        <v>0</v>
      </c>
      <c r="F54" s="92">
        <f t="shared" si="7"/>
        <v>0</v>
      </c>
      <c r="G54" s="111" t="e">
        <f t="shared" si="2"/>
        <v>#DIV/0!</v>
      </c>
      <c r="H54" s="111" t="e">
        <f t="shared" si="3"/>
        <v>#DIV/0!</v>
      </c>
    </row>
    <row r="55" spans="1:8" ht="18" customHeight="1" hidden="1">
      <c r="A55" s="157" t="s">
        <v>47</v>
      </c>
      <c r="B55" s="153" t="s">
        <v>48</v>
      </c>
      <c r="C55" s="86"/>
      <c r="D55" s="84">
        <f t="shared" si="7"/>
        <v>0</v>
      </c>
      <c r="E55" s="84">
        <f t="shared" si="7"/>
        <v>0</v>
      </c>
      <c r="F55" s="84">
        <f t="shared" si="7"/>
        <v>0</v>
      </c>
      <c r="G55" s="111" t="e">
        <f t="shared" si="2"/>
        <v>#DIV/0!</v>
      </c>
      <c r="H55" s="111" t="e">
        <f t="shared" si="3"/>
        <v>#DIV/0!</v>
      </c>
    </row>
    <row r="56" spans="1:9" s="16" customFormat="1" ht="30.75" customHeight="1" hidden="1">
      <c r="A56" s="44"/>
      <c r="B56" s="43" t="s">
        <v>207</v>
      </c>
      <c r="C56" s="94" t="s">
        <v>208</v>
      </c>
      <c r="D56" s="95">
        <v>0</v>
      </c>
      <c r="E56" s="95">
        <v>0</v>
      </c>
      <c r="F56" s="95">
        <v>0</v>
      </c>
      <c r="G56" s="111" t="e">
        <f t="shared" si="2"/>
        <v>#DIV/0!</v>
      </c>
      <c r="H56" s="111" t="e">
        <f t="shared" si="3"/>
        <v>#DIV/0!</v>
      </c>
      <c r="I56" s="37"/>
    </row>
    <row r="57" spans="1:9" s="16" customFormat="1" ht="30.75" customHeight="1">
      <c r="A57" s="47" t="s">
        <v>54</v>
      </c>
      <c r="B57" s="154" t="s">
        <v>55</v>
      </c>
      <c r="C57" s="87"/>
      <c r="D57" s="92">
        <f>D58</f>
        <v>108</v>
      </c>
      <c r="E57" s="92">
        <f>E58</f>
        <v>54</v>
      </c>
      <c r="F57" s="92">
        <f>F58</f>
        <v>36.8</v>
      </c>
      <c r="G57" s="111">
        <f t="shared" si="2"/>
        <v>0.34074074074074073</v>
      </c>
      <c r="H57" s="111">
        <f t="shared" si="3"/>
        <v>0.6814814814814815</v>
      </c>
      <c r="I57" s="37"/>
    </row>
    <row r="58" spans="1:9" s="16" customFormat="1" ht="24" customHeight="1">
      <c r="A58" s="157">
        <v>1001</v>
      </c>
      <c r="B58" s="153" t="s">
        <v>164</v>
      </c>
      <c r="C58" s="86" t="s">
        <v>249</v>
      </c>
      <c r="D58" s="84">
        <v>108</v>
      </c>
      <c r="E58" s="84">
        <v>54</v>
      </c>
      <c r="F58" s="84">
        <v>36.8</v>
      </c>
      <c r="G58" s="111">
        <f t="shared" si="2"/>
        <v>0.34074074074074073</v>
      </c>
      <c r="H58" s="111">
        <f t="shared" si="3"/>
        <v>0.6814814814814815</v>
      </c>
      <c r="I58" s="37"/>
    </row>
    <row r="59" spans="1:8" ht="31.5">
      <c r="A59" s="47"/>
      <c r="B59" s="154" t="s">
        <v>94</v>
      </c>
      <c r="C59" s="87"/>
      <c r="D59" s="92">
        <f>D60</f>
        <v>927</v>
      </c>
      <c r="E59" s="92">
        <f>E60</f>
        <v>462</v>
      </c>
      <c r="F59" s="92">
        <f>F60</f>
        <v>300</v>
      </c>
      <c r="G59" s="111">
        <f t="shared" si="2"/>
        <v>0.32362459546925565</v>
      </c>
      <c r="H59" s="111">
        <f t="shared" si="3"/>
        <v>0.6493506493506493</v>
      </c>
    </row>
    <row r="60" spans="1:9" s="16" customFormat="1" ht="47.25">
      <c r="A60" s="44"/>
      <c r="B60" s="43" t="s">
        <v>95</v>
      </c>
      <c r="C60" s="94" t="s">
        <v>178</v>
      </c>
      <c r="D60" s="95">
        <v>927</v>
      </c>
      <c r="E60" s="95">
        <v>462</v>
      </c>
      <c r="F60" s="95">
        <v>300</v>
      </c>
      <c r="G60" s="111">
        <f t="shared" si="2"/>
        <v>0.32362459546925565</v>
      </c>
      <c r="H60" s="111">
        <f t="shared" si="3"/>
        <v>0.6493506493506493</v>
      </c>
      <c r="I60" s="37"/>
    </row>
    <row r="61" spans="1:8" ht="22.5" customHeight="1">
      <c r="A61" s="157"/>
      <c r="B61" s="154" t="s">
        <v>62</v>
      </c>
      <c r="C61" s="47"/>
      <c r="D61" s="92">
        <f>D31+D37+D39+D45+D51+D54+D59+D58</f>
        <v>4423</v>
      </c>
      <c r="E61" s="92">
        <f>E31+E37+E39+E45+E51+E54+E59+E58</f>
        <v>2561.8</v>
      </c>
      <c r="F61" s="92">
        <f>F31+F37+F39+F45+F51+F54+F59+F58</f>
        <v>1262.3</v>
      </c>
      <c r="G61" s="111">
        <f t="shared" si="2"/>
        <v>0.2853945286004974</v>
      </c>
      <c r="H61" s="111">
        <f t="shared" si="3"/>
        <v>0.4927394800530876</v>
      </c>
    </row>
    <row r="62" spans="1:8" ht="18.75">
      <c r="A62" s="108"/>
      <c r="B62" s="153" t="s">
        <v>77</v>
      </c>
      <c r="C62" s="86"/>
      <c r="D62" s="100">
        <f>D59</f>
        <v>927</v>
      </c>
      <c r="E62" s="100">
        <f>E59</f>
        <v>462</v>
      </c>
      <c r="F62" s="100">
        <f>F59</f>
        <v>300</v>
      </c>
      <c r="G62" s="111">
        <f t="shared" si="2"/>
        <v>0.32362459546925565</v>
      </c>
      <c r="H62" s="111">
        <f t="shared" si="3"/>
        <v>0.6493506493506493</v>
      </c>
    </row>
    <row r="65" spans="2:6" ht="18">
      <c r="B65" s="73" t="s">
        <v>87</v>
      </c>
      <c r="C65" s="103"/>
      <c r="F65" s="129">
        <v>1223</v>
      </c>
    </row>
    <row r="66" spans="2:3" ht="18">
      <c r="B66" s="73"/>
      <c r="C66" s="103"/>
    </row>
    <row r="67" spans="2:3" ht="18">
      <c r="B67" s="73" t="s">
        <v>78</v>
      </c>
      <c r="C67" s="103"/>
    </row>
    <row r="68" spans="2:3" ht="18">
      <c r="B68" s="73" t="s">
        <v>79</v>
      </c>
      <c r="C68" s="103"/>
    </row>
    <row r="69" spans="2:3" ht="18">
      <c r="B69" s="73"/>
      <c r="C69" s="103"/>
    </row>
    <row r="70" spans="2:3" ht="18">
      <c r="B70" s="73" t="s">
        <v>80</v>
      </c>
      <c r="C70" s="103"/>
    </row>
    <row r="71" spans="2:3" ht="18">
      <c r="B71" s="73" t="s">
        <v>81</v>
      </c>
      <c r="C71" s="103"/>
    </row>
    <row r="72" spans="2:3" ht="18">
      <c r="B72" s="73"/>
      <c r="C72" s="103"/>
    </row>
    <row r="73" spans="2:3" ht="18">
      <c r="B73" s="73" t="s">
        <v>82</v>
      </c>
      <c r="C73" s="103"/>
    </row>
    <row r="74" spans="2:3" ht="18">
      <c r="B74" s="73" t="s">
        <v>83</v>
      </c>
      <c r="C74" s="103"/>
    </row>
    <row r="75" spans="2:3" ht="18">
      <c r="B75" s="73"/>
      <c r="C75" s="103"/>
    </row>
    <row r="76" spans="2:3" ht="18">
      <c r="B76" s="73" t="s">
        <v>84</v>
      </c>
      <c r="C76" s="103"/>
    </row>
    <row r="77" spans="2:3" ht="18">
      <c r="B77" s="73" t="s">
        <v>85</v>
      </c>
      <c r="C77" s="103"/>
    </row>
    <row r="80" spans="2:8" ht="18">
      <c r="B80" s="73" t="s">
        <v>86</v>
      </c>
      <c r="C80" s="103"/>
      <c r="F80" s="104">
        <f>F65+F26-F61</f>
        <v>1554.7</v>
      </c>
      <c r="H80" s="104"/>
    </row>
    <row r="83" spans="2:3" ht="18">
      <c r="B83" s="73" t="s">
        <v>88</v>
      </c>
      <c r="C83" s="103"/>
    </row>
    <row r="84" spans="2:3" ht="18">
      <c r="B84" s="73" t="s">
        <v>89</v>
      </c>
      <c r="C84" s="103"/>
    </row>
    <row r="85" spans="2:3" ht="18">
      <c r="B85" s="73" t="s">
        <v>90</v>
      </c>
      <c r="C85" s="103"/>
    </row>
  </sheetData>
  <sheetProtection/>
  <mergeCells count="16">
    <mergeCell ref="A1:H1"/>
    <mergeCell ref="E2:E3"/>
    <mergeCell ref="F2:F3"/>
    <mergeCell ref="H2:H3"/>
    <mergeCell ref="B2:B3"/>
    <mergeCell ref="D2:D3"/>
    <mergeCell ref="G2:G3"/>
    <mergeCell ref="A28:H28"/>
    <mergeCell ref="G29:G30"/>
    <mergeCell ref="E29:E30"/>
    <mergeCell ref="F29:F30"/>
    <mergeCell ref="A29:A30"/>
    <mergeCell ref="B29:B30"/>
    <mergeCell ref="D29:D30"/>
    <mergeCell ref="H29:H30"/>
    <mergeCell ref="C29:C30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L161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5.8515625" style="70" customWidth="1"/>
    <col min="2" max="2" width="52.421875" style="69" customWidth="1"/>
    <col min="3" max="3" width="13.421875" style="102" customWidth="1"/>
    <col min="4" max="4" width="14.8515625" style="102" customWidth="1"/>
    <col min="5" max="5" width="14.140625" style="102" customWidth="1"/>
    <col min="6" max="6" width="12.8515625" style="144" customWidth="1"/>
    <col min="7" max="7" width="13.00390625" style="144" customWidth="1"/>
    <col min="8" max="16384" width="9.140625" style="30" customWidth="1"/>
  </cols>
  <sheetData>
    <row r="1" spans="1:7" s="32" customFormat="1" ht="60" customHeight="1">
      <c r="A1" s="166" t="s">
        <v>418</v>
      </c>
      <c r="B1" s="166"/>
      <c r="C1" s="166"/>
      <c r="D1" s="166"/>
      <c r="E1" s="166"/>
      <c r="F1" s="166"/>
      <c r="G1" s="166"/>
    </row>
    <row r="2" spans="1:7" ht="15" customHeight="1">
      <c r="A2" s="196"/>
      <c r="B2" s="168" t="s">
        <v>2</v>
      </c>
      <c r="C2" s="197" t="s">
        <v>3</v>
      </c>
      <c r="D2" s="198" t="s">
        <v>415</v>
      </c>
      <c r="E2" s="197" t="s">
        <v>4</v>
      </c>
      <c r="F2" s="198" t="s">
        <v>416</v>
      </c>
      <c r="G2" s="198" t="s">
        <v>417</v>
      </c>
    </row>
    <row r="3" spans="1:7" ht="30" customHeight="1">
      <c r="A3" s="196"/>
      <c r="B3" s="168"/>
      <c r="C3" s="197"/>
      <c r="D3" s="199"/>
      <c r="E3" s="197"/>
      <c r="F3" s="199"/>
      <c r="G3" s="199"/>
    </row>
    <row r="4" spans="1:7" ht="18.75">
      <c r="A4" s="158"/>
      <c r="B4" s="153" t="s">
        <v>76</v>
      </c>
      <c r="C4" s="92">
        <f>C5+C6+C7+C8+C9+C10+C11+C12+C13+C14+C15+C16+C17+C18+C19+C20+C21+C23</f>
        <v>260127.6</v>
      </c>
      <c r="D4" s="92">
        <f>D5+D6+D7+D8+D9+D10+D11+D12+D13+D14+D15+D16+D17+D18+D19+D20+D21+D23</f>
        <v>118377.5</v>
      </c>
      <c r="E4" s="92">
        <f>E5+E6+E7+E8+E9+E10+E11+E12+E13+E14+E15+E16+E17+E18+E19+E20+E21+E23</f>
        <v>88752.10000000003</v>
      </c>
      <c r="F4" s="160">
        <f>E4/C4</f>
        <v>0.3411867867923282</v>
      </c>
      <c r="G4" s="160">
        <f>E4/D4</f>
        <v>0.7497379147219703</v>
      </c>
    </row>
    <row r="5" spans="1:7" ht="18.75">
      <c r="A5" s="158"/>
      <c r="B5" s="153" t="s">
        <v>5</v>
      </c>
      <c r="C5" s="84">
        <f>МР!D5+'МО г.Ртищево'!D5+'Кр-звезда'!D5+Макарово!D5+Октябрьский!D5+Салтыковка!D5+Урусово!D5+'Ш-Голицыно'!D5</f>
        <v>149029.8</v>
      </c>
      <c r="D5" s="84">
        <f>МР!E5+'МО г.Ртищево'!E5+'Кр-звезда'!E5+Макарово!E5+Октябрьский!E5+Салтыковка!E5+Урусово!E5+'Ш-Голицыно'!E5</f>
        <v>73480</v>
      </c>
      <c r="E5" s="84">
        <f>МР!F5+'МО г.Ртищево'!F5+'Кр-звезда'!F5+Макарово!F5+Октябрьский!F5+Салтыковка!F5+Урусово!F5+'Ш-Голицыно'!F5</f>
        <v>45668.80000000001</v>
      </c>
      <c r="F5" s="130">
        <f aca="true" t="shared" si="0" ref="F5:F35">E5/C5</f>
        <v>0.30644072527776334</v>
      </c>
      <c r="G5" s="130">
        <f aca="true" t="shared" si="1" ref="G5:G35">E5/D5</f>
        <v>0.6215133369624389</v>
      </c>
    </row>
    <row r="6" spans="1:7" ht="18.75">
      <c r="A6" s="158"/>
      <c r="B6" s="153" t="s">
        <v>6</v>
      </c>
      <c r="C6" s="84">
        <v>19000</v>
      </c>
      <c r="D6" s="84">
        <v>9400</v>
      </c>
      <c r="E6" s="84">
        <v>7466.7</v>
      </c>
      <c r="F6" s="130">
        <f t="shared" si="0"/>
        <v>0.39298421052631577</v>
      </c>
      <c r="G6" s="130">
        <f t="shared" si="1"/>
        <v>0.7943297872340426</v>
      </c>
    </row>
    <row r="7" spans="1:7" ht="18.75">
      <c r="A7" s="158"/>
      <c r="B7" s="153" t="s">
        <v>7</v>
      </c>
      <c r="C7" s="84">
        <f>МР!D7+'МО г.Ртищево'!D7+'Кр-звезда'!D7+Макарово!D7+Октябрьский!D7+Салтыковка!D7+Урусово!D7+'Ш-Голицыно'!D7</f>
        <v>12037.4</v>
      </c>
      <c r="D7" s="84">
        <f>МР!E7+'МО г.Ртищево'!E7+'Кр-звезда'!E7+Макарово!E7+Октябрьский!E7+Салтыковка!E7+Урусово!E7+'Ш-Голицыно'!E7</f>
        <v>6149.4</v>
      </c>
      <c r="E7" s="84">
        <f>МР!F7+'МО г.Ртищево'!F7+'Кр-звезда'!F7+Макарово!F7+Октябрьский!F7+Салтыковка!F7+Урусово!F7+'Ш-Голицыно'!F7</f>
        <v>12821.000000000002</v>
      </c>
      <c r="F7" s="130">
        <f t="shared" si="0"/>
        <v>1.0650971139947167</v>
      </c>
      <c r="G7" s="130">
        <f t="shared" si="1"/>
        <v>2.084918853871923</v>
      </c>
    </row>
    <row r="8" spans="1:7" ht="18.75">
      <c r="A8" s="158"/>
      <c r="B8" s="153" t="s">
        <v>222</v>
      </c>
      <c r="C8" s="84">
        <f>МР!D9+'МО г.Ртищево'!D6</f>
        <v>28818.6</v>
      </c>
      <c r="D8" s="84">
        <f>МР!E9+'МО г.Ртищево'!E6</f>
        <v>15540</v>
      </c>
      <c r="E8" s="84">
        <f>МР!F9+'МО г.Ртищево'!F6</f>
        <v>8198.1</v>
      </c>
      <c r="F8" s="130">
        <f t="shared" si="0"/>
        <v>0.2844725281588974</v>
      </c>
      <c r="G8" s="130">
        <f t="shared" si="1"/>
        <v>0.5275482625482626</v>
      </c>
    </row>
    <row r="9" spans="1:7" ht="18.75">
      <c r="A9" s="158"/>
      <c r="B9" s="153" t="s">
        <v>8</v>
      </c>
      <c r="C9" s="84">
        <f>'МО г.Ртищево'!D8+'Кр-звезда'!D8+Макарово!D8+Октябрьский!D8+Салтыковка!D8+Урусово!D8+'Ш-Голицыно'!D8</f>
        <v>9184</v>
      </c>
      <c r="D9" s="84">
        <f>'МО г.Ртищево'!E8+'Кр-звезда'!E8+Макарово!E8+Октябрьский!E8+Салтыковка!E8+Урусово!E8+'Ш-Голицыно'!E8</f>
        <v>755</v>
      </c>
      <c r="E9" s="84">
        <v>775</v>
      </c>
      <c r="F9" s="130">
        <f t="shared" si="0"/>
        <v>0.08438588850174215</v>
      </c>
      <c r="G9" s="130">
        <f t="shared" si="1"/>
        <v>1.0264900662251655</v>
      </c>
    </row>
    <row r="10" spans="1:7" ht="18.75">
      <c r="A10" s="158"/>
      <c r="B10" s="153" t="s">
        <v>9</v>
      </c>
      <c r="C10" s="84">
        <f>МР!D10+'МО г.Ртищево'!D9+'Кр-звезда'!D9+Макарово!D9+Октябрьский!D9+Салтыковка!D9+Урусово!D9+'Ш-Голицыно'!D9</f>
        <v>27178.6</v>
      </c>
      <c r="D10" s="84">
        <f>МР!E10+'МО г.Ртищево'!E9+'Кр-звезда'!E9+Макарово!E9+Октябрьский!E9+Салтыковка!E9+Урусово!E9+'Ш-Голицыно'!E9</f>
        <v>6563.6</v>
      </c>
      <c r="E10" s="84">
        <f>МР!F10+'МО г.Ртищево'!F9+'Кр-звезда'!F9+Макарово!F9+Октябрьский!F9+Салтыковка!F9+Урусово!F9+'Ш-Голицыно'!F9+0.1</f>
        <v>6973.7</v>
      </c>
      <c r="F10" s="130">
        <f t="shared" si="0"/>
        <v>0.25658790371836665</v>
      </c>
      <c r="G10" s="130">
        <f t="shared" si="1"/>
        <v>1.062480955573161</v>
      </c>
    </row>
    <row r="11" spans="1:7" ht="18.75">
      <c r="A11" s="158"/>
      <c r="B11" s="153" t="s">
        <v>101</v>
      </c>
      <c r="C11" s="84">
        <f>МР!D11+'МО г.Ртищево'!D10+'Кр-звезда'!D10+Макарово!D10+Октябрьский!D10+Салтыковка!D10+Урусово!D10+'Ш-Голицыно'!D10</f>
        <v>3988</v>
      </c>
      <c r="D11" s="84">
        <f>МР!E11+'МО г.Ртищево'!E10+'Кр-звезда'!E10+Макарово!E10+Октябрьский!E10+Салтыковка!E10+Урусово!E10+'Ш-Голицыно'!E10</f>
        <v>1652</v>
      </c>
      <c r="E11" s="84">
        <v>820.1</v>
      </c>
      <c r="F11" s="130">
        <f t="shared" si="0"/>
        <v>0.205641925777332</v>
      </c>
      <c r="G11" s="130">
        <f t="shared" si="1"/>
        <v>0.49642857142857144</v>
      </c>
    </row>
    <row r="12" spans="1:7" ht="18.75">
      <c r="A12" s="158"/>
      <c r="B12" s="153" t="s">
        <v>365</v>
      </c>
      <c r="C12" s="84">
        <v>34</v>
      </c>
      <c r="D12" s="84">
        <v>34</v>
      </c>
      <c r="E12" s="84">
        <v>34</v>
      </c>
      <c r="F12" s="130">
        <f t="shared" si="0"/>
        <v>1</v>
      </c>
      <c r="G12" s="130">
        <f t="shared" si="1"/>
        <v>1</v>
      </c>
    </row>
    <row r="13" spans="1:7" ht="18.75">
      <c r="A13" s="158"/>
      <c r="B13" s="153" t="s">
        <v>11</v>
      </c>
      <c r="C13" s="84">
        <f>МР!D13+'МО г.Ртищево'!D12+'Кр-звезда'!D12+Макарово!D12+Октябрьский!D12+Салтыковка!D12+Урусово!D12+'Ш-Голицыно'!D12</f>
        <v>6000</v>
      </c>
      <c r="D13" s="84">
        <f>МР!E13+'МО г.Ртищево'!E12+'Кр-звезда'!E12+Макарово!E12+Октябрьский!E12+Салтыковка!E12+Урусово!E12+'Ш-Голицыно'!E12</f>
        <v>2350</v>
      </c>
      <c r="E13" s="84">
        <f>МР!F13+'МО г.Ртищево'!F12+'Кр-звезда'!F12+Макарово!F12+Октябрьский!F12+Салтыковка!F12+Урусово!F12+'Ш-Голицыно'!F12</f>
        <v>2022.1</v>
      </c>
      <c r="F13" s="130">
        <f t="shared" si="0"/>
        <v>0.33701666666666663</v>
      </c>
      <c r="G13" s="130">
        <f t="shared" si="1"/>
        <v>0.860468085106383</v>
      </c>
    </row>
    <row r="14" spans="1:7" ht="18.75">
      <c r="A14" s="158"/>
      <c r="B14" s="153" t="s">
        <v>12</v>
      </c>
      <c r="C14" s="84">
        <f>МР!D14+'МО г.Ртищево'!D13+'Кр-звезда'!D13+Макарово!D13+Октябрьский!D13+Салтыковка!D13+Урусово!D13+'Ш-Голицыно'!D13</f>
        <v>2000</v>
      </c>
      <c r="D14" s="84">
        <f>МР!E14+'МО г.Ртищево'!E13+'Кр-звезда'!E13+Макарово!E13+Октябрьский!E13+Салтыковка!E13+Урусово!E13+'Ш-Голицыно'!E13</f>
        <v>800</v>
      </c>
      <c r="E14" s="84">
        <f>МР!F14+'МО г.Ртищево'!F13+'Кр-звезда'!F13+Макарово!F13+Октябрьский!F13+Салтыковка!F13+Урусово!F13+'Ш-Голицыно'!F13</f>
        <v>962.8</v>
      </c>
      <c r="F14" s="130">
        <f t="shared" si="0"/>
        <v>0.4814</v>
      </c>
      <c r="G14" s="130">
        <f t="shared" si="1"/>
        <v>1.2035</v>
      </c>
    </row>
    <row r="15" spans="1:7" ht="18.75">
      <c r="A15" s="158"/>
      <c r="B15" s="153" t="s">
        <v>13</v>
      </c>
      <c r="C15" s="84">
        <v>0</v>
      </c>
      <c r="D15" s="84">
        <v>0</v>
      </c>
      <c r="E15" s="84">
        <f>'МО г.Ртищево'!F14</f>
        <v>27.9</v>
      </c>
      <c r="F15" s="130">
        <v>0</v>
      </c>
      <c r="G15" s="130">
        <v>0</v>
      </c>
    </row>
    <row r="16" spans="1:7" ht="18.75">
      <c r="A16" s="158"/>
      <c r="B16" s="153" t="s">
        <v>14</v>
      </c>
      <c r="C16" s="84">
        <f>'МО г.Ртищево'!D15</f>
        <v>320</v>
      </c>
      <c r="D16" s="84">
        <f>'МО г.Ртищево'!E15</f>
        <v>150</v>
      </c>
      <c r="E16" s="84">
        <f>'МО г.Ртищево'!F15</f>
        <v>122.3</v>
      </c>
      <c r="F16" s="130">
        <f t="shared" si="0"/>
        <v>0.3821875</v>
      </c>
      <c r="G16" s="130">
        <f t="shared" si="1"/>
        <v>0.8153333333333334</v>
      </c>
    </row>
    <row r="17" spans="1:7" ht="18.75">
      <c r="A17" s="158"/>
      <c r="B17" s="153" t="s">
        <v>15</v>
      </c>
      <c r="C17" s="84">
        <f>МР!D17</f>
        <v>716.7</v>
      </c>
      <c r="D17" s="84">
        <f>МР!E17</f>
        <v>600</v>
      </c>
      <c r="E17" s="84">
        <f>МР!F17</f>
        <v>479.1</v>
      </c>
      <c r="F17" s="130">
        <f t="shared" si="0"/>
        <v>0.6684805357890331</v>
      </c>
      <c r="G17" s="130">
        <f t="shared" si="1"/>
        <v>0.7985</v>
      </c>
    </row>
    <row r="18" spans="1:7" ht="18.75" hidden="1">
      <c r="A18" s="158"/>
      <c r="B18" s="153" t="s">
        <v>16</v>
      </c>
      <c r="C18" s="84"/>
      <c r="D18" s="84"/>
      <c r="E18" s="84"/>
      <c r="F18" s="130" t="e">
        <f t="shared" si="0"/>
        <v>#DIV/0!</v>
      </c>
      <c r="G18" s="130" t="e">
        <f t="shared" si="1"/>
        <v>#DIV/0!</v>
      </c>
    </row>
    <row r="19" spans="1:7" ht="18.75">
      <c r="A19" s="158"/>
      <c r="B19" s="153" t="s">
        <v>17</v>
      </c>
      <c r="C19" s="84">
        <f>Урусово!D16+Макарово!D17+МР!D19</f>
        <v>50</v>
      </c>
      <c r="D19" s="84">
        <f>Урусово!E16+Макарово!E17+МР!E19</f>
        <v>50</v>
      </c>
      <c r="E19" s="84">
        <f>Урусово!F16+Макарово!F17+МР!F19</f>
        <v>99.6</v>
      </c>
      <c r="F19" s="130">
        <f t="shared" si="0"/>
        <v>1.992</v>
      </c>
      <c r="G19" s="130">
        <f t="shared" si="1"/>
        <v>1.992</v>
      </c>
    </row>
    <row r="20" spans="1:7" ht="18.75">
      <c r="A20" s="158"/>
      <c r="B20" s="153" t="s">
        <v>244</v>
      </c>
      <c r="C20" s="84">
        <f>МР!D20+'МО г.Ртищево'!D18+'Кр-звезда'!D17+Макарово!D18+Октябрьский!D17+Салтыковка!D17+Урусово!D17+'Ш-Голицыно'!D17</f>
        <v>300</v>
      </c>
      <c r="D20" s="84">
        <f>МР!E20+'МО г.Ртищево'!E18+'Кр-звезда'!E17+Макарово!E18+Октябрьский!E17+Салтыковка!E17+Урусово!E17+'Ш-Голицыно'!E17</f>
        <v>150</v>
      </c>
      <c r="E20" s="84">
        <f>МР!F20+'МО г.Ртищево'!F18+'Кр-звезда'!F17+Макарово!F18+Октябрьский!F17+Салтыковка!F17+Урусово!F17+'Ш-Голицыно'!F17</f>
        <v>818</v>
      </c>
      <c r="F20" s="130">
        <f t="shared" si="0"/>
        <v>2.7266666666666666</v>
      </c>
      <c r="G20" s="130">
        <f t="shared" si="1"/>
        <v>5.453333333333333</v>
      </c>
    </row>
    <row r="21" spans="1:7" ht="18.75">
      <c r="A21" s="158"/>
      <c r="B21" s="153" t="s">
        <v>19</v>
      </c>
      <c r="C21" s="84">
        <f>МР!D21+'МО г.Ртищево'!D19+'Кр-звезда'!D18+Макарово!D19+Октябрьский!D18+Салтыковка!D18+Урусово!D18+'Ш-Голицыно'!D18</f>
        <v>1470.5</v>
      </c>
      <c r="D21" s="84">
        <f>МР!E21+'МО г.Ртищево'!E19+'Кр-звезда'!E18+Макарово!E19+Октябрьский!E18+Салтыковка!E18+Урусово!E18+'Ш-Голицыно'!E18</f>
        <v>703.5</v>
      </c>
      <c r="E21" s="84">
        <f>МР!F21+'МО г.Ртищево'!F19+'Кр-звезда'!F18+Макарово!F19+Октябрьский!F18+Салтыковка!F18+Урусово!F18+'Ш-Голицыно'!F18</f>
        <v>1461.7</v>
      </c>
      <c r="F21" s="130">
        <f t="shared" si="0"/>
        <v>0.9940156409384563</v>
      </c>
      <c r="G21" s="130">
        <f t="shared" si="1"/>
        <v>2.0777540867093105</v>
      </c>
    </row>
    <row r="22" spans="1:7" ht="18.75">
      <c r="A22" s="158"/>
      <c r="B22" s="153" t="s">
        <v>20</v>
      </c>
      <c r="C22" s="84">
        <f>МР!D22</f>
        <v>739.5</v>
      </c>
      <c r="D22" s="84">
        <f>МР!E22</f>
        <v>367.5</v>
      </c>
      <c r="E22" s="84">
        <f>МР!F22</f>
        <v>459.5</v>
      </c>
      <c r="F22" s="130">
        <f t="shared" si="0"/>
        <v>0.6213657876943881</v>
      </c>
      <c r="G22" s="130">
        <f t="shared" si="1"/>
        <v>1.2503401360544217</v>
      </c>
    </row>
    <row r="23" spans="1:7" ht="18.75">
      <c r="A23" s="158"/>
      <c r="B23" s="153" t="s">
        <v>21</v>
      </c>
      <c r="C23" s="84">
        <f>МР!D23+'МО г.Ртищево'!D20+'Кр-звезда'!D19+Макарово!D20+Октябрьский!D19+Салтыковка!D19+Урусово!D19+'Ш-Голицыно'!D19</f>
        <v>0</v>
      </c>
      <c r="D23" s="84">
        <f>МР!E23+'МО г.Ртищево'!E20+'Кр-звезда'!E19+Макарово!E20+Октябрьский!E19+Салтыковка!E19+Урусово!E19+'Ш-Голицыно'!E19</f>
        <v>0</v>
      </c>
      <c r="E23" s="84">
        <f>МР!F23+'МО г.Ртищево'!F20+'Кр-звезда'!F19+Макарово!F20+Октябрьский!F19+Салтыковка!F19+Урусово!F19+'Ш-Голицыно'!F19</f>
        <v>1.2</v>
      </c>
      <c r="F23" s="130">
        <v>0</v>
      </c>
      <c r="G23" s="130">
        <v>0</v>
      </c>
    </row>
    <row r="24" spans="1:12" ht="31.5">
      <c r="A24" s="158"/>
      <c r="B24" s="154" t="s">
        <v>75</v>
      </c>
      <c r="C24" s="84">
        <f>C25+C26+C28+C30+C29+C31</f>
        <v>511330.60000000015</v>
      </c>
      <c r="D24" s="84">
        <f>D25+D26+D28+D30+D29+D31</f>
        <v>246198.69999999998</v>
      </c>
      <c r="E24" s="84">
        <f>E25+E26+E28+E30+E29+E31</f>
        <v>136348.8</v>
      </c>
      <c r="F24" s="130">
        <f t="shared" si="0"/>
        <v>0.2666548804237414</v>
      </c>
      <c r="G24" s="130">
        <f t="shared" si="1"/>
        <v>0.5538160843253843</v>
      </c>
      <c r="I24" s="161"/>
      <c r="J24" s="161"/>
      <c r="K24" s="161"/>
      <c r="L24" s="161"/>
    </row>
    <row r="25" spans="1:12" ht="21" customHeight="1">
      <c r="A25" s="158"/>
      <c r="B25" s="153" t="s">
        <v>23</v>
      </c>
      <c r="C25" s="84">
        <f>МР!D25+'МО г.Ртищево'!D22+'Кр-звезда'!D21+Макарово!D22+Октябрьский!D21+Салтыковка!D21+Урусово!D21+'Ш-Голицыно'!D21</f>
        <v>118366.6</v>
      </c>
      <c r="D25" s="84">
        <f>МР!E25+'МО г.Ртищево'!E22+'Кр-звезда'!E21+Макарово!E22+Октябрьский!E21+Салтыковка!E21+Урусово!E21+'Ш-Голицыно'!E21</f>
        <v>59183.3</v>
      </c>
      <c r="E25" s="84">
        <f>МР!F25+'МО г.Ртищево'!F22+'Кр-звезда'!F21+Макарово!F22+Октябрьский!F21+Салтыковка!F21+Урусово!F21+'Ш-Голицыно'!F21</f>
        <v>37480</v>
      </c>
      <c r="F25" s="130">
        <f t="shared" si="0"/>
        <v>0.3166433774392438</v>
      </c>
      <c r="G25" s="130">
        <f t="shared" si="1"/>
        <v>0.6332867548784876</v>
      </c>
      <c r="I25" s="161"/>
      <c r="J25" s="162"/>
      <c r="K25" s="161"/>
      <c r="L25" s="161"/>
    </row>
    <row r="26" spans="1:12" ht="23.25" customHeight="1">
      <c r="A26" s="158"/>
      <c r="B26" s="153" t="s">
        <v>24</v>
      </c>
      <c r="C26" s="84">
        <f>МР!D26+'Кр-звезда'!D23+Макарово!D23+Октябрьский!D22+Салтыковка!D22+Урусово!D22+'Ш-Голицыно'!D22</f>
        <v>352799.7000000001</v>
      </c>
      <c r="D26" s="84">
        <f>МР!E26+'Кр-звезда'!E23+Макарово!E23+Октябрьский!E22+Салтыковка!E22+Урусово!E22+'Ш-Голицыно'!E22</f>
        <v>176376</v>
      </c>
      <c r="E26" s="84">
        <f>МР!F26+'Кр-звезда'!F23+Макарово!F23+Октябрьский!F22+Салтыковка!F22+Урусово!F22+'Ш-Голицыно'!F22</f>
        <v>97423.9</v>
      </c>
      <c r="F26" s="130">
        <f t="shared" si="0"/>
        <v>0.2761450760870827</v>
      </c>
      <c r="G26" s="130">
        <f t="shared" si="1"/>
        <v>0.5523648342178074</v>
      </c>
      <c r="I26" s="161"/>
      <c r="J26" s="161"/>
      <c r="K26" s="162"/>
      <c r="L26" s="161"/>
    </row>
    <row r="27" spans="1:12" ht="23.25" customHeight="1">
      <c r="A27" s="158"/>
      <c r="B27" s="153" t="s">
        <v>149</v>
      </c>
      <c r="C27" s="84">
        <f>'Кр-звезда'!D23+Макарово!D23+Октябрьский!D22+Салтыковка!D22+Урусово!D22+'Ш-Голицыно'!D22</f>
        <v>923.4</v>
      </c>
      <c r="D27" s="84">
        <f>'Кр-звезда'!E23+Макарово!E23+Октябрьский!E22+Салтыковка!E22+Урусово!E22+'Ш-Голицыно'!E22</f>
        <v>461.5</v>
      </c>
      <c r="E27" s="84">
        <f>'Кр-звезда'!F23+Макарово!F23+Октябрьский!F22+Салтыковка!F22+Урусово!F22+'Ш-Голицыно'!F22</f>
        <v>219.5</v>
      </c>
      <c r="F27" s="130">
        <f t="shared" si="0"/>
        <v>0.23770846870262075</v>
      </c>
      <c r="G27" s="130">
        <f t="shared" si="1"/>
        <v>0.47562296858071507</v>
      </c>
      <c r="I27" s="161"/>
      <c r="J27" s="161"/>
      <c r="K27" s="161"/>
      <c r="L27" s="161"/>
    </row>
    <row r="28" spans="1:7" ht="22.5" customHeight="1">
      <c r="A28" s="158"/>
      <c r="B28" s="153" t="s">
        <v>25</v>
      </c>
      <c r="C28" s="84">
        <f>МР!D27+'МО г.Ртищево'!D23+'МО г.Ртищево'!D24</f>
        <v>34050.6</v>
      </c>
      <c r="D28" s="84">
        <f>МР!E27+'МО г.Ртищево'!E23+'МО г.Ртищево'!E24</f>
        <v>7710.099999999999</v>
      </c>
      <c r="E28" s="84">
        <f>МР!F27+'МО г.Ртищево'!F23+'МО г.Ртищево'!F24</f>
        <v>0</v>
      </c>
      <c r="F28" s="130">
        <f t="shared" si="0"/>
        <v>0</v>
      </c>
      <c r="G28" s="130">
        <v>0</v>
      </c>
    </row>
    <row r="29" spans="1:7" ht="22.5" customHeight="1">
      <c r="A29" s="158"/>
      <c r="B29" s="153" t="s">
        <v>61</v>
      </c>
      <c r="C29" s="84">
        <f>МР!D29+'МО г.Ртищево'!D25+'Кр-звезда'!D22+Макарово!D24+Октябрьский!D23+Салтыковка!D23+Урусово!D23+'Ш-Голицыно'!D23+МР!D30+МР!D31</f>
        <v>6368.8</v>
      </c>
      <c r="D29" s="84">
        <f>МР!E29+'МО г.Ртищево'!E25+'Кр-звезда'!E22+Макарово!E24+Октябрьский!E23+Салтыковка!E23+Урусово!E23+'Ш-Голицыно'!E23+МР!E30+МР!E31</f>
        <v>3184.4</v>
      </c>
      <c r="E29" s="84">
        <f>МР!F29+'МО г.Ртищево'!F25+'Кр-звезда'!F22+Макарово!F24+Октябрьский!F23+Салтыковка!F23+Урусово!F23+'Ш-Голицыно'!F23+МР!F30+МР!F31</f>
        <v>1700</v>
      </c>
      <c r="F29" s="130">
        <f t="shared" si="0"/>
        <v>0.2669262655445296</v>
      </c>
      <c r="G29" s="130">
        <f t="shared" si="1"/>
        <v>0.5338525310890592</v>
      </c>
    </row>
    <row r="30" spans="1:7" ht="28.5" customHeight="1" hidden="1">
      <c r="A30" s="158"/>
      <c r="B30" s="153" t="s">
        <v>254</v>
      </c>
      <c r="C30" s="84">
        <f>МР!D32</f>
        <v>0</v>
      </c>
      <c r="D30" s="84">
        <f>МР!E32</f>
        <v>0</v>
      </c>
      <c r="E30" s="84">
        <f>МР!F32</f>
        <v>0</v>
      </c>
      <c r="F30" s="130" t="e">
        <f t="shared" si="0"/>
        <v>#DIV/0!</v>
      </c>
      <c r="G30" s="130" t="e">
        <f t="shared" si="1"/>
        <v>#DIV/0!</v>
      </c>
    </row>
    <row r="31" spans="1:7" ht="33" customHeight="1" thickBot="1">
      <c r="A31" s="158"/>
      <c r="B31" s="200" t="s">
        <v>144</v>
      </c>
      <c r="C31" s="84">
        <f>МР!D33+'Кр-звезда'!D25+Макарово!D26+Октябрьский!D25+Салтыковка!D25+Урусово!D24+'Ш-Голицыно'!D24</f>
        <v>-255.1</v>
      </c>
      <c r="D31" s="84">
        <f>МР!E33+'Кр-звезда'!E25+Макарово!E26+Октябрьский!E25+Салтыковка!E25+Урусово!E24+'Ш-Голицыно'!E24</f>
        <v>-255.1</v>
      </c>
      <c r="E31" s="84">
        <f>МР!F33+'Кр-звезда'!F25+Макарово!F26+Октябрьский!F25+Салтыковка!F25+Урусово!F24+'Ш-Голицыно'!F24</f>
        <v>-255.1</v>
      </c>
      <c r="F31" s="130">
        <f t="shared" si="0"/>
        <v>1</v>
      </c>
      <c r="G31" s="130">
        <f t="shared" si="1"/>
        <v>1</v>
      </c>
    </row>
    <row r="32" spans="1:7" ht="18.75">
      <c r="A32" s="158"/>
      <c r="B32" s="153" t="s">
        <v>27</v>
      </c>
      <c r="C32" s="84">
        <f>C4+C24</f>
        <v>771458.2000000002</v>
      </c>
      <c r="D32" s="84">
        <f>МР!E34</f>
        <v>328649.1</v>
      </c>
      <c r="E32" s="84">
        <f>E4+E24</f>
        <v>225100.90000000002</v>
      </c>
      <c r="F32" s="130">
        <f t="shared" si="0"/>
        <v>0.2917862562093448</v>
      </c>
      <c r="G32" s="130">
        <f t="shared" si="1"/>
        <v>0.6849277846797696</v>
      </c>
    </row>
    <row r="33" spans="1:7" ht="18.75">
      <c r="A33" s="158"/>
      <c r="B33" s="43" t="s">
        <v>216</v>
      </c>
      <c r="C33" s="84">
        <v>6368.8</v>
      </c>
      <c r="D33" s="84">
        <v>3582.6</v>
      </c>
      <c r="E33" s="84">
        <v>1700</v>
      </c>
      <c r="F33" s="130">
        <f t="shared" si="0"/>
        <v>0.2669262655445296</v>
      </c>
      <c r="G33" s="130">
        <f t="shared" si="1"/>
        <v>0.4745157148439681</v>
      </c>
    </row>
    <row r="34" spans="1:7" ht="18.75">
      <c r="A34" s="158"/>
      <c r="B34" s="131" t="s">
        <v>217</v>
      </c>
      <c r="C34" s="84">
        <f>C32-C33</f>
        <v>765089.4000000001</v>
      </c>
      <c r="D34" s="84">
        <f>D32-D33</f>
        <v>325066.5</v>
      </c>
      <c r="E34" s="84">
        <f>E32-E33</f>
        <v>223400.90000000002</v>
      </c>
      <c r="F34" s="130">
        <f t="shared" si="0"/>
        <v>0.29199319713487076</v>
      </c>
      <c r="G34" s="130">
        <f t="shared" si="1"/>
        <v>0.6872467633545752</v>
      </c>
    </row>
    <row r="35" spans="1:7" ht="18.75">
      <c r="A35" s="158"/>
      <c r="B35" s="153" t="s">
        <v>102</v>
      </c>
      <c r="C35" s="84">
        <f>C4</f>
        <v>260127.6</v>
      </c>
      <c r="D35" s="84">
        <f>D4</f>
        <v>118377.5</v>
      </c>
      <c r="E35" s="84">
        <f>E4</f>
        <v>88752.10000000003</v>
      </c>
      <c r="F35" s="130">
        <f t="shared" si="0"/>
        <v>0.3411867867923282</v>
      </c>
      <c r="G35" s="130">
        <f t="shared" si="1"/>
        <v>0.7497379147219703</v>
      </c>
    </row>
    <row r="36" spans="1:7" ht="12.75">
      <c r="A36" s="195"/>
      <c r="B36" s="175"/>
      <c r="C36" s="175"/>
      <c r="D36" s="175"/>
      <c r="E36" s="175"/>
      <c r="F36" s="175"/>
      <c r="G36" s="176"/>
    </row>
    <row r="37" spans="1:7" ht="15" customHeight="1">
      <c r="A37" s="187" t="s">
        <v>148</v>
      </c>
      <c r="B37" s="168" t="s">
        <v>28</v>
      </c>
      <c r="C37" s="197" t="s">
        <v>3</v>
      </c>
      <c r="D37" s="198" t="s">
        <v>415</v>
      </c>
      <c r="E37" s="197" t="s">
        <v>4</v>
      </c>
      <c r="F37" s="198" t="s">
        <v>416</v>
      </c>
      <c r="G37" s="198" t="s">
        <v>417</v>
      </c>
    </row>
    <row r="38" spans="1:7" ht="24.75" customHeight="1">
      <c r="A38" s="187"/>
      <c r="B38" s="168"/>
      <c r="C38" s="197"/>
      <c r="D38" s="199"/>
      <c r="E38" s="197"/>
      <c r="F38" s="199"/>
      <c r="G38" s="199"/>
    </row>
    <row r="39" spans="1:7" ht="21" customHeight="1">
      <c r="A39" s="47" t="s">
        <v>63</v>
      </c>
      <c r="B39" s="154" t="s">
        <v>29</v>
      </c>
      <c r="C39" s="107">
        <f>C41+C42+C44+C46+C47+C45+C43+C40</f>
        <v>65313.100000000006</v>
      </c>
      <c r="D39" s="107">
        <f>D41+D42+D44+D46+D47+D45+D43+D40</f>
        <v>35965.7</v>
      </c>
      <c r="E39" s="107">
        <f>E41+E42+E44+E46+E47+E45+E43+E40</f>
        <v>18999.5</v>
      </c>
      <c r="F39" s="117">
        <f>E39/C39</f>
        <v>0.29089876303528694</v>
      </c>
      <c r="G39" s="117">
        <f>E39/D39</f>
        <v>0.528267210147446</v>
      </c>
    </row>
    <row r="40" spans="1:7" ht="17.25" customHeight="1">
      <c r="A40" s="47" t="s">
        <v>64</v>
      </c>
      <c r="B40" s="132" t="s">
        <v>355</v>
      </c>
      <c r="C40" s="107">
        <f>МР!D40</f>
        <v>1755</v>
      </c>
      <c r="D40" s="107">
        <f>МР!E40</f>
        <v>890.1</v>
      </c>
      <c r="E40" s="107">
        <f>МР!F40</f>
        <v>375.3</v>
      </c>
      <c r="F40" s="117">
        <f aca="true" t="shared" si="2" ref="F40:F103">E40/C40</f>
        <v>0.21384615384615385</v>
      </c>
      <c r="G40" s="117">
        <f aca="true" t="shared" si="3" ref="G40:G103">E40/D40</f>
        <v>0.42163801820020225</v>
      </c>
    </row>
    <row r="41" spans="1:7" s="33" customFormat="1" ht="31.5">
      <c r="A41" s="112" t="s">
        <v>65</v>
      </c>
      <c r="B41" s="132" t="s">
        <v>30</v>
      </c>
      <c r="C41" s="133">
        <f>'МО г.Ртищево'!D35</f>
        <v>979</v>
      </c>
      <c r="D41" s="133">
        <f>'МО г.Ртищево'!E35</f>
        <v>502.8</v>
      </c>
      <c r="E41" s="133">
        <f>'МО г.Ртищево'!F35</f>
        <v>334.6</v>
      </c>
      <c r="F41" s="117">
        <f t="shared" si="2"/>
        <v>0.34177732379979575</v>
      </c>
      <c r="G41" s="117">
        <f t="shared" si="3"/>
        <v>0.6654733492442323</v>
      </c>
    </row>
    <row r="42" spans="1:7" s="33" customFormat="1" ht="31.5">
      <c r="A42" s="112" t="s">
        <v>66</v>
      </c>
      <c r="B42" s="132" t="s">
        <v>397</v>
      </c>
      <c r="C42" s="133">
        <f>МР!D41+'Кр-звезда'!D33+Макарово!D33+Октябрьский!D32+Салтыковка!D32+Урусово!D32+'Ш-Голицыно'!D32</f>
        <v>38842.4</v>
      </c>
      <c r="D42" s="133">
        <f>МР!E41+'Кр-звезда'!E33+Макарово!E33+Октябрьский!E32+Салтыковка!E32+Урусово!E32+'Ш-Голицыно'!E32</f>
        <v>21513.3</v>
      </c>
      <c r="E42" s="133">
        <f>МР!F41+'Кр-звезда'!F33+Макарово!F33+Октябрьский!F32+Салтыковка!F32+Урусово!F32+'Ш-Голицыно'!F32</f>
        <v>10749.4</v>
      </c>
      <c r="F42" s="117">
        <f t="shared" si="2"/>
        <v>0.2767439705064568</v>
      </c>
      <c r="G42" s="117">
        <f t="shared" si="3"/>
        <v>0.4996629991679566</v>
      </c>
    </row>
    <row r="43" spans="1:7" s="33" customFormat="1" ht="31.5" hidden="1">
      <c r="A43" s="112" t="s">
        <v>237</v>
      </c>
      <c r="B43" s="132" t="s">
        <v>241</v>
      </c>
      <c r="C43" s="133">
        <f>МР!D43</f>
        <v>0</v>
      </c>
      <c r="D43" s="133">
        <f>МР!E43</f>
        <v>0</v>
      </c>
      <c r="E43" s="133">
        <f>МР!F43</f>
        <v>0</v>
      </c>
      <c r="F43" s="117" t="e">
        <f t="shared" si="2"/>
        <v>#DIV/0!</v>
      </c>
      <c r="G43" s="117" t="e">
        <f t="shared" si="3"/>
        <v>#DIV/0!</v>
      </c>
    </row>
    <row r="44" spans="1:7" s="33" customFormat="1" ht="31.5">
      <c r="A44" s="112" t="s">
        <v>67</v>
      </c>
      <c r="B44" s="132" t="s">
        <v>398</v>
      </c>
      <c r="C44" s="133">
        <f>МР!D44</f>
        <v>7181.3</v>
      </c>
      <c r="D44" s="133">
        <f>МР!E44</f>
        <v>3654.7</v>
      </c>
      <c r="E44" s="133">
        <f>МР!F44</f>
        <v>1880.6</v>
      </c>
      <c r="F44" s="117">
        <f t="shared" si="2"/>
        <v>0.261874590951499</v>
      </c>
      <c r="G44" s="117">
        <f t="shared" si="3"/>
        <v>0.5145702793662954</v>
      </c>
    </row>
    <row r="45" spans="1:7" ht="31.5">
      <c r="A45" s="112" t="s">
        <v>184</v>
      </c>
      <c r="B45" s="132" t="s">
        <v>185</v>
      </c>
      <c r="C45" s="134">
        <f>'МО г.Ртищево'!D36+Октябрьский!D33</f>
        <v>280</v>
      </c>
      <c r="D45" s="134">
        <f>'МО г.Ртищево'!E36+Октябрьский!E33</f>
        <v>280</v>
      </c>
      <c r="E45" s="134">
        <f>'МО г.Ртищево'!F36+Октябрьский!F33</f>
        <v>156</v>
      </c>
      <c r="F45" s="117">
        <f t="shared" si="2"/>
        <v>0.5571428571428572</v>
      </c>
      <c r="G45" s="117">
        <v>0</v>
      </c>
    </row>
    <row r="46" spans="1:7" s="33" customFormat="1" ht="31.5">
      <c r="A46" s="112" t="s">
        <v>68</v>
      </c>
      <c r="B46" s="132" t="s">
        <v>32</v>
      </c>
      <c r="C46" s="133">
        <f>МР!D46+'МО г.Ртищево'!D38+'Кр-звезда'!D34+Макарово!D34+Октябрьский!D34+Салтыковка!D33+Урусово!D33+'Ш-Голицыно'!D33</f>
        <v>610</v>
      </c>
      <c r="D46" s="133">
        <f>МР!E46+'МО г.Ртищево'!E38+'Кр-звезда'!E34+Макарово!E34+Октябрьский!E34+Салтыковка!E33+Урусово!E33+'Ш-Голицыно'!E33</f>
        <v>305</v>
      </c>
      <c r="E46" s="133">
        <f>МР!F46+'МО г.Ртищево'!F38+'Кр-звезда'!F34+Макарово!F34+Октябрьский!F34+Салтыковка!F33+Урусово!F33+'Ш-Голицыно'!F33</f>
        <v>0</v>
      </c>
      <c r="F46" s="117">
        <f t="shared" si="2"/>
        <v>0</v>
      </c>
      <c r="G46" s="117">
        <f t="shared" si="3"/>
        <v>0</v>
      </c>
    </row>
    <row r="47" spans="1:7" s="33" customFormat="1" ht="31.5">
      <c r="A47" s="112" t="s">
        <v>122</v>
      </c>
      <c r="B47" s="132" t="s">
        <v>33</v>
      </c>
      <c r="C47" s="133">
        <f>C48++C49+C50+C51+C52+C53</f>
        <v>15665.400000000001</v>
      </c>
      <c r="D47" s="133">
        <f>D48++D49+D50+D51+D52+D53</f>
        <v>8819.8</v>
      </c>
      <c r="E47" s="133">
        <f>E48++E49+E50+E51+E52+E53</f>
        <v>5503.6</v>
      </c>
      <c r="F47" s="117">
        <f t="shared" si="2"/>
        <v>0.3513220217804844</v>
      </c>
      <c r="G47" s="117">
        <f t="shared" si="3"/>
        <v>0.6240050794802604</v>
      </c>
    </row>
    <row r="48" spans="1:7" ht="18.75">
      <c r="A48" s="157"/>
      <c r="B48" s="153" t="s">
        <v>142</v>
      </c>
      <c r="C48" s="134">
        <f>МР!D48+'МО г.Ртищево'!D40</f>
        <v>8752</v>
      </c>
      <c r="D48" s="134">
        <f>МР!E48+'МО г.Ртищево'!E40</f>
        <v>4898.7</v>
      </c>
      <c r="E48" s="134">
        <f>МР!F48+'МО г.Ртищево'!F40</f>
        <v>3986.4</v>
      </c>
      <c r="F48" s="117">
        <f t="shared" si="2"/>
        <v>0.4554844606946984</v>
      </c>
      <c r="G48" s="117">
        <f t="shared" si="3"/>
        <v>0.8137669177536898</v>
      </c>
    </row>
    <row r="49" spans="1:7" ht="18.75">
      <c r="A49" s="157"/>
      <c r="B49" s="153" t="s">
        <v>34</v>
      </c>
      <c r="C49" s="134">
        <f>'Кр-звезда'!D36+Макарово!D36+Октябрьский!D37+Салтыковка!D35+Урусово!D35+'Ш-Голицыно'!D35+МР!D49+'МО г.Ртищево'!D42</f>
        <v>116.7</v>
      </c>
      <c r="D49" s="134">
        <f>'Кр-звезда'!E36+Макарово!E36+Октябрьский!E37+Салтыковка!E35+Урусово!E35+'Ш-Голицыно'!E35+МР!E49+'МО г.Ртищево'!E42</f>
        <v>77.5</v>
      </c>
      <c r="E49" s="134">
        <f>'Кр-звезда'!F36+Макарово!F36+Октябрьский!F37+Салтыковка!F35+Урусово!F35+'Ш-Голицыно'!F35+МР!F49+'МО г.Ртищево'!F42</f>
        <v>71.7</v>
      </c>
      <c r="F49" s="117">
        <f t="shared" si="2"/>
        <v>0.6143958868894601</v>
      </c>
      <c r="G49" s="117">
        <f t="shared" si="3"/>
        <v>0.9251612903225807</v>
      </c>
    </row>
    <row r="50" spans="1:7" ht="18.75">
      <c r="A50" s="157"/>
      <c r="B50" s="153" t="s">
        <v>357</v>
      </c>
      <c r="C50" s="134">
        <f>МР!D51+'МО г.Ртищево'!D41</f>
        <v>4282</v>
      </c>
      <c r="D50" s="134">
        <f>МР!E51+'МО г.Ртищево'!E41</f>
        <v>2341.5</v>
      </c>
      <c r="E50" s="134">
        <f>МР!F51+'МО г.Ртищево'!F41</f>
        <v>1324.5</v>
      </c>
      <c r="F50" s="117">
        <f t="shared" si="2"/>
        <v>0.30931807566557684</v>
      </c>
      <c r="G50" s="117">
        <f t="shared" si="3"/>
        <v>0.5656630365150545</v>
      </c>
    </row>
    <row r="51" spans="1:7" ht="20.25" customHeight="1">
      <c r="A51" s="157"/>
      <c r="B51" s="153" t="s">
        <v>219</v>
      </c>
      <c r="C51" s="135">
        <f>'МО г.Ртищево'!D43</f>
        <v>229.2</v>
      </c>
      <c r="D51" s="135">
        <f>'МО г.Ртищево'!E43</f>
        <v>124.2</v>
      </c>
      <c r="E51" s="135">
        <f>'МО г.Ртищево'!F43</f>
        <v>70.9</v>
      </c>
      <c r="F51" s="117">
        <f t="shared" si="2"/>
        <v>0.30933682373472954</v>
      </c>
      <c r="G51" s="117">
        <f t="shared" si="3"/>
        <v>0.57085346215781</v>
      </c>
    </row>
    <row r="52" spans="1:7" ht="37.5" customHeight="1">
      <c r="A52" s="157"/>
      <c r="B52" s="55" t="s">
        <v>356</v>
      </c>
      <c r="C52" s="135">
        <f>МР!D52</f>
        <v>1800.3</v>
      </c>
      <c r="D52" s="135">
        <f>МР!E52</f>
        <v>950.3</v>
      </c>
      <c r="E52" s="135">
        <f>МР!F52</f>
        <v>50.1</v>
      </c>
      <c r="F52" s="117">
        <f t="shared" si="2"/>
        <v>0.027828695217463756</v>
      </c>
      <c r="G52" s="117">
        <f t="shared" si="3"/>
        <v>0.0527201936230664</v>
      </c>
    </row>
    <row r="53" spans="1:7" ht="53.25" customHeight="1">
      <c r="A53" s="157"/>
      <c r="B53" s="55" t="s">
        <v>188</v>
      </c>
      <c r="C53" s="135">
        <f>МР!D50+'Кр-звезда'!D37+Макарово!D37+Урусово!D36+'Ш-Голицыно'!D36+Октябрьский!D36</f>
        <v>485.2</v>
      </c>
      <c r="D53" s="135">
        <f>МР!E50+'Кр-звезда'!E37+Макарово!E37+Урусово!E36+'Ш-Голицыно'!E36+Октябрьский!E36</f>
        <v>427.6</v>
      </c>
      <c r="E53" s="135">
        <f>МР!F50+'Кр-звезда'!F37+Макарово!F37+Урусово!F36+'Ш-Голицыно'!F36+Октябрьский!F36</f>
        <v>0</v>
      </c>
      <c r="F53" s="117">
        <f t="shared" si="2"/>
        <v>0</v>
      </c>
      <c r="G53" s="117">
        <f t="shared" si="3"/>
        <v>0</v>
      </c>
    </row>
    <row r="54" spans="1:7" ht="21" customHeight="1">
      <c r="A54" s="47" t="s">
        <v>104</v>
      </c>
      <c r="B54" s="154" t="s">
        <v>98</v>
      </c>
      <c r="C54" s="136">
        <f>C55</f>
        <v>923.4</v>
      </c>
      <c r="D54" s="136">
        <f>D55</f>
        <v>461.4</v>
      </c>
      <c r="E54" s="136">
        <f>E55</f>
        <v>219.39999999999998</v>
      </c>
      <c r="F54" s="117">
        <f t="shared" si="2"/>
        <v>0.23760017327268787</v>
      </c>
      <c r="G54" s="117">
        <f t="shared" si="3"/>
        <v>0.4755093194625054</v>
      </c>
    </row>
    <row r="55" spans="1:7" s="33" customFormat="1" ht="31.5">
      <c r="A55" s="112" t="s">
        <v>105</v>
      </c>
      <c r="B55" s="132" t="s">
        <v>99</v>
      </c>
      <c r="C55" s="133">
        <f>'Кр-звезда'!D39+Макарово!D39+Октябрьский!D39+Салтыковка!D37+Урусово!D38+'Ш-Голицыно'!D38</f>
        <v>923.4</v>
      </c>
      <c r="D55" s="133">
        <f>'Кр-звезда'!E39+Макарово!E39+Октябрьский!E39+Салтыковка!E37+Урусово!E38+'Ш-Голицыно'!E38</f>
        <v>461.4</v>
      </c>
      <c r="E55" s="133">
        <f>'Кр-звезда'!F39+Макарово!F39+Октябрьский!F39+Салтыковка!F37+Урусово!F38+'Ш-Голицыно'!F38</f>
        <v>219.39999999999998</v>
      </c>
      <c r="F55" s="117">
        <f t="shared" si="2"/>
        <v>0.23760017327268787</v>
      </c>
      <c r="G55" s="117">
        <f t="shared" si="3"/>
        <v>0.4755093194625054</v>
      </c>
    </row>
    <row r="56" spans="1:7" ht="21" customHeight="1">
      <c r="A56" s="47" t="s">
        <v>69</v>
      </c>
      <c r="B56" s="154" t="s">
        <v>35</v>
      </c>
      <c r="C56" s="136">
        <f>C57</f>
        <v>830</v>
      </c>
      <c r="D56" s="136">
        <f>D57</f>
        <v>515</v>
      </c>
      <c r="E56" s="136">
        <f>E57</f>
        <v>274.5</v>
      </c>
      <c r="F56" s="117">
        <f t="shared" si="2"/>
        <v>0.33072289156626505</v>
      </c>
      <c r="G56" s="117">
        <f t="shared" si="3"/>
        <v>0.5330097087378641</v>
      </c>
    </row>
    <row r="57" spans="1:7" s="33" customFormat="1" ht="54" customHeight="1">
      <c r="A57" s="112" t="s">
        <v>147</v>
      </c>
      <c r="B57" s="132" t="s">
        <v>171</v>
      </c>
      <c r="C57" s="133">
        <f>C58+C59+C60+C61</f>
        <v>830</v>
      </c>
      <c r="D57" s="133">
        <f>D58+D59+D60+D61</f>
        <v>515</v>
      </c>
      <c r="E57" s="133">
        <f>E58+E59+E60+E61</f>
        <v>274.5</v>
      </c>
      <c r="F57" s="117">
        <f t="shared" si="2"/>
        <v>0.33072289156626505</v>
      </c>
      <c r="G57" s="117">
        <f t="shared" si="3"/>
        <v>0.5330097087378641</v>
      </c>
    </row>
    <row r="58" spans="1:7" ht="69" customHeight="1">
      <c r="A58" s="157"/>
      <c r="B58" s="43" t="s">
        <v>336</v>
      </c>
      <c r="C58" s="134">
        <f>МР!D57</f>
        <v>200</v>
      </c>
      <c r="D58" s="134">
        <f>МР!E57</f>
        <v>200</v>
      </c>
      <c r="E58" s="134">
        <f>МР!F57</f>
        <v>100</v>
      </c>
      <c r="F58" s="117">
        <f t="shared" si="2"/>
        <v>0.5</v>
      </c>
      <c r="G58" s="117">
        <f t="shared" si="3"/>
        <v>0.5</v>
      </c>
    </row>
    <row r="59" spans="1:7" ht="102" customHeight="1">
      <c r="A59" s="157"/>
      <c r="B59" s="43" t="s">
        <v>359</v>
      </c>
      <c r="C59" s="134">
        <f>'МО г.Ртищево'!D46</f>
        <v>100</v>
      </c>
      <c r="D59" s="134">
        <f>'МО г.Ртищево'!E46</f>
        <v>50</v>
      </c>
      <c r="E59" s="134">
        <f>'МО г.Ртищево'!F46</f>
        <v>0</v>
      </c>
      <c r="F59" s="117">
        <f t="shared" si="2"/>
        <v>0</v>
      </c>
      <c r="G59" s="117">
        <f t="shared" si="3"/>
        <v>0</v>
      </c>
    </row>
    <row r="60" spans="1:7" ht="71.25" customHeight="1">
      <c r="A60" s="157"/>
      <c r="B60" s="43" t="s">
        <v>360</v>
      </c>
      <c r="C60" s="134">
        <f>'МО г.Ртищево'!D47</f>
        <v>520</v>
      </c>
      <c r="D60" s="134">
        <f>'МО г.Ртищево'!E47</f>
        <v>260</v>
      </c>
      <c r="E60" s="134">
        <f>'МО г.Ртищево'!F47</f>
        <v>174.5</v>
      </c>
      <c r="F60" s="117">
        <f t="shared" si="2"/>
        <v>0.33557692307692305</v>
      </c>
      <c r="G60" s="117">
        <f t="shared" si="3"/>
        <v>0.6711538461538461</v>
      </c>
    </row>
    <row r="61" spans="1:7" ht="97.5" customHeight="1">
      <c r="A61" s="157"/>
      <c r="B61" s="43" t="s">
        <v>361</v>
      </c>
      <c r="C61" s="134">
        <f>'МО г.Ртищево'!D48+'МО г.Ртищево'!D49</f>
        <v>10</v>
      </c>
      <c r="D61" s="134">
        <f>'МО г.Ртищево'!E48+'МО г.Ртищево'!E49</f>
        <v>5</v>
      </c>
      <c r="E61" s="134">
        <f>'МО г.Ртищево'!F48+'МО г.Ртищево'!F49</f>
        <v>0</v>
      </c>
      <c r="F61" s="117">
        <f t="shared" si="2"/>
        <v>0</v>
      </c>
      <c r="G61" s="117">
        <f t="shared" si="3"/>
        <v>0</v>
      </c>
    </row>
    <row r="62" spans="1:7" ht="22.5" customHeight="1">
      <c r="A62" s="47" t="s">
        <v>70</v>
      </c>
      <c r="B62" s="154" t="s">
        <v>37</v>
      </c>
      <c r="C62" s="136">
        <f>C63+C65+C68+C76</f>
        <v>50493</v>
      </c>
      <c r="D62" s="136">
        <f>D63+D65+D68+D76</f>
        <v>20646.899999999998</v>
      </c>
      <c r="E62" s="136">
        <f>E63+E65+E68+E76</f>
        <v>6014.9</v>
      </c>
      <c r="F62" s="117">
        <f t="shared" si="2"/>
        <v>0.11912344285346482</v>
      </c>
      <c r="G62" s="117">
        <f t="shared" si="3"/>
        <v>0.2913221839598196</v>
      </c>
    </row>
    <row r="63" spans="1:7" ht="22.5" customHeight="1">
      <c r="A63" s="47" t="s">
        <v>240</v>
      </c>
      <c r="B63" s="154" t="s">
        <v>362</v>
      </c>
      <c r="C63" s="136">
        <f>C64</f>
        <v>44.6</v>
      </c>
      <c r="D63" s="136">
        <f>D64</f>
        <v>22.3</v>
      </c>
      <c r="E63" s="136">
        <f>E64</f>
        <v>0</v>
      </c>
      <c r="F63" s="117">
        <f t="shared" si="2"/>
        <v>0</v>
      </c>
      <c r="G63" s="117">
        <f t="shared" si="3"/>
        <v>0</v>
      </c>
    </row>
    <row r="64" spans="1:7" ht="32.25" customHeight="1">
      <c r="A64" s="47"/>
      <c r="B64" s="153" t="s">
        <v>290</v>
      </c>
      <c r="C64" s="136">
        <f>МР!D64</f>
        <v>44.6</v>
      </c>
      <c r="D64" s="136">
        <f>МР!E64</f>
        <v>22.3</v>
      </c>
      <c r="E64" s="136">
        <f>МР!F64</f>
        <v>0</v>
      </c>
      <c r="F64" s="117">
        <f t="shared" si="2"/>
        <v>0</v>
      </c>
      <c r="G64" s="117">
        <f t="shared" si="3"/>
        <v>0</v>
      </c>
    </row>
    <row r="65" spans="1:7" ht="19.5" customHeight="1">
      <c r="A65" s="47" t="s">
        <v>310</v>
      </c>
      <c r="B65" s="154" t="s">
        <v>363</v>
      </c>
      <c r="C65" s="136">
        <f>C66+C67</f>
        <v>600</v>
      </c>
      <c r="D65" s="136">
        <f>D66+D67</f>
        <v>552</v>
      </c>
      <c r="E65" s="136">
        <f>E66+E67</f>
        <v>0</v>
      </c>
      <c r="F65" s="117">
        <f t="shared" si="2"/>
        <v>0</v>
      </c>
      <c r="G65" s="117">
        <f t="shared" si="3"/>
        <v>0</v>
      </c>
    </row>
    <row r="66" spans="1:7" ht="54" customHeight="1">
      <c r="A66" s="47"/>
      <c r="B66" s="153" t="s">
        <v>311</v>
      </c>
      <c r="C66" s="136">
        <f>МР!D66</f>
        <v>504</v>
      </c>
      <c r="D66" s="136">
        <f>МР!E66</f>
        <v>504</v>
      </c>
      <c r="E66" s="136">
        <f>МР!F66</f>
        <v>0</v>
      </c>
      <c r="F66" s="117">
        <f t="shared" si="2"/>
        <v>0</v>
      </c>
      <c r="G66" s="117">
        <v>0</v>
      </c>
    </row>
    <row r="67" spans="1:7" ht="50.25" customHeight="1">
      <c r="A67" s="47"/>
      <c r="B67" s="153" t="s">
        <v>312</v>
      </c>
      <c r="C67" s="136">
        <f>МР!D67</f>
        <v>96</v>
      </c>
      <c r="D67" s="136">
        <f>МР!E67</f>
        <v>48</v>
      </c>
      <c r="E67" s="136">
        <f>МР!F67</f>
        <v>0</v>
      </c>
      <c r="F67" s="117">
        <f t="shared" si="2"/>
        <v>0</v>
      </c>
      <c r="G67" s="117">
        <f t="shared" si="3"/>
        <v>0</v>
      </c>
    </row>
    <row r="68" spans="1:7" s="33" customFormat="1" ht="35.25" customHeight="1">
      <c r="A68" s="112" t="s">
        <v>113</v>
      </c>
      <c r="B68" s="132" t="s">
        <v>220</v>
      </c>
      <c r="C68" s="133">
        <f>C69+C70+C71+C72+C73+C75+C74</f>
        <v>49348.4</v>
      </c>
      <c r="D68" s="133">
        <f>D69+D70+D71+D72+D73+D75+D74</f>
        <v>19822.6</v>
      </c>
      <c r="E68" s="133">
        <f>E69+E70+E71+E72+E73+E75+E74</f>
        <v>6009.9</v>
      </c>
      <c r="F68" s="117">
        <f t="shared" si="2"/>
        <v>0.12178510346840019</v>
      </c>
      <c r="G68" s="117">
        <f t="shared" si="3"/>
        <v>0.3031842442464662</v>
      </c>
    </row>
    <row r="69" spans="1:7" s="33" customFormat="1" ht="60.75" customHeight="1">
      <c r="A69" s="112"/>
      <c r="B69" s="43" t="s">
        <v>292</v>
      </c>
      <c r="C69" s="133">
        <f>МР!D69</f>
        <v>19004.5</v>
      </c>
      <c r="D69" s="133">
        <f>МР!E69</f>
        <v>5701.4</v>
      </c>
      <c r="E69" s="133">
        <f>МР!F69</f>
        <v>0</v>
      </c>
      <c r="F69" s="117">
        <f t="shared" si="2"/>
        <v>0</v>
      </c>
      <c r="G69" s="117">
        <v>0</v>
      </c>
    </row>
    <row r="70" spans="1:7" s="33" customFormat="1" ht="66.75" customHeight="1">
      <c r="A70" s="112"/>
      <c r="B70" s="56" t="s">
        <v>292</v>
      </c>
      <c r="C70" s="133">
        <f>МР!D70</f>
        <v>8548.1</v>
      </c>
      <c r="D70" s="133">
        <f>МР!E70</f>
        <v>4832.6</v>
      </c>
      <c r="E70" s="133">
        <f>МР!F70</f>
        <v>3009.9</v>
      </c>
      <c r="F70" s="117">
        <f t="shared" si="2"/>
        <v>0.35211333512710424</v>
      </c>
      <c r="G70" s="117">
        <f t="shared" si="3"/>
        <v>0.6228324297479617</v>
      </c>
    </row>
    <row r="71" spans="1:7" s="33" customFormat="1" ht="69" customHeight="1">
      <c r="A71" s="112"/>
      <c r="B71" s="56" t="s">
        <v>368</v>
      </c>
      <c r="C71" s="133">
        <f>МР!D71</f>
        <v>9543.6</v>
      </c>
      <c r="D71" s="133">
        <f>МР!E71</f>
        <v>2863.1</v>
      </c>
      <c r="E71" s="133">
        <f>МР!F71</f>
        <v>0</v>
      </c>
      <c r="F71" s="117">
        <f t="shared" si="2"/>
        <v>0</v>
      </c>
      <c r="G71" s="117">
        <v>0</v>
      </c>
    </row>
    <row r="72" spans="1:7" s="33" customFormat="1" ht="83.25" customHeight="1">
      <c r="A72" s="112"/>
      <c r="B72" s="56" t="s">
        <v>370</v>
      </c>
      <c r="C72" s="133">
        <f>МР!D72</f>
        <v>95.5</v>
      </c>
      <c r="D72" s="133">
        <f>МР!E72</f>
        <v>95.5</v>
      </c>
      <c r="E72" s="133">
        <f>МР!F72</f>
        <v>0</v>
      </c>
      <c r="F72" s="117">
        <f t="shared" si="2"/>
        <v>0</v>
      </c>
      <c r="G72" s="117">
        <f t="shared" si="3"/>
        <v>0</v>
      </c>
    </row>
    <row r="73" spans="1:7" s="33" customFormat="1" ht="67.5" customHeight="1">
      <c r="A73" s="112"/>
      <c r="B73" s="56" t="s">
        <v>292</v>
      </c>
      <c r="C73" s="133">
        <f>МР!D73</f>
        <v>489.4</v>
      </c>
      <c r="D73" s="133">
        <f>МР!E73</f>
        <v>0</v>
      </c>
      <c r="E73" s="133">
        <f>МР!F73</f>
        <v>0</v>
      </c>
      <c r="F73" s="117">
        <f t="shared" si="2"/>
        <v>0</v>
      </c>
      <c r="G73" s="117">
        <v>0</v>
      </c>
    </row>
    <row r="74" spans="1:7" s="33" customFormat="1" ht="35.25" customHeight="1">
      <c r="A74" s="112"/>
      <c r="B74" s="59" t="s">
        <v>264</v>
      </c>
      <c r="C74" s="133">
        <f>МР!D74</f>
        <v>5000</v>
      </c>
      <c r="D74" s="133">
        <f>МР!E74</f>
        <v>3000</v>
      </c>
      <c r="E74" s="133">
        <f>МР!F74</f>
        <v>3000</v>
      </c>
      <c r="F74" s="117">
        <f t="shared" si="2"/>
        <v>0.6</v>
      </c>
      <c r="G74" s="117">
        <f t="shared" si="3"/>
        <v>1</v>
      </c>
    </row>
    <row r="75" spans="1:7" ht="45.75" customHeight="1">
      <c r="A75" s="157"/>
      <c r="B75" s="56" t="s">
        <v>267</v>
      </c>
      <c r="C75" s="137">
        <f>'МО г.Ртищево'!D55</f>
        <v>6667.3</v>
      </c>
      <c r="D75" s="137">
        <f>'МО г.Ртищево'!E55</f>
        <v>3330</v>
      </c>
      <c r="E75" s="137">
        <f>'МО г.Ртищево'!F55</f>
        <v>0</v>
      </c>
      <c r="F75" s="117">
        <f t="shared" si="2"/>
        <v>0</v>
      </c>
      <c r="G75" s="117">
        <f t="shared" si="3"/>
        <v>0</v>
      </c>
    </row>
    <row r="76" spans="1:7" s="33" customFormat="1" ht="36" customHeight="1">
      <c r="A76" s="112" t="s">
        <v>71</v>
      </c>
      <c r="B76" s="138" t="s">
        <v>186</v>
      </c>
      <c r="C76" s="133">
        <f>C77+C79+C78</f>
        <v>500</v>
      </c>
      <c r="D76" s="133">
        <f>D77+D79+D78</f>
        <v>250</v>
      </c>
      <c r="E76" s="133">
        <f>E77+E79+E78</f>
        <v>5</v>
      </c>
      <c r="F76" s="117">
        <f t="shared" si="2"/>
        <v>0.01</v>
      </c>
      <c r="G76" s="117">
        <f t="shared" si="3"/>
        <v>0.02</v>
      </c>
    </row>
    <row r="77" spans="1:7" ht="22.5" customHeight="1">
      <c r="A77" s="47"/>
      <c r="B77" s="63" t="s">
        <v>117</v>
      </c>
      <c r="C77" s="134">
        <f>МР!D77+'Кр-звезда'!D45+Макарово!D45+Октябрьский!D45+Салтыковка!D43+Урусово!D44+'Ш-Голицыно'!D44</f>
        <v>290</v>
      </c>
      <c r="D77" s="134">
        <f>МР!E77+'Кр-звезда'!E45+Макарово!E45+Октябрьский!E45+Салтыковка!E43+Урусово!E44+'Ш-Голицыно'!E44</f>
        <v>145</v>
      </c>
      <c r="E77" s="134">
        <f>МР!F77+'Кр-звезда'!F45+Макарово!F45+Октябрьский!F45+Салтыковка!F43+Урусово!F44+'Ш-Голицыно'!F44</f>
        <v>5</v>
      </c>
      <c r="F77" s="117">
        <f t="shared" si="2"/>
        <v>0.017241379310344827</v>
      </c>
      <c r="G77" s="117">
        <f t="shared" si="3"/>
        <v>0.034482758620689655</v>
      </c>
    </row>
    <row r="78" spans="1:7" ht="56.25" customHeight="1">
      <c r="A78" s="47"/>
      <c r="B78" s="63" t="s">
        <v>315</v>
      </c>
      <c r="C78" s="134">
        <f>МР!D78</f>
        <v>200</v>
      </c>
      <c r="D78" s="134">
        <f>МР!E78</f>
        <v>100</v>
      </c>
      <c r="E78" s="134">
        <f>МР!F78</f>
        <v>0</v>
      </c>
      <c r="F78" s="117">
        <f t="shared" si="2"/>
        <v>0</v>
      </c>
      <c r="G78" s="117">
        <f t="shared" si="3"/>
        <v>0</v>
      </c>
    </row>
    <row r="79" spans="1:7" ht="51" customHeight="1">
      <c r="A79" s="47"/>
      <c r="B79" s="63" t="s">
        <v>323</v>
      </c>
      <c r="C79" s="134">
        <f>МР!D86</f>
        <v>10</v>
      </c>
      <c r="D79" s="134">
        <f>МР!E86</f>
        <v>5</v>
      </c>
      <c r="E79" s="134">
        <f>МР!F86</f>
        <v>0</v>
      </c>
      <c r="F79" s="117">
        <f t="shared" si="2"/>
        <v>0</v>
      </c>
      <c r="G79" s="117">
        <f t="shared" si="3"/>
        <v>0</v>
      </c>
    </row>
    <row r="80" spans="1:7" ht="27" customHeight="1">
      <c r="A80" s="66" t="s">
        <v>72</v>
      </c>
      <c r="B80" s="156" t="s">
        <v>38</v>
      </c>
      <c r="C80" s="136">
        <f>C81+C86+C97</f>
        <v>45138.6</v>
      </c>
      <c r="D80" s="136">
        <f>D81+D86+D97</f>
        <v>29511.299999999996</v>
      </c>
      <c r="E80" s="136">
        <f>E81+E86+E97</f>
        <v>7846.7</v>
      </c>
      <c r="F80" s="117">
        <f t="shared" si="2"/>
        <v>0.17383569716384648</v>
      </c>
      <c r="G80" s="117">
        <f t="shared" si="3"/>
        <v>0.2658879818916822</v>
      </c>
    </row>
    <row r="81" spans="1:7" s="33" customFormat="1" ht="31.5">
      <c r="A81" s="112" t="s">
        <v>73</v>
      </c>
      <c r="B81" s="132" t="s">
        <v>39</v>
      </c>
      <c r="C81" s="133">
        <f>C84+C85+C82+C83</f>
        <v>4183.7</v>
      </c>
      <c r="D81" s="133">
        <f>D84+D85+D82+D83</f>
        <v>2379.3</v>
      </c>
      <c r="E81" s="133">
        <f>E84+E85+E82+E83</f>
        <v>419.4</v>
      </c>
      <c r="F81" s="117">
        <f t="shared" si="2"/>
        <v>0.10024619356072376</v>
      </c>
      <c r="G81" s="117">
        <f t="shared" si="3"/>
        <v>0.17627033161013742</v>
      </c>
    </row>
    <row r="82" spans="1:7" s="33" customFormat="1" ht="31.5">
      <c r="A82" s="112"/>
      <c r="B82" s="43" t="s">
        <v>380</v>
      </c>
      <c r="C82" s="133">
        <f>МР!D89</f>
        <v>13</v>
      </c>
      <c r="D82" s="133">
        <f>МР!E89</f>
        <v>13</v>
      </c>
      <c r="E82" s="133">
        <f>МР!F89</f>
        <v>13</v>
      </c>
      <c r="F82" s="117">
        <f t="shared" si="2"/>
        <v>1</v>
      </c>
      <c r="G82" s="117">
        <f t="shared" si="3"/>
        <v>1</v>
      </c>
    </row>
    <row r="83" spans="1:7" s="33" customFormat="1" ht="63">
      <c r="A83" s="112"/>
      <c r="B83" s="43" t="s">
        <v>393</v>
      </c>
      <c r="C83" s="133">
        <f>'МО г.Ртищево'!D59</f>
        <v>450</v>
      </c>
      <c r="D83" s="133">
        <f>'МО г.Ртищево'!E59</f>
        <v>450</v>
      </c>
      <c r="E83" s="133">
        <f>'МО г.Ртищево'!F59</f>
        <v>0</v>
      </c>
      <c r="F83" s="117">
        <f t="shared" si="2"/>
        <v>0</v>
      </c>
      <c r="G83" s="117">
        <v>0</v>
      </c>
    </row>
    <row r="84" spans="1:7" ht="59.25" customHeight="1">
      <c r="A84" s="157"/>
      <c r="B84" s="153" t="s">
        <v>268</v>
      </c>
      <c r="C84" s="134">
        <f>'МО г.Ртищево'!D58</f>
        <v>850.3</v>
      </c>
      <c r="D84" s="134">
        <f>'МО г.Ртищево'!E58</f>
        <v>425.8</v>
      </c>
      <c r="E84" s="134">
        <f>'МО г.Ртищево'!F58</f>
        <v>197</v>
      </c>
      <c r="F84" s="117">
        <f t="shared" si="2"/>
        <v>0.2316829354345525</v>
      </c>
      <c r="G84" s="117">
        <f t="shared" si="3"/>
        <v>0.4626585251291686</v>
      </c>
    </row>
    <row r="85" spans="1:7" ht="34.5" customHeight="1">
      <c r="A85" s="157"/>
      <c r="B85" s="153" t="s">
        <v>161</v>
      </c>
      <c r="C85" s="134">
        <f>'МО г.Ртищево'!D60+МР!D90</f>
        <v>2870.4</v>
      </c>
      <c r="D85" s="134">
        <f>'МО г.Ртищево'!E60+МР!E90</f>
        <v>1490.5</v>
      </c>
      <c r="E85" s="134">
        <f>'МО г.Ртищево'!F60+МР!F90</f>
        <v>209.4</v>
      </c>
      <c r="F85" s="117">
        <f t="shared" si="2"/>
        <v>0.0729515050167224</v>
      </c>
      <c r="G85" s="117">
        <f t="shared" si="3"/>
        <v>0.140489768534049</v>
      </c>
    </row>
    <row r="86" spans="1:7" s="33" customFormat="1" ht="21" customHeight="1">
      <c r="A86" s="112" t="s">
        <v>74</v>
      </c>
      <c r="B86" s="132" t="s">
        <v>221</v>
      </c>
      <c r="C86" s="133">
        <f>C87+C93+C94</f>
        <v>9583.8</v>
      </c>
      <c r="D86" s="133">
        <f>D87+D93+D94</f>
        <v>7533.8</v>
      </c>
      <c r="E86" s="133">
        <f>E87+E93+E94</f>
        <v>11.7</v>
      </c>
      <c r="F86" s="117">
        <f t="shared" si="2"/>
        <v>0.0012208101170725599</v>
      </c>
      <c r="G86" s="117">
        <f t="shared" si="3"/>
        <v>0.0015530011415222065</v>
      </c>
    </row>
    <row r="87" spans="1:7" s="33" customFormat="1" ht="100.5" customHeight="1">
      <c r="A87" s="112"/>
      <c r="B87" s="43" t="s">
        <v>327</v>
      </c>
      <c r="C87" s="133">
        <f>МР!D92</f>
        <v>6200</v>
      </c>
      <c r="D87" s="133">
        <f>МР!E92</f>
        <v>5750</v>
      </c>
      <c r="E87" s="133">
        <f>МР!F92</f>
        <v>0</v>
      </c>
      <c r="F87" s="117">
        <f t="shared" si="2"/>
        <v>0</v>
      </c>
      <c r="G87" s="117">
        <f t="shared" si="3"/>
        <v>0</v>
      </c>
    </row>
    <row r="88" spans="1:7" s="33" customFormat="1" ht="46.5" customHeight="1">
      <c r="A88" s="112"/>
      <c r="B88" s="43" t="s">
        <v>382</v>
      </c>
      <c r="C88" s="133">
        <f>МР!D93</f>
        <v>1440</v>
      </c>
      <c r="D88" s="133">
        <f>МР!E93</f>
        <v>1440</v>
      </c>
      <c r="E88" s="133">
        <f>МР!F93</f>
        <v>0</v>
      </c>
      <c r="F88" s="117">
        <f t="shared" si="2"/>
        <v>0</v>
      </c>
      <c r="G88" s="117">
        <f t="shared" si="3"/>
        <v>0</v>
      </c>
    </row>
    <row r="89" spans="1:7" s="33" customFormat="1" ht="52.5" customHeight="1">
      <c r="A89" s="112"/>
      <c r="B89" s="64" t="s">
        <v>329</v>
      </c>
      <c r="C89" s="133">
        <f>МР!D94</f>
        <v>900</v>
      </c>
      <c r="D89" s="133">
        <f>МР!E94</f>
        <v>450</v>
      </c>
      <c r="E89" s="133">
        <f>МР!F94</f>
        <v>0</v>
      </c>
      <c r="F89" s="117">
        <f t="shared" si="2"/>
        <v>0</v>
      </c>
      <c r="G89" s="117">
        <f t="shared" si="3"/>
        <v>0</v>
      </c>
    </row>
    <row r="90" spans="1:7" s="33" customFormat="1" ht="54" customHeight="1">
      <c r="A90" s="112"/>
      <c r="B90" s="64" t="s">
        <v>384</v>
      </c>
      <c r="C90" s="133">
        <f>МР!D95</f>
        <v>3219.7</v>
      </c>
      <c r="D90" s="133">
        <f>МР!E95</f>
        <v>3219.7</v>
      </c>
      <c r="E90" s="133">
        <f>МР!F95</f>
        <v>0</v>
      </c>
      <c r="F90" s="117">
        <f t="shared" si="2"/>
        <v>0</v>
      </c>
      <c r="G90" s="117">
        <f t="shared" si="3"/>
        <v>0</v>
      </c>
    </row>
    <row r="91" spans="1:7" s="33" customFormat="1" ht="57.75" customHeight="1">
      <c r="A91" s="112"/>
      <c r="B91" s="64" t="s">
        <v>386</v>
      </c>
      <c r="C91" s="133">
        <f>МР!D96</f>
        <v>500</v>
      </c>
      <c r="D91" s="133">
        <f>МР!E96</f>
        <v>500</v>
      </c>
      <c r="E91" s="133">
        <f>МР!F96</f>
        <v>0</v>
      </c>
      <c r="F91" s="117">
        <f t="shared" si="2"/>
        <v>0</v>
      </c>
      <c r="G91" s="117">
        <f t="shared" si="3"/>
        <v>0</v>
      </c>
    </row>
    <row r="92" spans="1:7" s="33" customFormat="1" ht="26.25" customHeight="1">
      <c r="A92" s="112"/>
      <c r="B92" s="43" t="s">
        <v>330</v>
      </c>
      <c r="C92" s="133">
        <f>МР!D97</f>
        <v>140.3</v>
      </c>
      <c r="D92" s="133">
        <f>МР!E97</f>
        <v>140.3</v>
      </c>
      <c r="E92" s="133">
        <f>МР!F97</f>
        <v>0</v>
      </c>
      <c r="F92" s="117">
        <f t="shared" si="2"/>
        <v>0</v>
      </c>
      <c r="G92" s="117">
        <f t="shared" si="3"/>
        <v>0</v>
      </c>
    </row>
    <row r="93" spans="1:7" s="33" customFormat="1" ht="41.25" customHeight="1">
      <c r="A93" s="112"/>
      <c r="B93" s="43" t="s">
        <v>388</v>
      </c>
      <c r="C93" s="133">
        <f>МР!D98</f>
        <v>183.8</v>
      </c>
      <c r="D93" s="133">
        <f>МР!E98</f>
        <v>183.8</v>
      </c>
      <c r="E93" s="133">
        <f>МР!F98</f>
        <v>11.7</v>
      </c>
      <c r="F93" s="117">
        <f t="shared" si="2"/>
        <v>0.06365614798694232</v>
      </c>
      <c r="G93" s="117">
        <f t="shared" si="3"/>
        <v>0.06365614798694232</v>
      </c>
    </row>
    <row r="94" spans="1:7" s="33" customFormat="1" ht="41.25" customHeight="1">
      <c r="A94" s="112"/>
      <c r="B94" s="43" t="s">
        <v>350</v>
      </c>
      <c r="C94" s="133">
        <f>C95+C96</f>
        <v>3200</v>
      </c>
      <c r="D94" s="133">
        <f>D95+D96</f>
        <v>1600</v>
      </c>
      <c r="E94" s="133">
        <f>E95+E96</f>
        <v>0</v>
      </c>
      <c r="F94" s="117">
        <f t="shared" si="2"/>
        <v>0</v>
      </c>
      <c r="G94" s="117">
        <f t="shared" si="3"/>
        <v>0</v>
      </c>
    </row>
    <row r="95" spans="1:7" s="33" customFormat="1" ht="41.25" customHeight="1">
      <c r="A95" s="112"/>
      <c r="B95" s="43" t="s">
        <v>346</v>
      </c>
      <c r="C95" s="133">
        <f>'МО г.Ртищево'!D63</f>
        <v>2200</v>
      </c>
      <c r="D95" s="133">
        <f>'МО г.Ртищево'!E63</f>
        <v>1100</v>
      </c>
      <c r="E95" s="133">
        <f>'МО г.Ртищево'!F63</f>
        <v>0</v>
      </c>
      <c r="F95" s="117">
        <f t="shared" si="2"/>
        <v>0</v>
      </c>
      <c r="G95" s="117">
        <f t="shared" si="3"/>
        <v>0</v>
      </c>
    </row>
    <row r="96" spans="1:7" s="33" customFormat="1" ht="41.25" customHeight="1">
      <c r="A96" s="112"/>
      <c r="B96" s="43" t="s">
        <v>349</v>
      </c>
      <c r="C96" s="133">
        <f>'МО г.Ртищево'!D64</f>
        <v>1000</v>
      </c>
      <c r="D96" s="133">
        <f>'МО г.Ртищево'!E64</f>
        <v>500</v>
      </c>
      <c r="E96" s="133">
        <f>'МО г.Ртищево'!F64</f>
        <v>0</v>
      </c>
      <c r="F96" s="117">
        <f t="shared" si="2"/>
        <v>0</v>
      </c>
      <c r="G96" s="117">
        <f t="shared" si="3"/>
        <v>0</v>
      </c>
    </row>
    <row r="97" spans="1:7" s="33" customFormat="1" ht="21.75" customHeight="1">
      <c r="A97" s="112" t="s">
        <v>41</v>
      </c>
      <c r="B97" s="139" t="s">
        <v>42</v>
      </c>
      <c r="C97" s="133">
        <f>C98+C111+C114+C113+C112</f>
        <v>31371.1</v>
      </c>
      <c r="D97" s="133">
        <f>D98+D111+D114+D113+D112</f>
        <v>19598.199999999997</v>
      </c>
      <c r="E97" s="133">
        <f>E98+E111+E114+E113+E112</f>
        <v>7415.599999999999</v>
      </c>
      <c r="F97" s="117">
        <f t="shared" si="2"/>
        <v>0.23638316794756958</v>
      </c>
      <c r="G97" s="117">
        <f t="shared" si="3"/>
        <v>0.3783816881142146</v>
      </c>
    </row>
    <row r="98" spans="1:7" ht="36.75" customHeight="1">
      <c r="A98" s="157"/>
      <c r="B98" s="140" t="s">
        <v>301</v>
      </c>
      <c r="C98" s="134">
        <f>'МО г.Ртищево'!D66</f>
        <v>6991.2</v>
      </c>
      <c r="D98" s="134">
        <f>'МО г.Ртищево'!E66</f>
        <v>4485.3</v>
      </c>
      <c r="E98" s="134">
        <f>'МО г.Ртищево'!F66</f>
        <v>210.4</v>
      </c>
      <c r="F98" s="117">
        <f t="shared" si="2"/>
        <v>0.030094976541938438</v>
      </c>
      <c r="G98" s="117">
        <f t="shared" si="3"/>
        <v>0.04690879093929057</v>
      </c>
    </row>
    <row r="99" spans="1:7" ht="36.75" customHeight="1">
      <c r="A99" s="157"/>
      <c r="B99" s="64" t="s">
        <v>272</v>
      </c>
      <c r="C99" s="134">
        <f>'МО г.Ртищево'!D67</f>
        <v>100</v>
      </c>
      <c r="D99" s="134">
        <f>'МО г.Ртищево'!E67</f>
        <v>99.9</v>
      </c>
      <c r="E99" s="134">
        <f>'МО г.Ртищево'!F67</f>
        <v>99.9</v>
      </c>
      <c r="F99" s="117">
        <f t="shared" si="2"/>
        <v>0.9990000000000001</v>
      </c>
      <c r="G99" s="117">
        <f t="shared" si="3"/>
        <v>1</v>
      </c>
    </row>
    <row r="100" spans="1:7" ht="36.75" customHeight="1">
      <c r="A100" s="157"/>
      <c r="B100" s="64" t="s">
        <v>274</v>
      </c>
      <c r="C100" s="134">
        <f>'МО г.Ртищево'!D68</f>
        <v>247</v>
      </c>
      <c r="D100" s="134">
        <f>'МО г.Ртищево'!E68</f>
        <v>147</v>
      </c>
      <c r="E100" s="134">
        <f>'МО г.Ртищево'!F68</f>
        <v>0</v>
      </c>
      <c r="F100" s="117">
        <f t="shared" si="2"/>
        <v>0</v>
      </c>
      <c r="G100" s="117">
        <f t="shared" si="3"/>
        <v>0</v>
      </c>
    </row>
    <row r="101" spans="1:7" ht="36.75" customHeight="1">
      <c r="A101" s="157"/>
      <c r="B101" s="64" t="s">
        <v>276</v>
      </c>
      <c r="C101" s="134">
        <f>'МО г.Ртищево'!D69</f>
        <v>53</v>
      </c>
      <c r="D101" s="134">
        <f>'МО г.Ртищево'!E69</f>
        <v>50</v>
      </c>
      <c r="E101" s="134">
        <f>'МО г.Ртищево'!F69</f>
        <v>0</v>
      </c>
      <c r="F101" s="117">
        <f t="shared" si="2"/>
        <v>0</v>
      </c>
      <c r="G101" s="117">
        <f t="shared" si="3"/>
        <v>0</v>
      </c>
    </row>
    <row r="102" spans="1:7" ht="36.75" customHeight="1">
      <c r="A102" s="157"/>
      <c r="B102" s="64" t="s">
        <v>278</v>
      </c>
      <c r="C102" s="134">
        <f>'МО г.Ртищево'!D70</f>
        <v>100</v>
      </c>
      <c r="D102" s="134">
        <f>'МО г.Ртищево'!E70</f>
        <v>100</v>
      </c>
      <c r="E102" s="134">
        <f>'МО г.Ртищево'!F70</f>
        <v>0</v>
      </c>
      <c r="F102" s="117">
        <f t="shared" si="2"/>
        <v>0</v>
      </c>
      <c r="G102" s="117">
        <f t="shared" si="3"/>
        <v>0</v>
      </c>
    </row>
    <row r="103" spans="1:7" ht="36.75" customHeight="1">
      <c r="A103" s="157"/>
      <c r="B103" s="64" t="s">
        <v>280</v>
      </c>
      <c r="C103" s="134">
        <f>'МО г.Ртищево'!D71</f>
        <v>100</v>
      </c>
      <c r="D103" s="134">
        <f>'МО г.Ртищево'!E71</f>
        <v>50</v>
      </c>
      <c r="E103" s="134">
        <f>'МО г.Ртищево'!F71</f>
        <v>0</v>
      </c>
      <c r="F103" s="117">
        <f t="shared" si="2"/>
        <v>0</v>
      </c>
      <c r="G103" s="117">
        <f t="shared" si="3"/>
        <v>0</v>
      </c>
    </row>
    <row r="104" spans="1:7" ht="36.75" customHeight="1">
      <c r="A104" s="157"/>
      <c r="B104" s="64" t="s">
        <v>283</v>
      </c>
      <c r="C104" s="134">
        <f>'МО г.Ртищево'!D72</f>
        <v>100</v>
      </c>
      <c r="D104" s="134">
        <f>'МО г.Ртищево'!E72</f>
        <v>100</v>
      </c>
      <c r="E104" s="134">
        <f>'МО г.Ртищево'!F72</f>
        <v>100</v>
      </c>
      <c r="F104" s="117">
        <f aca="true" t="shared" si="4" ref="F104:F138">E104/C104</f>
        <v>1</v>
      </c>
      <c r="G104" s="117">
        <f aca="true" t="shared" si="5" ref="G104:G138">E104/D104</f>
        <v>1</v>
      </c>
    </row>
    <row r="105" spans="1:7" ht="36.75" customHeight="1">
      <c r="A105" s="157"/>
      <c r="B105" s="64" t="s">
        <v>203</v>
      </c>
      <c r="C105" s="134">
        <f>'МО г.Ртищево'!D73</f>
        <v>50</v>
      </c>
      <c r="D105" s="134">
        <f>'МО г.Ртищево'!E73</f>
        <v>25</v>
      </c>
      <c r="E105" s="134">
        <f>'МО г.Ртищево'!F73</f>
        <v>10.5</v>
      </c>
      <c r="F105" s="117">
        <f t="shared" si="4"/>
        <v>0.21</v>
      </c>
      <c r="G105" s="117">
        <f t="shared" si="5"/>
        <v>0.42</v>
      </c>
    </row>
    <row r="106" spans="1:7" ht="36.75" customHeight="1">
      <c r="A106" s="157"/>
      <c r="B106" s="64" t="s">
        <v>409</v>
      </c>
      <c r="C106" s="134">
        <f>'МО г.Ртищево'!D76</f>
        <v>280</v>
      </c>
      <c r="D106" s="134">
        <f>'МО г.Ртищево'!E76</f>
        <v>105</v>
      </c>
      <c r="E106" s="134">
        <f>'МО г.Ртищево'!F76</f>
        <v>0</v>
      </c>
      <c r="F106" s="117">
        <f t="shared" si="4"/>
        <v>0</v>
      </c>
      <c r="G106" s="117">
        <f t="shared" si="5"/>
        <v>0</v>
      </c>
    </row>
    <row r="107" spans="1:7" ht="36.75" customHeight="1">
      <c r="A107" s="157"/>
      <c r="B107" s="64" t="s">
        <v>352</v>
      </c>
      <c r="C107" s="134">
        <f>'МО г.Ртищево'!D74</f>
        <v>659.3</v>
      </c>
      <c r="D107" s="134">
        <f>'МО г.Ртищево'!E74</f>
        <v>312</v>
      </c>
      <c r="E107" s="134">
        <f>'МО г.Ртищево'!F74</f>
        <v>0</v>
      </c>
      <c r="F107" s="117">
        <f t="shared" si="4"/>
        <v>0</v>
      </c>
      <c r="G107" s="117">
        <f t="shared" si="5"/>
        <v>0</v>
      </c>
    </row>
    <row r="108" spans="1:7" ht="36.75" customHeight="1">
      <c r="A108" s="157"/>
      <c r="B108" s="64" t="s">
        <v>411</v>
      </c>
      <c r="C108" s="134">
        <f>'МО г.Ртищево'!D78</f>
        <v>2361.2</v>
      </c>
      <c r="D108" s="134">
        <f>'МО г.Ртищево'!E78</f>
        <v>708.4</v>
      </c>
      <c r="E108" s="134">
        <f>'МО г.Ртищево'!F78</f>
        <v>0</v>
      </c>
      <c r="F108" s="117">
        <f t="shared" si="4"/>
        <v>0</v>
      </c>
      <c r="G108" s="117">
        <f t="shared" si="5"/>
        <v>0</v>
      </c>
    </row>
    <row r="109" spans="1:7" ht="36.75" customHeight="1">
      <c r="A109" s="157"/>
      <c r="B109" s="64" t="s">
        <v>364</v>
      </c>
      <c r="C109" s="134">
        <f>'МО г.Ртищево'!D75</f>
        <v>340.7</v>
      </c>
      <c r="D109" s="134">
        <f>'МО г.Ртищево'!E75</f>
        <v>188</v>
      </c>
      <c r="E109" s="134">
        <f>'МО г.Ртищево'!F75</f>
        <v>0</v>
      </c>
      <c r="F109" s="117">
        <f t="shared" si="4"/>
        <v>0</v>
      </c>
      <c r="G109" s="117">
        <f t="shared" si="5"/>
        <v>0</v>
      </c>
    </row>
    <row r="110" spans="1:7" ht="36.75" customHeight="1">
      <c r="A110" s="157"/>
      <c r="B110" s="64" t="s">
        <v>396</v>
      </c>
      <c r="C110" s="134">
        <f>'МО г.Ртищево'!D77</f>
        <v>2600</v>
      </c>
      <c r="D110" s="134">
        <f>'МО г.Ртищево'!E77</f>
        <v>2600</v>
      </c>
      <c r="E110" s="134">
        <f>'МО г.Ртищево'!F77</f>
        <v>0</v>
      </c>
      <c r="F110" s="117">
        <f t="shared" si="4"/>
        <v>0</v>
      </c>
      <c r="G110" s="117">
        <f t="shared" si="5"/>
        <v>0</v>
      </c>
    </row>
    <row r="111" spans="1:7" ht="36.75" customHeight="1">
      <c r="A111" s="157"/>
      <c r="B111" s="140" t="s">
        <v>162</v>
      </c>
      <c r="C111" s="134">
        <f>'МО г.Ртищево'!D79+'Кр-звезда'!D48+Макарово!D48+Октябрьский!D48+Салтыковка!D46+Урусово!D47+'Ш-Голицыно'!D47</f>
        <v>11163</v>
      </c>
      <c r="D111" s="134">
        <f>'МО г.Ртищево'!E79+'Кр-звезда'!E48+Макарово!E48+Октябрьский!E48+Салтыковка!E46+Урусово!E47+'Ш-Голицыно'!E47</f>
        <v>7215.799999999999</v>
      </c>
      <c r="E111" s="134">
        <f>'МО г.Ртищево'!F79+'Кр-звезда'!F48+Макарово!F48+Октябрьский!F48+Салтыковка!F46+Урусово!F47+'Ш-Голицыно'!F47</f>
        <v>5610.9</v>
      </c>
      <c r="F111" s="117">
        <f t="shared" si="4"/>
        <v>0.5026337006181134</v>
      </c>
      <c r="G111" s="117">
        <f t="shared" si="5"/>
        <v>0.7775852989273538</v>
      </c>
    </row>
    <row r="112" spans="1:7" ht="36.75" customHeight="1">
      <c r="A112" s="157"/>
      <c r="B112" s="140" t="s">
        <v>253</v>
      </c>
      <c r="C112" s="134">
        <f>'Кр-звезда'!D50+Макарово!D50+Октябрьский!D50+Салтыковка!D48+Урусово!D49+'Ш-Голицыно'!D49</f>
        <v>120</v>
      </c>
      <c r="D112" s="134">
        <f>'Кр-звезда'!E50+Макарово!E50+Октябрьский!E50+Салтыковка!E48+Урусово!E49+'Ш-Голицыно'!E49</f>
        <v>60</v>
      </c>
      <c r="E112" s="134">
        <f>'Кр-звезда'!F50+Макарово!F50+Октябрьский!F50+Салтыковка!F48+Урусово!F49+'Ш-Голицыно'!F49</f>
        <v>0</v>
      </c>
      <c r="F112" s="117">
        <f t="shared" si="4"/>
        <v>0</v>
      </c>
      <c r="G112" s="117">
        <f t="shared" si="5"/>
        <v>0</v>
      </c>
    </row>
    <row r="113" spans="1:7" ht="36.75" customHeight="1">
      <c r="A113" s="157"/>
      <c r="B113" s="140" t="s">
        <v>205</v>
      </c>
      <c r="C113" s="134">
        <f>'Кр-звезда'!D49+Макарово!D49+Октябрьский!D49+Салтыковка!D47+Урусово!D48+'Ш-Голицыно'!D48</f>
        <v>100</v>
      </c>
      <c r="D113" s="134">
        <f>'Кр-звезда'!E49+Макарово!E49+Октябрьский!E49+Салтыковка!E47+Урусово!E48+'Ш-Голицыно'!E48</f>
        <v>50</v>
      </c>
      <c r="E113" s="134">
        <f>'Кр-звезда'!F49+Макарово!F49+Октябрьский!F49+Салтыковка!F47+Урусово!F48+'Ш-Голицыно'!F48</f>
        <v>0</v>
      </c>
      <c r="F113" s="117">
        <f t="shared" si="4"/>
        <v>0</v>
      </c>
      <c r="G113" s="117">
        <f t="shared" si="5"/>
        <v>0</v>
      </c>
    </row>
    <row r="114" spans="1:7" ht="36.75" customHeight="1">
      <c r="A114" s="157"/>
      <c r="B114" s="140" t="s">
        <v>163</v>
      </c>
      <c r="C114" s="134">
        <f>'МО г.Ртищево'!D80+'Кр-звезда'!D51+Макарово!D51+Октябрьский!D51+Салтыковка!D49+Урусово!D50+'Ш-Голицыно'!D50</f>
        <v>12996.9</v>
      </c>
      <c r="D114" s="134">
        <f>'МО г.Ртищево'!E80+'Кр-звезда'!E51+Макарово!E51+Октябрьский!E51+Салтыковка!E49+Урусово!E50+'Ш-Голицыно'!E50</f>
        <v>7787.1</v>
      </c>
      <c r="E114" s="134">
        <f>'МО г.Ртищево'!F80+'Кр-звезда'!F51+Макарово!F51+Октябрьский!F51+Салтыковка!F49+Урусово!F50+'Ш-Голицыно'!F50</f>
        <v>1594.3</v>
      </c>
      <c r="F114" s="117">
        <f t="shared" si="4"/>
        <v>0.12266771307003978</v>
      </c>
      <c r="G114" s="117">
        <f t="shared" si="5"/>
        <v>0.20473603780611524</v>
      </c>
    </row>
    <row r="115" spans="1:7" ht="21.75" customHeight="1">
      <c r="A115" s="66" t="s">
        <v>120</v>
      </c>
      <c r="B115" s="156" t="s">
        <v>118</v>
      </c>
      <c r="C115" s="136">
        <f>C116</f>
        <v>9.1</v>
      </c>
      <c r="D115" s="136">
        <f>D116</f>
        <v>9.1</v>
      </c>
      <c r="E115" s="136">
        <f>E116</f>
        <v>9</v>
      </c>
      <c r="F115" s="117">
        <f t="shared" si="4"/>
        <v>0.989010989010989</v>
      </c>
      <c r="G115" s="117">
        <f t="shared" si="5"/>
        <v>0.989010989010989</v>
      </c>
    </row>
    <row r="116" spans="1:7" ht="37.5" customHeight="1">
      <c r="A116" s="141" t="s">
        <v>114</v>
      </c>
      <c r="B116" s="142" t="s">
        <v>212</v>
      </c>
      <c r="C116" s="134">
        <f>'Кр-звезда'!D53+Макарово!D53+Октябрьский!D53+Салтыковка!D51+Урусово!D52+'Ш-Голицыно'!D52</f>
        <v>9.1</v>
      </c>
      <c r="D116" s="134">
        <f>'Кр-звезда'!E53+Макарово!E53+Октябрьский!E53+Салтыковка!E51+Урусово!E52+'Ш-Голицыно'!E52</f>
        <v>9.1</v>
      </c>
      <c r="E116" s="134">
        <f>'Кр-звезда'!F53+Макарово!F53+Октябрьский!F53+Салтыковка!F51+Урусово!F52+'Ш-Голицыно'!F52</f>
        <v>9</v>
      </c>
      <c r="F116" s="117">
        <f t="shared" si="4"/>
        <v>0.989010989010989</v>
      </c>
      <c r="G116" s="117">
        <f t="shared" si="5"/>
        <v>0.989010989010989</v>
      </c>
    </row>
    <row r="117" spans="1:7" ht="18" customHeight="1">
      <c r="A117" s="47" t="s">
        <v>43</v>
      </c>
      <c r="B117" s="154" t="s">
        <v>44</v>
      </c>
      <c r="C117" s="136">
        <f>C118+C119+C121+C122+C120</f>
        <v>464270.8</v>
      </c>
      <c r="D117" s="136">
        <f>D118+D119+D121+D122+D120</f>
        <v>250949.6</v>
      </c>
      <c r="E117" s="136">
        <f>E118+E119+E121+E122+E120</f>
        <v>137277.19999999998</v>
      </c>
      <c r="F117" s="117">
        <f t="shared" si="4"/>
        <v>0.29568346749354035</v>
      </c>
      <c r="G117" s="117">
        <f t="shared" si="5"/>
        <v>0.5470309576106118</v>
      </c>
    </row>
    <row r="118" spans="1:7" ht="24.75" customHeight="1">
      <c r="A118" s="157" t="s">
        <v>45</v>
      </c>
      <c r="B118" s="153" t="s">
        <v>140</v>
      </c>
      <c r="C118" s="134">
        <f>МР!D100</f>
        <v>128810.5</v>
      </c>
      <c r="D118" s="134">
        <f>МР!E100</f>
        <v>73033.7</v>
      </c>
      <c r="E118" s="134">
        <f>МР!F100</f>
        <v>39704.1</v>
      </c>
      <c r="F118" s="117">
        <f t="shared" si="4"/>
        <v>0.3082365179857232</v>
      </c>
      <c r="G118" s="117">
        <f t="shared" si="5"/>
        <v>0.5436408123920875</v>
      </c>
    </row>
    <row r="119" spans="1:7" ht="24.75" customHeight="1">
      <c r="A119" s="157" t="s">
        <v>46</v>
      </c>
      <c r="B119" s="153" t="s">
        <v>141</v>
      </c>
      <c r="C119" s="134">
        <f>МР!D101</f>
        <v>277215.6</v>
      </c>
      <c r="D119" s="134">
        <f>МР!E101</f>
        <v>141438.8</v>
      </c>
      <c r="E119" s="134">
        <f>МР!F101</f>
        <v>78202.7</v>
      </c>
      <c r="F119" s="117">
        <f t="shared" si="4"/>
        <v>0.2821006465725594</v>
      </c>
      <c r="G119" s="117">
        <f t="shared" si="5"/>
        <v>0.552908395716027</v>
      </c>
    </row>
    <row r="120" spans="1:7" ht="24.75" customHeight="1">
      <c r="A120" s="157" t="s">
        <v>332</v>
      </c>
      <c r="B120" s="153" t="s">
        <v>333</v>
      </c>
      <c r="C120" s="134">
        <f>МР!D102+'МО г.Ртищево'!D82</f>
        <v>31884</v>
      </c>
      <c r="D120" s="134">
        <f>МР!E102+'МО г.Ртищево'!E82</f>
        <v>18387.5</v>
      </c>
      <c r="E120" s="134">
        <f>МР!F102+'МО г.Ртищево'!F82</f>
        <v>9232.199999999999</v>
      </c>
      <c r="F120" s="117">
        <f t="shared" si="4"/>
        <v>0.2895558901016183</v>
      </c>
      <c r="G120" s="117">
        <f t="shared" si="5"/>
        <v>0.5020910944935417</v>
      </c>
    </row>
    <row r="121" spans="1:7" ht="24.75" customHeight="1">
      <c r="A121" s="157" t="s">
        <v>47</v>
      </c>
      <c r="B121" s="153" t="s">
        <v>48</v>
      </c>
      <c r="C121" s="134">
        <f>МР!D103+'Кр-звезда'!D57+Макарово!D57+Октябрьский!D57+Салтыковка!D55+Урусово!D56+'Ш-Голицыно'!D56</f>
        <v>4920.5</v>
      </c>
      <c r="D121" s="134">
        <f>МР!E103+'Кр-звезда'!E57+Макарово!E57+Октябрьский!E57+Салтыковка!E55+Урусово!E56+'Ш-Голицыно'!E56</f>
        <v>4243.6</v>
      </c>
      <c r="E121" s="134">
        <f>МР!F103+'Кр-звезда'!F57+Макарово!F57+Октябрьский!F57+Салтыковка!F55+Урусово!F56+'Ш-Голицыно'!F56</f>
        <v>2235.2</v>
      </c>
      <c r="F121" s="117">
        <f t="shared" si="4"/>
        <v>0.45426277817294985</v>
      </c>
      <c r="G121" s="117">
        <f t="shared" si="5"/>
        <v>0.5267225940239418</v>
      </c>
    </row>
    <row r="122" spans="1:7" ht="24.75" customHeight="1">
      <c r="A122" s="157" t="s">
        <v>49</v>
      </c>
      <c r="B122" s="153" t="s">
        <v>335</v>
      </c>
      <c r="C122" s="134">
        <f>МР!D104</f>
        <v>21440.2</v>
      </c>
      <c r="D122" s="134">
        <f>МР!E104</f>
        <v>13846</v>
      </c>
      <c r="E122" s="134">
        <f>МР!F104</f>
        <v>7903</v>
      </c>
      <c r="F122" s="117">
        <f t="shared" si="4"/>
        <v>0.36860663613212563</v>
      </c>
      <c r="G122" s="117">
        <f t="shared" si="5"/>
        <v>0.5707785642062689</v>
      </c>
    </row>
    <row r="123" spans="1:7" ht="24.75" customHeight="1">
      <c r="A123" s="47" t="s">
        <v>50</v>
      </c>
      <c r="B123" s="154" t="s">
        <v>145</v>
      </c>
      <c r="C123" s="136">
        <f>C124+C125</f>
        <v>82416.7</v>
      </c>
      <c r="D123" s="136">
        <f>D124+D125</f>
        <v>47197.9</v>
      </c>
      <c r="E123" s="136">
        <f>E124+E125</f>
        <v>24358.1</v>
      </c>
      <c r="F123" s="117">
        <f t="shared" si="4"/>
        <v>0.29554811100177514</v>
      </c>
      <c r="G123" s="117">
        <f t="shared" si="5"/>
        <v>0.5160844020602611</v>
      </c>
    </row>
    <row r="124" spans="1:7" ht="24.75" customHeight="1">
      <c r="A124" s="157" t="s">
        <v>51</v>
      </c>
      <c r="B124" s="153" t="s">
        <v>52</v>
      </c>
      <c r="C124" s="134">
        <f>МР!D106</f>
        <v>70330.9</v>
      </c>
      <c r="D124" s="134">
        <f>МР!E106</f>
        <v>42596</v>
      </c>
      <c r="E124" s="134">
        <f>МР!F106</f>
        <v>23184.5</v>
      </c>
      <c r="F124" s="117">
        <f t="shared" si="4"/>
        <v>0.329648845670964</v>
      </c>
      <c r="G124" s="117">
        <f t="shared" si="5"/>
        <v>0.5442881960747488</v>
      </c>
    </row>
    <row r="125" spans="1:7" ht="24.75" customHeight="1">
      <c r="A125" s="157" t="s">
        <v>53</v>
      </c>
      <c r="B125" s="153" t="s">
        <v>366</v>
      </c>
      <c r="C125" s="134">
        <f>МР!D107</f>
        <v>12085.8</v>
      </c>
      <c r="D125" s="134">
        <f>МР!E107</f>
        <v>4601.9</v>
      </c>
      <c r="E125" s="134">
        <f>МР!F107</f>
        <v>1173.6</v>
      </c>
      <c r="F125" s="117">
        <f t="shared" si="4"/>
        <v>0.09710569428585612</v>
      </c>
      <c r="G125" s="117">
        <f t="shared" si="5"/>
        <v>0.2550250983289511</v>
      </c>
    </row>
    <row r="126" spans="1:7" ht="16.5" customHeight="1">
      <c r="A126" s="47" t="s">
        <v>54</v>
      </c>
      <c r="B126" s="154" t="s">
        <v>55</v>
      </c>
      <c r="C126" s="136">
        <f>C127+C128+C129+C130</f>
        <v>21692</v>
      </c>
      <c r="D126" s="136">
        <f>D127+D128+D129+D130</f>
        <v>11303.1</v>
      </c>
      <c r="E126" s="136">
        <f>E127+E128+E129+E130</f>
        <v>8528.300000000001</v>
      </c>
      <c r="F126" s="117">
        <f t="shared" si="4"/>
        <v>0.3931541582150102</v>
      </c>
      <c r="G126" s="117">
        <f t="shared" si="5"/>
        <v>0.7545098247383462</v>
      </c>
    </row>
    <row r="127" spans="1:7" ht="36.75" customHeight="1">
      <c r="A127" s="157" t="s">
        <v>56</v>
      </c>
      <c r="B127" s="67" t="s">
        <v>194</v>
      </c>
      <c r="C127" s="134">
        <f>МР!D109+'МО г.Ртищево'!D84+'Кр-звезда'!D59+Макарово!D56+Октябрьский!D59+Салтыковка!D57+Урусово!D58+'Ш-Голицыно'!D58</f>
        <v>1696</v>
      </c>
      <c r="D127" s="134">
        <f>МР!E109+'МО г.Ртищево'!E84+'Кр-звезда'!E59+Макарово!E56+Октябрьский!E59+Салтыковка!E57+Урусово!E58+'Ш-Голицыно'!E58</f>
        <v>976.1</v>
      </c>
      <c r="E127" s="134">
        <f>МР!F109+'МО г.Ртищево'!F84+'Кр-звезда'!F59+Макарово!F56+Октябрьский!F59+Салтыковка!F57+Урусово!F58+'Ш-Голицыно'!F58</f>
        <v>727.0999999999999</v>
      </c>
      <c r="F127" s="117">
        <f t="shared" si="4"/>
        <v>0.4287146226415094</v>
      </c>
      <c r="G127" s="117">
        <f t="shared" si="5"/>
        <v>0.74490318614896</v>
      </c>
    </row>
    <row r="128" spans="1:7" ht="36.75" customHeight="1">
      <c r="A128" s="157" t="s">
        <v>57</v>
      </c>
      <c r="B128" s="67" t="s">
        <v>302</v>
      </c>
      <c r="C128" s="134">
        <f>МР!D110</f>
        <v>16373.1</v>
      </c>
      <c r="D128" s="134">
        <f>МР!E110</f>
        <v>7808.4</v>
      </c>
      <c r="E128" s="134">
        <f>МР!F110</f>
        <v>5983</v>
      </c>
      <c r="F128" s="117">
        <f t="shared" si="4"/>
        <v>0.36541644526693173</v>
      </c>
      <c r="G128" s="117">
        <f t="shared" si="5"/>
        <v>0.7662261154653963</v>
      </c>
    </row>
    <row r="129" spans="1:7" ht="36.75" customHeight="1" hidden="1">
      <c r="A129" s="157"/>
      <c r="B129" s="153" t="s">
        <v>166</v>
      </c>
      <c r="C129" s="134">
        <v>0</v>
      </c>
      <c r="D129" s="134">
        <v>0</v>
      </c>
      <c r="E129" s="134">
        <v>0</v>
      </c>
      <c r="F129" s="117" t="e">
        <f t="shared" si="4"/>
        <v>#DIV/0!</v>
      </c>
      <c r="G129" s="117" t="e">
        <f t="shared" si="5"/>
        <v>#DIV/0!</v>
      </c>
    </row>
    <row r="130" spans="1:7" ht="36.75" customHeight="1">
      <c r="A130" s="157" t="s">
        <v>58</v>
      </c>
      <c r="B130" s="153" t="s">
        <v>295</v>
      </c>
      <c r="C130" s="134">
        <f>МР!D118</f>
        <v>3622.9</v>
      </c>
      <c r="D130" s="134">
        <f>МР!E118</f>
        <v>2518.6</v>
      </c>
      <c r="E130" s="134">
        <f>МР!F118</f>
        <v>1818.2</v>
      </c>
      <c r="F130" s="117">
        <f t="shared" si="4"/>
        <v>0.5018631483066052</v>
      </c>
      <c r="G130" s="117">
        <f t="shared" si="5"/>
        <v>0.7219089970618598</v>
      </c>
    </row>
    <row r="131" spans="1:7" ht="34.5" customHeight="1">
      <c r="A131" s="66" t="s">
        <v>59</v>
      </c>
      <c r="B131" s="156" t="s">
        <v>123</v>
      </c>
      <c r="C131" s="136">
        <f>C132+C133</f>
        <v>27574.1</v>
      </c>
      <c r="D131" s="136">
        <f>D132+D133</f>
        <v>18273.199999999997</v>
      </c>
      <c r="E131" s="136">
        <f>E132+E133</f>
        <v>12441.300000000001</v>
      </c>
      <c r="F131" s="117">
        <f t="shared" si="4"/>
        <v>0.451195143268502</v>
      </c>
      <c r="G131" s="117">
        <f t="shared" si="5"/>
        <v>0.6808495501608915</v>
      </c>
    </row>
    <row r="132" spans="1:7" ht="34.5" customHeight="1">
      <c r="A132" s="157" t="s">
        <v>60</v>
      </c>
      <c r="B132" s="153" t="s">
        <v>124</v>
      </c>
      <c r="C132" s="134">
        <f>'МО г.Ртищево'!D86</f>
        <v>26978</v>
      </c>
      <c r="D132" s="134">
        <f>'МО г.Ртищево'!E86</f>
        <v>17925.6</v>
      </c>
      <c r="E132" s="134">
        <f>'МО г.Ртищево'!F86</f>
        <v>12213.1</v>
      </c>
      <c r="F132" s="117">
        <f t="shared" si="4"/>
        <v>0.45270590851805176</v>
      </c>
      <c r="G132" s="117">
        <f t="shared" si="5"/>
        <v>0.6813216851876647</v>
      </c>
    </row>
    <row r="133" spans="1:7" ht="34.5" customHeight="1">
      <c r="A133" s="157" t="s">
        <v>125</v>
      </c>
      <c r="B133" s="153" t="s">
        <v>126</v>
      </c>
      <c r="C133" s="134">
        <f>МР!D121</f>
        <v>596.1</v>
      </c>
      <c r="D133" s="134">
        <f>МР!E121</f>
        <v>347.6</v>
      </c>
      <c r="E133" s="134">
        <f>МР!F121</f>
        <v>228.2</v>
      </c>
      <c r="F133" s="117">
        <f t="shared" si="4"/>
        <v>0.3828216742157356</v>
      </c>
      <c r="G133" s="117">
        <f t="shared" si="5"/>
        <v>0.6565017261219792</v>
      </c>
    </row>
    <row r="134" spans="1:7" ht="34.5" customHeight="1">
      <c r="A134" s="66" t="s">
        <v>127</v>
      </c>
      <c r="B134" s="156" t="s">
        <v>128</v>
      </c>
      <c r="C134" s="136">
        <f>C135</f>
        <v>390</v>
      </c>
      <c r="D134" s="136">
        <f>D135</f>
        <v>320.7</v>
      </c>
      <c r="E134" s="136">
        <f>E135</f>
        <v>274.9</v>
      </c>
      <c r="F134" s="117">
        <f t="shared" si="4"/>
        <v>0.7048717948717949</v>
      </c>
      <c r="G134" s="117">
        <f t="shared" si="5"/>
        <v>0.8571874025569067</v>
      </c>
    </row>
    <row r="135" spans="1:7" ht="34.5" customHeight="1">
      <c r="A135" s="157" t="s">
        <v>129</v>
      </c>
      <c r="B135" s="153" t="s">
        <v>130</v>
      </c>
      <c r="C135" s="134">
        <f>МР!D124+'МО г.Ртищево'!D88</f>
        <v>390</v>
      </c>
      <c r="D135" s="134">
        <f>МР!E124+'МО г.Ртищево'!E88</f>
        <v>320.7</v>
      </c>
      <c r="E135" s="134">
        <f>МР!F124+'МО г.Ртищево'!F88</f>
        <v>274.9</v>
      </c>
      <c r="F135" s="117">
        <f t="shared" si="4"/>
        <v>0.7048717948717949</v>
      </c>
      <c r="G135" s="117">
        <f t="shared" si="5"/>
        <v>0.8571874025569067</v>
      </c>
    </row>
    <row r="136" spans="1:7" ht="34.5" customHeight="1">
      <c r="A136" s="66" t="s">
        <v>131</v>
      </c>
      <c r="B136" s="156" t="s">
        <v>132</v>
      </c>
      <c r="C136" s="136">
        <f>C137</f>
        <v>2200</v>
      </c>
      <c r="D136" s="136">
        <f>D137</f>
        <v>1100</v>
      </c>
      <c r="E136" s="136">
        <f>E137</f>
        <v>210.3</v>
      </c>
      <c r="F136" s="117">
        <f t="shared" si="4"/>
        <v>0.0955909090909091</v>
      </c>
      <c r="G136" s="117">
        <f t="shared" si="5"/>
        <v>0.1911818181818182</v>
      </c>
    </row>
    <row r="137" spans="1:7" ht="34.5" customHeight="1">
      <c r="A137" s="157" t="s">
        <v>134</v>
      </c>
      <c r="B137" s="153" t="s">
        <v>133</v>
      </c>
      <c r="C137" s="134">
        <f>МР!D126</f>
        <v>2200</v>
      </c>
      <c r="D137" s="134">
        <f>МР!E126</f>
        <v>1100</v>
      </c>
      <c r="E137" s="134">
        <f>МР!F126</f>
        <v>210.3</v>
      </c>
      <c r="F137" s="117">
        <f t="shared" si="4"/>
        <v>0.0955909090909091</v>
      </c>
      <c r="G137" s="117">
        <f t="shared" si="5"/>
        <v>0.1911818181818182</v>
      </c>
    </row>
    <row r="138" spans="1:7" ht="22.5" customHeight="1">
      <c r="A138" s="157"/>
      <c r="B138" s="154" t="s">
        <v>62</v>
      </c>
      <c r="C138" s="136">
        <f>C39+C54+C56+C62+C80+C117+C123+C126+C131+C134+C136+C115</f>
        <v>761250.7999999999</v>
      </c>
      <c r="D138" s="136">
        <f>D39+D54+D56+D62+D80+D117+D123+D126+D131+D134+D136+D115</f>
        <v>416253.9</v>
      </c>
      <c r="E138" s="136">
        <f>E39+E54+E56+E62+E80+E117+E123+E126+E131+E134+E136+E115</f>
        <v>216454.09999999995</v>
      </c>
      <c r="F138" s="117">
        <f t="shared" si="4"/>
        <v>0.2843400624340887</v>
      </c>
      <c r="G138" s="117">
        <f t="shared" si="5"/>
        <v>0.5200049777311394</v>
      </c>
    </row>
    <row r="139" spans="3:6" ht="18.75">
      <c r="C139" s="104"/>
      <c r="D139" s="104"/>
      <c r="E139" s="104"/>
      <c r="F139" s="143"/>
    </row>
    <row r="140" spans="3:6" ht="18">
      <c r="C140" s="104"/>
      <c r="D140" s="104"/>
      <c r="E140" s="104"/>
      <c r="F140" s="145"/>
    </row>
    <row r="141" spans="2:6" ht="18">
      <c r="B141" s="73" t="s">
        <v>87</v>
      </c>
      <c r="C141" s="104"/>
      <c r="D141" s="104"/>
      <c r="E141" s="104">
        <v>12625.1</v>
      </c>
      <c r="F141" s="146"/>
    </row>
    <row r="142" spans="2:6" ht="18">
      <c r="B142" s="73"/>
      <c r="C142" s="104"/>
      <c r="D142" s="104"/>
      <c r="E142" s="104"/>
      <c r="F142" s="146"/>
    </row>
    <row r="143" spans="2:6" ht="18">
      <c r="B143" s="73" t="s">
        <v>78</v>
      </c>
      <c r="C143" s="104"/>
      <c r="D143" s="104"/>
      <c r="E143" s="104"/>
      <c r="F143" s="146"/>
    </row>
    <row r="144" spans="2:7" ht="18.75">
      <c r="B144" s="73" t="s">
        <v>79</v>
      </c>
      <c r="C144" s="104"/>
      <c r="D144" s="104"/>
      <c r="E144" s="104"/>
      <c r="F144" s="146"/>
      <c r="G144" s="147"/>
    </row>
    <row r="145" spans="2:6" ht="18">
      <c r="B145" s="73"/>
      <c r="C145" s="104"/>
      <c r="D145" s="104"/>
      <c r="E145" s="104"/>
      <c r="F145" s="146"/>
    </row>
    <row r="146" spans="2:6" ht="18">
      <c r="B146" s="73" t="s">
        <v>80</v>
      </c>
      <c r="C146" s="104"/>
      <c r="D146" s="104"/>
      <c r="E146" s="104"/>
      <c r="F146" s="146"/>
    </row>
    <row r="147" spans="2:7" ht="18.75">
      <c r="B147" s="73" t="s">
        <v>81</v>
      </c>
      <c r="C147" s="104"/>
      <c r="D147" s="104"/>
      <c r="E147" s="104"/>
      <c r="F147" s="146"/>
      <c r="G147" s="148"/>
    </row>
    <row r="148" spans="2:6" ht="18">
      <c r="B148" s="73"/>
      <c r="C148" s="104"/>
      <c r="D148" s="104"/>
      <c r="E148" s="104"/>
      <c r="F148" s="146"/>
    </row>
    <row r="149" spans="2:6" ht="18">
      <c r="B149" s="73" t="s">
        <v>82</v>
      </c>
      <c r="C149" s="104"/>
      <c r="D149" s="104"/>
      <c r="E149" s="104"/>
      <c r="F149" s="146"/>
    </row>
    <row r="150" spans="2:7" ht="18.75">
      <c r="B150" s="73" t="s">
        <v>83</v>
      </c>
      <c r="C150" s="104"/>
      <c r="D150" s="104"/>
      <c r="E150" s="104"/>
      <c r="F150" s="146"/>
      <c r="G150" s="149"/>
    </row>
    <row r="151" spans="2:6" ht="18">
      <c r="B151" s="73"/>
      <c r="C151" s="104"/>
      <c r="D151" s="104"/>
      <c r="E151" s="104"/>
      <c r="F151" s="146"/>
    </row>
    <row r="152" spans="2:6" ht="18">
      <c r="B152" s="73" t="s">
        <v>84</v>
      </c>
      <c r="C152" s="104"/>
      <c r="D152" s="104"/>
      <c r="E152" s="104"/>
      <c r="F152" s="146"/>
    </row>
    <row r="153" spans="1:7" ht="18.75">
      <c r="A153" s="69"/>
      <c r="B153" s="73" t="s">
        <v>85</v>
      </c>
      <c r="C153" s="104"/>
      <c r="D153" s="104"/>
      <c r="E153" s="104">
        <v>3000</v>
      </c>
      <c r="F153" s="146"/>
      <c r="G153" s="150"/>
    </row>
    <row r="154" spans="1:6" ht="12" customHeight="1" hidden="1">
      <c r="A154" s="69"/>
      <c r="B154" s="73"/>
      <c r="C154" s="104"/>
      <c r="D154" s="104"/>
      <c r="E154" s="104"/>
      <c r="F154" s="146"/>
    </row>
    <row r="155" spans="1:6" ht="5.25" customHeight="1" hidden="1">
      <c r="A155" s="69"/>
      <c r="B155" s="73"/>
      <c r="C155" s="104"/>
      <c r="D155" s="104"/>
      <c r="E155" s="104"/>
      <c r="F155" s="146"/>
    </row>
    <row r="156" spans="1:7" ht="45" customHeight="1">
      <c r="A156" s="69"/>
      <c r="B156" s="73" t="s">
        <v>86</v>
      </c>
      <c r="C156" s="104"/>
      <c r="D156" s="104"/>
      <c r="E156" s="104">
        <f>E141+E34-E138-E153</f>
        <v>16571.90000000008</v>
      </c>
      <c r="F156" s="146"/>
      <c r="G156" s="151"/>
    </row>
    <row r="157" spans="1:6" ht="18">
      <c r="A157" s="69"/>
      <c r="C157" s="104"/>
      <c r="D157" s="104"/>
      <c r="E157" s="104"/>
      <c r="F157" s="146"/>
    </row>
    <row r="158" spans="1:6" ht="18" hidden="1">
      <c r="A158" s="69"/>
      <c r="C158" s="104"/>
      <c r="D158" s="104"/>
      <c r="E158" s="104"/>
      <c r="F158" s="146"/>
    </row>
    <row r="159" spans="1:6" ht="18">
      <c r="A159" s="69"/>
      <c r="B159" s="73" t="s">
        <v>88</v>
      </c>
      <c r="C159" s="104"/>
      <c r="D159" s="104"/>
      <c r="E159" s="104"/>
      <c r="F159" s="146"/>
    </row>
    <row r="160" spans="1:6" ht="18">
      <c r="A160" s="69"/>
      <c r="B160" s="73" t="s">
        <v>89</v>
      </c>
      <c r="C160" s="104"/>
      <c r="D160" s="104"/>
      <c r="E160" s="104"/>
      <c r="F160" s="146"/>
    </row>
    <row r="161" spans="1:6" ht="18">
      <c r="A161" s="69"/>
      <c r="B161" s="73" t="s">
        <v>90</v>
      </c>
      <c r="C161" s="104"/>
      <c r="D161" s="104"/>
      <c r="E161" s="104"/>
      <c r="F161" s="146"/>
    </row>
  </sheetData>
  <sheetProtection/>
  <mergeCells count="16">
    <mergeCell ref="A1:G1"/>
    <mergeCell ref="A2:A3"/>
    <mergeCell ref="B2:B3"/>
    <mergeCell ref="C2:C3"/>
    <mergeCell ref="E2:E3"/>
    <mergeCell ref="G2:G3"/>
    <mergeCell ref="D2:D3"/>
    <mergeCell ref="F2:F3"/>
    <mergeCell ref="A36:G36"/>
    <mergeCell ref="F37:F38"/>
    <mergeCell ref="G37:G38"/>
    <mergeCell ref="A37:A38"/>
    <mergeCell ref="B37:B38"/>
    <mergeCell ref="C37:C38"/>
    <mergeCell ref="E37:E38"/>
    <mergeCell ref="D37:D38"/>
  </mergeCells>
  <printOptions/>
  <pageMargins left="0.7874015748031497" right="0.3937007874015748" top="0.5905511811023623" bottom="0.5905511811023623" header="0" footer="0"/>
  <pageSetup fitToHeight="6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2017-05-15T06:44:33Z</cp:lastPrinted>
  <dcterms:created xsi:type="dcterms:W3CDTF">1996-10-08T23:32:33Z</dcterms:created>
  <dcterms:modified xsi:type="dcterms:W3CDTF">2017-05-15T06:44:39Z</dcterms:modified>
  <cp:category/>
  <cp:version/>
  <cp:contentType/>
  <cp:contentStatus/>
</cp:coreProperties>
</file>