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<sst xmlns="http://schemas.openxmlformats.org/spreadsheetml/2006/main" count="263" uniqueCount="228">
  <si>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</si>
  <si>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</si>
  <si>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</si>
  <si>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</si>
  <si>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</si>
  <si>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</si>
  <si>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</si>
  <si>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</si>
  <si>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</si>
  <si>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</si>
  <si>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</si>
  <si>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</si>
  <si>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</si>
  <si>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</si>
  <si>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</si>
  <si>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</si>
  <si>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</si>
  <si>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</si>
  <si>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</si>
  <si>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</si>
  <si>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</si>
  <si>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</si>
  <si>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</si>
  <si>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</si>
  <si>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</si>
  <si>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</si>
  <si>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</si>
  <si>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</si>
  <si>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</si>
  <si>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</si>
  <si>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</si>
  <si>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</si>
  <si>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</si>
  <si>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</si>
  <si>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</si>
  <si>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</si>
  <si>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</si>
  <si>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</si>
  <si>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</si>
  <si>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</si>
  <si>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</si>
  <si>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</si>
  <si>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</si>
  <si>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</si>
  <si>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</si>
  <si>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</si>
  <si>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</si>
  <si>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</si>
  <si>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</si>
  <si>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</si>
  <si>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</si>
  <si>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</si>
  <si>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</si>
  <si>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</si>
  <si>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</si>
  <si>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</si>
  <si>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</si>
  <si>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</si>
  <si>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</si>
  <si>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</si>
  <si>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</si>
  <si>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</si>
  <si>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</si>
  <si>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</si>
  <si>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</si>
  <si>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</si>
  <si>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</si>
  <si>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</si>
  <si>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</si>
  <si>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</si>
  <si>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</si>
  <si>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</si>
  <si>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</si>
  <si>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</si>
  <si>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</si>
  <si>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</si>
  <si>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</si>
  <si>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</si>
  <si>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</si>
  <si>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</si>
  <si>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</si>
  <si>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</si>
  <si>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</si>
  <si>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</si>
  <si>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</si>
  <si>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</si>
  <si>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</si>
  <si>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</si>
  <si>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</si>
  <si>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</si>
  <si>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</si>
  <si>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</si>
  <si>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</si>
  <si>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</si>
  <si>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</si>
  <si>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</si>
  <si>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</si>
  <si>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</si>
  <si>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</si>
  <si>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</si>
  <si>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</si>
  <si>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</si>
  <si>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</si>
  <si>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</si>
  <si>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</si>
  <si>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</si>
  <si>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</si>
  <si>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</si>
  <si>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</si>
  <si>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</si>
  <si>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</si>
  <si>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</si>
  <si>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</si>
  <si>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</si>
  <si>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</si>
  <si>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</si>
  <si>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</si>
  <si>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</si>
  <si>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</si>
  <si>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</si>
  <si>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</si>
  <si>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</si>
  <si>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</si>
  <si>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</si>
  <si>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</si>
  <si>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</si>
  <si>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</si>
  <si>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</si>
  <si>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</si>
  <si>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</si>
  <si>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</si>
  <si>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</si>
  <si>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</si>
  <si>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</si>
  <si>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</si>
  <si>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</si>
  <si>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</si>
  <si>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</si>
  <si>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</si>
  <si>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</si>
  <si>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</si>
  <si>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</si>
  <si>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</si>
  <si>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</si>
  <si>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</si>
  <si>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</si>
  <si>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</si>
  <si>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</si>
  <si>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</si>
  <si>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</si>
  <si>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</si>
  <si>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</si>
  <si>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</si>
  <si>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</si>
  <si>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</si>
  <si>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</si>
  <si>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</si>
  <si>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</si>
  <si>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</si>
  <si>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</si>
  <si>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</si>
  <si>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</si>
  <si>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</si>
  <si>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</si>
  <si>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</si>
  <si>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</si>
  <si>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</si>
  <si>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</si>
  <si>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</si>
  <si>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</si>
  <si>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</si>
  <si>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</si>
  <si>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</si>
  <si>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</si>
  <si>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</si>
  <si>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</si>
  <si>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</si>
  <si>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</si>
  <si>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</si>
  <si>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</si>
  <si>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</si>
  <si>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</si>
  <si>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</si>
  <si>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</si>
  <si>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</si>
  <si>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</si>
  <si>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</si>
  <si>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</si>
  <si>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</si>
  <si>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</si>
  <si>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</si>
  <si>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</si>
  <si>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</si>
  <si>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</si>
  <si>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</si>
  <si>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</si>
  <si>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</si>
  <si>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</si>
  <si>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</si>
  <si>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</si>
  <si>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</si>
  <si>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</si>
  <si>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</si>
  <si>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</si>
  <si>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 xml:space="preserve">Сведения 
об исполнении бюджета Ртищевского муниципального района 
за 1 квартал 2019 года
</t>
  </si>
  <si>
    <t>Уточненные годовые плановые назначения, тыс. рублей</t>
  </si>
  <si>
    <t>Уточненные квартальные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</si>
  <si>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</si>
  <si>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</si>
  <si>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</si>
  <si>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НАЛОГОВЫЕ И НЕНАЛОГОВЫЕ ДОХОДЫ</t>
  </si>
  <si>
    <t>Единый сельскохозяйственный налог</t>
  </si>
  <si>
    <t xml:space="preserve">Доходы от продажи материальных и нематариальных активов (имущества, земельных участков) </t>
  </si>
  <si>
    <t>Штрафы, санкции, возмещение ущерба (в том числе штрафы ГРОВД)</t>
  </si>
  <si>
    <t xml:space="preserve">Иные межбюджетные трансферты на выполнение переданных полномочий </t>
  </si>
  <si>
    <t>Другие общегосударственные вопросы, в том числе:</t>
  </si>
  <si>
    <t>Администрация муниципального района</t>
  </si>
  <si>
    <t xml:space="preserve">Отдел по управлению имуществом </t>
  </si>
  <si>
    <t>Дорожное хозяйство (дорожные фонды), в том числе:</t>
  </si>
  <si>
    <t>Реализация мероприятий по обеспечению жильем молодых семей за счет средств федерального, областного и  местного бюджетов</t>
  </si>
  <si>
    <t>Охрана семьи и детства  (компенсация части родительской платы, опека несовершеннолетних)</t>
  </si>
  <si>
    <t>Жилищное хозяйство, в том числе:</t>
  </si>
  <si>
    <t>Модернизация объектов водоснабжения и водоотведения</t>
  </si>
  <si>
    <t xml:space="preserve">Расходы на обеспечение деятельности муниципальных казенных учреждений  </t>
  </si>
  <si>
    <t>Предоставление грантов начинающим субъектам малого предпринимательства на создание собственного бизнеса</t>
  </si>
  <si>
    <t>ИТОГО ДОХОДОВ</t>
  </si>
  <si>
    <t>Верно: начальник отдела делопрозводства                                                      Ю.А. Малюгина</t>
  </si>
  <si>
    <t xml:space="preserve">Приложение № 1
к распоряжению администрации Ртищевского  муниципального района 
 от  30 апреля 2019 года  № 329-р
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</si>
</sst>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  <numFmt numFmtId="201" formatCode="000\.000\.000"/>
    <numFmt numFmtId="202" formatCode="0\.0\.0"/>
    <numFmt numFmtId="203" formatCode="000"/>
    <numFmt numFmtId="204" formatCode="0000000000"/>
    <numFmt numFmtId="205" formatCode="0000"/>
    <numFmt numFmtId="206" formatCode="000\.00\.000\.0"/>
    <numFmt numFmtId="207" formatCode="#,##0.0_ ;[Red]\-#,##0.0\ "/>
    <numFmt numFmtId="208" formatCode="#,##0.00_ ;[Red]\-#,##0.00\ "/>
  </numFmts>
  <fonts count="24">
    <font>
      <sz val="10"/>
      <name val="Arial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85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 vertical="top" wrapText="1"/>
    </xf>
    <xf numFmtId="9" fontId="2" fillId="0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195" fontId="2" fillId="0" borderId="10" xfId="62" applyNumberFormat="1" applyFont="1" applyFill="1" applyBorder="1" applyAlignment="1" applyProtection="1">
      <alignment vertical="center" wrapText="1"/>
      <protection hidden="1"/>
    </xf>
    <xf numFmtId="49" fontId="2" fillId="0" borderId="10" xfId="62" applyNumberFormat="1" applyFont="1" applyFill="1" applyBorder="1" applyAlignment="1" applyProtection="1">
      <alignment vertical="center" wrapText="1"/>
      <protection hidden="1"/>
    </xf>
    <xf numFmtId="49" fontId="2" fillId="0" borderId="10" xfId="0" applyNumberFormat="1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204" fontId="2" fillId="0" borderId="10" xfId="85" applyNumberFormat="1" applyFont="1" applyFill="1" applyBorder="1" applyAlignment="1" applyProtection="1">
      <alignment horizontal="center"/>
      <protection hidden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85" fontId="6" fillId="0" borderId="1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195" fontId="6" fillId="0" borderId="10" xfId="62" applyNumberFormat="1" applyFont="1" applyFill="1" applyBorder="1" applyAlignment="1" applyProtection="1">
      <alignment vertical="center" wrapText="1"/>
      <protection hidden="1"/>
    </xf>
    <xf numFmtId="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9" fontId="6" fillId="0" borderId="10" xfId="62" applyNumberFormat="1" applyFont="1" applyFill="1" applyBorder="1" applyAlignment="1" applyProtection="1">
      <alignment vertical="center" wrapText="1"/>
      <protection hidden="1"/>
    </xf>
    <xf numFmtId="195" fontId="6" fillId="0" borderId="10" xfId="62" applyNumberFormat="1" applyFont="1" applyFill="1" applyBorder="1" applyAlignment="1" applyProtection="1">
      <alignment wrapText="1"/>
      <protection hidden="1"/>
    </xf>
    <xf numFmtId="49" fontId="6" fillId="0" borderId="10" xfId="62" applyNumberFormat="1" applyFont="1" applyFill="1" applyBorder="1" applyAlignment="1" applyProtection="1">
      <alignment wrapText="1"/>
      <protection hidden="1"/>
    </xf>
    <xf numFmtId="49" fontId="6" fillId="0" borderId="10" xfId="0" applyNumberFormat="1" applyFont="1" applyFill="1" applyBorder="1" applyAlignment="1">
      <alignment vertical="top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5" fontId="2" fillId="0" borderId="10" xfId="86" applyNumberFormat="1" applyFont="1" applyFill="1" applyBorder="1" applyAlignment="1" applyProtection="1">
      <alignment horizontal="center"/>
      <protection hidden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4" xfId="91"/>
    <cellStyle name="Обычный 2 5" xfId="92"/>
    <cellStyle name="Обычный 2 6" xfId="93"/>
    <cellStyle name="Обычный 2 7" xfId="94"/>
    <cellStyle name="Обычный 2 8" xfId="95"/>
    <cellStyle name="Обычный 2 9" xfId="96"/>
    <cellStyle name="Обычный 20" xfId="97"/>
    <cellStyle name="Обычный 21" xfId="98"/>
    <cellStyle name="Обычный 22" xfId="99"/>
    <cellStyle name="Обычный 23" xfId="100"/>
    <cellStyle name="Обычный 24" xfId="101"/>
    <cellStyle name="Обычный 25" xfId="102"/>
    <cellStyle name="Обычный 26" xfId="103"/>
    <cellStyle name="Обычный 27" xfId="104"/>
    <cellStyle name="Обычный 28" xfId="105"/>
    <cellStyle name="Обычный 29" xfId="106"/>
    <cellStyle name="Обычный 3" xfId="107"/>
    <cellStyle name="Обычный 30" xfId="108"/>
    <cellStyle name="Обычный 31" xfId="109"/>
    <cellStyle name="Обычный 32" xfId="110"/>
    <cellStyle name="Обычный 33" xfId="111"/>
    <cellStyle name="Обычный 34" xfId="112"/>
    <cellStyle name="Обычный 35" xfId="113"/>
    <cellStyle name="Обычный 4" xfId="114"/>
    <cellStyle name="Обычный 5" xfId="115"/>
    <cellStyle name="Обычный 6" xfId="116"/>
    <cellStyle name="Обычный 7" xfId="117"/>
    <cellStyle name="Обычный 8" xfId="118"/>
    <cellStyle name="Обычный 9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0"/>
  <sheetViews>
    <sheetView tabSelected="1" view="pageBreakPreview" zoomScaleNormal="85" zoomScaleSheetLayoutView="100" workbookViewId="0" topLeftCell="B108">
      <selection activeCell="D1" sqref="D1:H1"/>
    </sheetView>
  </sheetViews>
  <sheetFormatPr defaultColWidth="9.140625" defaultRowHeight="12.75"/>
  <cols>
    <col min="1" max="1" width="1.8515625" style="1" hidden="1" customWidth="1"/>
    <col min="2" max="2" width="52.00390625" style="1" customWidth="1"/>
    <col min="3" max="3" width="15.7109375" style="2" hidden="1" customWidth="1"/>
    <col min="4" max="4" width="18.28125" style="26" customWidth="1"/>
    <col min="5" max="5" width="17.8515625" style="26" customWidth="1"/>
    <col min="6" max="6" width="15.28125" style="26" customWidth="1"/>
    <col min="7" max="7" width="17.57421875" style="26" customWidth="1"/>
    <col min="8" max="8" width="16.7109375" style="26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8" ht="93" customHeight="1">
      <c r="A1" s="30"/>
      <c r="B1" s="30"/>
      <c r="C1" s="31"/>
      <c r="D1" s="61" t="s">
        <v>227</v>
      </c>
      <c r="E1" s="61"/>
      <c r="F1" s="61"/>
      <c r="G1" s="61"/>
      <c r="H1" s="61"/>
    </row>
    <row r="2" spans="1:9" ht="75.75" customHeight="1">
      <c r="A2" s="67" t="s">
        <v>204</v>
      </c>
      <c r="B2" s="67"/>
      <c r="C2" s="67"/>
      <c r="D2" s="67"/>
      <c r="E2" s="67"/>
      <c r="F2" s="67"/>
      <c r="G2" s="67"/>
      <c r="H2" s="67"/>
      <c r="I2" s="3"/>
    </row>
    <row r="3" spans="1:9" ht="80.25" customHeight="1" hidden="1">
      <c r="A3" s="32"/>
      <c r="B3" s="40"/>
      <c r="C3" s="40"/>
      <c r="D3" s="32"/>
      <c r="E3" s="40"/>
      <c r="F3" s="32"/>
      <c r="G3" s="32"/>
      <c r="H3" s="40"/>
      <c r="I3" s="3"/>
    </row>
    <row r="4" spans="1:9" ht="12.75" customHeight="1">
      <c r="A4" s="68"/>
      <c r="B4" s="75" t="s">
        <v>0</v>
      </c>
      <c r="C4" s="62" t="s">
        <v>73</v>
      </c>
      <c r="D4" s="64" t="s">
        <v>205</v>
      </c>
      <c r="E4" s="65" t="s">
        <v>206</v>
      </c>
      <c r="F4" s="64" t="s">
        <v>207</v>
      </c>
      <c r="G4" s="64" t="s">
        <v>208</v>
      </c>
      <c r="H4" s="65" t="s">
        <v>209</v>
      </c>
      <c r="I4" s="4"/>
    </row>
    <row r="5" spans="1:9" ht="100.5" customHeight="1">
      <c r="A5" s="68"/>
      <c r="B5" s="76"/>
      <c r="C5" s="63"/>
      <c r="D5" s="64"/>
      <c r="E5" s="66"/>
      <c r="F5" s="64"/>
      <c r="G5" s="64"/>
      <c r="H5" s="66"/>
      <c r="I5" s="4"/>
    </row>
    <row r="6" spans="1:9" ht="22.5" customHeight="1">
      <c r="A6" s="33"/>
      <c r="B6" s="34">
        <v>1</v>
      </c>
      <c r="C6" s="35"/>
      <c r="D6" s="36">
        <v>2</v>
      </c>
      <c r="E6" s="37">
        <v>3</v>
      </c>
      <c r="F6" s="37">
        <v>4</v>
      </c>
      <c r="G6" s="36">
        <v>5</v>
      </c>
      <c r="H6" s="36">
        <v>6</v>
      </c>
      <c r="I6" s="4"/>
    </row>
    <row r="7" spans="1:9" ht="26.25" customHeight="1">
      <c r="A7" s="5"/>
      <c r="B7" s="6" t="s">
        <v>210</v>
      </c>
      <c r="C7" s="7"/>
      <c r="D7" s="8">
        <f>D8+D10+D11+D12+D13+D14+D15+D16+D17+D18+D19+D20+D22+D23+D24+D25+D26+D28+D9</f>
        <v>172705.59999999998</v>
      </c>
      <c r="E7" s="8">
        <f>E8+E10+E11+E12+E13+E14+E15+E16+E17+E18+E19+E20+E22+E23+E24+E25+E26+E28+E9</f>
        <v>39275.9</v>
      </c>
      <c r="F7" s="8">
        <f>F8+F10+F11+F12+F13+F14+F15+F16+F17+F18+F19+F20+F22+F23+F24+F25+F26+F28+F9+F21</f>
        <v>52961.69999999999</v>
      </c>
      <c r="G7" s="57">
        <f>F7/D7</f>
        <v>0.30665884603626054</v>
      </c>
      <c r="H7" s="57">
        <f>F7/E7</f>
        <v>1.348452868043762</v>
      </c>
      <c r="I7" s="10"/>
    </row>
    <row r="8" spans="1:9" ht="16.5">
      <c r="A8" s="5"/>
      <c r="B8" s="6" t="s">
        <v>158</v>
      </c>
      <c r="C8" s="7"/>
      <c r="D8" s="8">
        <v>119313</v>
      </c>
      <c r="E8" s="8">
        <v>26710</v>
      </c>
      <c r="F8" s="8">
        <v>27290.5</v>
      </c>
      <c r="G8" s="57">
        <f aca="true" t="shared" si="0" ref="G8:G36">F8/D8</f>
        <v>0.228730314383177</v>
      </c>
      <c r="H8" s="57">
        <f aca="true" t="shared" si="1" ref="H8:H36">F8/E8</f>
        <v>1.021733433171097</v>
      </c>
      <c r="I8" s="10"/>
    </row>
    <row r="9" spans="1:9" ht="33">
      <c r="A9" s="5"/>
      <c r="B9" s="6" t="s">
        <v>159</v>
      </c>
      <c r="C9" s="7"/>
      <c r="D9" s="8">
        <v>100</v>
      </c>
      <c r="E9" s="8">
        <v>25</v>
      </c>
      <c r="F9" s="8">
        <v>132.4</v>
      </c>
      <c r="G9" s="57">
        <f t="shared" si="0"/>
        <v>1.324</v>
      </c>
      <c r="H9" s="57">
        <f t="shared" si="1"/>
        <v>5.296</v>
      </c>
      <c r="I9" s="10"/>
    </row>
    <row r="10" spans="1:9" ht="33">
      <c r="A10" s="5"/>
      <c r="B10" s="6" t="s">
        <v>160</v>
      </c>
      <c r="C10" s="7"/>
      <c r="D10" s="8">
        <v>12500</v>
      </c>
      <c r="E10" s="8">
        <v>3100</v>
      </c>
      <c r="F10" s="8">
        <v>2802.6</v>
      </c>
      <c r="G10" s="57">
        <f t="shared" si="0"/>
        <v>0.224208</v>
      </c>
      <c r="H10" s="57">
        <f t="shared" si="1"/>
        <v>0.9040645161290323</v>
      </c>
      <c r="I10" s="10"/>
    </row>
    <row r="11" spans="1:9" ht="16.5">
      <c r="A11" s="5"/>
      <c r="B11" s="6" t="s">
        <v>211</v>
      </c>
      <c r="C11" s="7"/>
      <c r="D11" s="8">
        <v>8776</v>
      </c>
      <c r="E11" s="8">
        <v>3500</v>
      </c>
      <c r="F11" s="8">
        <v>8929</v>
      </c>
      <c r="G11" s="57">
        <f t="shared" si="0"/>
        <v>1.0174339106654513</v>
      </c>
      <c r="H11" s="57">
        <f t="shared" si="1"/>
        <v>2.551142857142857</v>
      </c>
      <c r="I11" s="10"/>
    </row>
    <row r="12" spans="1:9" ht="16.5" hidden="1">
      <c r="A12" s="5"/>
      <c r="B12" s="6" t="s">
        <v>1</v>
      </c>
      <c r="C12" s="7"/>
      <c r="D12" s="8">
        <v>0</v>
      </c>
      <c r="E12" s="8">
        <v>0</v>
      </c>
      <c r="F12" s="8">
        <v>0</v>
      </c>
      <c r="G12" s="57" t="e">
        <f t="shared" si="0"/>
        <v>#DIV/0!</v>
      </c>
      <c r="H12" s="57" t="e">
        <f t="shared" si="1"/>
        <v>#DIV/0!</v>
      </c>
      <c r="I12" s="10"/>
    </row>
    <row r="13" spans="1:9" ht="16.5">
      <c r="A13" s="5"/>
      <c r="B13" s="6" t="s">
        <v>93</v>
      </c>
      <c r="C13" s="7"/>
      <c r="D13" s="8">
        <v>19241.3</v>
      </c>
      <c r="E13" s="8">
        <v>3498.9</v>
      </c>
      <c r="F13" s="8">
        <v>6166.1</v>
      </c>
      <c r="G13" s="57">
        <f t="shared" si="0"/>
        <v>0.3204617151647758</v>
      </c>
      <c r="H13" s="57">
        <f t="shared" si="1"/>
        <v>1.76229672182686</v>
      </c>
      <c r="I13" s="10"/>
    </row>
    <row r="14" spans="1:9" ht="16.5" hidden="1">
      <c r="A14" s="5"/>
      <c r="B14" s="6" t="s">
        <v>2</v>
      </c>
      <c r="C14" s="7"/>
      <c r="D14" s="8">
        <v>0</v>
      </c>
      <c r="E14" s="8">
        <v>0</v>
      </c>
      <c r="F14" s="8">
        <v>0</v>
      </c>
      <c r="G14" s="57" t="e">
        <f t="shared" si="0"/>
        <v>#DIV/0!</v>
      </c>
      <c r="H14" s="57" t="e">
        <f t="shared" si="1"/>
        <v>#DIV/0!</v>
      </c>
      <c r="I14" s="10"/>
    </row>
    <row r="15" spans="1:9" ht="17.25" customHeight="1">
      <c r="A15" s="5"/>
      <c r="B15" s="6" t="s">
        <v>161</v>
      </c>
      <c r="C15" s="7"/>
      <c r="D15" s="8">
        <v>4676</v>
      </c>
      <c r="E15" s="8">
        <v>800</v>
      </c>
      <c r="F15" s="8">
        <v>857.7</v>
      </c>
      <c r="G15" s="57">
        <f t="shared" si="0"/>
        <v>0.18342600513259197</v>
      </c>
      <c r="H15" s="57">
        <f t="shared" si="1"/>
        <v>1.072125</v>
      </c>
      <c r="I15" s="10"/>
    </row>
    <row r="16" spans="1:9" ht="18" customHeight="1" hidden="1">
      <c r="A16" s="5"/>
      <c r="B16" s="6" t="s">
        <v>132</v>
      </c>
      <c r="C16" s="7"/>
      <c r="D16" s="8"/>
      <c r="E16" s="8"/>
      <c r="F16" s="8"/>
      <c r="G16" s="57" t="e">
        <f t="shared" si="0"/>
        <v>#DIV/0!</v>
      </c>
      <c r="H16" s="57" t="e">
        <f t="shared" si="1"/>
        <v>#DIV/0!</v>
      </c>
      <c r="I16" s="10"/>
    </row>
    <row r="17" spans="1:9" ht="33">
      <c r="A17" s="5"/>
      <c r="B17" s="6" t="s">
        <v>162</v>
      </c>
      <c r="C17" s="7"/>
      <c r="D17" s="8">
        <v>4400</v>
      </c>
      <c r="E17" s="8">
        <v>800</v>
      </c>
      <c r="F17" s="8">
        <v>663.6</v>
      </c>
      <c r="G17" s="57">
        <f t="shared" si="0"/>
        <v>0.15081818181818182</v>
      </c>
      <c r="H17" s="57">
        <f t="shared" si="1"/>
        <v>0.8295</v>
      </c>
      <c r="I17" s="10"/>
    </row>
    <row r="18" spans="1:9" ht="30.75" customHeight="1">
      <c r="A18" s="5"/>
      <c r="B18" s="6" t="s">
        <v>165</v>
      </c>
      <c r="C18" s="7"/>
      <c r="D18" s="8">
        <v>400</v>
      </c>
      <c r="E18" s="8">
        <v>100</v>
      </c>
      <c r="F18" s="8">
        <v>97.7</v>
      </c>
      <c r="G18" s="57">
        <f t="shared" si="0"/>
        <v>0.24425</v>
      </c>
      <c r="H18" s="57">
        <f t="shared" si="1"/>
        <v>0.977</v>
      </c>
      <c r="I18" s="10"/>
    </row>
    <row r="19" spans="1:9" ht="25.5" customHeight="1" hidden="1">
      <c r="A19" s="5"/>
      <c r="B19" s="6" t="s">
        <v>3</v>
      </c>
      <c r="C19" s="7"/>
      <c r="D19" s="8">
        <v>0</v>
      </c>
      <c r="E19" s="8">
        <v>0</v>
      </c>
      <c r="F19" s="8">
        <v>0</v>
      </c>
      <c r="G19" s="57" t="e">
        <f t="shared" si="0"/>
        <v>#DIV/0!</v>
      </c>
      <c r="H19" s="57" t="e">
        <f t="shared" si="1"/>
        <v>#DIV/0!</v>
      </c>
      <c r="I19" s="10"/>
    </row>
    <row r="20" spans="1:9" ht="0.75" customHeight="1" hidden="1">
      <c r="A20" s="5"/>
      <c r="B20" s="6" t="s">
        <v>163</v>
      </c>
      <c r="C20" s="7"/>
      <c r="D20" s="8">
        <v>0</v>
      </c>
      <c r="E20" s="8">
        <v>0</v>
      </c>
      <c r="F20" s="8">
        <v>0</v>
      </c>
      <c r="G20" s="57" t="e">
        <f t="shared" si="0"/>
        <v>#DIV/0!</v>
      </c>
      <c r="H20" s="57" t="e">
        <f t="shared" si="1"/>
        <v>#DIV/0!</v>
      </c>
      <c r="I20" s="10"/>
    </row>
    <row r="21" spans="1:9" ht="47.25" customHeight="1">
      <c r="A21" s="5"/>
      <c r="B21" s="6" t="s">
        <v>163</v>
      </c>
      <c r="C21" s="7"/>
      <c r="D21" s="8">
        <v>0</v>
      </c>
      <c r="E21" s="8">
        <v>0</v>
      </c>
      <c r="F21" s="8">
        <v>22.4</v>
      </c>
      <c r="G21" s="57">
        <v>0</v>
      </c>
      <c r="H21" s="57">
        <v>0</v>
      </c>
      <c r="I21" s="10"/>
    </row>
    <row r="22" spans="1:9" ht="30.75" customHeight="1">
      <c r="A22" s="5"/>
      <c r="B22" s="6" t="s">
        <v>164</v>
      </c>
      <c r="C22" s="7"/>
      <c r="D22" s="8">
        <v>660</v>
      </c>
      <c r="E22" s="8">
        <v>146</v>
      </c>
      <c r="F22" s="8">
        <v>330.6</v>
      </c>
      <c r="G22" s="57">
        <f t="shared" si="0"/>
        <v>0.500909090909091</v>
      </c>
      <c r="H22" s="57">
        <f t="shared" si="1"/>
        <v>2.264383561643836</v>
      </c>
      <c r="I22" s="10"/>
    </row>
    <row r="23" spans="1:9" ht="18" customHeight="1" hidden="1">
      <c r="A23" s="5"/>
      <c r="B23" s="6" t="s">
        <v>148</v>
      </c>
      <c r="C23" s="7"/>
      <c r="D23" s="8"/>
      <c r="E23" s="8"/>
      <c r="F23" s="8"/>
      <c r="G23" s="57" t="e">
        <f t="shared" si="0"/>
        <v>#DIV/0!</v>
      </c>
      <c r="H23" s="57" t="e">
        <f t="shared" si="1"/>
        <v>#DIV/0!</v>
      </c>
      <c r="I23" s="10"/>
    </row>
    <row r="24" spans="1:9" ht="32.25" customHeight="1">
      <c r="A24" s="5"/>
      <c r="B24" s="6" t="s">
        <v>166</v>
      </c>
      <c r="C24" s="7"/>
      <c r="D24" s="8">
        <v>0</v>
      </c>
      <c r="E24" s="8">
        <v>0</v>
      </c>
      <c r="F24" s="8">
        <v>26.1</v>
      </c>
      <c r="G24" s="57">
        <v>0</v>
      </c>
      <c r="H24" s="57">
        <v>0</v>
      </c>
      <c r="I24" s="10"/>
    </row>
    <row r="25" spans="1:9" ht="49.5">
      <c r="A25" s="5"/>
      <c r="B25" s="6" t="s">
        <v>212</v>
      </c>
      <c r="C25" s="7"/>
      <c r="D25" s="8">
        <v>700</v>
      </c>
      <c r="E25" s="8">
        <v>150</v>
      </c>
      <c r="F25" s="8">
        <v>4695.6</v>
      </c>
      <c r="G25" s="57">
        <f t="shared" si="0"/>
        <v>6.708</v>
      </c>
      <c r="H25" s="57">
        <f t="shared" si="1"/>
        <v>31.304000000000002</v>
      </c>
      <c r="I25" s="10"/>
    </row>
    <row r="26" spans="1:9" ht="30.75" customHeight="1">
      <c r="A26" s="5"/>
      <c r="B26" s="6" t="s">
        <v>213</v>
      </c>
      <c r="C26" s="7"/>
      <c r="D26" s="8">
        <v>1939.3</v>
      </c>
      <c r="E26" s="8">
        <v>446</v>
      </c>
      <c r="F26" s="8">
        <v>947.1</v>
      </c>
      <c r="G26" s="57">
        <f t="shared" si="0"/>
        <v>0.48837209302325585</v>
      </c>
      <c r="H26" s="57">
        <f t="shared" si="1"/>
        <v>2.123542600896861</v>
      </c>
      <c r="I26" s="10"/>
    </row>
    <row r="27" spans="1:9" ht="0.75" customHeight="1" hidden="1">
      <c r="A27" s="5"/>
      <c r="B27" s="6" t="s">
        <v>4</v>
      </c>
      <c r="C27" s="7"/>
      <c r="D27" s="8">
        <v>1177.1</v>
      </c>
      <c r="E27" s="8">
        <v>291</v>
      </c>
      <c r="F27" s="8">
        <v>356.4</v>
      </c>
      <c r="G27" s="57">
        <f t="shared" si="0"/>
        <v>0.30277801376263697</v>
      </c>
      <c r="H27" s="57">
        <f t="shared" si="1"/>
        <v>1.224742268041237</v>
      </c>
      <c r="I27" s="10"/>
    </row>
    <row r="28" spans="1:9" ht="16.5">
      <c r="A28" s="5"/>
      <c r="B28" s="6" t="s">
        <v>5</v>
      </c>
      <c r="C28" s="7"/>
      <c r="D28" s="8">
        <v>0</v>
      </c>
      <c r="E28" s="8">
        <v>0</v>
      </c>
      <c r="F28" s="8">
        <v>0.3</v>
      </c>
      <c r="G28" s="57">
        <v>0</v>
      </c>
      <c r="H28" s="57">
        <v>0</v>
      </c>
      <c r="I28" s="10"/>
    </row>
    <row r="29" spans="1:9" ht="16.5">
      <c r="A29" s="5"/>
      <c r="B29" s="6" t="s">
        <v>6</v>
      </c>
      <c r="C29" s="7"/>
      <c r="D29" s="8">
        <f>D30+D31+D32+D33+D34+D35</f>
        <v>563845.4</v>
      </c>
      <c r="E29" s="8">
        <f>E30+E31+E32+E33+E34+E35</f>
        <v>139018.5</v>
      </c>
      <c r="F29" s="8">
        <f>F30+F31+F32+F33+F34+F35</f>
        <v>121511.4</v>
      </c>
      <c r="G29" s="57">
        <f t="shared" si="0"/>
        <v>0.21550481745528116</v>
      </c>
      <c r="H29" s="57">
        <f t="shared" si="1"/>
        <v>0.8740664012343681</v>
      </c>
      <c r="I29" s="10"/>
    </row>
    <row r="30" spans="1:9" ht="16.5">
      <c r="A30" s="5"/>
      <c r="B30" s="6" t="s">
        <v>7</v>
      </c>
      <c r="C30" s="7"/>
      <c r="D30" s="8">
        <v>138865.3</v>
      </c>
      <c r="E30" s="8">
        <v>34716.3</v>
      </c>
      <c r="F30" s="8">
        <v>32979</v>
      </c>
      <c r="G30" s="57">
        <f t="shared" si="0"/>
        <v>0.2374891351547147</v>
      </c>
      <c r="H30" s="57">
        <f t="shared" si="1"/>
        <v>0.9499572247042455</v>
      </c>
      <c r="I30" s="10"/>
    </row>
    <row r="31" spans="1:9" ht="16.5">
      <c r="A31" s="5"/>
      <c r="B31" s="6" t="s">
        <v>8</v>
      </c>
      <c r="C31" s="7"/>
      <c r="D31" s="8">
        <v>362727.4</v>
      </c>
      <c r="E31" s="8">
        <v>90681.9</v>
      </c>
      <c r="F31" s="8">
        <v>82729.7</v>
      </c>
      <c r="G31" s="57">
        <f t="shared" si="0"/>
        <v>0.22807678714097693</v>
      </c>
      <c r="H31" s="57">
        <f t="shared" si="1"/>
        <v>0.9123066455378637</v>
      </c>
      <c r="I31" s="10"/>
    </row>
    <row r="32" spans="1:9" ht="16.5">
      <c r="A32" s="5"/>
      <c r="B32" s="6" t="s">
        <v>9</v>
      </c>
      <c r="C32" s="7"/>
      <c r="D32" s="8">
        <v>58321.7</v>
      </c>
      <c r="E32" s="8">
        <v>12697.5</v>
      </c>
      <c r="F32" s="8">
        <v>5802.7</v>
      </c>
      <c r="G32" s="57">
        <f t="shared" si="0"/>
        <v>0.09949469922858901</v>
      </c>
      <c r="H32" s="57">
        <f t="shared" si="1"/>
        <v>0.4569954715495176</v>
      </c>
      <c r="I32" s="10"/>
    </row>
    <row r="33" spans="1:9" ht="33" customHeight="1">
      <c r="A33" s="5"/>
      <c r="B33" s="6" t="s">
        <v>214</v>
      </c>
      <c r="C33" s="7"/>
      <c r="D33" s="8">
        <f>191+3500</f>
        <v>3691</v>
      </c>
      <c r="E33" s="8">
        <f>47.8+875</f>
        <v>922.8</v>
      </c>
      <c r="F33" s="8">
        <v>0</v>
      </c>
      <c r="G33" s="57">
        <f t="shared" si="0"/>
        <v>0</v>
      </c>
      <c r="H33" s="57">
        <f t="shared" si="1"/>
        <v>0</v>
      </c>
      <c r="I33" s="10"/>
    </row>
    <row r="34" spans="1:9" ht="112.5" customHeight="1" hidden="1">
      <c r="A34" s="5"/>
      <c r="B34" s="6" t="s">
        <v>198</v>
      </c>
      <c r="C34" s="7"/>
      <c r="D34" s="8">
        <f>3500-3500</f>
        <v>0</v>
      </c>
      <c r="E34" s="8">
        <f>875-875</f>
        <v>0</v>
      </c>
      <c r="F34" s="8">
        <v>0</v>
      </c>
      <c r="G34" s="57" t="e">
        <f t="shared" si="0"/>
        <v>#DIV/0!</v>
      </c>
      <c r="H34" s="57" t="e">
        <f t="shared" si="1"/>
        <v>#DIV/0!</v>
      </c>
      <c r="I34" s="10"/>
    </row>
    <row r="35" spans="1:9" ht="66" customHeight="1">
      <c r="A35" s="5"/>
      <c r="B35" s="6" t="s">
        <v>203</v>
      </c>
      <c r="C35" s="7"/>
      <c r="D35" s="8">
        <v>240</v>
      </c>
      <c r="E35" s="8">
        <v>0</v>
      </c>
      <c r="F35" s="8">
        <v>0</v>
      </c>
      <c r="G35" s="57">
        <f t="shared" si="0"/>
        <v>0</v>
      </c>
      <c r="H35" s="57">
        <v>0</v>
      </c>
      <c r="I35" s="10"/>
    </row>
    <row r="36" spans="1:9" ht="16.5">
      <c r="A36" s="5"/>
      <c r="B36" s="6" t="s">
        <v>225</v>
      </c>
      <c r="C36" s="7"/>
      <c r="D36" s="8">
        <f>D7+D29</f>
        <v>736551</v>
      </c>
      <c r="E36" s="8">
        <f>E7+E29</f>
        <v>178294.4</v>
      </c>
      <c r="F36" s="8">
        <f>F7+F29</f>
        <v>174473.09999999998</v>
      </c>
      <c r="G36" s="57">
        <f t="shared" si="0"/>
        <v>0.23687850535808108</v>
      </c>
      <c r="H36" s="57">
        <f t="shared" si="1"/>
        <v>0.9785674704309276</v>
      </c>
      <c r="I36" s="10"/>
    </row>
    <row r="37" spans="1:9" ht="16.5" hidden="1">
      <c r="A37" s="5"/>
      <c r="B37" s="6" t="s">
        <v>50</v>
      </c>
      <c r="C37" s="7"/>
      <c r="D37" s="8">
        <f>D7</f>
        <v>172705.59999999998</v>
      </c>
      <c r="E37" s="8">
        <f>E7</f>
        <v>39275.9</v>
      </c>
      <c r="F37" s="8">
        <f>F7</f>
        <v>52961.69999999999</v>
      </c>
      <c r="G37" s="9">
        <f>F37/D37</f>
        <v>0.30665884603626054</v>
      </c>
      <c r="H37" s="9">
        <f>F37/E37</f>
        <v>1.348452868043762</v>
      </c>
      <c r="I37" s="10"/>
    </row>
    <row r="38" spans="1:9" ht="16.5">
      <c r="A38" s="72"/>
      <c r="B38" s="73"/>
      <c r="C38" s="73"/>
      <c r="D38" s="73"/>
      <c r="E38" s="73"/>
      <c r="F38" s="73"/>
      <c r="G38" s="73"/>
      <c r="H38" s="74"/>
      <c r="I38" s="11"/>
    </row>
    <row r="39" spans="1:9" ht="15" customHeight="1">
      <c r="A39" s="77" t="s">
        <v>72</v>
      </c>
      <c r="B39" s="78" t="s">
        <v>10</v>
      </c>
      <c r="C39" s="70" t="s">
        <v>73</v>
      </c>
      <c r="D39" s="64" t="s">
        <v>205</v>
      </c>
      <c r="E39" s="65" t="s">
        <v>206</v>
      </c>
      <c r="F39" s="64" t="s">
        <v>207</v>
      </c>
      <c r="G39" s="64" t="s">
        <v>208</v>
      </c>
      <c r="H39" s="65" t="s">
        <v>209</v>
      </c>
      <c r="I39" s="4"/>
    </row>
    <row r="40" spans="1:9" ht="89.25" customHeight="1">
      <c r="A40" s="77"/>
      <c r="B40" s="78"/>
      <c r="C40" s="71"/>
      <c r="D40" s="64"/>
      <c r="E40" s="66"/>
      <c r="F40" s="64"/>
      <c r="G40" s="64"/>
      <c r="H40" s="66"/>
      <c r="I40" s="4"/>
    </row>
    <row r="41" spans="1:9" ht="21.75" customHeight="1">
      <c r="A41" s="6"/>
      <c r="B41" s="39">
        <v>1</v>
      </c>
      <c r="C41" s="38"/>
      <c r="D41" s="36">
        <v>2</v>
      </c>
      <c r="E41" s="37">
        <v>3</v>
      </c>
      <c r="F41" s="37">
        <v>4</v>
      </c>
      <c r="G41" s="36">
        <v>5</v>
      </c>
      <c r="H41" s="36">
        <v>6</v>
      </c>
      <c r="I41" s="4"/>
    </row>
    <row r="42" spans="1:9" ht="19.5" customHeight="1">
      <c r="A42" s="7" t="s">
        <v>31</v>
      </c>
      <c r="B42" s="6" t="s">
        <v>11</v>
      </c>
      <c r="C42" s="7"/>
      <c r="D42" s="8">
        <f>D44+D49+D50+D47+D48+D46+D43</f>
        <v>56421.4</v>
      </c>
      <c r="E42" s="8">
        <f>E44+E49+E50+E47+E48+E46+E43</f>
        <v>13843.400000000001</v>
      </c>
      <c r="F42" s="8">
        <f>F44+F49+F50+F47+F48+F46+F43</f>
        <v>12017.8</v>
      </c>
      <c r="G42" s="57">
        <f aca="true" t="shared" si="2" ref="G42:G114">F42/D42</f>
        <v>0.2130007408536477</v>
      </c>
      <c r="H42" s="57">
        <f>F42/E42</f>
        <v>0.8681248826155423</v>
      </c>
      <c r="I42" s="12"/>
    </row>
    <row r="43" spans="1:9" ht="51.75" customHeight="1">
      <c r="A43" s="7" t="s">
        <v>32</v>
      </c>
      <c r="B43" s="6" t="s">
        <v>115</v>
      </c>
      <c r="C43" s="7" t="s">
        <v>32</v>
      </c>
      <c r="D43" s="8">
        <v>1900</v>
      </c>
      <c r="E43" s="8">
        <v>475</v>
      </c>
      <c r="F43" s="8">
        <v>390.8</v>
      </c>
      <c r="G43" s="57">
        <f t="shared" si="2"/>
        <v>0.2056842105263158</v>
      </c>
      <c r="H43" s="57">
        <f aca="true" t="shared" si="3" ref="H43:H106">F43/E43</f>
        <v>0.8227368421052632</v>
      </c>
      <c r="I43" s="12"/>
    </row>
    <row r="44" spans="1:14" ht="69.75" customHeight="1">
      <c r="A44" s="7" t="s">
        <v>33</v>
      </c>
      <c r="B44" s="6" t="s">
        <v>74</v>
      </c>
      <c r="C44" s="7" t="s">
        <v>33</v>
      </c>
      <c r="D44" s="8">
        <f>D45</f>
        <v>21563.7</v>
      </c>
      <c r="E44" s="8">
        <f>E45</f>
        <v>5789.6</v>
      </c>
      <c r="F44" s="8">
        <f>F45</f>
        <v>5254.8</v>
      </c>
      <c r="G44" s="57">
        <f t="shared" si="2"/>
        <v>0.24368730783678125</v>
      </c>
      <c r="H44" s="57">
        <f t="shared" si="3"/>
        <v>0.9076274699461102</v>
      </c>
      <c r="I44" s="13"/>
      <c r="J44" s="69"/>
      <c r="K44" s="69"/>
      <c r="L44" s="79"/>
      <c r="M44" s="79"/>
      <c r="N44" s="79"/>
    </row>
    <row r="45" spans="1:14" ht="16.5">
      <c r="A45" s="7"/>
      <c r="B45" s="6" t="s">
        <v>216</v>
      </c>
      <c r="C45" s="7" t="s">
        <v>33</v>
      </c>
      <c r="D45" s="8">
        <v>21563.7</v>
      </c>
      <c r="E45" s="8">
        <v>5789.6</v>
      </c>
      <c r="F45" s="8">
        <v>5254.8</v>
      </c>
      <c r="G45" s="57">
        <f t="shared" si="2"/>
        <v>0.24368730783678125</v>
      </c>
      <c r="H45" s="57">
        <f t="shared" si="3"/>
        <v>0.9076274699461102</v>
      </c>
      <c r="I45" s="13"/>
      <c r="J45" s="69"/>
      <c r="K45" s="69"/>
      <c r="L45" s="79"/>
      <c r="M45" s="79"/>
      <c r="N45" s="79"/>
    </row>
    <row r="46" spans="1:14" ht="67.5" customHeight="1" hidden="1">
      <c r="A46" s="7" t="s">
        <v>100</v>
      </c>
      <c r="B46" s="6" t="s">
        <v>141</v>
      </c>
      <c r="C46" s="7" t="s">
        <v>142</v>
      </c>
      <c r="D46" s="8">
        <v>0</v>
      </c>
      <c r="E46" s="8">
        <v>0</v>
      </c>
      <c r="F46" s="8">
        <v>0</v>
      </c>
      <c r="G46" s="57" t="e">
        <f t="shared" si="2"/>
        <v>#DIV/0!</v>
      </c>
      <c r="H46" s="57" t="e">
        <f t="shared" si="3"/>
        <v>#DIV/0!</v>
      </c>
      <c r="I46" s="10"/>
      <c r="J46" s="14"/>
      <c r="K46" s="14"/>
      <c r="L46" s="15"/>
      <c r="M46" s="15"/>
      <c r="N46" s="15"/>
    </row>
    <row r="47" spans="1:14" ht="49.5" customHeight="1">
      <c r="A47" s="7" t="s">
        <v>34</v>
      </c>
      <c r="B47" s="6" t="s">
        <v>75</v>
      </c>
      <c r="C47" s="7" t="s">
        <v>34</v>
      </c>
      <c r="D47" s="8">
        <v>9102.4</v>
      </c>
      <c r="E47" s="8">
        <v>2315.5</v>
      </c>
      <c r="F47" s="8">
        <v>1755.1</v>
      </c>
      <c r="G47" s="57">
        <f t="shared" si="2"/>
        <v>0.19281727895939532</v>
      </c>
      <c r="H47" s="57">
        <f t="shared" si="3"/>
        <v>0.7579788382638738</v>
      </c>
      <c r="I47" s="10"/>
      <c r="J47" s="14"/>
      <c r="K47" s="14"/>
      <c r="L47" s="15"/>
      <c r="M47" s="15"/>
      <c r="N47" s="15"/>
    </row>
    <row r="48" spans="1:14" ht="30" customHeight="1" hidden="1">
      <c r="A48" s="7" t="s">
        <v>83</v>
      </c>
      <c r="B48" s="6" t="s">
        <v>84</v>
      </c>
      <c r="C48" s="7" t="s">
        <v>83</v>
      </c>
      <c r="D48" s="8">
        <v>0</v>
      </c>
      <c r="E48" s="8">
        <v>0</v>
      </c>
      <c r="F48" s="8">
        <v>0</v>
      </c>
      <c r="G48" s="57" t="e">
        <f t="shared" si="2"/>
        <v>#DIV/0!</v>
      </c>
      <c r="H48" s="57" t="e">
        <f t="shared" si="3"/>
        <v>#DIV/0!</v>
      </c>
      <c r="I48" s="10"/>
      <c r="J48" s="14"/>
      <c r="K48" s="14"/>
      <c r="L48" s="15"/>
      <c r="M48" s="15"/>
      <c r="N48" s="15"/>
    </row>
    <row r="49" spans="1:9" ht="22.5" customHeight="1">
      <c r="A49" s="7" t="s">
        <v>35</v>
      </c>
      <c r="B49" s="6" t="s">
        <v>76</v>
      </c>
      <c r="C49" s="7" t="s">
        <v>35</v>
      </c>
      <c r="D49" s="8">
        <v>3000</v>
      </c>
      <c r="E49" s="8">
        <v>0</v>
      </c>
      <c r="F49" s="8">
        <v>0</v>
      </c>
      <c r="G49" s="57">
        <f t="shared" si="2"/>
        <v>0</v>
      </c>
      <c r="H49" s="57">
        <v>0</v>
      </c>
      <c r="I49" s="10"/>
    </row>
    <row r="50" spans="1:9" ht="25.5" customHeight="1">
      <c r="A50" s="16" t="s">
        <v>53</v>
      </c>
      <c r="B50" s="41" t="s">
        <v>215</v>
      </c>
      <c r="C50" s="16"/>
      <c r="D50" s="8">
        <f>D51+D52+D53+D54+D55+D56</f>
        <v>20855.3</v>
      </c>
      <c r="E50" s="8">
        <f>E51+E52+E53+E54+E55+E56</f>
        <v>5263.3</v>
      </c>
      <c r="F50" s="8">
        <f>F51+F52+F53+F54+F55+F56</f>
        <v>4617.099999999999</v>
      </c>
      <c r="G50" s="57">
        <f t="shared" si="2"/>
        <v>0.22138736915795984</v>
      </c>
      <c r="H50" s="57">
        <f t="shared" si="3"/>
        <v>0.8772253149164971</v>
      </c>
      <c r="I50" s="10"/>
    </row>
    <row r="51" spans="1:9" s="46" customFormat="1" ht="39" customHeight="1">
      <c r="A51" s="42"/>
      <c r="B51" s="43" t="s">
        <v>223</v>
      </c>
      <c r="C51" s="42" t="s">
        <v>168</v>
      </c>
      <c r="D51" s="44">
        <v>9973</v>
      </c>
      <c r="E51" s="44">
        <v>3185.7</v>
      </c>
      <c r="F51" s="44">
        <f>3099.3+0.1</f>
        <v>3099.4</v>
      </c>
      <c r="G51" s="59">
        <f t="shared" si="2"/>
        <v>0.3107791035796651</v>
      </c>
      <c r="H51" s="59">
        <f t="shared" si="3"/>
        <v>0.9729101924223876</v>
      </c>
      <c r="I51" s="45"/>
    </row>
    <row r="52" spans="1:9" s="46" customFormat="1" ht="33">
      <c r="A52" s="42"/>
      <c r="B52" s="43" t="s">
        <v>87</v>
      </c>
      <c r="C52" s="42" t="s">
        <v>88</v>
      </c>
      <c r="D52" s="44">
        <v>145</v>
      </c>
      <c r="E52" s="44">
        <v>145</v>
      </c>
      <c r="F52" s="44">
        <v>145</v>
      </c>
      <c r="G52" s="59">
        <f t="shared" si="2"/>
        <v>1</v>
      </c>
      <c r="H52" s="59">
        <f t="shared" si="3"/>
        <v>1</v>
      </c>
      <c r="I52" s="45"/>
    </row>
    <row r="53" spans="1:9" s="46" customFormat="1" ht="49.5">
      <c r="A53" s="42"/>
      <c r="B53" s="43" t="s">
        <v>86</v>
      </c>
      <c r="C53" s="42" t="s">
        <v>104</v>
      </c>
      <c r="D53" s="44">
        <v>279</v>
      </c>
      <c r="E53" s="44">
        <v>50</v>
      </c>
      <c r="F53" s="44">
        <v>50</v>
      </c>
      <c r="G53" s="59">
        <f t="shared" si="2"/>
        <v>0.17921146953405018</v>
      </c>
      <c r="H53" s="59">
        <f t="shared" si="3"/>
        <v>1</v>
      </c>
      <c r="I53" s="45"/>
    </row>
    <row r="54" spans="1:9" s="46" customFormat="1" ht="16.5">
      <c r="A54" s="42"/>
      <c r="B54" s="43" t="s">
        <v>217</v>
      </c>
      <c r="C54" s="42" t="s">
        <v>89</v>
      </c>
      <c r="D54" s="44">
        <v>4106.6</v>
      </c>
      <c r="E54" s="44">
        <v>1071.3</v>
      </c>
      <c r="F54" s="44">
        <v>902</v>
      </c>
      <c r="G54" s="59">
        <f t="shared" si="2"/>
        <v>0.21964642283153946</v>
      </c>
      <c r="H54" s="59">
        <f t="shared" si="3"/>
        <v>0.8419677027910016</v>
      </c>
      <c r="I54" s="45"/>
    </row>
    <row r="55" spans="1:9" s="46" customFormat="1" ht="37.5" customHeight="1">
      <c r="A55" s="42"/>
      <c r="B55" s="43" t="s">
        <v>129</v>
      </c>
      <c r="C55" s="42" t="s">
        <v>167</v>
      </c>
      <c r="D55" s="44">
        <v>6061.7</v>
      </c>
      <c r="E55" s="44">
        <v>703.3</v>
      </c>
      <c r="F55" s="44">
        <v>371.8</v>
      </c>
      <c r="G55" s="59">
        <f t="shared" si="2"/>
        <v>0.0613359288648399</v>
      </c>
      <c r="H55" s="59">
        <f t="shared" si="3"/>
        <v>0.5286506469500925</v>
      </c>
      <c r="I55" s="45"/>
    </row>
    <row r="56" spans="1:9" s="46" customFormat="1" ht="42.75" customHeight="1">
      <c r="A56" s="42"/>
      <c r="B56" s="43" t="s">
        <v>103</v>
      </c>
      <c r="C56" s="42" t="s">
        <v>128</v>
      </c>
      <c r="D56" s="44">
        <v>290</v>
      </c>
      <c r="E56" s="44">
        <v>108</v>
      </c>
      <c r="F56" s="44">
        <v>48.9</v>
      </c>
      <c r="G56" s="59">
        <f t="shared" si="2"/>
        <v>0.1686206896551724</v>
      </c>
      <c r="H56" s="59">
        <f t="shared" si="3"/>
        <v>0.4527777777777778</v>
      </c>
      <c r="I56" s="45"/>
    </row>
    <row r="57" spans="1:9" ht="39" customHeight="1" hidden="1">
      <c r="A57" s="7" t="s">
        <v>36</v>
      </c>
      <c r="B57" s="6" t="s">
        <v>77</v>
      </c>
      <c r="C57" s="7"/>
      <c r="D57" s="8">
        <f aca="true" t="shared" si="4" ref="D57:F58">D58</f>
        <v>0</v>
      </c>
      <c r="E57" s="8">
        <f t="shared" si="4"/>
        <v>0</v>
      </c>
      <c r="F57" s="8">
        <f t="shared" si="4"/>
        <v>0</v>
      </c>
      <c r="G57" s="57" t="e">
        <f t="shared" si="2"/>
        <v>#DIV/0!</v>
      </c>
      <c r="H57" s="57" t="e">
        <f t="shared" si="3"/>
        <v>#DIV/0!</v>
      </c>
      <c r="I57" s="10"/>
    </row>
    <row r="58" spans="1:9" ht="34.5" customHeight="1" hidden="1">
      <c r="A58" s="7" t="s">
        <v>71</v>
      </c>
      <c r="B58" s="6" t="s">
        <v>78</v>
      </c>
      <c r="C58" s="7"/>
      <c r="D58" s="8">
        <f t="shared" si="4"/>
        <v>0</v>
      </c>
      <c r="E58" s="8">
        <f t="shared" si="4"/>
        <v>0</v>
      </c>
      <c r="F58" s="8">
        <f t="shared" si="4"/>
        <v>0</v>
      </c>
      <c r="G58" s="57" t="e">
        <f t="shared" si="2"/>
        <v>#DIV/0!</v>
      </c>
      <c r="H58" s="57" t="e">
        <f t="shared" si="3"/>
        <v>#DIV/0!</v>
      </c>
      <c r="I58" s="10"/>
    </row>
    <row r="59" spans="1:9" ht="84" customHeight="1" hidden="1">
      <c r="A59" s="7"/>
      <c r="B59" s="6" t="s">
        <v>127</v>
      </c>
      <c r="C59" s="7" t="s">
        <v>105</v>
      </c>
      <c r="D59" s="8">
        <f>D60+D61+D62</f>
        <v>0</v>
      </c>
      <c r="E59" s="8">
        <f>E60+E61+E62</f>
        <v>0</v>
      </c>
      <c r="F59" s="8">
        <f>F60+F61+F62</f>
        <v>0</v>
      </c>
      <c r="G59" s="57" t="e">
        <f t="shared" si="2"/>
        <v>#DIV/0!</v>
      </c>
      <c r="H59" s="57" t="e">
        <f t="shared" si="3"/>
        <v>#DIV/0!</v>
      </c>
      <c r="I59" s="10"/>
    </row>
    <row r="60" spans="1:9" ht="119.25" customHeight="1" hidden="1">
      <c r="A60" s="7"/>
      <c r="B60" s="6" t="s">
        <v>117</v>
      </c>
      <c r="C60" s="7" t="s">
        <v>116</v>
      </c>
      <c r="D60" s="8">
        <v>0</v>
      </c>
      <c r="E60" s="8">
        <v>0</v>
      </c>
      <c r="F60" s="8">
        <v>0</v>
      </c>
      <c r="G60" s="57" t="e">
        <f t="shared" si="2"/>
        <v>#DIV/0!</v>
      </c>
      <c r="H60" s="57" t="e">
        <f t="shared" si="3"/>
        <v>#DIV/0!</v>
      </c>
      <c r="I60" s="10"/>
    </row>
    <row r="61" spans="1:9" ht="38.25" customHeight="1" hidden="1">
      <c r="A61" s="7"/>
      <c r="B61" s="6" t="s">
        <v>119</v>
      </c>
      <c r="C61" s="7" t="s">
        <v>118</v>
      </c>
      <c r="D61" s="8">
        <v>0</v>
      </c>
      <c r="E61" s="8">
        <v>0</v>
      </c>
      <c r="F61" s="8">
        <v>0</v>
      </c>
      <c r="G61" s="57" t="e">
        <f t="shared" si="2"/>
        <v>#DIV/0!</v>
      </c>
      <c r="H61" s="57" t="e">
        <f t="shared" si="3"/>
        <v>#DIV/0!</v>
      </c>
      <c r="I61" s="10"/>
    </row>
    <row r="62" spans="1:9" ht="57" customHeight="1" hidden="1">
      <c r="A62" s="7"/>
      <c r="B62" s="6" t="s">
        <v>140</v>
      </c>
      <c r="C62" s="7" t="s">
        <v>139</v>
      </c>
      <c r="D62" s="8">
        <v>0</v>
      </c>
      <c r="E62" s="8">
        <v>0</v>
      </c>
      <c r="F62" s="8">
        <v>0</v>
      </c>
      <c r="G62" s="57" t="e">
        <f t="shared" si="2"/>
        <v>#DIV/0!</v>
      </c>
      <c r="H62" s="57" t="e">
        <f t="shared" si="3"/>
        <v>#DIV/0!</v>
      </c>
      <c r="I62" s="10"/>
    </row>
    <row r="63" spans="1:9" ht="19.5" customHeight="1">
      <c r="A63" s="7" t="s">
        <v>37</v>
      </c>
      <c r="B63" s="6" t="s">
        <v>12</v>
      </c>
      <c r="C63" s="7"/>
      <c r="D63" s="8">
        <f>D64+D66+D69+D85</f>
        <v>37801</v>
      </c>
      <c r="E63" s="8">
        <f>E64+E66+E69+E85</f>
        <v>6603.500000000001</v>
      </c>
      <c r="F63" s="8">
        <f>F64+F66+F69+F85</f>
        <v>1407.8</v>
      </c>
      <c r="G63" s="57">
        <f t="shared" si="2"/>
        <v>0.03724240099468268</v>
      </c>
      <c r="H63" s="57">
        <f t="shared" si="3"/>
        <v>0.21318997501325052</v>
      </c>
      <c r="I63" s="10"/>
    </row>
    <row r="64" spans="1:9" ht="21.75" customHeight="1">
      <c r="A64" s="7" t="s">
        <v>101</v>
      </c>
      <c r="B64" s="6" t="s">
        <v>130</v>
      </c>
      <c r="C64" s="7"/>
      <c r="D64" s="8">
        <f>D65</f>
        <v>48.7</v>
      </c>
      <c r="E64" s="8">
        <f>E65</f>
        <v>11.6</v>
      </c>
      <c r="F64" s="8">
        <f>F65</f>
        <v>0</v>
      </c>
      <c r="G64" s="57">
        <f t="shared" si="2"/>
        <v>0</v>
      </c>
      <c r="H64" s="57">
        <f t="shared" si="3"/>
        <v>0</v>
      </c>
      <c r="I64" s="10"/>
    </row>
    <row r="65" spans="1:9" ht="39" customHeight="1">
      <c r="A65" s="7"/>
      <c r="B65" s="6" t="s">
        <v>107</v>
      </c>
      <c r="C65" s="7" t="s">
        <v>106</v>
      </c>
      <c r="D65" s="8">
        <v>48.7</v>
      </c>
      <c r="E65" s="8">
        <v>11.6</v>
      </c>
      <c r="F65" s="8">
        <v>0</v>
      </c>
      <c r="G65" s="57">
        <f t="shared" si="2"/>
        <v>0</v>
      </c>
      <c r="H65" s="57">
        <f t="shared" si="3"/>
        <v>0</v>
      </c>
      <c r="I65" s="10"/>
    </row>
    <row r="66" spans="1:9" ht="21" customHeight="1">
      <c r="A66" s="7" t="s">
        <v>120</v>
      </c>
      <c r="B66" s="6" t="s">
        <v>131</v>
      </c>
      <c r="C66" s="7"/>
      <c r="D66" s="8">
        <f aca="true" t="shared" si="5" ref="D66:F67">D67</f>
        <v>1200</v>
      </c>
      <c r="E66" s="8">
        <f t="shared" si="5"/>
        <v>168.5</v>
      </c>
      <c r="F66" s="8">
        <f t="shared" si="5"/>
        <v>18.5</v>
      </c>
      <c r="G66" s="57">
        <f t="shared" si="2"/>
        <v>0.015416666666666667</v>
      </c>
      <c r="H66" s="57">
        <f t="shared" si="3"/>
        <v>0.10979228486646884</v>
      </c>
      <c r="I66" s="10"/>
    </row>
    <row r="67" spans="1:9" ht="52.5" customHeight="1" hidden="1">
      <c r="A67" s="7"/>
      <c r="B67" s="17" t="s">
        <v>149</v>
      </c>
      <c r="C67" s="18" t="s">
        <v>150</v>
      </c>
      <c r="D67" s="8">
        <f t="shared" si="5"/>
        <v>1200</v>
      </c>
      <c r="E67" s="8">
        <f t="shared" si="5"/>
        <v>168.5</v>
      </c>
      <c r="F67" s="8">
        <f t="shared" si="5"/>
        <v>18.5</v>
      </c>
      <c r="G67" s="57">
        <f t="shared" si="2"/>
        <v>0.015416666666666667</v>
      </c>
      <c r="H67" s="57">
        <f t="shared" si="3"/>
        <v>0.10979228486646884</v>
      </c>
      <c r="I67" s="10"/>
    </row>
    <row r="68" spans="1:9" ht="70.5" customHeight="1">
      <c r="A68" s="7"/>
      <c r="B68" s="17" t="s">
        <v>169</v>
      </c>
      <c r="C68" s="18" t="s">
        <v>170</v>
      </c>
      <c r="D68" s="8">
        <v>1200</v>
      </c>
      <c r="E68" s="8">
        <v>168.5</v>
      </c>
      <c r="F68" s="8">
        <v>18.5</v>
      </c>
      <c r="G68" s="57">
        <f t="shared" si="2"/>
        <v>0.015416666666666667</v>
      </c>
      <c r="H68" s="57">
        <f t="shared" si="3"/>
        <v>0.10979228486646884</v>
      </c>
      <c r="I68" s="10"/>
    </row>
    <row r="69" spans="1:9" ht="40.5" customHeight="1">
      <c r="A69" s="7" t="s">
        <v>51</v>
      </c>
      <c r="B69" s="6" t="s">
        <v>218</v>
      </c>
      <c r="C69" s="7"/>
      <c r="D69" s="8">
        <f>D70+D73+D75</f>
        <v>34487.3</v>
      </c>
      <c r="E69" s="8">
        <f>E70+E73+E75</f>
        <v>6327.1</v>
      </c>
      <c r="F69" s="8">
        <f>F70+F73+F75</f>
        <v>1362.3</v>
      </c>
      <c r="G69" s="57">
        <f t="shared" si="2"/>
        <v>0.03950149765275913</v>
      </c>
      <c r="H69" s="57">
        <f t="shared" si="3"/>
        <v>0.21531191225047808</v>
      </c>
      <c r="I69" s="10"/>
    </row>
    <row r="70" spans="1:9" ht="96" customHeight="1" hidden="1">
      <c r="A70" s="7"/>
      <c r="B70" s="6" t="s">
        <v>127</v>
      </c>
      <c r="C70" s="7" t="s">
        <v>105</v>
      </c>
      <c r="D70" s="8">
        <f>D71+D72</f>
        <v>600</v>
      </c>
      <c r="E70" s="8">
        <f>E71+E72</f>
        <v>155</v>
      </c>
      <c r="F70" s="8">
        <f>F71+F72</f>
        <v>0</v>
      </c>
      <c r="G70" s="57">
        <f t="shared" si="2"/>
        <v>0</v>
      </c>
      <c r="H70" s="57">
        <f t="shared" si="3"/>
        <v>0</v>
      </c>
      <c r="I70" s="10"/>
    </row>
    <row r="71" spans="1:9" s="46" customFormat="1" ht="143.25" customHeight="1">
      <c r="A71" s="47"/>
      <c r="B71" s="48" t="s">
        <v>172</v>
      </c>
      <c r="C71" s="49" t="s">
        <v>171</v>
      </c>
      <c r="D71" s="44">
        <v>500</v>
      </c>
      <c r="E71" s="44">
        <v>137.5</v>
      </c>
      <c r="F71" s="44">
        <v>0</v>
      </c>
      <c r="G71" s="59">
        <f t="shared" si="2"/>
        <v>0</v>
      </c>
      <c r="H71" s="59">
        <f t="shared" si="3"/>
        <v>0</v>
      </c>
      <c r="I71" s="45"/>
    </row>
    <row r="72" spans="1:9" s="52" customFormat="1" ht="57" customHeight="1">
      <c r="A72" s="47"/>
      <c r="B72" s="50" t="s">
        <v>174</v>
      </c>
      <c r="C72" s="49" t="s">
        <v>173</v>
      </c>
      <c r="D72" s="44">
        <v>100</v>
      </c>
      <c r="E72" s="44">
        <v>17.5</v>
      </c>
      <c r="F72" s="44">
        <v>0</v>
      </c>
      <c r="G72" s="59">
        <f t="shared" si="2"/>
        <v>0</v>
      </c>
      <c r="H72" s="59">
        <f t="shared" si="3"/>
        <v>0</v>
      </c>
      <c r="I72" s="51"/>
    </row>
    <row r="73" spans="1:9" s="52" customFormat="1" ht="90" customHeight="1" hidden="1">
      <c r="A73" s="47"/>
      <c r="B73" s="50" t="s">
        <v>181</v>
      </c>
      <c r="C73" s="49" t="s">
        <v>180</v>
      </c>
      <c r="D73" s="44">
        <f>D74</f>
        <v>17785</v>
      </c>
      <c r="E73" s="44">
        <f>E74</f>
        <v>2545.6</v>
      </c>
      <c r="F73" s="44">
        <f>F74</f>
        <v>0</v>
      </c>
      <c r="G73" s="59">
        <f t="shared" si="2"/>
        <v>0</v>
      </c>
      <c r="H73" s="59">
        <f t="shared" si="3"/>
        <v>0</v>
      </c>
      <c r="I73" s="51"/>
    </row>
    <row r="74" spans="1:9" s="52" customFormat="1" ht="104.25" customHeight="1">
      <c r="A74" s="47"/>
      <c r="B74" s="50" t="s">
        <v>176</v>
      </c>
      <c r="C74" s="49" t="s">
        <v>175</v>
      </c>
      <c r="D74" s="44">
        <v>17785</v>
      </c>
      <c r="E74" s="44">
        <v>2545.6</v>
      </c>
      <c r="F74" s="44">
        <v>0</v>
      </c>
      <c r="G74" s="59">
        <f t="shared" si="2"/>
        <v>0</v>
      </c>
      <c r="H74" s="59">
        <f t="shared" si="3"/>
        <v>0</v>
      </c>
      <c r="I74" s="51"/>
    </row>
    <row r="75" spans="1:9" s="52" customFormat="1" ht="87.75" customHeight="1" hidden="1">
      <c r="A75" s="47"/>
      <c r="B75" s="50" t="s">
        <v>152</v>
      </c>
      <c r="C75" s="49" t="s">
        <v>179</v>
      </c>
      <c r="D75" s="44">
        <f>D77+D78+D79+D80+D81+D82+D83+D84+D76</f>
        <v>16102.3</v>
      </c>
      <c r="E75" s="44">
        <f>E77+E78+E79+E80+E81+E82+E83+E84+E76</f>
        <v>3626.5</v>
      </c>
      <c r="F75" s="44">
        <f>F77+F78+F79+F80+F81+F82+F83+F84+F76</f>
        <v>1362.3</v>
      </c>
      <c r="G75" s="59">
        <f t="shared" si="2"/>
        <v>0.08460282071505314</v>
      </c>
      <c r="H75" s="59">
        <f t="shared" si="3"/>
        <v>0.3756514545705225</v>
      </c>
      <c r="I75" s="51"/>
    </row>
    <row r="76" spans="1:9" s="52" customFormat="1" ht="55.5" customHeight="1">
      <c r="A76" s="47"/>
      <c r="B76" s="50" t="s">
        <v>196</v>
      </c>
      <c r="C76" s="49" t="s">
        <v>195</v>
      </c>
      <c r="D76" s="44">
        <v>74.5</v>
      </c>
      <c r="E76" s="44">
        <v>74.5</v>
      </c>
      <c r="F76" s="44">
        <v>0</v>
      </c>
      <c r="G76" s="59">
        <f t="shared" si="2"/>
        <v>0</v>
      </c>
      <c r="H76" s="59">
        <f t="shared" si="3"/>
        <v>0</v>
      </c>
      <c r="I76" s="51"/>
    </row>
    <row r="77" spans="1:9" s="52" customFormat="1" ht="52.5" customHeight="1">
      <c r="A77" s="47"/>
      <c r="B77" s="50" t="s">
        <v>178</v>
      </c>
      <c r="C77" s="49" t="s">
        <v>177</v>
      </c>
      <c r="D77" s="44">
        <v>2000</v>
      </c>
      <c r="E77" s="44">
        <v>350</v>
      </c>
      <c r="F77" s="44">
        <v>0</v>
      </c>
      <c r="G77" s="59">
        <f t="shared" si="2"/>
        <v>0</v>
      </c>
      <c r="H77" s="59">
        <f t="shared" si="3"/>
        <v>0</v>
      </c>
      <c r="I77" s="51"/>
    </row>
    <row r="78" spans="1:9" s="52" customFormat="1" ht="33.75" customHeight="1">
      <c r="A78" s="47"/>
      <c r="B78" s="50" t="s">
        <v>183</v>
      </c>
      <c r="C78" s="53" t="s">
        <v>182</v>
      </c>
      <c r="D78" s="44">
        <v>489.4</v>
      </c>
      <c r="E78" s="44">
        <v>85.6</v>
      </c>
      <c r="F78" s="44">
        <v>0</v>
      </c>
      <c r="G78" s="59">
        <f t="shared" si="2"/>
        <v>0</v>
      </c>
      <c r="H78" s="59">
        <f t="shared" si="3"/>
        <v>0</v>
      </c>
      <c r="I78" s="51"/>
    </row>
    <row r="79" spans="1:9" s="52" customFormat="1" ht="37.5" customHeight="1">
      <c r="A79" s="47"/>
      <c r="B79" s="50" t="s">
        <v>184</v>
      </c>
      <c r="C79" s="53" t="s">
        <v>185</v>
      </c>
      <c r="D79" s="44">
        <v>1600</v>
      </c>
      <c r="E79" s="44">
        <v>1370.2</v>
      </c>
      <c r="F79" s="44">
        <v>1362.3</v>
      </c>
      <c r="G79" s="59">
        <f t="shared" si="2"/>
        <v>0.8514375</v>
      </c>
      <c r="H79" s="59">
        <f t="shared" si="3"/>
        <v>0.99423441833309</v>
      </c>
      <c r="I79" s="51"/>
    </row>
    <row r="80" spans="1:9" s="52" customFormat="1" ht="70.5" customHeight="1">
      <c r="A80" s="47"/>
      <c r="B80" s="50" t="s">
        <v>134</v>
      </c>
      <c r="C80" s="53" t="s">
        <v>133</v>
      </c>
      <c r="D80" s="44">
        <v>10571.5</v>
      </c>
      <c r="E80" s="44">
        <v>1410.2</v>
      </c>
      <c r="F80" s="44">
        <v>0</v>
      </c>
      <c r="G80" s="59">
        <f t="shared" si="2"/>
        <v>0</v>
      </c>
      <c r="H80" s="59">
        <f t="shared" si="3"/>
        <v>0</v>
      </c>
      <c r="I80" s="51"/>
    </row>
    <row r="81" spans="1:9" s="52" customFormat="1" ht="93" customHeight="1">
      <c r="A81" s="47"/>
      <c r="B81" s="50" t="s">
        <v>136</v>
      </c>
      <c r="C81" s="53" t="s">
        <v>135</v>
      </c>
      <c r="D81" s="44">
        <v>105.7</v>
      </c>
      <c r="E81" s="44">
        <v>18.5</v>
      </c>
      <c r="F81" s="44">
        <v>0</v>
      </c>
      <c r="G81" s="59">
        <f t="shared" si="2"/>
        <v>0</v>
      </c>
      <c r="H81" s="59">
        <f t="shared" si="3"/>
        <v>0</v>
      </c>
      <c r="I81" s="51"/>
    </row>
    <row r="82" spans="1:9" s="52" customFormat="1" ht="50.25" customHeight="1">
      <c r="A82" s="47"/>
      <c r="B82" s="54" t="s">
        <v>187</v>
      </c>
      <c r="C82" s="55" t="s">
        <v>186</v>
      </c>
      <c r="D82" s="44">
        <v>500</v>
      </c>
      <c r="E82" s="44">
        <v>87.5</v>
      </c>
      <c r="F82" s="44">
        <v>0</v>
      </c>
      <c r="G82" s="59">
        <f t="shared" si="2"/>
        <v>0</v>
      </c>
      <c r="H82" s="59">
        <f t="shared" si="3"/>
        <v>0</v>
      </c>
      <c r="I82" s="51"/>
    </row>
    <row r="83" spans="1:9" s="52" customFormat="1" ht="72.75" customHeight="1">
      <c r="A83" s="47"/>
      <c r="B83" s="54" t="s">
        <v>189</v>
      </c>
      <c r="C83" s="55" t="s">
        <v>188</v>
      </c>
      <c r="D83" s="44">
        <v>215.9</v>
      </c>
      <c r="E83" s="44">
        <v>65</v>
      </c>
      <c r="F83" s="44">
        <v>0</v>
      </c>
      <c r="G83" s="59">
        <f t="shared" si="2"/>
        <v>0</v>
      </c>
      <c r="H83" s="59">
        <f t="shared" si="3"/>
        <v>0</v>
      </c>
      <c r="I83" s="51"/>
    </row>
    <row r="84" spans="1:9" s="52" customFormat="1" ht="35.25" customHeight="1">
      <c r="A84" s="47"/>
      <c r="B84" s="54" t="s">
        <v>191</v>
      </c>
      <c r="C84" s="55" t="s">
        <v>190</v>
      </c>
      <c r="D84" s="44">
        <v>545.3</v>
      </c>
      <c r="E84" s="44">
        <v>165</v>
      </c>
      <c r="F84" s="44">
        <v>0</v>
      </c>
      <c r="G84" s="59">
        <f t="shared" si="2"/>
        <v>0</v>
      </c>
      <c r="H84" s="59">
        <f t="shared" si="3"/>
        <v>0</v>
      </c>
      <c r="I84" s="51"/>
    </row>
    <row r="85" spans="1:9" s="21" customFormat="1" ht="30.75" customHeight="1">
      <c r="A85" s="19" t="s">
        <v>38</v>
      </c>
      <c r="B85" s="17" t="s">
        <v>85</v>
      </c>
      <c r="C85" s="18"/>
      <c r="D85" s="8">
        <f>D86+D87+D88+D89</f>
        <v>2065</v>
      </c>
      <c r="E85" s="8">
        <f>E86+E87+E88+E89</f>
        <v>96.3</v>
      </c>
      <c r="F85" s="8">
        <f>F86+F87+F88+F89</f>
        <v>27</v>
      </c>
      <c r="G85" s="57">
        <f t="shared" si="2"/>
        <v>0.013075060532687652</v>
      </c>
      <c r="H85" s="57">
        <f t="shared" si="3"/>
        <v>0.28037383177570097</v>
      </c>
      <c r="I85" s="20"/>
    </row>
    <row r="86" spans="1:9" s="21" customFormat="1" ht="37.5" customHeight="1">
      <c r="A86" s="19"/>
      <c r="B86" s="22" t="s">
        <v>52</v>
      </c>
      <c r="C86" s="19" t="s">
        <v>108</v>
      </c>
      <c r="D86" s="8">
        <v>550</v>
      </c>
      <c r="E86" s="8">
        <v>96.3</v>
      </c>
      <c r="F86" s="8">
        <v>27</v>
      </c>
      <c r="G86" s="57">
        <f t="shared" si="2"/>
        <v>0.04909090909090909</v>
      </c>
      <c r="H86" s="57">
        <f t="shared" si="3"/>
        <v>0.28037383177570097</v>
      </c>
      <c r="I86" s="20"/>
    </row>
    <row r="87" spans="1:9" s="21" customFormat="1" ht="32.25" customHeight="1">
      <c r="A87" s="19"/>
      <c r="B87" s="22" t="s">
        <v>224</v>
      </c>
      <c r="C87" s="19" t="s">
        <v>192</v>
      </c>
      <c r="D87" s="8">
        <v>15</v>
      </c>
      <c r="E87" s="8">
        <v>0</v>
      </c>
      <c r="F87" s="8">
        <v>0</v>
      </c>
      <c r="G87" s="57">
        <f t="shared" si="2"/>
        <v>0</v>
      </c>
      <c r="H87" s="57">
        <v>0</v>
      </c>
      <c r="I87" s="20"/>
    </row>
    <row r="88" spans="1:9" s="21" customFormat="1" ht="32.25" customHeight="1">
      <c r="A88" s="19"/>
      <c r="B88" s="22" t="s">
        <v>201</v>
      </c>
      <c r="C88" s="23" t="s">
        <v>199</v>
      </c>
      <c r="D88" s="58">
        <v>900</v>
      </c>
      <c r="E88" s="8">
        <v>0</v>
      </c>
      <c r="F88" s="8">
        <v>0</v>
      </c>
      <c r="G88" s="57">
        <f t="shared" si="2"/>
        <v>0</v>
      </c>
      <c r="H88" s="57">
        <v>0</v>
      </c>
      <c r="I88" s="20"/>
    </row>
    <row r="89" spans="1:9" s="21" customFormat="1" ht="111.75" customHeight="1">
      <c r="A89" s="19"/>
      <c r="B89" s="22" t="s">
        <v>202</v>
      </c>
      <c r="C89" s="23" t="s">
        <v>200</v>
      </c>
      <c r="D89" s="58">
        <v>600</v>
      </c>
      <c r="E89" s="8">
        <v>0</v>
      </c>
      <c r="F89" s="8">
        <v>0</v>
      </c>
      <c r="G89" s="57">
        <f t="shared" si="2"/>
        <v>0</v>
      </c>
      <c r="H89" s="57">
        <v>0</v>
      </c>
      <c r="I89" s="20"/>
    </row>
    <row r="90" spans="1:9" ht="19.5" customHeight="1">
      <c r="A90" s="7" t="s">
        <v>39</v>
      </c>
      <c r="B90" s="6" t="s">
        <v>13</v>
      </c>
      <c r="C90" s="7"/>
      <c r="D90" s="8">
        <f>D91+D95</f>
        <v>7596.200000000001</v>
      </c>
      <c r="E90" s="8">
        <f>E91+E95</f>
        <v>473.40000000000003</v>
      </c>
      <c r="F90" s="8">
        <f>F91+F95</f>
        <v>265.1</v>
      </c>
      <c r="G90" s="57">
        <f t="shared" si="2"/>
        <v>0.03489902846159922</v>
      </c>
      <c r="H90" s="57">
        <f t="shared" si="3"/>
        <v>0.559991550485847</v>
      </c>
      <c r="I90" s="10"/>
    </row>
    <row r="91" spans="1:9" ht="18.75" customHeight="1">
      <c r="A91" s="7" t="s">
        <v>40</v>
      </c>
      <c r="B91" s="6" t="s">
        <v>221</v>
      </c>
      <c r="C91" s="7"/>
      <c r="D91" s="8">
        <f>D92+D93</f>
        <v>2000</v>
      </c>
      <c r="E91" s="8">
        <f>E92+E93</f>
        <v>445.8</v>
      </c>
      <c r="F91" s="8">
        <f>F92+F93</f>
        <v>265.1</v>
      </c>
      <c r="G91" s="57">
        <f t="shared" si="2"/>
        <v>0.13255</v>
      </c>
      <c r="H91" s="57">
        <f t="shared" si="3"/>
        <v>0.594661283086586</v>
      </c>
      <c r="I91" s="10"/>
    </row>
    <row r="92" spans="1:9" s="46" customFormat="1" ht="30.75" customHeight="1">
      <c r="A92" s="49"/>
      <c r="B92" s="48" t="s">
        <v>79</v>
      </c>
      <c r="C92" s="49" t="s">
        <v>122</v>
      </c>
      <c r="D92" s="44">
        <v>2000</v>
      </c>
      <c r="E92" s="44">
        <v>445.8</v>
      </c>
      <c r="F92" s="44">
        <v>265.1</v>
      </c>
      <c r="G92" s="59">
        <f t="shared" si="2"/>
        <v>0.13255</v>
      </c>
      <c r="H92" s="59">
        <f t="shared" si="3"/>
        <v>0.594661283086586</v>
      </c>
      <c r="I92" s="45"/>
    </row>
    <row r="93" spans="1:9" ht="66" customHeight="1" hidden="1">
      <c r="A93" s="7"/>
      <c r="B93" s="6" t="s">
        <v>121</v>
      </c>
      <c r="C93" s="7" t="s">
        <v>151</v>
      </c>
      <c r="D93" s="8">
        <f>D94</f>
        <v>0</v>
      </c>
      <c r="E93" s="8">
        <f>E94</f>
        <v>0</v>
      </c>
      <c r="F93" s="8">
        <f>F94</f>
        <v>0</v>
      </c>
      <c r="G93" s="57" t="e">
        <f t="shared" si="2"/>
        <v>#DIV/0!</v>
      </c>
      <c r="H93" s="57" t="e">
        <f t="shared" si="3"/>
        <v>#DIV/0!</v>
      </c>
      <c r="I93" s="10"/>
    </row>
    <row r="94" spans="1:9" ht="54" customHeight="1" hidden="1">
      <c r="A94" s="7"/>
      <c r="B94" s="6" t="s">
        <v>194</v>
      </c>
      <c r="C94" s="7" t="s">
        <v>193</v>
      </c>
      <c r="D94" s="8">
        <v>0</v>
      </c>
      <c r="E94" s="8">
        <v>0</v>
      </c>
      <c r="F94" s="8">
        <v>0</v>
      </c>
      <c r="G94" s="57" t="e">
        <f t="shared" si="2"/>
        <v>#DIV/0!</v>
      </c>
      <c r="H94" s="57" t="e">
        <f t="shared" si="3"/>
        <v>#DIV/0!</v>
      </c>
      <c r="I94" s="10"/>
    </row>
    <row r="95" spans="1:9" ht="66">
      <c r="A95" s="7" t="s">
        <v>41</v>
      </c>
      <c r="B95" s="6" t="s">
        <v>92</v>
      </c>
      <c r="C95" s="7"/>
      <c r="D95" s="8">
        <f>D96+D98</f>
        <v>5596.200000000001</v>
      </c>
      <c r="E95" s="8">
        <f>E96+E98</f>
        <v>27.6</v>
      </c>
      <c r="F95" s="8">
        <f>F96+F98</f>
        <v>0</v>
      </c>
      <c r="G95" s="57">
        <f t="shared" si="2"/>
        <v>0</v>
      </c>
      <c r="H95" s="57">
        <f t="shared" si="3"/>
        <v>0</v>
      </c>
      <c r="I95" s="10"/>
    </row>
    <row r="96" spans="1:9" ht="83.25" customHeight="1" hidden="1">
      <c r="A96" s="7"/>
      <c r="B96" s="6" t="s">
        <v>143</v>
      </c>
      <c r="C96" s="7"/>
      <c r="D96" s="8">
        <f>D97</f>
        <v>110.1</v>
      </c>
      <c r="E96" s="8">
        <f>E97</f>
        <v>27.6</v>
      </c>
      <c r="F96" s="8">
        <f>F97</f>
        <v>0</v>
      </c>
      <c r="G96" s="57">
        <f t="shared" si="2"/>
        <v>0</v>
      </c>
      <c r="H96" s="57">
        <f t="shared" si="3"/>
        <v>0</v>
      </c>
      <c r="I96" s="10"/>
    </row>
    <row r="97" spans="1:9" s="46" customFormat="1" ht="40.5" customHeight="1">
      <c r="A97" s="49"/>
      <c r="B97" s="48" t="s">
        <v>138</v>
      </c>
      <c r="C97" s="56" t="s">
        <v>137</v>
      </c>
      <c r="D97" s="44">
        <v>110.1</v>
      </c>
      <c r="E97" s="44">
        <v>27.6</v>
      </c>
      <c r="F97" s="44">
        <v>0</v>
      </c>
      <c r="G97" s="59">
        <f t="shared" si="2"/>
        <v>0</v>
      </c>
      <c r="H97" s="59">
        <f t="shared" si="3"/>
        <v>0</v>
      </c>
      <c r="I97" s="45"/>
    </row>
    <row r="98" spans="1:9" s="46" customFormat="1" ht="33" customHeight="1">
      <c r="A98" s="49"/>
      <c r="B98" s="48" t="s">
        <v>222</v>
      </c>
      <c r="C98" s="56" t="s">
        <v>197</v>
      </c>
      <c r="D98" s="44">
        <v>5486.1</v>
      </c>
      <c r="E98" s="44">
        <v>0</v>
      </c>
      <c r="F98" s="44">
        <v>0</v>
      </c>
      <c r="G98" s="59">
        <f t="shared" si="2"/>
        <v>0</v>
      </c>
      <c r="H98" s="59">
        <v>0</v>
      </c>
      <c r="I98" s="45"/>
    </row>
    <row r="99" spans="1:9" ht="22.5" customHeight="1">
      <c r="A99" s="7" t="s">
        <v>14</v>
      </c>
      <c r="B99" s="6" t="s">
        <v>15</v>
      </c>
      <c r="C99" s="7"/>
      <c r="D99" s="8">
        <f>D100+D101+D103+D104+D102</f>
        <v>517205.1</v>
      </c>
      <c r="E99" s="8">
        <f>E100+E101+E103+E104+E102</f>
        <v>140103.5</v>
      </c>
      <c r="F99" s="8">
        <f>F100+F101+F103+F104+F102</f>
        <v>113293</v>
      </c>
      <c r="G99" s="57">
        <f t="shared" si="2"/>
        <v>0.21904849739494062</v>
      </c>
      <c r="H99" s="57">
        <f t="shared" si="3"/>
        <v>0.8086378998383338</v>
      </c>
      <c r="I99" s="10"/>
    </row>
    <row r="100" spans="1:9" ht="20.25" customHeight="1">
      <c r="A100" s="7" t="s">
        <v>16</v>
      </c>
      <c r="B100" s="6" t="s">
        <v>68</v>
      </c>
      <c r="C100" s="7" t="s">
        <v>16</v>
      </c>
      <c r="D100" s="8">
        <v>164396.2</v>
      </c>
      <c r="E100" s="8">
        <v>40145.1</v>
      </c>
      <c r="F100" s="8">
        <v>36182.2</v>
      </c>
      <c r="G100" s="57">
        <f t="shared" si="2"/>
        <v>0.22009146196809898</v>
      </c>
      <c r="H100" s="57">
        <f t="shared" si="3"/>
        <v>0.9012855865348448</v>
      </c>
      <c r="I100" s="10"/>
    </row>
    <row r="101" spans="1:9" ht="20.25" customHeight="1">
      <c r="A101" s="7" t="s">
        <v>17</v>
      </c>
      <c r="B101" s="6" t="s">
        <v>69</v>
      </c>
      <c r="C101" s="7" t="s">
        <v>17</v>
      </c>
      <c r="D101" s="8">
        <v>294914.6</v>
      </c>
      <c r="E101" s="8">
        <v>83860.3</v>
      </c>
      <c r="F101" s="8">
        <v>64634.9</v>
      </c>
      <c r="G101" s="57">
        <f t="shared" si="2"/>
        <v>0.21916480228513613</v>
      </c>
      <c r="H101" s="57">
        <f t="shared" si="3"/>
        <v>0.7707449174400759</v>
      </c>
      <c r="I101" s="10"/>
    </row>
    <row r="102" spans="1:9" ht="20.25" customHeight="1">
      <c r="A102" s="7" t="s">
        <v>123</v>
      </c>
      <c r="B102" s="6" t="s">
        <v>124</v>
      </c>
      <c r="C102" s="7" t="s">
        <v>123</v>
      </c>
      <c r="D102" s="8">
        <v>28382</v>
      </c>
      <c r="E102" s="8">
        <v>7970.5</v>
      </c>
      <c r="F102" s="8">
        <v>6920.1</v>
      </c>
      <c r="G102" s="57">
        <f t="shared" si="2"/>
        <v>0.24382002677753506</v>
      </c>
      <c r="H102" s="57">
        <f t="shared" si="3"/>
        <v>0.8682140392698074</v>
      </c>
      <c r="I102" s="10"/>
    </row>
    <row r="103" spans="1:9" ht="20.25" customHeight="1">
      <c r="A103" s="7" t="s">
        <v>18</v>
      </c>
      <c r="B103" s="6" t="s">
        <v>102</v>
      </c>
      <c r="C103" s="7" t="s">
        <v>18</v>
      </c>
      <c r="D103" s="8">
        <v>4630.1</v>
      </c>
      <c r="E103" s="8">
        <v>1636.7</v>
      </c>
      <c r="F103" s="8">
        <v>166.9</v>
      </c>
      <c r="G103" s="57">
        <f t="shared" si="2"/>
        <v>0.03604673765145461</v>
      </c>
      <c r="H103" s="57">
        <f t="shared" si="3"/>
        <v>0.10197348322844749</v>
      </c>
      <c r="I103" s="10"/>
    </row>
    <row r="104" spans="1:9" ht="20.25" customHeight="1">
      <c r="A104" s="7" t="s">
        <v>19</v>
      </c>
      <c r="B104" s="6" t="s">
        <v>126</v>
      </c>
      <c r="C104" s="7" t="s">
        <v>19</v>
      </c>
      <c r="D104" s="8">
        <v>24882.2</v>
      </c>
      <c r="E104" s="8">
        <v>6490.9</v>
      </c>
      <c r="F104" s="8">
        <v>5388.9</v>
      </c>
      <c r="G104" s="57">
        <f t="shared" si="2"/>
        <v>0.2165765085080901</v>
      </c>
      <c r="H104" s="57">
        <f t="shared" si="3"/>
        <v>0.8302238518541343</v>
      </c>
      <c r="I104" s="10"/>
    </row>
    <row r="105" spans="1:9" ht="20.25" customHeight="1">
      <c r="A105" s="7" t="s">
        <v>20</v>
      </c>
      <c r="B105" s="6" t="s">
        <v>70</v>
      </c>
      <c r="C105" s="7"/>
      <c r="D105" s="8">
        <f>D106++D107</f>
        <v>90964.29999999999</v>
      </c>
      <c r="E105" s="8">
        <f>E106++E107</f>
        <v>27829</v>
      </c>
      <c r="F105" s="8">
        <f>F106++F107</f>
        <v>24317.899999999998</v>
      </c>
      <c r="G105" s="57">
        <f t="shared" si="2"/>
        <v>0.2673345477291641</v>
      </c>
      <c r="H105" s="57">
        <f t="shared" si="3"/>
        <v>0.8738330518523841</v>
      </c>
      <c r="I105" s="10"/>
    </row>
    <row r="106" spans="1:9" ht="20.25" customHeight="1">
      <c r="A106" s="7" t="s">
        <v>21</v>
      </c>
      <c r="B106" s="6" t="s">
        <v>22</v>
      </c>
      <c r="C106" s="7" t="s">
        <v>21</v>
      </c>
      <c r="D106" s="8">
        <v>70735.7</v>
      </c>
      <c r="E106" s="8">
        <v>20310.5</v>
      </c>
      <c r="F106" s="8">
        <f>18236.5+0.1</f>
        <v>18236.6</v>
      </c>
      <c r="G106" s="57">
        <f t="shared" si="2"/>
        <v>0.2578132399905564</v>
      </c>
      <c r="H106" s="57">
        <f t="shared" si="3"/>
        <v>0.8978902538096057</v>
      </c>
      <c r="I106" s="10"/>
    </row>
    <row r="107" spans="1:9" ht="20.25" customHeight="1">
      <c r="A107" s="7" t="s">
        <v>23</v>
      </c>
      <c r="B107" s="6" t="s">
        <v>144</v>
      </c>
      <c r="C107" s="7" t="s">
        <v>23</v>
      </c>
      <c r="D107" s="8">
        <v>20228.6</v>
      </c>
      <c r="E107" s="8">
        <v>7518.5</v>
      </c>
      <c r="F107" s="8">
        <v>6081.3</v>
      </c>
      <c r="G107" s="57">
        <f t="shared" si="2"/>
        <v>0.3006288126711686</v>
      </c>
      <c r="H107" s="57">
        <f aca="true" t="shared" si="6" ref="H107:H130">F107/E107</f>
        <v>0.8088448493715502</v>
      </c>
      <c r="I107" s="10"/>
    </row>
    <row r="108" spans="1:9" ht="20.25" customHeight="1">
      <c r="A108" s="19" t="s">
        <v>24</v>
      </c>
      <c r="B108" s="22" t="s">
        <v>25</v>
      </c>
      <c r="C108" s="19"/>
      <c r="D108" s="8">
        <f>D109+D111+D114+D115+D118+D116+D117+D110+D112+D113</f>
        <v>24083.6</v>
      </c>
      <c r="E108" s="8">
        <f>E109+E111+E114+E115+E118+E116+E117+E110+E112+E113</f>
        <v>9018.9</v>
      </c>
      <c r="F108" s="8">
        <f>F109+F111+F114+F115+F118+F116+F117+F110+F112+F113</f>
        <v>8807.5</v>
      </c>
      <c r="G108" s="57">
        <f t="shared" si="2"/>
        <v>0.36570529322858714</v>
      </c>
      <c r="H108" s="57">
        <f t="shared" si="6"/>
        <v>0.9765603344088526</v>
      </c>
      <c r="I108" s="10"/>
    </row>
    <row r="109" spans="1:9" ht="25.5" customHeight="1">
      <c r="A109" s="19" t="s">
        <v>26</v>
      </c>
      <c r="B109" s="22" t="s">
        <v>90</v>
      </c>
      <c r="C109" s="19" t="s">
        <v>26</v>
      </c>
      <c r="D109" s="8">
        <v>1686</v>
      </c>
      <c r="E109" s="8">
        <v>427.6</v>
      </c>
      <c r="F109" s="8">
        <v>427.6</v>
      </c>
      <c r="G109" s="57">
        <f t="shared" si="2"/>
        <v>0.25361803084223017</v>
      </c>
      <c r="H109" s="57">
        <f t="shared" si="6"/>
        <v>1</v>
      </c>
      <c r="I109" s="10"/>
    </row>
    <row r="110" spans="1:9" ht="18" customHeight="1">
      <c r="A110" s="19" t="s">
        <v>27</v>
      </c>
      <c r="B110" s="22" t="s">
        <v>125</v>
      </c>
      <c r="C110" s="19" t="s">
        <v>27</v>
      </c>
      <c r="D110" s="8">
        <v>15066.3</v>
      </c>
      <c r="E110" s="8">
        <v>6604.4</v>
      </c>
      <c r="F110" s="8">
        <v>6535.5</v>
      </c>
      <c r="G110" s="57">
        <f t="shared" si="2"/>
        <v>0.43378268055196034</v>
      </c>
      <c r="H110" s="57">
        <f t="shared" si="6"/>
        <v>0.9895675610199262</v>
      </c>
      <c r="I110" s="10"/>
    </row>
    <row r="111" spans="1:9" ht="63.75" customHeight="1">
      <c r="A111" s="19" t="s">
        <v>28</v>
      </c>
      <c r="B111" s="22" t="s">
        <v>219</v>
      </c>
      <c r="C111" s="19" t="s">
        <v>153</v>
      </c>
      <c r="D111" s="8">
        <f>15+425.7+418.9</f>
        <v>859.5999999999999</v>
      </c>
      <c r="E111" s="8">
        <v>0</v>
      </c>
      <c r="F111" s="8">
        <v>0</v>
      </c>
      <c r="G111" s="57">
        <f t="shared" si="2"/>
        <v>0</v>
      </c>
      <c r="H111" s="57">
        <v>0</v>
      </c>
      <c r="I111" s="10"/>
    </row>
    <row r="112" spans="1:9" ht="51" customHeight="1" hidden="1">
      <c r="A112" s="19" t="s">
        <v>28</v>
      </c>
      <c r="B112" s="22" t="s">
        <v>154</v>
      </c>
      <c r="C112" s="19" t="s">
        <v>155</v>
      </c>
      <c r="D112" s="8">
        <f>425.7-425.7</f>
        <v>0</v>
      </c>
      <c r="E112" s="8">
        <v>0</v>
      </c>
      <c r="F112" s="8">
        <v>0</v>
      </c>
      <c r="G112" s="57" t="e">
        <f t="shared" si="2"/>
        <v>#DIV/0!</v>
      </c>
      <c r="H112" s="57">
        <v>0</v>
      </c>
      <c r="I112" s="10"/>
    </row>
    <row r="113" spans="1:9" ht="51" customHeight="1" hidden="1">
      <c r="A113" s="19" t="s">
        <v>28</v>
      </c>
      <c r="B113" s="22" t="s">
        <v>157</v>
      </c>
      <c r="C113" s="19" t="s">
        <v>156</v>
      </c>
      <c r="D113" s="8">
        <f>418.9-418.9</f>
        <v>0</v>
      </c>
      <c r="E113" s="8">
        <v>0</v>
      </c>
      <c r="F113" s="8">
        <v>0</v>
      </c>
      <c r="G113" s="57" t="e">
        <f t="shared" si="2"/>
        <v>#DIV/0!</v>
      </c>
      <c r="H113" s="57">
        <v>0</v>
      </c>
      <c r="I113" s="10"/>
    </row>
    <row r="114" spans="1:9" ht="22.5" customHeight="1" hidden="1">
      <c r="A114" s="7" t="s">
        <v>27</v>
      </c>
      <c r="B114" s="6" t="s">
        <v>94</v>
      </c>
      <c r="C114" s="7" t="s">
        <v>95</v>
      </c>
      <c r="D114" s="8">
        <v>0</v>
      </c>
      <c r="E114" s="8">
        <v>0</v>
      </c>
      <c r="F114" s="8">
        <v>0</v>
      </c>
      <c r="G114" s="57" t="e">
        <f t="shared" si="2"/>
        <v>#DIV/0!</v>
      </c>
      <c r="H114" s="57" t="e">
        <f t="shared" si="6"/>
        <v>#DIV/0!</v>
      </c>
      <c r="I114" s="10"/>
    </row>
    <row r="115" spans="1:9" ht="35.25" customHeight="1" hidden="1">
      <c r="A115" s="7" t="s">
        <v>27</v>
      </c>
      <c r="B115" s="6" t="s">
        <v>80</v>
      </c>
      <c r="C115" s="7" t="s">
        <v>81</v>
      </c>
      <c r="D115" s="8">
        <v>0</v>
      </c>
      <c r="E115" s="8">
        <v>0</v>
      </c>
      <c r="F115" s="8">
        <v>0</v>
      </c>
      <c r="G115" s="57" t="e">
        <f aca="true" t="shared" si="7" ref="G115:G130">F115/D115</f>
        <v>#DIV/0!</v>
      </c>
      <c r="H115" s="57" t="e">
        <f t="shared" si="6"/>
        <v>#DIV/0!</v>
      </c>
      <c r="I115" s="10"/>
    </row>
    <row r="116" spans="1:9" ht="30.75" customHeight="1" hidden="1">
      <c r="A116" s="7" t="s">
        <v>27</v>
      </c>
      <c r="B116" s="6" t="s">
        <v>96</v>
      </c>
      <c r="C116" s="7" t="s">
        <v>97</v>
      </c>
      <c r="D116" s="8">
        <v>0</v>
      </c>
      <c r="E116" s="8">
        <v>0</v>
      </c>
      <c r="F116" s="8">
        <v>0</v>
      </c>
      <c r="G116" s="57" t="e">
        <f t="shared" si="7"/>
        <v>#DIV/0!</v>
      </c>
      <c r="H116" s="57" t="e">
        <f t="shared" si="6"/>
        <v>#DIV/0!</v>
      </c>
      <c r="I116" s="10"/>
    </row>
    <row r="117" spans="1:9" ht="44.25" customHeight="1" hidden="1">
      <c r="A117" s="7" t="s">
        <v>27</v>
      </c>
      <c r="B117" s="6" t="s">
        <v>99</v>
      </c>
      <c r="C117" s="7" t="s">
        <v>98</v>
      </c>
      <c r="D117" s="8">
        <v>0</v>
      </c>
      <c r="E117" s="8">
        <v>0</v>
      </c>
      <c r="F117" s="8">
        <v>0</v>
      </c>
      <c r="G117" s="57" t="e">
        <f t="shared" si="7"/>
        <v>#DIV/0!</v>
      </c>
      <c r="H117" s="57" t="e">
        <f t="shared" si="6"/>
        <v>#DIV/0!</v>
      </c>
      <c r="I117" s="10"/>
    </row>
    <row r="118" spans="1:9" ht="38.25" customHeight="1">
      <c r="A118" s="7" t="s">
        <v>28</v>
      </c>
      <c r="B118" s="6" t="s">
        <v>220</v>
      </c>
      <c r="C118" s="7" t="s">
        <v>109</v>
      </c>
      <c r="D118" s="8">
        <v>6471.7</v>
      </c>
      <c r="E118" s="8">
        <v>1986.9</v>
      </c>
      <c r="F118" s="8">
        <v>1844.4</v>
      </c>
      <c r="G118" s="57">
        <f t="shared" si="7"/>
        <v>0.2849946690977641</v>
      </c>
      <c r="H118" s="57">
        <f t="shared" si="6"/>
        <v>0.9282802355428054</v>
      </c>
      <c r="I118" s="10"/>
    </row>
    <row r="119" spans="1:9" ht="26.25" customHeight="1">
      <c r="A119" s="7" t="s">
        <v>29</v>
      </c>
      <c r="B119" s="6" t="s">
        <v>54</v>
      </c>
      <c r="C119" s="7"/>
      <c r="D119" s="8">
        <f>D120</f>
        <v>750</v>
      </c>
      <c r="E119" s="8">
        <f>E120</f>
        <v>196.5</v>
      </c>
      <c r="F119" s="8">
        <f>F120</f>
        <v>150.3</v>
      </c>
      <c r="G119" s="57">
        <f t="shared" si="7"/>
        <v>0.20040000000000002</v>
      </c>
      <c r="H119" s="57">
        <f t="shared" si="6"/>
        <v>0.7648854961832061</v>
      </c>
      <c r="I119" s="10"/>
    </row>
    <row r="120" spans="1:9" ht="23.25" customHeight="1">
      <c r="A120" s="7" t="s">
        <v>55</v>
      </c>
      <c r="B120" s="6" t="s">
        <v>56</v>
      </c>
      <c r="C120" s="7" t="s">
        <v>55</v>
      </c>
      <c r="D120" s="8">
        <v>750</v>
      </c>
      <c r="E120" s="8">
        <v>196.5</v>
      </c>
      <c r="F120" s="8">
        <v>150.3</v>
      </c>
      <c r="G120" s="57">
        <f t="shared" si="7"/>
        <v>0.20040000000000002</v>
      </c>
      <c r="H120" s="57">
        <f t="shared" si="6"/>
        <v>0.7648854961832061</v>
      </c>
      <c r="I120" s="10"/>
    </row>
    <row r="121" spans="1:9" ht="18.75" customHeight="1">
      <c r="A121" s="7" t="s">
        <v>57</v>
      </c>
      <c r="B121" s="6" t="s">
        <v>58</v>
      </c>
      <c r="C121" s="7"/>
      <c r="D121" s="8">
        <f>D122</f>
        <v>670</v>
      </c>
      <c r="E121" s="8">
        <f>E122</f>
        <v>306.3</v>
      </c>
      <c r="F121" s="8">
        <f>F122</f>
        <v>305.2</v>
      </c>
      <c r="G121" s="57">
        <f t="shared" si="7"/>
        <v>0.45552238805970147</v>
      </c>
      <c r="H121" s="57">
        <f t="shared" si="6"/>
        <v>0.9964087495919033</v>
      </c>
      <c r="I121" s="10"/>
    </row>
    <row r="122" spans="1:9" ht="17.25" customHeight="1">
      <c r="A122" s="7" t="s">
        <v>59</v>
      </c>
      <c r="B122" s="6" t="s">
        <v>60</v>
      </c>
      <c r="C122" s="7" t="s">
        <v>59</v>
      </c>
      <c r="D122" s="8">
        <v>670</v>
      </c>
      <c r="E122" s="8">
        <v>306.3</v>
      </c>
      <c r="F122" s="8">
        <v>305.2</v>
      </c>
      <c r="G122" s="57">
        <f t="shared" si="7"/>
        <v>0.45552238805970147</v>
      </c>
      <c r="H122" s="57">
        <f t="shared" si="6"/>
        <v>0.9964087495919033</v>
      </c>
      <c r="I122" s="10"/>
    </row>
    <row r="123" spans="1:9" ht="37.5" customHeight="1">
      <c r="A123" s="7" t="s">
        <v>61</v>
      </c>
      <c r="B123" s="6" t="s">
        <v>62</v>
      </c>
      <c r="C123" s="7"/>
      <c r="D123" s="8">
        <f>D124</f>
        <v>5</v>
      </c>
      <c r="E123" s="8">
        <f>E124</f>
        <v>0</v>
      </c>
      <c r="F123" s="8">
        <f>F124</f>
        <v>0</v>
      </c>
      <c r="G123" s="57">
        <f t="shared" si="7"/>
        <v>0</v>
      </c>
      <c r="H123" s="57">
        <v>0</v>
      </c>
      <c r="I123" s="10"/>
    </row>
    <row r="124" spans="1:9" ht="40.5" customHeight="1">
      <c r="A124" s="7" t="s">
        <v>63</v>
      </c>
      <c r="B124" s="6" t="s">
        <v>82</v>
      </c>
      <c r="C124" s="7" t="s">
        <v>63</v>
      </c>
      <c r="D124" s="8">
        <v>5</v>
      </c>
      <c r="E124" s="8">
        <v>0</v>
      </c>
      <c r="F124" s="8">
        <v>0</v>
      </c>
      <c r="G124" s="57">
        <f t="shared" si="7"/>
        <v>0</v>
      </c>
      <c r="H124" s="57">
        <v>0</v>
      </c>
      <c r="I124" s="10"/>
    </row>
    <row r="125" spans="1:9" ht="26.25" customHeight="1">
      <c r="A125" s="7" t="s">
        <v>64</v>
      </c>
      <c r="B125" s="6" t="s">
        <v>67</v>
      </c>
      <c r="C125" s="7"/>
      <c r="D125" s="8">
        <f>D126+D128+D127</f>
        <v>2575.5</v>
      </c>
      <c r="E125" s="8">
        <f>E126+E128+E127</f>
        <v>612</v>
      </c>
      <c r="F125" s="8">
        <f>F126+F128+F127</f>
        <v>612</v>
      </c>
      <c r="G125" s="57">
        <f t="shared" si="7"/>
        <v>0.2376237623762376</v>
      </c>
      <c r="H125" s="57">
        <f t="shared" si="6"/>
        <v>1</v>
      </c>
      <c r="I125" s="10"/>
    </row>
    <row r="126" spans="1:9" ht="72.75" customHeight="1">
      <c r="A126" s="7" t="s">
        <v>65</v>
      </c>
      <c r="B126" s="6" t="s">
        <v>110</v>
      </c>
      <c r="C126" s="7" t="s">
        <v>111</v>
      </c>
      <c r="D126" s="8">
        <v>2575.5</v>
      </c>
      <c r="E126" s="8">
        <v>612</v>
      </c>
      <c r="F126" s="8">
        <v>612</v>
      </c>
      <c r="G126" s="57">
        <f t="shared" si="7"/>
        <v>0.2376237623762376</v>
      </c>
      <c r="H126" s="57">
        <f t="shared" si="6"/>
        <v>1</v>
      </c>
      <c r="I126" s="10"/>
    </row>
    <row r="127" spans="1:9" ht="36" customHeight="1" hidden="1">
      <c r="A127" s="7" t="s">
        <v>65</v>
      </c>
      <c r="B127" s="6" t="s">
        <v>112</v>
      </c>
      <c r="C127" s="7" t="s">
        <v>113</v>
      </c>
      <c r="D127" s="8">
        <v>0</v>
      </c>
      <c r="E127" s="8">
        <v>0</v>
      </c>
      <c r="F127" s="8">
        <v>0</v>
      </c>
      <c r="G127" s="57" t="e">
        <f t="shared" si="7"/>
        <v>#DIV/0!</v>
      </c>
      <c r="H127" s="57" t="e">
        <f t="shared" si="6"/>
        <v>#DIV/0!</v>
      </c>
      <c r="I127" s="10"/>
    </row>
    <row r="128" spans="1:9" ht="30.75" customHeight="1" hidden="1">
      <c r="A128" s="7" t="s">
        <v>66</v>
      </c>
      <c r="B128" s="6" t="s">
        <v>91</v>
      </c>
      <c r="C128" s="7" t="s">
        <v>114</v>
      </c>
      <c r="D128" s="8">
        <v>0</v>
      </c>
      <c r="E128" s="8">
        <v>0</v>
      </c>
      <c r="F128" s="8">
        <v>0</v>
      </c>
      <c r="G128" s="57" t="e">
        <f t="shared" si="7"/>
        <v>#DIV/0!</v>
      </c>
      <c r="H128" s="57" t="e">
        <f t="shared" si="6"/>
        <v>#DIV/0!</v>
      </c>
      <c r="I128" s="10"/>
    </row>
    <row r="129" spans="1:9" ht="26.25" customHeight="1">
      <c r="A129" s="19"/>
      <c r="B129" s="22" t="s">
        <v>30</v>
      </c>
      <c r="C129" s="19"/>
      <c r="D129" s="8">
        <f>D42+D57+D63+D90+D99+D105+D108+D119+D121+D123+D125</f>
        <v>738072.1</v>
      </c>
      <c r="E129" s="8">
        <f>E42+E57+E63+E90+E99+E105+E108+E119+E121+E123+E125</f>
        <v>198986.49999999997</v>
      </c>
      <c r="F129" s="8">
        <f>F42+F57+F63+F90+F99+F105+F108+F119+F121+F123+F125</f>
        <v>161176.6</v>
      </c>
      <c r="G129" s="57">
        <f t="shared" si="7"/>
        <v>0.21837514248269244</v>
      </c>
      <c r="H129" s="57">
        <f t="shared" si="6"/>
        <v>0.8099876122249501</v>
      </c>
      <c r="I129" s="10"/>
    </row>
    <row r="130" spans="1:9" ht="19.5" customHeight="1">
      <c r="A130" s="5"/>
      <c r="B130" s="6" t="s">
        <v>42</v>
      </c>
      <c r="C130" s="7"/>
      <c r="D130" s="24">
        <f>D125</f>
        <v>2575.5</v>
      </c>
      <c r="E130" s="24">
        <f>E125</f>
        <v>612</v>
      </c>
      <c r="F130" s="24">
        <f>F125</f>
        <v>612</v>
      </c>
      <c r="G130" s="57">
        <f t="shared" si="7"/>
        <v>0.2376237623762376</v>
      </c>
      <c r="H130" s="57">
        <f t="shared" si="6"/>
        <v>1</v>
      </c>
      <c r="I130" s="10"/>
    </row>
    <row r="131" spans="4:7" ht="16.5" hidden="1">
      <c r="D131" s="25"/>
      <c r="E131" s="25"/>
      <c r="F131" s="25"/>
      <c r="G131" s="25"/>
    </row>
    <row r="132" spans="4:7" ht="16.5">
      <c r="D132" s="25"/>
      <c r="E132" s="25"/>
      <c r="F132" s="25"/>
      <c r="G132" s="25"/>
    </row>
    <row r="133" spans="2:7" ht="16.5">
      <c r="B133" s="1" t="s">
        <v>145</v>
      </c>
      <c r="D133" s="25"/>
      <c r="E133" s="25"/>
      <c r="F133" s="25">
        <v>19083.6</v>
      </c>
      <c r="G133" s="25"/>
    </row>
    <row r="134" spans="2:7" ht="16.5" hidden="1">
      <c r="B134" s="2" t="s">
        <v>146</v>
      </c>
      <c r="D134" s="25"/>
      <c r="E134" s="25"/>
      <c r="F134" s="25">
        <v>0</v>
      </c>
      <c r="G134" s="25"/>
    </row>
    <row r="135" spans="2:7" ht="16.5" hidden="1">
      <c r="B135" s="1" t="s">
        <v>43</v>
      </c>
      <c r="D135" s="25"/>
      <c r="E135" s="25"/>
      <c r="F135" s="25"/>
      <c r="G135" s="25"/>
    </row>
    <row r="136" spans="2:9" ht="16.5" hidden="1">
      <c r="B136" s="1" t="s">
        <v>44</v>
      </c>
      <c r="D136" s="25"/>
      <c r="E136" s="25"/>
      <c r="F136" s="25"/>
      <c r="G136" s="25"/>
      <c r="H136" s="27"/>
      <c r="I136" s="2"/>
    </row>
    <row r="137" spans="4:7" ht="16.5" hidden="1">
      <c r="D137" s="25"/>
      <c r="E137" s="25"/>
      <c r="F137" s="25"/>
      <c r="G137" s="25"/>
    </row>
    <row r="138" spans="2:7" ht="16.5" hidden="1">
      <c r="B138" s="1" t="s">
        <v>45</v>
      </c>
      <c r="D138" s="25"/>
      <c r="E138" s="25"/>
      <c r="F138" s="25"/>
      <c r="G138" s="25"/>
    </row>
    <row r="139" spans="2:9" ht="16.5" hidden="1">
      <c r="B139" s="1" t="s">
        <v>46</v>
      </c>
      <c r="D139" s="25"/>
      <c r="E139" s="25"/>
      <c r="F139" s="25">
        <v>0</v>
      </c>
      <c r="G139" s="25"/>
      <c r="H139" s="27"/>
      <c r="I139" s="2"/>
    </row>
    <row r="140" spans="4:7" ht="16.5" hidden="1">
      <c r="D140" s="25"/>
      <c r="E140" s="25"/>
      <c r="F140" s="25"/>
      <c r="G140" s="25"/>
    </row>
    <row r="141" spans="2:7" ht="16.5" hidden="1">
      <c r="B141" s="1" t="s">
        <v>47</v>
      </c>
      <c r="D141" s="25"/>
      <c r="E141" s="25"/>
      <c r="F141" s="25"/>
      <c r="G141" s="25"/>
    </row>
    <row r="142" spans="2:7" ht="16.5" hidden="1">
      <c r="B142" s="1" t="s">
        <v>48</v>
      </c>
      <c r="D142" s="25"/>
      <c r="E142" s="25"/>
      <c r="F142" s="25"/>
      <c r="G142" s="25"/>
    </row>
    <row r="143" spans="4:7" ht="16.5" hidden="1">
      <c r="D143" s="25"/>
      <c r="E143" s="25"/>
      <c r="F143" s="25"/>
      <c r="G143" s="25"/>
    </row>
    <row r="144" spans="2:7" ht="16.5" hidden="1">
      <c r="B144" s="2" t="s">
        <v>147</v>
      </c>
      <c r="D144" s="25"/>
      <c r="E144" s="25"/>
      <c r="F144" s="25">
        <v>0</v>
      </c>
      <c r="G144" s="25"/>
    </row>
    <row r="145" spans="4:8" ht="16.5" hidden="1">
      <c r="D145" s="25"/>
      <c r="E145" s="25"/>
      <c r="F145" s="25"/>
      <c r="G145" s="25"/>
      <c r="H145" s="28"/>
    </row>
    <row r="146" spans="2:7" ht="16.5" hidden="1">
      <c r="B146" s="2"/>
      <c r="D146" s="25"/>
      <c r="E146" s="25"/>
      <c r="F146" s="25"/>
      <c r="G146" s="25"/>
    </row>
    <row r="147" spans="2:7" ht="16.5">
      <c r="B147" s="1" t="s">
        <v>49</v>
      </c>
      <c r="D147" s="25"/>
      <c r="E147" s="25"/>
      <c r="F147" s="25">
        <f>F133+F36+F136+F139-F129-F142-F144+F134</f>
        <v>32380.099999999977</v>
      </c>
      <c r="G147" s="25"/>
    </row>
    <row r="148" spans="2:9" ht="47.25" customHeight="1">
      <c r="B148" s="60" t="s">
        <v>226</v>
      </c>
      <c r="C148" s="60"/>
      <c r="D148" s="60"/>
      <c r="E148" s="60"/>
      <c r="F148" s="60"/>
      <c r="G148" s="25"/>
      <c r="H148" s="25"/>
      <c r="I148" s="29"/>
    </row>
    <row r="149" spans="4:7" ht="16.5">
      <c r="D149" s="25"/>
      <c r="E149" s="25"/>
      <c r="F149" s="25"/>
      <c r="G149" s="25"/>
    </row>
    <row r="150" spans="4:7" ht="16.5">
      <c r="D150" s="25"/>
      <c r="E150" s="25"/>
      <c r="F150" s="25"/>
      <c r="G150" s="25"/>
    </row>
  </sheetData>
  <sheetProtection/>
  <mergeCells count="23">
    <mergeCell ref="L44:N45"/>
    <mergeCell ref="F39:F40"/>
    <mergeCell ref="J44:K44"/>
    <mergeCell ref="B4:B5"/>
    <mergeCell ref="D4:D5"/>
    <mergeCell ref="G39:G40"/>
    <mergeCell ref="A39:A40"/>
    <mergeCell ref="B39:B40"/>
    <mergeCell ref="J45:K45"/>
    <mergeCell ref="C39:C40"/>
    <mergeCell ref="A38:H38"/>
    <mergeCell ref="E39:E40"/>
    <mergeCell ref="H39:H40"/>
    <mergeCell ref="B148:F148"/>
    <mergeCell ref="D1:H1"/>
    <mergeCell ref="C4:C5"/>
    <mergeCell ref="D39:D40"/>
    <mergeCell ref="G4:G5"/>
    <mergeCell ref="E4:E5"/>
    <mergeCell ref="A2:H2"/>
    <mergeCell ref="F4:F5"/>
    <mergeCell ref="A4:A5"/>
    <mergeCell ref="H4:H5"/>
  </mergeCells>
  <printOptions/>
  <pageMargins left="0.5905511811023623" right="0.2362204724409449" top="0.35433070866141736" bottom="0.3937007874015748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2019-04-30T11:14:50Z</cp:lastPrinted>
  <dcterms:created xsi:type="dcterms:W3CDTF">1996-10-08T23:32:33Z</dcterms:created>
  <dcterms:modified xsi:type="dcterms:W3CDTF">2019-05-06T05:06:52Z</dcterms:modified>
  <cp:category/>
  <cp:version/>
  <cp:contentType/>
  <cp:contentStatus/>
</cp:coreProperties>
</file>