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0"/>
  </bookViews>
  <sheets>
    <sheet name="МР" sheetId="1" r:id="rId1"/>
    <sheet name="МО г.Ртищево" sheetId="2" r:id="rId2"/>
    <sheet name="Кр-звезда" sheetId="3" r:id="rId3"/>
    <sheet name="Макарово" sheetId="4" r:id="rId4"/>
    <sheet name="Октябрьский" sheetId="5" r:id="rId5"/>
    <sheet name="Салтыковка" sheetId="6" r:id="rId6"/>
    <sheet name="Урусово" sheetId="7" r:id="rId7"/>
    <sheet name="Ш-Голицыно" sheetId="8" r:id="rId8"/>
    <sheet name="Консолидация" sheetId="9" r:id="rId9"/>
  </sheets>
  <definedNames/>
  <calcPr fullCalcOnLoad="1"/>
</workbook>
</file>

<file path=xl/sharedStrings.xml><?xml version="1.0" encoding="utf-8"?>
<sst xmlns="http://schemas.openxmlformats.org/spreadsheetml/2006/main" count="1345" uniqueCount="432">
  <si>
    <t>Субсидия на капитальный ремонт и ремонт дворовых территорий многоквартирных домов, проездов к дво-ровым территориям многоквартирных домов населен-ных пунктов в рамках подпрограммы «Модернизация и развитие автомобильных дорог общего пользования регионального и межмуниципального значения Сара-товской области» за счет средств областного дорожно-го фонда</t>
  </si>
  <si>
    <t>Субсидия на капитальный ремонт и ремонт автомо-бильных дорог общего пользования населенных пунк-тов в рамках подпрограммы «Модернизация и развитие автомобильных дорог общего пользования региональ-ного и межмуниципального значения Саратовской об-ласти» за счет средств областного дорожного фонда</t>
  </si>
  <si>
    <t>ДОХОДЫ</t>
  </si>
  <si>
    <t>год. план</t>
  </si>
  <si>
    <t>исполнение</t>
  </si>
  <si>
    <t>% к год. плану</t>
  </si>
  <si>
    <t>Налог на доходы физ.лиц</t>
  </si>
  <si>
    <t>Единый налог на вменен.дох.</t>
  </si>
  <si>
    <t>Единый с/х налог</t>
  </si>
  <si>
    <t>Налог на имущество физ.лиц</t>
  </si>
  <si>
    <t>Земельный налог</t>
  </si>
  <si>
    <t>Задолж. и перерасч. по отмен.налогам</t>
  </si>
  <si>
    <t>Арендная плата за земли</t>
  </si>
  <si>
    <t>Доходы от сдачи в ар имущ.</t>
  </si>
  <si>
    <t>Доходы от перечисления части прибыли</t>
  </si>
  <si>
    <t>Проч.дох.от исп. имущ. (наем)</t>
  </si>
  <si>
    <t>Плат.за негат.возд.на окр.ср.</t>
  </si>
  <si>
    <t>Доходы от предпринимательской деятельности</t>
  </si>
  <si>
    <t>Доходы от оказ.пл.усл. (компенсация затрат )</t>
  </si>
  <si>
    <t>Доходы мест. бюдж. от продажи имущ.</t>
  </si>
  <si>
    <t>Штраф.,санкц, возм. ущерба, в т.ч.:</t>
  </si>
  <si>
    <t>Штрафы от ГРОВД</t>
  </si>
  <si>
    <t xml:space="preserve">Невыясненные поступления </t>
  </si>
  <si>
    <t>БЕЗВОЗМЕЗДНЫЕ ПЕРЕЧИСЛЕНИЯ</t>
  </si>
  <si>
    <t>Дотации</t>
  </si>
  <si>
    <t xml:space="preserve">Субвенции </t>
  </si>
  <si>
    <t>Субсидии</t>
  </si>
  <si>
    <t>ПРОЧИЕ БЕЗВОЗМЕЗДНЫЕ ПОСТУПЛЕНИЯ (спонсорская помощь)</t>
  </si>
  <si>
    <t>ИТОГО доходов</t>
  </si>
  <si>
    <t>РАСХОДЫ</t>
  </si>
  <si>
    <t>ОБЩЕГОСУДАРСТВЕННЫЕ ВОПРОСЫ</t>
  </si>
  <si>
    <t>Районное Собрание</t>
  </si>
  <si>
    <t>Центральный аппарат, в т.ч.</t>
  </si>
  <si>
    <t>Администрация МР</t>
  </si>
  <si>
    <t>Финансовые органы, в т.ч.</t>
  </si>
  <si>
    <t>Резервный фонд</t>
  </si>
  <si>
    <t>Другие общегосударственные вопросы, в т.ч.</t>
  </si>
  <si>
    <t>Уплата чл.взносов в Ассоциацию</t>
  </si>
  <si>
    <t>ПРАВООХРАНИТЕЛЬНАЯ ДЕЯТЕЛЬНОСТЬ</t>
  </si>
  <si>
    <t>Целевые программы</t>
  </si>
  <si>
    <t>НАЦИОНАЛЬНАЯ ЭКОНОМИКА</t>
  </si>
  <si>
    <t>ЖИЛИЩНО-КОММУНАЛЬНОЕ ХОЗЯЙСТВО</t>
  </si>
  <si>
    <t>Жилищное хозяйство, в т.ч.</t>
  </si>
  <si>
    <t>Коммунальное хозяйство, в т.ч.</t>
  </si>
  <si>
    <t>0503</t>
  </si>
  <si>
    <t>Благоустройство</t>
  </si>
  <si>
    <t>0700</t>
  </si>
  <si>
    <t>ОБРАЗОВАНИЕ</t>
  </si>
  <si>
    <t>0701</t>
  </si>
  <si>
    <t>Дошкольное образование, в т.ч.</t>
  </si>
  <si>
    <t>0702</t>
  </si>
  <si>
    <t>0707</t>
  </si>
  <si>
    <t>Оздоровительные мероприятия</t>
  </si>
  <si>
    <t>0709</t>
  </si>
  <si>
    <t>Другие вопросы в области образования, в т.ч.</t>
  </si>
  <si>
    <t xml:space="preserve">        Целевые программы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</si>
  <si>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</si>
  <si>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</si>
  <si>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</si>
  <si>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</si>
  <si>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</si>
  <si>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</si>
  <si>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</si>
  <si>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1003</t>
  </si>
  <si>
    <t>1004</t>
  </si>
  <si>
    <t>1100</t>
  </si>
  <si>
    <t>1101</t>
  </si>
  <si>
    <t>Иные межбюджетные трансферты</t>
  </si>
  <si>
    <t>ИТОГО РАСХОДОВ</t>
  </si>
  <si>
    <t>0100</t>
  </si>
  <si>
    <t>0102</t>
  </si>
  <si>
    <t>0103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</si>
  <si>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</si>
  <si>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</si>
  <si>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</si>
  <si>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</si>
  <si>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</si>
  <si>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</si>
  <si>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</si>
  <si>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</si>
  <si>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</si>
  <si>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БЕЗВОЗМЕЗДНЫЕ ПЕРЕЧИСЛЕНИЯ, в том числе:</t>
  </si>
  <si>
    <t xml:space="preserve">Налоговые и неналоговые доходы 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</si>
  <si>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</si>
  <si>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</si>
  <si>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</si>
  <si>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</si>
  <si>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</si>
  <si>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</si>
  <si>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</si>
  <si>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>-Погашен бюджетный кредит</t>
  </si>
  <si>
    <t xml:space="preserve">от кредитных организаций     </t>
  </si>
  <si>
    <t xml:space="preserve">-Изменение остатков        </t>
  </si>
  <si>
    <t>Ост на начало года</t>
  </si>
  <si>
    <t xml:space="preserve">Начальник финансового </t>
  </si>
  <si>
    <t>управления администрации</t>
  </si>
  <si>
    <t>Ртищевского муниципального района                                             М.А.Балашова</t>
  </si>
  <si>
    <t>Проч.дох.от исп. Имущ. (наем)</t>
  </si>
  <si>
    <t xml:space="preserve">Уличное освещение </t>
  </si>
  <si>
    <t>МЕЖБЮДЖЕТНЫЕ ТРАНСФЕРТЫ</t>
  </si>
  <si>
    <t>Межбюджетные трансферты из бюджетов поселений бюджету МР</t>
  </si>
  <si>
    <t>Субвенции по воинскому учету</t>
  </si>
  <si>
    <t>Содержание главы МО</t>
  </si>
  <si>
    <t>НАЦИОНАЛЬНАЯ ОБОРОНА</t>
  </si>
  <si>
    <t>Первичный воинский учет на территориях, где отсутствуют воен.комиссариаты (субвенции)</t>
  </si>
  <si>
    <t>Обеспечение пожарной безопасности</t>
  </si>
  <si>
    <t>Госпошлина</t>
  </si>
  <si>
    <t>в том числе собственные доходы</t>
  </si>
  <si>
    <t>Инвентаризация</t>
  </si>
  <si>
    <t>Другие вопросы в области культуры, в том числе:</t>
  </si>
  <si>
    <t>0200</t>
  </si>
  <si>
    <t>0203</t>
  </si>
  <si>
    <t>0310</t>
  </si>
  <si>
    <t>Доходы от предпринимательской деятельности (компенсация затрат)</t>
  </si>
  <si>
    <t>МЦП "Обеспечение первичных мер пожарной безопасности на территории Шило-Голицынского МО"</t>
  </si>
  <si>
    <t>Членские взносы в Ассоциацию ОМО Саратовской области</t>
  </si>
  <si>
    <t>Доходы от оказ.пл.усл.(компенсация затрат)</t>
  </si>
  <si>
    <t>Другие общегосударственные вопросы в т.ч.</t>
  </si>
  <si>
    <t>Оздоровительные мероприятия в т.ч.</t>
  </si>
  <si>
    <t>Штраф.,санкц, возм. Ущерба</t>
  </si>
  <si>
    <t>0409</t>
  </si>
  <si>
    <t>0605</t>
  </si>
  <si>
    <t xml:space="preserve">Другие общегосударственные вопросы </t>
  </si>
  <si>
    <t>Компенсация затрат</t>
  </si>
  <si>
    <t>Мероприятия по землеустройству и землепользованию</t>
  </si>
  <si>
    <t>ОХРАНА ОКРУЖАЮЩЕЙ СРЕДЫ</t>
  </si>
  <si>
    <t>Другие общегосударственные вопросы</t>
  </si>
  <si>
    <t>0600</t>
  </si>
  <si>
    <t>Другие вопросы в области охраны окружающей среды</t>
  </si>
  <si>
    <t>0113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</si>
  <si>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</si>
  <si>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</si>
  <si>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</si>
  <si>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</si>
  <si>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</si>
  <si>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</si>
  <si>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</si>
  <si>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</si>
  <si>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</si>
  <si>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</si>
  <si>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Обслуживание внутреннего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</si>
  <si>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</si>
  <si>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</si>
  <si>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</si>
  <si>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</si>
  <si>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</si>
  <si>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% к год.плану</t>
  </si>
  <si>
    <t>Осуществление полномочий по подготовке проведения статистических переписей</t>
  </si>
  <si>
    <t>Иные межбюджетные трансферты на выполнение полномочий  (бюджету МР из бюджетов поселений)</t>
  </si>
  <si>
    <t>Дошкольное образование</t>
  </si>
  <si>
    <t>Общее образование</t>
  </si>
  <si>
    <t>Централизованная бухгалтерия и АХГР</t>
  </si>
  <si>
    <t>КУЛЬТУРА И КИНЕМАТОГРАФИЯ</t>
  </si>
  <si>
    <t>МЦП "Комплексное благоустройство МО г. Ртищево на 2012 год</t>
  </si>
  <si>
    <t>Возврат остатков субсидий, субвенций и иных</t>
  </si>
  <si>
    <t xml:space="preserve">КУЛЬТУРА </t>
  </si>
  <si>
    <t>Возврат остатков субсидий, субвенций и иных (219 + 218 коды)</t>
  </si>
  <si>
    <t>0314</t>
  </si>
  <si>
    <t>раздел</t>
  </si>
  <si>
    <t>Из них субвенции по воинскому учету:</t>
  </si>
  <si>
    <t>Классификация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</si>
  <si>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</si>
  <si>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</si>
  <si>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</si>
  <si>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</si>
  <si>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Отдел по управл.имуществом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</si>
  <si>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</si>
  <si>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</si>
  <si>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</si>
  <si>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5220610</t>
  </si>
  <si>
    <t>5220611</t>
  </si>
  <si>
    <t>Субсидия на капитальный ремонт и ремонт автомо-бильных дорог общего пользования населенных пунктов в рамках подпрограммы «Модернизация и развитие автомобильных дорог общего пользования регионального и межмуниципального значения Саратовской об-ласти» за счет средств областного дорожного фонда</t>
  </si>
  <si>
    <t>Капитальный ремонт муниципального жилищного фонда</t>
  </si>
  <si>
    <t>Полномочия по организации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форм, в том числе:</t>
  </si>
  <si>
    <t>Уличное освещение</t>
  </si>
  <si>
    <t>6000100  08.00.35</t>
  </si>
  <si>
    <t>Прочие мероприятия по благоустройству</t>
  </si>
  <si>
    <t>6000500 08.00.35</t>
  </si>
  <si>
    <t>79554..  08.00.35</t>
  </si>
  <si>
    <t>Пенсионное обеспечение</t>
  </si>
  <si>
    <t>Предоставление гражданам субсидий на оплату жилого помещения и коммунальных услуг за счет средств областного бюджета</t>
  </si>
  <si>
    <t>МЦП "Обеспечение жильем молодых семей по Ртищевскому муниципальному  району Саратовской области "</t>
  </si>
  <si>
    <t>7951600  1003</t>
  </si>
  <si>
    <t>Обслуживание внутреннего государственного и муниципального долга</t>
  </si>
  <si>
    <t>Резервный фонд местной администрации</t>
  </si>
  <si>
    <t>0920300</t>
  </si>
  <si>
    <t>Другие вопросы в области национальной безопасности и правоохранительной деятельности, в том числе:</t>
  </si>
  <si>
    <t>Дорожное хозяйство(дорожные фонды), в том числе:</t>
  </si>
  <si>
    <t>5210600</t>
  </si>
  <si>
    <t>классификация</t>
  </si>
  <si>
    <t>0013600</t>
  </si>
  <si>
    <t>МЦП "Обеспечение первичных мер пожарной безопасности на территории Краснозвездинского муниципального образования"</t>
  </si>
  <si>
    <t>7954201</t>
  </si>
  <si>
    <t>250</t>
  </si>
  <si>
    <t>7954203</t>
  </si>
  <si>
    <t>МЦП "Обеспечение первичных мер пожарной безопасности на территории Октябрьского муниципального образования"</t>
  </si>
  <si>
    <t>7954205</t>
  </si>
  <si>
    <t>МЦП "Обеспечение первичных мер пожарной безопасности на территории Урусовского муниципального образования"</t>
  </si>
  <si>
    <t>выполнение других обязательств</t>
  </si>
  <si>
    <t>7954206</t>
  </si>
  <si>
    <t>0107</t>
  </si>
  <si>
    <t>Проведение выборов в представительные органы мунципального образования</t>
  </si>
  <si>
    <t>Другие вопросы в области национальной экономики, в том числе:</t>
  </si>
  <si>
    <t>Иные межбюджетные трансферты из областного бюджета (комплект книж.фондов)</t>
  </si>
  <si>
    <t>0103 9110200</t>
  </si>
  <si>
    <t>Оценка недвижимости, признание прав и регулирование отношений по муниципальной собственности</t>
  </si>
  <si>
    <t>Расходы на оплату членских взносов в ассоциации</t>
  </si>
  <si>
    <t>9148200</t>
  </si>
  <si>
    <t>054</t>
  </si>
  <si>
    <t>Расходы на обеспечение деятельности муниципальных казенных учреждений  (МУ "ЦБ",     МУ "АХГР")</t>
  </si>
  <si>
    <t>056</t>
  </si>
  <si>
    <t>0203 0105118</t>
  </si>
  <si>
    <t>в том числе Мероприятия по приобретению материальных ценностей(приобретение инвентаря для детского сада)</t>
  </si>
  <si>
    <t>Доплаты к пенсиям муниципальных служащих</t>
  </si>
  <si>
    <t>5107310  1003</t>
  </si>
  <si>
    <t>Прочие межбюджетные трансферты из бюджета муниципального района бюджетам поселений</t>
  </si>
  <si>
    <t>0402</t>
  </si>
  <si>
    <t>Подпрограмма " Энергосбережение и повышение энергоэффективности систем коммунальной инфраструктуры"</t>
  </si>
  <si>
    <t>7410000</t>
  </si>
  <si>
    <t>9510300</t>
  </si>
  <si>
    <t>Обеспечение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</si>
  <si>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 (дополнит. площади)</t>
  </si>
  <si>
    <t>Обеспечение деятельности представительного органа муниципального образования</t>
  </si>
  <si>
    <t>Подпрограмма "Осуществление профилактики правонарушений, усиление борьбы с преступностью на территории Ртищевского муниципального района"</t>
  </si>
  <si>
    <t>Отлов и содержание безнадзорных животных</t>
  </si>
  <si>
    <t>Предоставление субсидий бюджетным учреждениям (ДЮСШ)</t>
  </si>
  <si>
    <t>Предоставление субсидий бюджетным учреждениям  (ФОК, Локомотив)</t>
  </si>
  <si>
    <t>Озеленение</t>
  </si>
  <si>
    <t>Мероприятия в области молодежной политики муниципального образования</t>
  </si>
  <si>
    <t>9920200</t>
  </si>
  <si>
    <t>0105118</t>
  </si>
  <si>
    <t>7800002</t>
  </si>
  <si>
    <t>Муниципальная  программа "Обеспечение первичных мер пожарной безопасности на территории Макаровского муниципального образования"</t>
  </si>
  <si>
    <t>Экологическое оздоровление муниципального образования</t>
  </si>
  <si>
    <t>Муниципальная  программа "Обеспечение первичных мер пожарной безопасности на территории Салтыковского муниципального образования"</t>
  </si>
  <si>
    <t>7800004</t>
  </si>
  <si>
    <t>9148600</t>
  </si>
  <si>
    <t>Выполнение других обязательств муниципального образования</t>
  </si>
  <si>
    <t>Подпрограмма "Модернизация  объектов коммунальной инфраструктуры"</t>
  </si>
  <si>
    <t>Благоустройство, в том числе:</t>
  </si>
  <si>
    <t>В том числе внутренние обороты</t>
  </si>
  <si>
    <t>ИТОГО конс. доходы без оборотов</t>
  </si>
  <si>
    <t>9412000</t>
  </si>
  <si>
    <t>5209502  5209602</t>
  </si>
  <si>
    <t>Оплата за газ для поддержания вечного огня</t>
  </si>
  <si>
    <t>Расходы на судебные издержки и исполнение судебных решений (Фин.управление)</t>
  </si>
  <si>
    <t>9148500</t>
  </si>
  <si>
    <t>Дорожное хозяйство (дорожные фонды), в том числе</t>
  </si>
  <si>
    <t>Коммунальное хозяйство, в том числе:</t>
  </si>
  <si>
    <t xml:space="preserve">      - Улучшение эстетического состояния города (озеленение)</t>
  </si>
  <si>
    <t xml:space="preserve">       - Создание мест для полноценного отдыха граждан</t>
  </si>
  <si>
    <t xml:space="preserve">        -  Улучшение эстетического вида территорий городских кладбищ</t>
  </si>
  <si>
    <t xml:space="preserve">        -Улучшение архитектурного вида города</t>
  </si>
  <si>
    <t xml:space="preserve">        - Отлов и содержание безнадзорных животных</t>
  </si>
  <si>
    <t>Акцизы на нефтепродукты</t>
  </si>
  <si>
    <t>Расходы на судебные издержки и исполнение судебных решений</t>
  </si>
  <si>
    <t>Погашение задолженности по муниципальной целевой программе "Ремонт дорог общего пользования на территории муниципального образования г. Ртищево в 2013 году" - строительный контроль за строительством дорог</t>
  </si>
  <si>
    <t>9931001</t>
  </si>
  <si>
    <t>7411003</t>
  </si>
  <si>
    <t>Погашение кредиторской задолженности по формированию схемы теплоснабжения</t>
  </si>
  <si>
    <t>Подпрограмма "Обеспечение жилыми помещениями молодых семей"</t>
  </si>
  <si>
    <t>Обеспечение мероприятий по переселению граждан из аварийного жилищного фонда (остатки 2013 года)за счет средств фонда и обл. бюджета</t>
  </si>
  <si>
    <t>5209502</t>
  </si>
  <si>
    <t>5209602</t>
  </si>
  <si>
    <t>Обеспечение мероприятий по переселению граждан из аварийного жилищного фонда за счет средств областного бюджета</t>
  </si>
  <si>
    <t>Обеспечение мероприятий по переселению граждан из аварийного жилищного фонда за счет ср-в Фонда содействия и реформирования</t>
  </si>
  <si>
    <t>Субсидии (переселение )</t>
  </si>
  <si>
    <t>Обеспечение мероприятий по переселению граждан из аварийного жилищного фонда за счет средств местного бюджета</t>
  </si>
  <si>
    <t>5209602 010000</t>
  </si>
  <si>
    <t>0701  9950100.9950200</t>
  </si>
  <si>
    <t>Субсидии на мероприятия подпрограммы "Обеспечение жильем молодых семей"</t>
  </si>
  <si>
    <t>6115020</t>
  </si>
  <si>
    <t>6127570</t>
  </si>
  <si>
    <t>Возврат остатков 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</si>
  <si>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5209501</t>
  </si>
  <si>
    <t>Обеспечение мероприятий по капитальному ремонту многоквартирных домов за счет ГК-Фонд содействию реформированию ЖКХ</t>
  </si>
  <si>
    <t>Субсидии (кап. ремонт))</t>
  </si>
  <si>
    <t>0105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</si>
  <si>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</si>
  <si>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0405</t>
  </si>
  <si>
    <t>Судебная система</t>
  </si>
  <si>
    <t>в том числе: Иные межбюджетные трансферты на обеспечение временного социально-бытового обустройства лиц, вынужденно покинувших территорию Украины и находящихся в пунктах временного размещения на территории Саратовской области в рамках государственной программы Саратовской области "Социальная поддержка граждан"</t>
  </si>
  <si>
    <t>0305224</t>
  </si>
  <si>
    <t>5209601</t>
  </si>
  <si>
    <t>Обеспечение мероприятий по капитальному ремонту многоквартирных домов за счет средств местного бюджета</t>
  </si>
  <si>
    <t>Доходы мест. бюдж. от продажи имущ.зем</t>
  </si>
  <si>
    <t>Доходы мест. бюдж. от продажи земли.</t>
  </si>
  <si>
    <t>Доходы мест. бюдж. от продажи зем, имущ.</t>
  </si>
  <si>
    <t>Доходы мест.бюдж.от продажи имущ.зем</t>
  </si>
  <si>
    <t>Субсидии из областного бюджета на софинансирование расходных обязательств муниципальных районов и городских округов области по реализации мероприятий муниципальных программ развития малого и среднего предпринимательства</t>
  </si>
  <si>
    <t>Субсидии на государственную поддержку малого и среднего предпринимательства, включая крестьянские (фермерские) хозяйства (федеральные средства)</t>
  </si>
  <si>
    <t>В том числе Исполнение полномочий по соглашениям на организацию в границах поселений тепло-водоснабжения, водоотведения, снабжения населения топливом (убытки)</t>
  </si>
  <si>
    <t xml:space="preserve">Доходы мест. бюдж. от продажи имущ.и земли </t>
  </si>
  <si>
    <t>Доходы мест. бюдж. от продажи имущ.земл</t>
  </si>
  <si>
    <t>7240000</t>
  </si>
  <si>
    <t>Подпрограмма "Градостроительное планирование развития территорий поселений Ртищевского муниципального района на 2014-2016 годы"</t>
  </si>
  <si>
    <t>В ТОМ ЧИСЛЕ за счет полномочий</t>
  </si>
  <si>
    <t>Молодежная политика и оздоровление детей</t>
  </si>
  <si>
    <t>Улучшение санитарного состояния города (Ликвидация несанкционированных свалок)</t>
  </si>
  <si>
    <t>Содержание мест захоронения</t>
  </si>
  <si>
    <t>перечисление остатков субсидий бюджетного учреждения 2014 года</t>
  </si>
  <si>
    <t>9140008200</t>
  </si>
  <si>
    <t>9530005310</t>
  </si>
  <si>
    <t>9530005330</t>
  </si>
  <si>
    <t>9530005340</t>
  </si>
  <si>
    <t>9530005350</t>
  </si>
  <si>
    <t>9930006400</t>
  </si>
  <si>
    <t>9610007100</t>
  </si>
  <si>
    <t>9930008100</t>
  </si>
  <si>
    <t>Расходы на обеспечение функций центрального аппарата</t>
  </si>
  <si>
    <t>9130002200</t>
  </si>
  <si>
    <t>9390004200</t>
  </si>
  <si>
    <t>Расходы по исполнительным листам</t>
  </si>
  <si>
    <t>9910008510</t>
  </si>
  <si>
    <t>79103V0000</t>
  </si>
  <si>
    <t>7920100940</t>
  </si>
  <si>
    <t>79302V0000</t>
  </si>
  <si>
    <t>Подпрограмма "Проведение усиления антитеррористической защищенности населения на территории Ртищевского муниципального района на 2014 - 2016 годы"</t>
  </si>
  <si>
    <t>Подпрограмма "Осуществление противодействия злоупотреблению наркотическим и психотропным веществам и их незаконному обороту на территории Ртищевского муниципального района на 2014 - 2016 годы"</t>
  </si>
  <si>
    <t>75301G0800</t>
  </si>
  <si>
    <t>Подпрограмма "Ремонт автомобильных дорог и искусственных сооружений на них в границах городских и сельских поселений"</t>
  </si>
  <si>
    <t>Обязательные платежи и (или) взносы собственников помещений многоквартирных домов за капитальный ремонт, согласно ЖК РФ ст. 158 ч. 1</t>
  </si>
  <si>
    <t>9510005150</t>
  </si>
  <si>
    <t>9510005110</t>
  </si>
  <si>
    <t>Мероприятия в области коммунального хозяйства</t>
  </si>
  <si>
    <t>9520005210</t>
  </si>
  <si>
    <t>Ведомственная целевая программа "Комплексное благоустройство города Ртищево" на 2016 год, в том числе:</t>
  </si>
  <si>
    <t>Формовочная обрезка деревьев</t>
  </si>
  <si>
    <t>8000100820</t>
  </si>
  <si>
    <t>Приобретение и посадка цветочной рассады</t>
  </si>
  <si>
    <t>8000100830</t>
  </si>
  <si>
    <t>Спил отдельно стоящих аварийных деревьев</t>
  </si>
  <si>
    <t>8000100840</t>
  </si>
  <si>
    <t>Ликвидация несанкционированных свалок</t>
  </si>
  <si>
    <t>8000200850</t>
  </si>
  <si>
    <t>Обустройство городского пляжа</t>
  </si>
  <si>
    <t>8000300860</t>
  </si>
  <si>
    <t>8000400870</t>
  </si>
  <si>
    <t>Уборка территорий городских кладбищ</t>
  </si>
  <si>
    <t>8000600880</t>
  </si>
  <si>
    <t>80007V0000</t>
  </si>
  <si>
    <t>Основное мероприятие "Асфальтирование пешеходных дорожек в городском Парке культуры и отдыха"</t>
  </si>
  <si>
    <t>8000800890</t>
  </si>
  <si>
    <t>Асфальтирование пешеходных дорожек</t>
  </si>
  <si>
    <t>Укладка бордюрного камня</t>
  </si>
  <si>
    <t>8000800900</t>
  </si>
  <si>
    <t>8000800910</t>
  </si>
  <si>
    <t>Изготовление и установка парковых скамеек</t>
  </si>
  <si>
    <t>8000800920</t>
  </si>
  <si>
    <t>Установка светильников</t>
  </si>
  <si>
    <t>8000800930</t>
  </si>
  <si>
    <t>Изготовление и установка урн для мусора</t>
  </si>
  <si>
    <t>9330004110</t>
  </si>
  <si>
    <t xml:space="preserve">Выполнение других обязательств муниципального образования </t>
  </si>
  <si>
    <t>9910008520      9910008510</t>
  </si>
  <si>
    <t>9400006600</t>
  </si>
  <si>
    <t>75101V0000</t>
  </si>
  <si>
    <t>Подпрограмма "Обеспечение надежности и безопасности движения по автомобильным дорогам муниципального значения Ртищевского муниципального района на 2014 - 2016 годы", в том числе:</t>
  </si>
  <si>
    <t>7510000000</t>
  </si>
  <si>
    <t>Основное мероприятие "Обустройство улично-дорожной сети дорожными знаками"</t>
  </si>
  <si>
    <t>Основное мероприятие "Нанесение дорожной разметки на улично-дорожную сеть"</t>
  </si>
  <si>
    <t>75103V0000</t>
  </si>
  <si>
    <t>9930077Д00</t>
  </si>
  <si>
    <t>Проведение мероприятий по отлову и содержанию безнадзорных животных</t>
  </si>
  <si>
    <t>75302G0800</t>
  </si>
  <si>
    <t>Реализация основного мероприятия за счет средств муниципального дорожного фонда (собственные средства муниципального образования)</t>
  </si>
  <si>
    <t>75401D7300</t>
  </si>
  <si>
    <t>Капитальный ремонт, ремонт и содержание автомобильных дорог общего пользования местного значения, переданных из государственной собственности области в муниципальную собственность, за счет средств областного дорожного фонда</t>
  </si>
  <si>
    <t>75401S7300</t>
  </si>
  <si>
    <t>Капитальный ремонт, ремонт и содержание автомобильных дорог общего пользования местного значения, переданных из государственной собственности области в муниципальную собственность (софинансирование местный бюджет)</t>
  </si>
  <si>
    <t>9400006700</t>
  </si>
  <si>
    <t>72301V0000</t>
  </si>
  <si>
    <t xml:space="preserve"> Социальное обеспечение населения (субсидии гражданам)</t>
  </si>
  <si>
    <t>9620077В00   9620007300</t>
  </si>
  <si>
    <t>9130077И00   9630077900</t>
  </si>
  <si>
    <t>Охрана семьи и детства  (Компенсация части родит.платы, опека несовершеннолетних)</t>
  </si>
  <si>
    <t>Дотация на выравнивание бюджетной обеспеченности поселений за счет субвенции на исполнение государственных полномочий по расчету и предоставлению дотаций поселениям</t>
  </si>
  <si>
    <t>1401 9810076100</t>
  </si>
  <si>
    <t>Дотация на выравнивание бюджетной обеспеченности поселений из районного фонда финансовой поддержки</t>
  </si>
  <si>
    <t>9810091000</t>
  </si>
  <si>
    <t>1403  9820092000</t>
  </si>
  <si>
    <t>Подпрограмма "Обеспечение надежности и безопасности движения по автомобильным дорогам муниципального значения Ртищевского муниципального района на 2014 - 2016 годы",</t>
  </si>
  <si>
    <t>Ведомственная целевая программа  "Комплексное благоустройство города Ртищево" на 2014 год</t>
  </si>
  <si>
    <t>Социальное обеспечение населения (субсидии гражданам)</t>
  </si>
  <si>
    <t>Межбюджетные трансферты бюджетам муниципальных районов области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</si>
  <si>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Строительство объекта "Внутрипоселковый газопровод среднего давления от врезки у ГРП п. Ртищевский до северной части п. Ртищевский"</t>
  </si>
  <si>
    <t>7230300790</t>
  </si>
  <si>
    <t>9140008600</t>
  </si>
  <si>
    <t>9010053910</t>
  </si>
  <si>
    <t>Проведение Всероссийской сельскохозяйственной переписи в 2016 году</t>
  </si>
  <si>
    <t>Техническое обслуживание систем газораспределения и газопотребления</t>
  </si>
  <si>
    <t>7230200740</t>
  </si>
  <si>
    <t>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 в рамках подпрограммы "Искусство" государственной программы Российской Федерации "Развитие культуры и туризма"</t>
  </si>
  <si>
    <t>7210150200</t>
  </si>
  <si>
    <t>Мероприятия  подпрограммы «Обеспечение жильем молодых семей» федеральной целевой программы «Жилище» на 2015 - 2020 годы</t>
  </si>
  <si>
    <t>72101L0200</t>
  </si>
  <si>
    <t>Обеспечение жильем молодых семей за счет средств местного бюджета</t>
  </si>
  <si>
    <t>72101R0200</t>
  </si>
  <si>
    <t>7530354200</t>
  </si>
  <si>
    <t>Реализация мероприятий региональных программ в сфере дорожного хозяйства, включая проекты, реализуемые с применением механизмов государственно-частного партнерства, и строительство, реконструкцию и ремонт уникальных искусственных дорожных сооружений по решениям Правительства Российской Федерации</t>
  </si>
  <si>
    <t>75303L4200</t>
  </si>
  <si>
    <t>Реализация мероприятий региональных программ в сфере дорожного хозяйства, включая проекты, реализуемые с применением механизмов государственночастного партнерства, и строительство, реконструкцию и ремонт уникальных искусственных дорожных сооружений по решениям Правительства Российской Федерации за счет средств местного бюджета</t>
  </si>
  <si>
    <t>Межбюджетные трансферты, передаваемые бюджетам городских поселений на реализацию мероприятий региональных программ в сфере дорожного хозяйства по решениям Правительства Российской Федерации</t>
  </si>
  <si>
    <t>914008200</t>
  </si>
  <si>
    <t>9010051180</t>
  </si>
  <si>
    <t>Патент</t>
  </si>
  <si>
    <t>план на 9 месяцев</t>
  </si>
  <si>
    <t>% к плану 9 месяцев</t>
  </si>
  <si>
    <t>9010051200</t>
  </si>
  <si>
    <t>Основное мероприятие "Предоставление грантов начинающим субъектам малого предпринимательства на создание собственного бизнеса"</t>
  </si>
  <si>
    <t>77008V0000</t>
  </si>
  <si>
    <t>Отдел по управл.имуществом</t>
  </si>
  <si>
    <t>Другие вопросы в области национальной экономики</t>
  </si>
  <si>
    <t>75302G0810</t>
  </si>
  <si>
    <t>Основное мероприятие "Ремонт асфальтобетонного покрытия улиц в границах сельских населенных пунктов" Реализация основного мероприятия за счет средств муниципального дорожного фонда (переданные полномочия)</t>
  </si>
  <si>
    <t>Основное мероприятие "Ремонт асфальтобетонного покрытия улиц в границах сельских населенных пунктов"Реализация основного мероприятия за счет средств муниципального дорожного фонда (собственные средства муниципального образования)</t>
  </si>
  <si>
    <t xml:space="preserve">СПРАВКА
об исполнении бюджета Ртищевского района
на 01.11.2016 г.
</t>
  </si>
  <si>
    <t>7700850640</t>
  </si>
  <si>
    <t>77008R064А</t>
  </si>
  <si>
    <t>72304V0000</t>
  </si>
  <si>
    <t>Основное мероприятие "Капитальный ремонт водопроводов в муниципальных образованиях Ртищевского муниципального района"</t>
  </si>
  <si>
    <t>141</t>
  </si>
  <si>
    <t>ПРОЧИЕ БЕЗВОЗМЕЗДНЫЕ ПОСТУПЛЕНИЯ (Денежные пожертв. от физических лиц в бюджеты поселений)</t>
  </si>
  <si>
    <t xml:space="preserve">СПРАВКА
об исполнении бюджета МО г. Ртищево
на 01.11.2016г.
</t>
  </si>
  <si>
    <t xml:space="preserve">СПРАВКА
об исполнении бюджета Краснозвездинского МО
на 01.11.2016г.
</t>
  </si>
  <si>
    <t xml:space="preserve">СПРАВКА
об исполнении бюджета Макаровского МО
на 01.11.2016г.
</t>
  </si>
  <si>
    <t xml:space="preserve">СПРАВКА
об исполнении бюджета Октябрьского МО
на 01.11.2016г.
</t>
  </si>
  <si>
    <t xml:space="preserve">СПРАВКА
об исполнении бюджета Салтыковского МО
на 01.11.2016г.
</t>
  </si>
  <si>
    <t xml:space="preserve">СПРАВКА
об исполнении бюджета Урусовского МО
на 01.11.2016г.
</t>
  </si>
  <si>
    <t xml:space="preserve">СПРАВКА
об исполнении бюджета Шило-Голицинского МО
на 01.11.2016г.
</t>
  </si>
  <si>
    <t xml:space="preserve">СПРАВКА
об исполнении бюджета Ртищевского района (консолидация)
на 01.11.2016г.
</t>
  </si>
  <si>
    <t>*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</si>
</sst>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"/>
    <numFmt numFmtId="178" formatCode="0.0"/>
    <numFmt numFmtId="179" formatCode="#,##0.00&quot;р.&quot;"/>
    <numFmt numFmtId="180" formatCode="#,##0.000"/>
    <numFmt numFmtId="181" formatCode="#,##0.0000"/>
    <numFmt numFmtId="182" formatCode="#,##0.00000"/>
    <numFmt numFmtId="183" formatCode="_(* #,##0.000_);_(* \(#,##0.000\);_(* &quot;-&quot;??_);_(@_)"/>
    <numFmt numFmtId="184" formatCode="_(* #,##0.0_);_(* \(#,##0.0\);_(* &quot;-&quot;??_);_(@_)"/>
    <numFmt numFmtId="185" formatCode="_-* #,##0.0_р_._-;\-* #,##0.0_р_._-;_-* &quot;-&quot;?_р_._-;_-@_-"/>
    <numFmt numFmtId="186" formatCode="#,##0.00_р_."/>
    <numFmt numFmtId="187" formatCode="0000000"/>
    <numFmt numFmtId="188" formatCode="#,##0.00;[Red]\-#,##0.00;0.00"/>
    <numFmt numFmtId="189" formatCode="000000000"/>
    <numFmt numFmtId="190" formatCode="00\.00\.00"/>
    <numFmt numFmtId="191" formatCode="#,##0.0&quot;р.&quot;"/>
    <numFmt numFmtId="192" formatCode="#,##0.0_р_."/>
  </numFmts>
  <fonts count="57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2"/>
      <name val="Times New Roman"/>
      <family val="1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77" fontId="2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9" fontId="2" fillId="0" borderId="0" xfId="0" applyNumberFormat="1" applyFont="1" applyFill="1" applyBorder="1" applyAlignment="1">
      <alignment horizontal="left" vertical="top" wrapText="1"/>
    </xf>
    <xf numFmtId="9" fontId="6" fillId="0" borderId="0" xfId="0" applyNumberFormat="1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/>
    </xf>
    <xf numFmtId="177" fontId="6" fillId="0" borderId="0" xfId="0" applyNumberFormat="1" applyFont="1" applyFill="1" applyBorder="1" applyAlignment="1">
      <alignment horizontal="left" vertical="top" wrapText="1"/>
    </xf>
    <xf numFmtId="9" fontId="6" fillId="0" borderId="10" xfId="0" applyNumberFormat="1" applyFont="1" applyFill="1" applyBorder="1" applyAlignment="1">
      <alignment horizontal="left" vertical="top" wrapText="1"/>
    </xf>
    <xf numFmtId="9" fontId="11" fillId="0" borderId="10" xfId="0" applyNumberFormat="1" applyFont="1" applyFill="1" applyBorder="1" applyAlignment="1">
      <alignment horizontal="left" vertical="top" wrapText="1"/>
    </xf>
    <xf numFmtId="9" fontId="11" fillId="0" borderId="0" xfId="0" applyNumberFormat="1" applyFont="1" applyFill="1" applyBorder="1" applyAlignment="1">
      <alignment horizontal="left" vertical="top" wrapText="1"/>
    </xf>
    <xf numFmtId="9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9" fontId="11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9" fontId="6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16" fillId="33" borderId="0" xfId="0" applyFont="1" applyFill="1" applyAlignment="1">
      <alignment horizontal="left"/>
    </xf>
    <xf numFmtId="0" fontId="0" fillId="0" borderId="0" xfId="0" applyFont="1" applyFill="1" applyAlignment="1">
      <alignment horizontal="center" wrapText="1"/>
    </xf>
    <xf numFmtId="49" fontId="13" fillId="0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left"/>
    </xf>
    <xf numFmtId="0" fontId="13" fillId="33" borderId="0" xfId="0" applyFont="1" applyFill="1" applyAlignment="1">
      <alignment horizontal="left"/>
    </xf>
    <xf numFmtId="0" fontId="9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9" fontId="7" fillId="33" borderId="11" xfId="0" applyNumberFormat="1" applyFont="1" applyFill="1" applyBorder="1" applyAlignment="1">
      <alignment horizontal="center" vertical="center" wrapText="1"/>
    </xf>
    <xf numFmtId="9" fontId="19" fillId="33" borderId="11" xfId="0" applyNumberFormat="1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 vertical="center"/>
    </xf>
    <xf numFmtId="49" fontId="19" fillId="33" borderId="0" xfId="0" applyNumberFormat="1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192" fontId="19" fillId="33" borderId="0" xfId="0" applyNumberFormat="1" applyFont="1" applyFill="1" applyAlignment="1">
      <alignment horizontal="center" vertical="center"/>
    </xf>
    <xf numFmtId="177" fontId="19" fillId="33" borderId="0" xfId="0" applyNumberFormat="1" applyFont="1" applyFill="1" applyAlignment="1">
      <alignment horizontal="center" vertical="center"/>
    </xf>
    <xf numFmtId="9" fontId="8" fillId="33" borderId="11" xfId="0" applyNumberFormat="1" applyFont="1" applyFill="1" applyBorder="1" applyAlignment="1">
      <alignment horizontal="center" vertical="center" wrapText="1"/>
    </xf>
    <xf numFmtId="9" fontId="2" fillId="33" borderId="11" xfId="0" applyNumberFormat="1" applyFont="1" applyFill="1" applyBorder="1" applyAlignment="1">
      <alignment horizontal="center" vertical="center" wrapText="1"/>
    </xf>
    <xf numFmtId="9" fontId="6" fillId="33" borderId="11" xfId="0" applyNumberFormat="1" applyFont="1" applyFill="1" applyBorder="1" applyAlignment="1">
      <alignment horizontal="right" vertical="top" wrapText="1"/>
    </xf>
    <xf numFmtId="177" fontId="0" fillId="33" borderId="0" xfId="0" applyNumberFormat="1" applyFont="1" applyFill="1" applyAlignment="1">
      <alignment horizontal="left"/>
    </xf>
    <xf numFmtId="9" fontId="6" fillId="33" borderId="11" xfId="0" applyNumberFormat="1" applyFont="1" applyFill="1" applyBorder="1" applyAlignment="1">
      <alignment horizontal="left" vertical="top" wrapText="1"/>
    </xf>
    <xf numFmtId="178" fontId="0" fillId="33" borderId="0" xfId="0" applyNumberFormat="1" applyFont="1" applyFill="1" applyAlignment="1">
      <alignment horizontal="left"/>
    </xf>
    <xf numFmtId="177" fontId="19" fillId="33" borderId="11" xfId="0" applyNumberFormat="1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/>
    </xf>
    <xf numFmtId="49" fontId="19" fillId="33" borderId="0" xfId="0" applyNumberFormat="1" applyFont="1" applyFill="1" applyAlignment="1">
      <alignment horizontal="center"/>
    </xf>
    <xf numFmtId="0" fontId="19" fillId="33" borderId="0" xfId="0" applyFont="1" applyFill="1" applyAlignment="1">
      <alignment horizontal="center"/>
    </xf>
    <xf numFmtId="2" fontId="19" fillId="33" borderId="0" xfId="0" applyNumberFormat="1" applyFont="1" applyFill="1" applyAlignment="1">
      <alignment horizontal="center"/>
    </xf>
    <xf numFmtId="178" fontId="19" fillId="33" borderId="0" xfId="0" applyNumberFormat="1" applyFont="1" applyFill="1" applyAlignment="1">
      <alignment horizontal="center"/>
    </xf>
    <xf numFmtId="177" fontId="19" fillId="33" borderId="0" xfId="0" applyNumberFormat="1" applyFont="1" applyFill="1" applyAlignment="1">
      <alignment horizontal="center"/>
    </xf>
    <xf numFmtId="9" fontId="1" fillId="33" borderId="11" xfId="0" applyNumberFormat="1" applyFont="1" applyFill="1" applyBorder="1" applyAlignment="1">
      <alignment horizontal="right" vertical="top" wrapText="1"/>
    </xf>
    <xf numFmtId="9" fontId="1" fillId="33" borderId="11" xfId="0" applyNumberFormat="1" applyFont="1" applyFill="1" applyBorder="1" applyAlignment="1">
      <alignment horizontal="left" vertical="top" wrapText="1"/>
    </xf>
    <xf numFmtId="177" fontId="19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left" vertical="top" wrapText="1"/>
    </xf>
    <xf numFmtId="49" fontId="19" fillId="0" borderId="11" xfId="0" applyNumberFormat="1" applyFont="1" applyFill="1" applyBorder="1" applyAlignment="1">
      <alignment horizontal="left" vertical="top" wrapText="1"/>
    </xf>
    <xf numFmtId="177" fontId="7" fillId="0" borderId="11" xfId="0" applyNumberFormat="1" applyFont="1" applyFill="1" applyBorder="1" applyAlignment="1">
      <alignment horizontal="center" vertical="top" wrapText="1"/>
    </xf>
    <xf numFmtId="9" fontId="7" fillId="0" borderId="11" xfId="0" applyNumberFormat="1" applyFont="1" applyFill="1" applyBorder="1" applyAlignment="1">
      <alignment horizontal="center" vertical="center" wrapText="1"/>
    </xf>
    <xf numFmtId="177" fontId="19" fillId="0" borderId="11" xfId="0" applyNumberFormat="1" applyFont="1" applyFill="1" applyBorder="1" applyAlignment="1">
      <alignment horizontal="center" vertical="top" wrapText="1"/>
    </xf>
    <xf numFmtId="9" fontId="19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left" vertical="top" wrapText="1"/>
    </xf>
    <xf numFmtId="49" fontId="19" fillId="0" borderId="12" xfId="0" applyNumberFormat="1" applyFont="1" applyFill="1" applyBorder="1" applyAlignment="1">
      <alignment horizontal="left" vertical="top" wrapText="1"/>
    </xf>
    <xf numFmtId="0" fontId="7" fillId="0" borderId="13" xfId="54" applyNumberFormat="1" applyFont="1" applyFill="1" applyBorder="1" applyAlignment="1" applyProtection="1">
      <alignment horizontal="left" vertical="center" wrapText="1"/>
      <protection hidden="1"/>
    </xf>
    <xf numFmtId="49" fontId="7" fillId="0" borderId="12" xfId="54" applyNumberFormat="1" applyFont="1" applyFill="1" applyBorder="1" applyAlignment="1" applyProtection="1">
      <alignment horizontal="left" vertical="center" wrapText="1"/>
      <protection hidden="1"/>
    </xf>
    <xf numFmtId="177" fontId="19" fillId="0" borderId="11" xfId="0" applyNumberFormat="1" applyFont="1" applyFill="1" applyBorder="1" applyAlignment="1">
      <alignment horizontal="left" vertical="top" wrapText="1"/>
    </xf>
    <xf numFmtId="177" fontId="7" fillId="0" borderId="11" xfId="0" applyNumberFormat="1" applyFont="1" applyFill="1" applyBorder="1" applyAlignment="1">
      <alignment horizontal="left" vertical="top" wrapText="1"/>
    </xf>
    <xf numFmtId="49" fontId="15" fillId="0" borderId="11" xfId="0" applyNumberFormat="1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left" vertical="top" wrapText="1"/>
    </xf>
    <xf numFmtId="177" fontId="15" fillId="0" borderId="11" xfId="0" applyNumberFormat="1" applyFont="1" applyFill="1" applyBorder="1" applyAlignment="1">
      <alignment horizontal="left" vertical="top" wrapText="1"/>
    </xf>
    <xf numFmtId="49" fontId="22" fillId="0" borderId="11" xfId="0" applyNumberFormat="1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horizontal="left" vertical="top" wrapText="1"/>
    </xf>
    <xf numFmtId="49" fontId="19" fillId="0" borderId="11" xfId="0" applyNumberFormat="1" applyFont="1" applyFill="1" applyBorder="1" applyAlignment="1">
      <alignment horizontal="left" vertical="center" wrapText="1"/>
    </xf>
    <xf numFmtId="187" fontId="19" fillId="0" borderId="11" xfId="52" applyNumberFormat="1" applyFont="1" applyFill="1" applyBorder="1" applyAlignment="1" applyProtection="1">
      <alignment vertical="center" wrapText="1"/>
      <protection hidden="1"/>
    </xf>
    <xf numFmtId="49" fontId="19" fillId="0" borderId="11" xfId="52" applyNumberFormat="1" applyFont="1" applyFill="1" applyBorder="1" applyAlignment="1" applyProtection="1">
      <alignment vertical="center" wrapText="1"/>
      <protection hidden="1"/>
    </xf>
    <xf numFmtId="177" fontId="19" fillId="0" borderId="11" xfId="0" applyNumberFormat="1" applyFont="1" applyFill="1" applyBorder="1" applyAlignment="1">
      <alignment horizontal="left" vertical="center" wrapText="1"/>
    </xf>
    <xf numFmtId="49" fontId="15" fillId="0" borderId="11" xfId="0" applyNumberFormat="1" applyFont="1" applyFill="1" applyBorder="1" applyAlignment="1">
      <alignment horizontal="left" vertical="center" wrapText="1"/>
    </xf>
    <xf numFmtId="187" fontId="19" fillId="0" borderId="11" xfId="52" applyNumberFormat="1" applyFont="1" applyFill="1" applyBorder="1" applyAlignment="1" applyProtection="1">
      <alignment wrapText="1"/>
      <protection hidden="1"/>
    </xf>
    <xf numFmtId="49" fontId="15" fillId="0" borderId="11" xfId="52" applyNumberFormat="1" applyFont="1" applyFill="1" applyBorder="1" applyAlignment="1" applyProtection="1">
      <alignment wrapText="1"/>
      <protection hidden="1"/>
    </xf>
    <xf numFmtId="177" fontId="15" fillId="0" borderId="11" xfId="0" applyNumberFormat="1" applyFont="1" applyFill="1" applyBorder="1" applyAlignment="1">
      <alignment horizontal="left" vertical="center" wrapText="1"/>
    </xf>
    <xf numFmtId="187" fontId="15" fillId="0" borderId="11" xfId="52" applyNumberFormat="1" applyFont="1" applyFill="1" applyBorder="1" applyAlignment="1" applyProtection="1">
      <alignment wrapText="1"/>
      <protection hidden="1"/>
    </xf>
    <xf numFmtId="0" fontId="15" fillId="0" borderId="11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vertical="top" wrapText="1"/>
    </xf>
    <xf numFmtId="49" fontId="19" fillId="0" borderId="11" xfId="0" applyNumberFormat="1" applyFont="1" applyFill="1" applyBorder="1" applyAlignment="1">
      <alignment vertical="top" wrapText="1"/>
    </xf>
    <xf numFmtId="49" fontId="15" fillId="0" borderId="11" xfId="0" applyNumberFormat="1" applyFont="1" applyFill="1" applyBorder="1" applyAlignment="1">
      <alignment vertical="top" wrapText="1"/>
    </xf>
    <xf numFmtId="0" fontId="15" fillId="0" borderId="11" xfId="0" applyFont="1" applyFill="1" applyBorder="1" applyAlignment="1">
      <alignment vertical="top" wrapText="1"/>
    </xf>
    <xf numFmtId="49" fontId="7" fillId="0" borderId="11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177" fontId="7" fillId="0" borderId="11" xfId="0" applyNumberFormat="1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177" fontId="18" fillId="0" borderId="11" xfId="0" applyNumberFormat="1" applyFont="1" applyFill="1" applyBorder="1" applyAlignment="1">
      <alignment horizontal="left" vertical="center"/>
    </xf>
    <xf numFmtId="0" fontId="18" fillId="0" borderId="0" xfId="0" applyFont="1" applyFill="1" applyAlignment="1">
      <alignment horizontal="left"/>
    </xf>
    <xf numFmtId="49" fontId="18" fillId="0" borderId="0" xfId="0" applyNumberFormat="1" applyFont="1" applyFill="1" applyAlignment="1">
      <alignment horizontal="left"/>
    </xf>
    <xf numFmtId="177" fontId="18" fillId="0" borderId="0" xfId="0" applyNumberFormat="1" applyFont="1" applyFill="1" applyAlignment="1">
      <alignment horizontal="left"/>
    </xf>
    <xf numFmtId="177" fontId="18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0" fontId="18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49" fontId="8" fillId="0" borderId="11" xfId="0" applyNumberFormat="1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left" vertical="top" wrapText="1"/>
    </xf>
    <xf numFmtId="177" fontId="8" fillId="0" borderId="11" xfId="0" applyNumberFormat="1" applyFont="1" applyFill="1" applyBorder="1" applyAlignment="1">
      <alignment horizontal="center" vertical="center" wrapText="1"/>
    </xf>
    <xf numFmtId="9" fontId="8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177" fontId="1" fillId="0" borderId="11" xfId="0" applyNumberFormat="1" applyFont="1" applyFill="1" applyBorder="1" applyAlignment="1">
      <alignment horizontal="center" vertical="center" wrapText="1"/>
    </xf>
    <xf numFmtId="9" fontId="2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left" vertical="top" wrapText="1"/>
    </xf>
    <xf numFmtId="0" fontId="1" fillId="0" borderId="14" xfId="56" applyNumberFormat="1" applyFont="1" applyFill="1" applyBorder="1" applyAlignment="1" applyProtection="1">
      <alignment horizontal="left" wrapText="1"/>
      <protection hidden="1"/>
    </xf>
    <xf numFmtId="49" fontId="1" fillId="0" borderId="14" xfId="56" applyNumberFormat="1" applyFont="1" applyFill="1" applyBorder="1" applyAlignment="1" applyProtection="1">
      <alignment horizontal="left" wrapText="1"/>
      <protection hidden="1"/>
    </xf>
    <xf numFmtId="0" fontId="4" fillId="0" borderId="13" xfId="56" applyNumberFormat="1" applyFont="1" applyFill="1" applyBorder="1" applyAlignment="1" applyProtection="1">
      <alignment horizontal="left" wrapText="1"/>
      <protection hidden="1"/>
    </xf>
    <xf numFmtId="4" fontId="1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177" fontId="2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177" fontId="6" fillId="0" borderId="11" xfId="0" applyNumberFormat="1" applyFont="1" applyFill="1" applyBorder="1" applyAlignment="1">
      <alignment horizontal="left" vertical="top" wrapText="1"/>
    </xf>
    <xf numFmtId="9" fontId="1" fillId="0" borderId="11" xfId="0" applyNumberFormat="1" applyFont="1" applyFill="1" applyBorder="1" applyAlignment="1">
      <alignment horizontal="right" vertical="top" wrapText="1"/>
    </xf>
    <xf numFmtId="177" fontId="1" fillId="0" borderId="11" xfId="0" applyNumberFormat="1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177" fontId="12" fillId="0" borderId="11" xfId="0" applyNumberFormat="1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11" fillId="0" borderId="11" xfId="0" applyNumberFormat="1" applyFont="1" applyFill="1" applyBorder="1" applyAlignment="1">
      <alignment horizontal="left" vertical="top" wrapText="1"/>
    </xf>
    <xf numFmtId="0" fontId="12" fillId="0" borderId="11" xfId="0" applyNumberFormat="1" applyFont="1" applyFill="1" applyBorder="1" applyAlignment="1">
      <alignment horizontal="left" vertical="top" wrapText="1"/>
    </xf>
    <xf numFmtId="9" fontId="6" fillId="0" borderId="11" xfId="0" applyNumberFormat="1" applyFont="1" applyFill="1" applyBorder="1" applyAlignment="1">
      <alignment horizontal="right" vertical="top" wrapText="1"/>
    </xf>
    <xf numFmtId="49" fontId="0" fillId="0" borderId="11" xfId="0" applyNumberFormat="1" applyFont="1" applyFill="1" applyBorder="1" applyAlignment="1">
      <alignment horizontal="left"/>
    </xf>
    <xf numFmtId="177" fontId="0" fillId="0" borderId="11" xfId="0" applyNumberFormat="1" applyFont="1" applyFill="1" applyBorder="1" applyAlignment="1">
      <alignment horizontal="left" vertical="center"/>
    </xf>
    <xf numFmtId="177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8" fillId="0" borderId="15" xfId="0" applyNumberFormat="1" applyFont="1" applyFill="1" applyBorder="1" applyAlignment="1">
      <alignment horizontal="left" vertical="center" wrapText="1"/>
    </xf>
    <xf numFmtId="49" fontId="8" fillId="0" borderId="16" xfId="0" applyNumberFormat="1" applyFont="1" applyFill="1" applyBorder="1" applyAlignment="1">
      <alignment horizontal="left" vertical="center" wrapText="1"/>
    </xf>
    <xf numFmtId="0" fontId="1" fillId="0" borderId="13" xfId="54" applyNumberFormat="1" applyFont="1" applyFill="1" applyBorder="1" applyAlignment="1" applyProtection="1">
      <alignment horizontal="left" wrapText="1"/>
      <protection hidden="1"/>
    </xf>
    <xf numFmtId="49" fontId="1" fillId="0" borderId="12" xfId="54" applyNumberFormat="1" applyFont="1" applyFill="1" applyBorder="1" applyAlignment="1" applyProtection="1">
      <alignment horizontal="left" wrapText="1"/>
      <protection hidden="1"/>
    </xf>
    <xf numFmtId="0" fontId="9" fillId="0" borderId="11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 vertical="top" wrapText="1"/>
    </xf>
    <xf numFmtId="49" fontId="10" fillId="0" borderId="11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177" fontId="0" fillId="0" borderId="11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177" fontId="6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center" vertical="center" wrapText="1"/>
    </xf>
    <xf numFmtId="9" fontId="1" fillId="0" borderId="11" xfId="0" applyNumberFormat="1" applyFont="1" applyFill="1" applyBorder="1" applyAlignment="1">
      <alignment horizontal="left" vertical="top" wrapText="1"/>
    </xf>
    <xf numFmtId="49" fontId="8" fillId="0" borderId="15" xfId="0" applyNumberFormat="1" applyFont="1" applyFill="1" applyBorder="1" applyAlignment="1">
      <alignment horizontal="left" vertical="top" wrapText="1"/>
    </xf>
    <xf numFmtId="49" fontId="8" fillId="0" borderId="16" xfId="0" applyNumberFormat="1" applyFont="1" applyFill="1" applyBorder="1" applyAlignment="1">
      <alignment horizontal="left" vertical="top" wrapText="1"/>
    </xf>
    <xf numFmtId="9" fontId="6" fillId="0" borderId="11" xfId="0" applyNumberFormat="1" applyFont="1" applyFill="1" applyBorder="1" applyAlignment="1">
      <alignment horizontal="left" vertical="top" wrapText="1"/>
    </xf>
    <xf numFmtId="178" fontId="8" fillId="0" borderId="11" xfId="0" applyNumberFormat="1" applyFont="1" applyFill="1" applyBorder="1" applyAlignment="1">
      <alignment horizontal="center" vertical="center" wrapText="1"/>
    </xf>
    <xf numFmtId="178" fontId="1" fillId="0" borderId="11" xfId="0" applyNumberFormat="1" applyFont="1" applyFill="1" applyBorder="1" applyAlignment="1">
      <alignment horizontal="center" vertical="center" wrapText="1"/>
    </xf>
    <xf numFmtId="178" fontId="2" fillId="0" borderId="11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/>
    </xf>
    <xf numFmtId="49" fontId="18" fillId="0" borderId="11" xfId="0" applyNumberFormat="1" applyFont="1" applyFill="1" applyBorder="1" applyAlignment="1">
      <alignment horizontal="left"/>
    </xf>
    <xf numFmtId="177" fontId="7" fillId="0" borderId="11" xfId="0" applyNumberFormat="1" applyFont="1" applyFill="1" applyBorder="1" applyAlignment="1">
      <alignment horizontal="center" vertical="center" wrapText="1"/>
    </xf>
    <xf numFmtId="0" fontId="19" fillId="0" borderId="13" xfId="54" applyNumberFormat="1" applyFont="1" applyFill="1" applyBorder="1" applyAlignment="1" applyProtection="1">
      <alignment horizontal="left" vertical="center" wrapText="1"/>
      <protection hidden="1"/>
    </xf>
    <xf numFmtId="0" fontId="7" fillId="0" borderId="11" xfId="0" applyFont="1" applyFill="1" applyBorder="1" applyAlignment="1">
      <alignment horizontal="left" vertical="top" wrapText="1"/>
    </xf>
    <xf numFmtId="177" fontId="7" fillId="0" borderId="11" xfId="0" applyNumberFormat="1" applyFont="1" applyFill="1" applyBorder="1" applyAlignment="1">
      <alignment horizontal="right" vertical="center" wrapText="1"/>
    </xf>
    <xf numFmtId="49" fontId="20" fillId="0" borderId="11" xfId="0" applyNumberFormat="1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left" vertical="top" wrapText="1"/>
    </xf>
    <xf numFmtId="177" fontId="20" fillId="0" borderId="11" xfId="0" applyNumberFormat="1" applyFont="1" applyFill="1" applyBorder="1" applyAlignment="1">
      <alignment horizontal="right" vertical="center" wrapText="1"/>
    </xf>
    <xf numFmtId="177" fontId="19" fillId="0" borderId="11" xfId="0" applyNumberFormat="1" applyFont="1" applyFill="1" applyBorder="1" applyAlignment="1">
      <alignment horizontal="right" vertical="center" wrapText="1"/>
    </xf>
    <xf numFmtId="2" fontId="19" fillId="0" borderId="11" xfId="0" applyNumberFormat="1" applyFont="1" applyFill="1" applyBorder="1" applyAlignment="1">
      <alignment horizontal="right" vertical="top" wrapText="1"/>
    </xf>
    <xf numFmtId="2" fontId="19" fillId="0" borderId="11" xfId="0" applyNumberFormat="1" applyFont="1" applyFill="1" applyBorder="1" applyAlignment="1">
      <alignment horizontal="right" vertical="center" wrapText="1"/>
    </xf>
    <xf numFmtId="187" fontId="20" fillId="0" borderId="11" xfId="52" applyNumberFormat="1" applyFont="1" applyFill="1" applyBorder="1" applyAlignment="1" applyProtection="1">
      <alignment vertical="center" wrapText="1"/>
      <protection hidden="1"/>
    </xf>
    <xf numFmtId="0" fontId="20" fillId="0" borderId="11" xfId="0" applyFont="1" applyFill="1" applyBorder="1" applyAlignment="1">
      <alignment vertical="top" wrapText="1"/>
    </xf>
    <xf numFmtId="49" fontId="19" fillId="0" borderId="11" xfId="0" applyNumberFormat="1" applyFont="1" applyFill="1" applyBorder="1" applyAlignment="1">
      <alignment horizontal="left" wrapText="1"/>
    </xf>
    <xf numFmtId="0" fontId="19" fillId="0" borderId="11" xfId="0" applyFont="1" applyFill="1" applyBorder="1" applyAlignment="1">
      <alignment horizontal="left" wrapText="1"/>
    </xf>
    <xf numFmtId="9" fontId="7" fillId="0" borderId="0" xfId="0" applyNumberFormat="1" applyFont="1" applyFill="1" applyBorder="1" applyAlignment="1">
      <alignment horizontal="center" vertical="center" wrapText="1"/>
    </xf>
    <xf numFmtId="177" fontId="18" fillId="0" borderId="0" xfId="0" applyNumberFormat="1" applyFont="1" applyFill="1" applyBorder="1" applyAlignment="1">
      <alignment horizontal="center"/>
    </xf>
    <xf numFmtId="177" fontId="18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7" fillId="33" borderId="17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left" vertical="top" wrapText="1"/>
    </xf>
    <xf numFmtId="0" fontId="19" fillId="33" borderId="15" xfId="0" applyFont="1" applyFill="1" applyBorder="1" applyAlignment="1">
      <alignment horizontal="center" vertical="top" wrapText="1"/>
    </xf>
    <xf numFmtId="0" fontId="19" fillId="33" borderId="16" xfId="0" applyFont="1" applyFill="1" applyBorder="1" applyAlignment="1">
      <alignment horizontal="center" vertical="top" wrapText="1"/>
    </xf>
    <xf numFmtId="177" fontId="19" fillId="0" borderId="11" xfId="0" applyNumberFormat="1" applyFont="1" applyFill="1" applyBorder="1" applyAlignment="1">
      <alignment horizontal="left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top" wrapText="1"/>
    </xf>
    <xf numFmtId="49" fontId="7" fillId="0" borderId="15" xfId="0" applyNumberFormat="1" applyFont="1" applyFill="1" applyBorder="1" applyAlignment="1">
      <alignment horizontal="center" vertical="top" wrapText="1"/>
    </xf>
    <xf numFmtId="49" fontId="7" fillId="0" borderId="16" xfId="0" applyNumberFormat="1" applyFont="1" applyFill="1" applyBorder="1" applyAlignment="1">
      <alignment horizontal="center" vertical="top" wrapText="1"/>
    </xf>
    <xf numFmtId="0" fontId="18" fillId="33" borderId="14" xfId="0" applyFont="1" applyFill="1" applyBorder="1" applyAlignment="1">
      <alignment horizontal="left"/>
    </xf>
    <xf numFmtId="0" fontId="18" fillId="33" borderId="18" xfId="0" applyFont="1" applyFill="1" applyBorder="1" applyAlignment="1">
      <alignment/>
    </xf>
    <xf numFmtId="0" fontId="18" fillId="33" borderId="19" xfId="0" applyFont="1" applyFill="1" applyBorder="1" applyAlignment="1">
      <alignment/>
    </xf>
    <xf numFmtId="0" fontId="0" fillId="0" borderId="0" xfId="0" applyFont="1" applyFill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177" fontId="2" fillId="0" borderId="11" xfId="0" applyNumberFormat="1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top" wrapText="1"/>
    </xf>
    <xf numFmtId="0" fontId="0" fillId="33" borderId="14" xfId="0" applyFont="1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top" wrapText="1"/>
    </xf>
    <xf numFmtId="49" fontId="8" fillId="0" borderId="15" xfId="0" applyNumberFormat="1" applyFont="1" applyFill="1" applyBorder="1" applyAlignment="1">
      <alignment horizontal="center" vertical="top" wrapText="1"/>
    </xf>
    <xf numFmtId="49" fontId="8" fillId="0" borderId="16" xfId="0" applyNumberFormat="1" applyFont="1" applyFill="1" applyBorder="1" applyAlignment="1">
      <alignment horizontal="center" vertical="top" wrapText="1"/>
    </xf>
    <xf numFmtId="0" fontId="0" fillId="33" borderId="18" xfId="0" applyFont="1" applyFill="1" applyBorder="1" applyAlignment="1">
      <alignment horizontal="left"/>
    </xf>
    <xf numFmtId="0" fontId="0" fillId="33" borderId="19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0" fillId="0" borderId="16" xfId="0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9" fillId="33" borderId="0" xfId="0" applyFont="1" applyFill="1" applyAlignment="1">
      <alignment horizontal="center" wrapText="1"/>
    </xf>
    <xf numFmtId="177" fontId="2" fillId="0" borderId="15" xfId="0" applyNumberFormat="1" applyFont="1" applyFill="1" applyBorder="1" applyAlignment="1">
      <alignment horizontal="center" vertical="top" wrapText="1"/>
    </xf>
    <xf numFmtId="177" fontId="2" fillId="0" borderId="16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49" fontId="18" fillId="0" borderId="11" xfId="0" applyNumberFormat="1" applyFont="1" applyFill="1" applyBorder="1" applyAlignment="1">
      <alignment horizontal="left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49" fontId="18" fillId="33" borderId="14" xfId="0" applyNumberFormat="1" applyFont="1" applyFill="1" applyBorder="1" applyAlignment="1">
      <alignment horizontal="left"/>
    </xf>
    <xf numFmtId="0" fontId="18" fillId="33" borderId="18" xfId="0" applyFont="1" applyFill="1" applyBorder="1" applyAlignment="1">
      <alignment horizontal="left"/>
    </xf>
    <xf numFmtId="0" fontId="18" fillId="33" borderId="19" xfId="0" applyFont="1" applyFill="1" applyBorder="1" applyAlignment="1">
      <alignment horizontal="left"/>
    </xf>
    <xf numFmtId="49" fontId="19" fillId="0" borderId="11" xfId="0" applyNumberFormat="1" applyFont="1" applyFill="1" applyBorder="1" applyAlignment="1">
      <alignment horizontal="lef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4" xfId="53"/>
    <cellStyle name="Обычный 2 2" xfId="54"/>
    <cellStyle name="Обычный 3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155"/>
  <sheetViews>
    <sheetView tabSelected="1" zoomScale="90" zoomScaleNormal="90" workbookViewId="0" topLeftCell="A14">
      <selection activeCell="B31" sqref="B31"/>
    </sheetView>
  </sheetViews>
  <sheetFormatPr defaultColWidth="9.140625" defaultRowHeight="12.75"/>
  <cols>
    <col min="1" max="1" width="6.57421875" style="107" customWidth="1"/>
    <col min="2" max="2" width="50.421875" style="107" customWidth="1"/>
    <col min="3" max="3" width="14.140625" style="108" customWidth="1"/>
    <col min="4" max="4" width="15.00390625" style="107" customWidth="1"/>
    <col min="5" max="5" width="14.57421875" style="107" hidden="1" customWidth="1"/>
    <col min="6" max="6" width="13.00390625" style="107" customWidth="1"/>
    <col min="7" max="7" width="11.28125" style="113" customWidth="1"/>
    <col min="8" max="8" width="12.57421875" style="45" hidden="1" customWidth="1"/>
    <col min="9" max="9" width="12.57421875" style="1" customWidth="1"/>
    <col min="10" max="10" width="14.57421875" style="1" customWidth="1"/>
    <col min="11" max="11" width="7.140625" style="1" customWidth="1"/>
    <col min="12" max="12" width="17.57421875" style="1" customWidth="1"/>
    <col min="13" max="16384" width="9.140625" style="1" customWidth="1"/>
  </cols>
  <sheetData>
    <row r="1" spans="1:9" s="8" customFormat="1" ht="79.5" customHeight="1">
      <c r="A1" s="192" t="s">
        <v>416</v>
      </c>
      <c r="B1" s="192"/>
      <c r="C1" s="192"/>
      <c r="D1" s="192"/>
      <c r="E1" s="192"/>
      <c r="F1" s="192"/>
      <c r="G1" s="192"/>
      <c r="H1" s="192"/>
      <c r="I1" s="12"/>
    </row>
    <row r="2" spans="1:9" ht="12.75" customHeight="1">
      <c r="A2" s="201"/>
      <c r="B2" s="202" t="s">
        <v>2</v>
      </c>
      <c r="C2" s="203" t="s">
        <v>160</v>
      </c>
      <c r="D2" s="199" t="s">
        <v>3</v>
      </c>
      <c r="E2" s="197" t="s">
        <v>406</v>
      </c>
      <c r="F2" s="199" t="s">
        <v>4</v>
      </c>
      <c r="G2" s="200" t="s">
        <v>5</v>
      </c>
      <c r="H2" s="194" t="s">
        <v>407</v>
      </c>
      <c r="I2" s="13"/>
    </row>
    <row r="3" spans="1:9" ht="21" customHeight="1">
      <c r="A3" s="201"/>
      <c r="B3" s="202"/>
      <c r="C3" s="204"/>
      <c r="D3" s="199"/>
      <c r="E3" s="198"/>
      <c r="F3" s="199"/>
      <c r="G3" s="200"/>
      <c r="H3" s="195"/>
      <c r="I3" s="13"/>
    </row>
    <row r="4" spans="1:9" ht="15" customHeight="1">
      <c r="A4" s="66"/>
      <c r="B4" s="68" t="s">
        <v>82</v>
      </c>
      <c r="C4" s="69"/>
      <c r="D4" s="70">
        <f>D5+D6+D7+D8+D9+D10+D11+D12+D13+D14+D15+D16+D17+D18+D19+D20+D21+D23</f>
        <v>161887.49999999997</v>
      </c>
      <c r="E4" s="70">
        <f>E5+E6+E7+E8+E9+E10+E11+E12+E13+E14+E15+E16+E17+E18+E19+E20+E21+E23</f>
        <v>118276</v>
      </c>
      <c r="F4" s="70">
        <f>F5+F6+F7+F8+F9+F10+F11+F12+F13+F14+F15+F16+F17+F18+F19+F20+F21+F23</f>
        <v>141983.99999999997</v>
      </c>
      <c r="G4" s="71">
        <f>F4/D4</f>
        <v>0.8770535093815149</v>
      </c>
      <c r="H4" s="43">
        <f>F4/E4</f>
        <v>1.20044641347357</v>
      </c>
      <c r="I4" s="14"/>
    </row>
    <row r="5" spans="1:9" ht="15.75">
      <c r="A5" s="66"/>
      <c r="B5" s="68" t="s">
        <v>6</v>
      </c>
      <c r="C5" s="69"/>
      <c r="D5" s="72">
        <v>105860</v>
      </c>
      <c r="E5" s="72">
        <v>74800</v>
      </c>
      <c r="F5" s="72">
        <v>85359.1</v>
      </c>
      <c r="G5" s="73">
        <f aca="true" t="shared" si="0" ref="G5:G36">F5/D5</f>
        <v>0.8063395050066126</v>
      </c>
      <c r="H5" s="44">
        <f aca="true" t="shared" si="1" ref="H5:H36">F5/E5</f>
        <v>1.1411644385026738</v>
      </c>
      <c r="I5" s="14"/>
    </row>
    <row r="6" spans="1:9" ht="15.75">
      <c r="A6" s="66"/>
      <c r="B6" s="68" t="s">
        <v>7</v>
      </c>
      <c r="C6" s="69"/>
      <c r="D6" s="72">
        <v>19000</v>
      </c>
      <c r="E6" s="72">
        <v>14000</v>
      </c>
      <c r="F6" s="72">
        <v>18090.3</v>
      </c>
      <c r="G6" s="73">
        <f t="shared" si="0"/>
        <v>0.9521210526315789</v>
      </c>
      <c r="H6" s="44">
        <f t="shared" si="1"/>
        <v>1.2921642857142857</v>
      </c>
      <c r="I6" s="14"/>
    </row>
    <row r="7" spans="1:9" ht="15.75">
      <c r="A7" s="66"/>
      <c r="B7" s="68" t="s">
        <v>8</v>
      </c>
      <c r="C7" s="69"/>
      <c r="D7" s="72">
        <v>12100</v>
      </c>
      <c r="E7" s="72">
        <v>11000</v>
      </c>
      <c r="F7" s="72">
        <v>12063.2</v>
      </c>
      <c r="G7" s="73">
        <f t="shared" si="0"/>
        <v>0.9969586776859505</v>
      </c>
      <c r="H7" s="44">
        <f t="shared" si="1"/>
        <v>1.0966545454545455</v>
      </c>
      <c r="I7" s="14"/>
    </row>
    <row r="8" spans="1:9" ht="15.75">
      <c r="A8" s="66"/>
      <c r="B8" s="68" t="s">
        <v>9</v>
      </c>
      <c r="C8" s="69"/>
      <c r="D8" s="72">
        <v>0</v>
      </c>
      <c r="E8" s="72">
        <v>0</v>
      </c>
      <c r="F8" s="72">
        <v>0</v>
      </c>
      <c r="G8" s="73">
        <v>0</v>
      </c>
      <c r="H8" s="44">
        <v>0</v>
      </c>
      <c r="I8" s="14"/>
    </row>
    <row r="9" spans="1:9" ht="15.75">
      <c r="A9" s="66"/>
      <c r="B9" s="68" t="s">
        <v>254</v>
      </c>
      <c r="C9" s="69"/>
      <c r="D9" s="72">
        <v>13131.3</v>
      </c>
      <c r="E9" s="72">
        <v>9840</v>
      </c>
      <c r="F9" s="72">
        <v>13948.7</v>
      </c>
      <c r="G9" s="73">
        <f t="shared" si="0"/>
        <v>1.06224821609437</v>
      </c>
      <c r="H9" s="44">
        <f t="shared" si="1"/>
        <v>1.4175508130081302</v>
      </c>
      <c r="I9" s="14"/>
    </row>
    <row r="10" spans="1:9" ht="15.75">
      <c r="A10" s="66"/>
      <c r="B10" s="68" t="s">
        <v>10</v>
      </c>
      <c r="C10" s="69"/>
      <c r="D10" s="72">
        <v>0</v>
      </c>
      <c r="E10" s="72">
        <v>0</v>
      </c>
      <c r="F10" s="72">
        <v>0</v>
      </c>
      <c r="G10" s="73">
        <v>0</v>
      </c>
      <c r="H10" s="44">
        <v>0</v>
      </c>
      <c r="I10" s="14"/>
    </row>
    <row r="11" spans="1:9" ht="15.75">
      <c r="A11" s="66"/>
      <c r="B11" s="68" t="s">
        <v>106</v>
      </c>
      <c r="C11" s="69"/>
      <c r="D11" s="72">
        <v>3420</v>
      </c>
      <c r="E11" s="72">
        <v>2300</v>
      </c>
      <c r="F11" s="72">
        <v>2932.3</v>
      </c>
      <c r="G11" s="73">
        <f t="shared" si="0"/>
        <v>0.8573976608187135</v>
      </c>
      <c r="H11" s="44">
        <f t="shared" si="1"/>
        <v>1.274913043478261</v>
      </c>
      <c r="I11" s="14"/>
    </row>
    <row r="12" spans="1:9" ht="15.75">
      <c r="A12" s="66"/>
      <c r="B12" s="68" t="s">
        <v>405</v>
      </c>
      <c r="C12" s="69"/>
      <c r="D12" s="72">
        <v>0</v>
      </c>
      <c r="E12" s="72">
        <v>0</v>
      </c>
      <c r="F12" s="72">
        <v>17</v>
      </c>
      <c r="G12" s="73">
        <v>0</v>
      </c>
      <c r="H12" s="44">
        <v>0</v>
      </c>
      <c r="I12" s="14"/>
    </row>
    <row r="13" spans="1:9" ht="15.75">
      <c r="A13" s="66"/>
      <c r="B13" s="68" t="s">
        <v>12</v>
      </c>
      <c r="C13" s="69"/>
      <c r="D13" s="72">
        <v>4000</v>
      </c>
      <c r="E13" s="72">
        <v>2950</v>
      </c>
      <c r="F13" s="72">
        <v>4311.5</v>
      </c>
      <c r="G13" s="73">
        <f t="shared" si="0"/>
        <v>1.077875</v>
      </c>
      <c r="H13" s="44">
        <f t="shared" si="1"/>
        <v>1.4615254237288136</v>
      </c>
      <c r="I13" s="14"/>
    </row>
    <row r="14" spans="1:9" ht="15.75">
      <c r="A14" s="66"/>
      <c r="B14" s="68" t="s">
        <v>13</v>
      </c>
      <c r="C14" s="69"/>
      <c r="D14" s="72">
        <v>740</v>
      </c>
      <c r="E14" s="72">
        <v>640</v>
      </c>
      <c r="F14" s="72">
        <v>677.4</v>
      </c>
      <c r="G14" s="73">
        <f t="shared" si="0"/>
        <v>0.9154054054054054</v>
      </c>
      <c r="H14" s="44">
        <f t="shared" si="1"/>
        <v>1.0584375</v>
      </c>
      <c r="I14" s="14"/>
    </row>
    <row r="15" spans="1:9" ht="15.75">
      <c r="A15" s="66"/>
      <c r="B15" s="68" t="s">
        <v>14</v>
      </c>
      <c r="C15" s="69"/>
      <c r="D15" s="72">
        <v>0</v>
      </c>
      <c r="E15" s="72">
        <v>0</v>
      </c>
      <c r="F15" s="72">
        <v>37.8</v>
      </c>
      <c r="G15" s="73">
        <v>0</v>
      </c>
      <c r="H15" s="44">
        <v>0</v>
      </c>
      <c r="I15" s="14"/>
    </row>
    <row r="16" spans="1:9" ht="15.75">
      <c r="A16" s="66"/>
      <c r="B16" s="68" t="s">
        <v>15</v>
      </c>
      <c r="C16" s="69"/>
      <c r="D16" s="72">
        <v>0</v>
      </c>
      <c r="E16" s="72">
        <v>0</v>
      </c>
      <c r="F16" s="72">
        <v>0</v>
      </c>
      <c r="G16" s="73">
        <v>0</v>
      </c>
      <c r="H16" s="44">
        <v>0</v>
      </c>
      <c r="I16" s="14"/>
    </row>
    <row r="17" spans="1:9" ht="15.75">
      <c r="A17" s="66"/>
      <c r="B17" s="68" t="s">
        <v>16</v>
      </c>
      <c r="C17" s="69"/>
      <c r="D17" s="72">
        <v>436.6</v>
      </c>
      <c r="E17" s="72">
        <v>300</v>
      </c>
      <c r="F17" s="72">
        <v>930.8</v>
      </c>
      <c r="G17" s="73">
        <f t="shared" si="0"/>
        <v>2.1319285387081996</v>
      </c>
      <c r="H17" s="44">
        <f t="shared" si="1"/>
        <v>3.1026666666666665</v>
      </c>
      <c r="I17" s="14"/>
    </row>
    <row r="18" spans="1:9" ht="15.75" hidden="1">
      <c r="A18" s="66"/>
      <c r="B18" s="68"/>
      <c r="C18" s="69"/>
      <c r="D18" s="72">
        <v>0</v>
      </c>
      <c r="E18" s="72">
        <v>0</v>
      </c>
      <c r="F18" s="72"/>
      <c r="G18" s="73" t="e">
        <f t="shared" si="0"/>
        <v>#DIV/0!</v>
      </c>
      <c r="H18" s="44" t="e">
        <f t="shared" si="1"/>
        <v>#DIV/0!</v>
      </c>
      <c r="I18" s="14"/>
    </row>
    <row r="19" spans="1:9" ht="15.75">
      <c r="A19" s="66"/>
      <c r="B19" s="68" t="s">
        <v>18</v>
      </c>
      <c r="C19" s="69"/>
      <c r="D19" s="72">
        <v>115</v>
      </c>
      <c r="E19" s="72">
        <v>115</v>
      </c>
      <c r="F19" s="72">
        <v>144.4</v>
      </c>
      <c r="G19" s="73">
        <f t="shared" si="0"/>
        <v>1.2556521739130435</v>
      </c>
      <c r="H19" s="44">
        <f t="shared" si="1"/>
        <v>1.2556521739130435</v>
      </c>
      <c r="I19" s="14"/>
    </row>
    <row r="20" spans="1:9" ht="15.75">
      <c r="A20" s="66"/>
      <c r="B20" s="68" t="s">
        <v>292</v>
      </c>
      <c r="C20" s="69"/>
      <c r="D20" s="72">
        <v>1181.3</v>
      </c>
      <c r="E20" s="72">
        <v>995</v>
      </c>
      <c r="F20" s="72">
        <v>1164.5</v>
      </c>
      <c r="G20" s="73">
        <f t="shared" si="0"/>
        <v>0.9857783797511217</v>
      </c>
      <c r="H20" s="44">
        <f t="shared" si="1"/>
        <v>1.1703517587939698</v>
      </c>
      <c r="I20" s="14"/>
    </row>
    <row r="21" spans="1:9" ht="15.75">
      <c r="A21" s="66"/>
      <c r="B21" s="68" t="s">
        <v>20</v>
      </c>
      <c r="C21" s="69"/>
      <c r="D21" s="72">
        <v>1903.3</v>
      </c>
      <c r="E21" s="72">
        <v>1336</v>
      </c>
      <c r="F21" s="72">
        <v>2326.6</v>
      </c>
      <c r="G21" s="73">
        <f t="shared" si="0"/>
        <v>1.2224031944517417</v>
      </c>
      <c r="H21" s="44">
        <f t="shared" si="1"/>
        <v>1.7414670658682634</v>
      </c>
      <c r="I21" s="14"/>
    </row>
    <row r="22" spans="1:9" ht="15.75">
      <c r="A22" s="66"/>
      <c r="B22" s="68" t="s">
        <v>21</v>
      </c>
      <c r="C22" s="69"/>
      <c r="D22" s="72">
        <v>910</v>
      </c>
      <c r="E22" s="72">
        <v>625</v>
      </c>
      <c r="F22" s="72">
        <v>1022.7</v>
      </c>
      <c r="G22" s="73">
        <f t="shared" si="0"/>
        <v>1.123846153846154</v>
      </c>
      <c r="H22" s="44">
        <f t="shared" si="1"/>
        <v>1.63632</v>
      </c>
      <c r="I22" s="14"/>
    </row>
    <row r="23" spans="1:9" ht="15.75">
      <c r="A23" s="66"/>
      <c r="B23" s="68" t="s">
        <v>22</v>
      </c>
      <c r="C23" s="69"/>
      <c r="D23" s="72">
        <v>0</v>
      </c>
      <c r="E23" s="72">
        <v>0</v>
      </c>
      <c r="F23" s="72">
        <v>-19.6</v>
      </c>
      <c r="G23" s="73">
        <v>0</v>
      </c>
      <c r="H23" s="44">
        <v>0</v>
      </c>
      <c r="I23" s="14"/>
    </row>
    <row r="24" spans="1:9" ht="31.5">
      <c r="A24" s="66"/>
      <c r="B24" s="67" t="s">
        <v>81</v>
      </c>
      <c r="C24" s="74"/>
      <c r="D24" s="72">
        <f>D25+D26+D27+D28+D29+D32+D34+D30+D31+D33</f>
        <v>466497</v>
      </c>
      <c r="E24" s="72">
        <f>E25+E26+E27+E28+E29+E32+E34+E30+E31+E33</f>
        <v>360064.60000000003</v>
      </c>
      <c r="F24" s="72">
        <f>F25+F26+F27+F28+F29+F32+F34+F30+F31+F33</f>
        <v>349718.19999999995</v>
      </c>
      <c r="G24" s="73">
        <f t="shared" si="0"/>
        <v>0.7496687009777125</v>
      </c>
      <c r="H24" s="44">
        <f t="shared" si="1"/>
        <v>0.9712651563080623</v>
      </c>
      <c r="I24" s="14"/>
    </row>
    <row r="25" spans="1:9" ht="15.75">
      <c r="A25" s="66"/>
      <c r="B25" s="68" t="s">
        <v>24</v>
      </c>
      <c r="C25" s="69"/>
      <c r="D25" s="72">
        <v>81675.6</v>
      </c>
      <c r="E25" s="72">
        <v>60087.9</v>
      </c>
      <c r="F25" s="72">
        <v>70177</v>
      </c>
      <c r="G25" s="73">
        <f t="shared" si="0"/>
        <v>0.8592162163485789</v>
      </c>
      <c r="H25" s="44">
        <f t="shared" si="1"/>
        <v>1.1679056848383784</v>
      </c>
      <c r="I25" s="14"/>
    </row>
    <row r="26" spans="1:9" ht="15.75">
      <c r="A26" s="66"/>
      <c r="B26" s="68" t="s">
        <v>25</v>
      </c>
      <c r="C26" s="69"/>
      <c r="D26" s="72">
        <v>357963.2</v>
      </c>
      <c r="E26" s="72">
        <v>275841.5</v>
      </c>
      <c r="F26" s="72">
        <v>270056.4</v>
      </c>
      <c r="G26" s="73">
        <f t="shared" si="0"/>
        <v>0.754425035869609</v>
      </c>
      <c r="H26" s="44">
        <f t="shared" si="1"/>
        <v>0.9790274487341464</v>
      </c>
      <c r="I26" s="14"/>
    </row>
    <row r="27" spans="1:9" ht="15.75">
      <c r="A27" s="66"/>
      <c r="B27" s="68" t="s">
        <v>26</v>
      </c>
      <c r="C27" s="69"/>
      <c r="D27" s="72">
        <v>18340.3</v>
      </c>
      <c r="E27" s="72">
        <v>16350.3</v>
      </c>
      <c r="F27" s="72">
        <v>1517.8</v>
      </c>
      <c r="G27" s="73">
        <f t="shared" si="0"/>
        <v>0.08275764300474911</v>
      </c>
      <c r="H27" s="44">
        <f t="shared" si="1"/>
        <v>0.09283010097674049</v>
      </c>
      <c r="I27" s="14"/>
    </row>
    <row r="28" spans="1:9" ht="29.25" customHeight="1" hidden="1">
      <c r="A28" s="66"/>
      <c r="B28" s="68" t="s">
        <v>203</v>
      </c>
      <c r="C28" s="69"/>
      <c r="D28" s="72">
        <v>0</v>
      </c>
      <c r="E28" s="72">
        <v>0</v>
      </c>
      <c r="F28" s="72">
        <v>0</v>
      </c>
      <c r="G28" s="73" t="e">
        <f t="shared" si="0"/>
        <v>#DIV/0!</v>
      </c>
      <c r="H28" s="44" t="e">
        <f t="shared" si="1"/>
        <v>#DIV/0!</v>
      </c>
      <c r="I28" s="14"/>
    </row>
    <row r="29" spans="1:9" ht="42" customHeight="1">
      <c r="A29" s="66"/>
      <c r="B29" s="67" t="s">
        <v>148</v>
      </c>
      <c r="C29" s="74"/>
      <c r="D29" s="72">
        <v>8560.9</v>
      </c>
      <c r="E29" s="72">
        <v>7816.2</v>
      </c>
      <c r="F29" s="72">
        <v>8010</v>
      </c>
      <c r="G29" s="73">
        <f t="shared" si="0"/>
        <v>0.9356492892102466</v>
      </c>
      <c r="H29" s="44">
        <f t="shared" si="1"/>
        <v>1.0247946572503264</v>
      </c>
      <c r="I29" s="14"/>
    </row>
    <row r="30" spans="1:9" ht="36.75" customHeight="1">
      <c r="A30" s="66"/>
      <c r="B30" s="68" t="s">
        <v>203</v>
      </c>
      <c r="C30" s="74"/>
      <c r="D30" s="72">
        <v>16.8</v>
      </c>
      <c r="E30" s="72">
        <v>19.2</v>
      </c>
      <c r="F30" s="72">
        <v>16.8</v>
      </c>
      <c r="G30" s="73">
        <f t="shared" si="0"/>
        <v>1</v>
      </c>
      <c r="H30" s="44">
        <f t="shared" si="1"/>
        <v>0.8750000000000001</v>
      </c>
      <c r="I30" s="14"/>
    </row>
    <row r="31" spans="1:9" ht="84" customHeight="1">
      <c r="A31" s="66"/>
      <c r="B31" s="68" t="s">
        <v>384</v>
      </c>
      <c r="C31" s="74"/>
      <c r="D31" s="72">
        <v>65.1</v>
      </c>
      <c r="E31" s="72">
        <v>74.4</v>
      </c>
      <c r="F31" s="72">
        <v>65.1</v>
      </c>
      <c r="G31" s="73">
        <f t="shared" si="0"/>
        <v>1</v>
      </c>
      <c r="H31" s="44">
        <f t="shared" si="1"/>
        <v>0.8749999999999999</v>
      </c>
      <c r="I31" s="14"/>
    </row>
    <row r="32" spans="1:9" ht="17.25" customHeight="1" hidden="1">
      <c r="A32" s="66"/>
      <c r="B32" s="68" t="s">
        <v>300</v>
      </c>
      <c r="C32" s="69"/>
      <c r="D32" s="72">
        <v>0</v>
      </c>
      <c r="E32" s="72">
        <v>0</v>
      </c>
      <c r="F32" s="72">
        <v>0</v>
      </c>
      <c r="G32" s="73" t="e">
        <f t="shared" si="0"/>
        <v>#DIV/0!</v>
      </c>
      <c r="H32" s="44" t="e">
        <f t="shared" si="1"/>
        <v>#DIV/0!</v>
      </c>
      <c r="I32" s="14"/>
    </row>
    <row r="33" spans="1:9" ht="100.5" customHeight="1">
      <c r="A33" s="66"/>
      <c r="B33" s="75" t="s">
        <v>392</v>
      </c>
      <c r="C33" s="76"/>
      <c r="D33" s="72">
        <v>50</v>
      </c>
      <c r="E33" s="72">
        <v>50</v>
      </c>
      <c r="F33" s="72">
        <v>50</v>
      </c>
      <c r="G33" s="73">
        <f t="shared" si="0"/>
        <v>1</v>
      </c>
      <c r="H33" s="44">
        <f t="shared" si="1"/>
        <v>1</v>
      </c>
      <c r="I33" s="14"/>
    </row>
    <row r="34" spans="1:9" ht="37.5" customHeight="1" thickBot="1">
      <c r="A34" s="66"/>
      <c r="B34" s="77" t="s">
        <v>156</v>
      </c>
      <c r="C34" s="78"/>
      <c r="D34" s="72">
        <v>-174.9</v>
      </c>
      <c r="E34" s="72">
        <v>-174.9</v>
      </c>
      <c r="F34" s="72">
        <v>-174.9</v>
      </c>
      <c r="G34" s="73">
        <f t="shared" si="0"/>
        <v>1</v>
      </c>
      <c r="H34" s="44">
        <f t="shared" si="1"/>
        <v>1</v>
      </c>
      <c r="I34" s="14"/>
    </row>
    <row r="35" spans="1:9" ht="15.75">
      <c r="A35" s="66"/>
      <c r="B35" s="68" t="s">
        <v>28</v>
      </c>
      <c r="C35" s="69"/>
      <c r="D35" s="72">
        <f>D4+D24</f>
        <v>628384.5</v>
      </c>
      <c r="E35" s="72">
        <f>E4+E24</f>
        <v>478340.60000000003</v>
      </c>
      <c r="F35" s="72">
        <f>F4+F24</f>
        <v>491702.19999999995</v>
      </c>
      <c r="G35" s="73">
        <f t="shared" si="0"/>
        <v>0.7824862007258294</v>
      </c>
      <c r="H35" s="44">
        <f t="shared" si="1"/>
        <v>1.0279332341850136</v>
      </c>
      <c r="I35" s="14"/>
    </row>
    <row r="36" spans="1:9" ht="15.75" hidden="1">
      <c r="A36" s="66"/>
      <c r="B36" s="68" t="s">
        <v>107</v>
      </c>
      <c r="C36" s="69"/>
      <c r="D36" s="72">
        <f>D4</f>
        <v>161887.49999999997</v>
      </c>
      <c r="E36" s="72">
        <f>E4</f>
        <v>118276</v>
      </c>
      <c r="F36" s="72">
        <f>F4</f>
        <v>141983.99999999997</v>
      </c>
      <c r="G36" s="73">
        <f t="shared" si="0"/>
        <v>0.8770535093815149</v>
      </c>
      <c r="H36" s="44">
        <f t="shared" si="1"/>
        <v>1.20044641347357</v>
      </c>
      <c r="I36" s="14"/>
    </row>
    <row r="37" spans="1:9" ht="15">
      <c r="A37" s="205"/>
      <c r="B37" s="206"/>
      <c r="C37" s="206"/>
      <c r="D37" s="206"/>
      <c r="E37" s="206"/>
      <c r="F37" s="206"/>
      <c r="G37" s="206"/>
      <c r="H37" s="207"/>
      <c r="I37" s="10"/>
    </row>
    <row r="38" spans="1:9" ht="15" customHeight="1">
      <c r="A38" s="193" t="s">
        <v>158</v>
      </c>
      <c r="B38" s="193" t="s">
        <v>29</v>
      </c>
      <c r="C38" s="203" t="s">
        <v>160</v>
      </c>
      <c r="D38" s="196" t="s">
        <v>3</v>
      </c>
      <c r="E38" s="197" t="s">
        <v>406</v>
      </c>
      <c r="F38" s="196" t="s">
        <v>4</v>
      </c>
      <c r="G38" s="200" t="s">
        <v>5</v>
      </c>
      <c r="H38" s="194" t="s">
        <v>407</v>
      </c>
      <c r="I38" s="13"/>
    </row>
    <row r="39" spans="1:9" ht="20.25" customHeight="1">
      <c r="A39" s="193"/>
      <c r="B39" s="193"/>
      <c r="C39" s="204"/>
      <c r="D39" s="196"/>
      <c r="E39" s="198"/>
      <c r="F39" s="196"/>
      <c r="G39" s="200"/>
      <c r="H39" s="195"/>
      <c r="I39" s="13"/>
    </row>
    <row r="40" spans="1:9" ht="19.5" customHeight="1">
      <c r="A40" s="74" t="s">
        <v>69</v>
      </c>
      <c r="B40" s="67" t="s">
        <v>30</v>
      </c>
      <c r="C40" s="74"/>
      <c r="D40" s="80">
        <f>D41+D42+D47+D48+D45+D46+D44</f>
        <v>47811.200000000004</v>
      </c>
      <c r="E40" s="80">
        <f>E41+E42+E47+E48+E45+E46+E44</f>
        <v>42156.6</v>
      </c>
      <c r="F40" s="80">
        <f>F41+F42+F47+F48+F45+F46+F44</f>
        <v>41155.7</v>
      </c>
      <c r="G40" s="73">
        <f aca="true" t="shared" si="2" ref="G40:G114">F40/D40</f>
        <v>0.8607962151127768</v>
      </c>
      <c r="H40" s="44">
        <f>F40/E40</f>
        <v>0.9762575729541756</v>
      </c>
      <c r="I40" s="17"/>
    </row>
    <row r="41" spans="1:9" ht="57" customHeight="1">
      <c r="A41" s="69" t="s">
        <v>71</v>
      </c>
      <c r="B41" s="68" t="s">
        <v>161</v>
      </c>
      <c r="C41" s="69" t="s">
        <v>204</v>
      </c>
      <c r="D41" s="79">
        <v>1017</v>
      </c>
      <c r="E41" s="79">
        <v>930.3</v>
      </c>
      <c r="F41" s="79">
        <v>945.7</v>
      </c>
      <c r="G41" s="73">
        <f t="shared" si="2"/>
        <v>0.9298918387413964</v>
      </c>
      <c r="H41" s="44">
        <f aca="true" t="shared" si="3" ref="H41:H106">F41/E41</f>
        <v>1.016553799849511</v>
      </c>
      <c r="I41" s="15"/>
    </row>
    <row r="42" spans="1:14" ht="55.5" customHeight="1">
      <c r="A42" s="69" t="s">
        <v>72</v>
      </c>
      <c r="B42" s="68" t="s">
        <v>162</v>
      </c>
      <c r="C42" s="69" t="s">
        <v>72</v>
      </c>
      <c r="D42" s="79">
        <f>D43</f>
        <v>23409.5</v>
      </c>
      <c r="E42" s="79">
        <f>E43</f>
        <v>20886.1</v>
      </c>
      <c r="F42" s="79">
        <f>F43</f>
        <v>20502.7</v>
      </c>
      <c r="G42" s="73">
        <f t="shared" si="2"/>
        <v>0.8758281894102822</v>
      </c>
      <c r="H42" s="44">
        <f t="shared" si="3"/>
        <v>0.981643293865298</v>
      </c>
      <c r="I42" s="18"/>
      <c r="J42" s="209"/>
      <c r="K42" s="209"/>
      <c r="L42" s="208"/>
      <c r="M42" s="208"/>
      <c r="N42" s="208"/>
    </row>
    <row r="43" spans="1:14" s="16" customFormat="1" ht="23.25" customHeight="1">
      <c r="A43" s="81"/>
      <c r="B43" s="82" t="s">
        <v>33</v>
      </c>
      <c r="C43" s="81" t="s">
        <v>72</v>
      </c>
      <c r="D43" s="83">
        <v>23409.5</v>
      </c>
      <c r="E43" s="83">
        <v>20886.1</v>
      </c>
      <c r="F43" s="83">
        <v>20502.7</v>
      </c>
      <c r="G43" s="73">
        <f t="shared" si="2"/>
        <v>0.8758281894102822</v>
      </c>
      <c r="H43" s="44">
        <f t="shared" si="3"/>
        <v>0.981643293865298</v>
      </c>
      <c r="I43" s="19"/>
      <c r="J43" s="210"/>
      <c r="K43" s="210"/>
      <c r="L43" s="208"/>
      <c r="M43" s="208"/>
      <c r="N43" s="208"/>
    </row>
    <row r="44" spans="1:14" s="16" customFormat="1" ht="68.25" customHeight="1">
      <c r="A44" s="81" t="s">
        <v>277</v>
      </c>
      <c r="B44" s="68" t="s">
        <v>278</v>
      </c>
      <c r="C44" s="81" t="s">
        <v>408</v>
      </c>
      <c r="D44" s="83">
        <v>44.9</v>
      </c>
      <c r="E44" s="83">
        <v>44.9</v>
      </c>
      <c r="F44" s="83">
        <v>26.2</v>
      </c>
      <c r="G44" s="73">
        <f t="shared" si="2"/>
        <v>0.5835189309576837</v>
      </c>
      <c r="H44" s="44">
        <f t="shared" si="3"/>
        <v>0.5835189309576837</v>
      </c>
      <c r="I44" s="20"/>
      <c r="J44" s="35"/>
      <c r="K44" s="35"/>
      <c r="L44" s="34"/>
      <c r="M44" s="34"/>
      <c r="N44" s="34"/>
    </row>
    <row r="45" spans="1:14" s="29" customFormat="1" ht="60.75" customHeight="1">
      <c r="A45" s="69" t="s">
        <v>73</v>
      </c>
      <c r="B45" s="68" t="s">
        <v>163</v>
      </c>
      <c r="C45" s="69" t="s">
        <v>73</v>
      </c>
      <c r="D45" s="79">
        <v>7054.9</v>
      </c>
      <c r="E45" s="79">
        <v>5756.7</v>
      </c>
      <c r="F45" s="79">
        <v>6015.5</v>
      </c>
      <c r="G45" s="73">
        <f t="shared" si="2"/>
        <v>0.8526697756169471</v>
      </c>
      <c r="H45" s="44">
        <f t="shared" si="3"/>
        <v>1.0449563117758438</v>
      </c>
      <c r="I45" s="15"/>
      <c r="J45" s="27"/>
      <c r="K45" s="27"/>
      <c r="L45" s="28"/>
      <c r="M45" s="28"/>
      <c r="N45" s="28"/>
    </row>
    <row r="46" spans="1:14" s="29" customFormat="1" ht="30" customHeight="1" hidden="1">
      <c r="A46" s="69" t="s">
        <v>200</v>
      </c>
      <c r="B46" s="68" t="s">
        <v>201</v>
      </c>
      <c r="C46" s="69" t="s">
        <v>200</v>
      </c>
      <c r="D46" s="79">
        <v>0</v>
      </c>
      <c r="E46" s="79">
        <v>0</v>
      </c>
      <c r="F46" s="79">
        <v>0</v>
      </c>
      <c r="G46" s="73" t="e">
        <f t="shared" si="2"/>
        <v>#DIV/0!</v>
      </c>
      <c r="H46" s="44" t="e">
        <f t="shared" si="3"/>
        <v>#DIV/0!</v>
      </c>
      <c r="I46" s="15"/>
      <c r="J46" s="27"/>
      <c r="K46" s="27"/>
      <c r="L46" s="28"/>
      <c r="M46" s="28"/>
      <c r="N46" s="28"/>
    </row>
    <row r="47" spans="1:9" ht="17.25" customHeight="1">
      <c r="A47" s="69" t="s">
        <v>74</v>
      </c>
      <c r="B47" s="68" t="s">
        <v>164</v>
      </c>
      <c r="C47" s="69" t="s">
        <v>74</v>
      </c>
      <c r="D47" s="79">
        <v>400</v>
      </c>
      <c r="E47" s="79">
        <v>300</v>
      </c>
      <c r="F47" s="79">
        <v>0</v>
      </c>
      <c r="G47" s="73">
        <f t="shared" si="2"/>
        <v>0</v>
      </c>
      <c r="H47" s="44">
        <f t="shared" si="3"/>
        <v>0</v>
      </c>
      <c r="I47" s="15"/>
    </row>
    <row r="48" spans="1:9" ht="18" customHeight="1">
      <c r="A48" s="84" t="s">
        <v>129</v>
      </c>
      <c r="B48" s="85" t="s">
        <v>36</v>
      </c>
      <c r="C48" s="84"/>
      <c r="D48" s="79">
        <f>D49+D50+D51+D52+D53+D55+D56</f>
        <v>15884.9</v>
      </c>
      <c r="E48" s="79">
        <f>E49+E50+E51+E52+E53+E55+E56</f>
        <v>14238.6</v>
      </c>
      <c r="F48" s="79">
        <f>F49+F50+F51+F52+F53+F55+F56</f>
        <v>13665.6</v>
      </c>
      <c r="G48" s="73">
        <f t="shared" si="2"/>
        <v>0.8602887018489257</v>
      </c>
      <c r="H48" s="44">
        <f t="shared" si="3"/>
        <v>0.9597572795078168</v>
      </c>
      <c r="I48" s="15"/>
    </row>
    <row r="49" spans="1:9" s="16" customFormat="1" ht="30" customHeight="1">
      <c r="A49" s="86"/>
      <c r="B49" s="87" t="s">
        <v>209</v>
      </c>
      <c r="C49" s="86" t="s">
        <v>210</v>
      </c>
      <c r="D49" s="83">
        <v>8057.6</v>
      </c>
      <c r="E49" s="83">
        <v>6908.9</v>
      </c>
      <c r="F49" s="83">
        <v>6974.1</v>
      </c>
      <c r="G49" s="73">
        <f t="shared" si="2"/>
        <v>0.865530679110405</v>
      </c>
      <c r="H49" s="44">
        <f t="shared" si="3"/>
        <v>1.0094371028673161</v>
      </c>
      <c r="I49" s="20"/>
    </row>
    <row r="50" spans="1:9" s="16" customFormat="1" ht="25.5" customHeight="1" hidden="1">
      <c r="A50" s="86"/>
      <c r="B50" s="87" t="s">
        <v>147</v>
      </c>
      <c r="C50" s="86"/>
      <c r="D50" s="83">
        <v>0</v>
      </c>
      <c r="E50" s="83">
        <v>0</v>
      </c>
      <c r="F50" s="83">
        <v>0</v>
      </c>
      <c r="G50" s="73" t="e">
        <f t="shared" si="2"/>
        <v>#DIV/0!</v>
      </c>
      <c r="H50" s="44" t="e">
        <f t="shared" si="3"/>
        <v>#DIV/0!</v>
      </c>
      <c r="I50" s="20"/>
    </row>
    <row r="51" spans="1:9" s="16" customFormat="1" ht="31.5" hidden="1">
      <c r="A51" s="86"/>
      <c r="B51" s="87" t="s">
        <v>206</v>
      </c>
      <c r="C51" s="86" t="s">
        <v>207</v>
      </c>
      <c r="D51" s="83">
        <v>0</v>
      </c>
      <c r="E51" s="83">
        <v>0</v>
      </c>
      <c r="F51" s="83">
        <v>0</v>
      </c>
      <c r="G51" s="73" t="e">
        <f t="shared" si="2"/>
        <v>#DIV/0!</v>
      </c>
      <c r="H51" s="44" t="e">
        <f t="shared" si="3"/>
        <v>#DIV/0!</v>
      </c>
      <c r="I51" s="20"/>
    </row>
    <row r="52" spans="1:9" s="16" customFormat="1" ht="47.25" hidden="1">
      <c r="A52" s="86"/>
      <c r="B52" s="87" t="s">
        <v>205</v>
      </c>
      <c r="C52" s="86" t="s">
        <v>355</v>
      </c>
      <c r="D52" s="83">
        <v>0</v>
      </c>
      <c r="E52" s="83">
        <v>74.6</v>
      </c>
      <c r="F52" s="83">
        <v>0</v>
      </c>
      <c r="G52" s="73" t="e">
        <f t="shared" si="2"/>
        <v>#DIV/0!</v>
      </c>
      <c r="H52" s="44">
        <f t="shared" si="3"/>
        <v>0</v>
      </c>
      <c r="I52" s="20"/>
    </row>
    <row r="53" spans="1:9" s="16" customFormat="1" ht="15.75">
      <c r="A53" s="86"/>
      <c r="B53" s="87" t="s">
        <v>165</v>
      </c>
      <c r="C53" s="86" t="s">
        <v>208</v>
      </c>
      <c r="D53" s="83">
        <v>3432.7</v>
      </c>
      <c r="E53" s="83">
        <v>3263.2</v>
      </c>
      <c r="F53" s="83">
        <v>3127</v>
      </c>
      <c r="G53" s="73">
        <f t="shared" si="2"/>
        <v>0.9109447373787398</v>
      </c>
      <c r="H53" s="44">
        <f t="shared" si="3"/>
        <v>0.9582618288796274</v>
      </c>
      <c r="I53" s="20"/>
    </row>
    <row r="54" spans="1:9" s="16" customFormat="1" ht="77.25" customHeight="1" hidden="1">
      <c r="A54" s="86"/>
      <c r="B54" s="87" t="s">
        <v>281</v>
      </c>
      <c r="C54" s="86" t="s">
        <v>282</v>
      </c>
      <c r="D54" s="83">
        <v>0</v>
      </c>
      <c r="E54" s="83">
        <v>0</v>
      </c>
      <c r="F54" s="83">
        <v>0</v>
      </c>
      <c r="G54" s="73" t="e">
        <f t="shared" si="2"/>
        <v>#DIV/0!</v>
      </c>
      <c r="H54" s="44" t="e">
        <f t="shared" si="3"/>
        <v>#DIV/0!</v>
      </c>
      <c r="I54" s="20"/>
    </row>
    <row r="55" spans="1:9" s="16" customFormat="1" ht="39" customHeight="1">
      <c r="A55" s="86"/>
      <c r="B55" s="87" t="s">
        <v>245</v>
      </c>
      <c r="C55" s="86" t="s">
        <v>354</v>
      </c>
      <c r="D55" s="83">
        <v>4394.6</v>
      </c>
      <c r="E55" s="83">
        <v>3991.9</v>
      </c>
      <c r="F55" s="83">
        <v>3564.5</v>
      </c>
      <c r="G55" s="73">
        <f t="shared" si="2"/>
        <v>0.8111090884267055</v>
      </c>
      <c r="H55" s="44">
        <f t="shared" si="3"/>
        <v>0.892933189709161</v>
      </c>
      <c r="I55" s="20"/>
    </row>
    <row r="56" spans="1:9" s="16" customFormat="1" ht="24.75" customHeight="1" hidden="1">
      <c r="A56" s="86"/>
      <c r="B56" s="87" t="s">
        <v>353</v>
      </c>
      <c r="C56" s="86" t="s">
        <v>236</v>
      </c>
      <c r="D56" s="83">
        <v>0</v>
      </c>
      <c r="E56" s="83">
        <v>0</v>
      </c>
      <c r="F56" s="83">
        <v>0</v>
      </c>
      <c r="G56" s="73" t="e">
        <f t="shared" si="2"/>
        <v>#DIV/0!</v>
      </c>
      <c r="H56" s="44" t="e">
        <f t="shared" si="3"/>
        <v>#DIV/0!</v>
      </c>
      <c r="I56" s="20"/>
    </row>
    <row r="57" spans="1:9" s="16" customFormat="1" ht="24.75" customHeight="1" hidden="1">
      <c r="A57" s="86"/>
      <c r="B57" s="87" t="s">
        <v>312</v>
      </c>
      <c r="C57" s="86"/>
      <c r="D57" s="83"/>
      <c r="E57" s="83"/>
      <c r="F57" s="83"/>
      <c r="G57" s="73" t="e">
        <f t="shared" si="2"/>
        <v>#DIV/0!</v>
      </c>
      <c r="H57" s="44" t="e">
        <f t="shared" si="3"/>
        <v>#DIV/0!</v>
      </c>
      <c r="I57" s="20"/>
    </row>
    <row r="58" spans="1:9" ht="15.75" hidden="1">
      <c r="A58" s="74" t="s">
        <v>110</v>
      </c>
      <c r="B58" s="67" t="s">
        <v>103</v>
      </c>
      <c r="C58" s="74"/>
      <c r="D58" s="80">
        <f>D59</f>
        <v>0</v>
      </c>
      <c r="E58" s="80">
        <f>E59</f>
        <v>0</v>
      </c>
      <c r="F58" s="80">
        <f>F59</f>
        <v>0</v>
      </c>
      <c r="G58" s="73" t="e">
        <f t="shared" si="2"/>
        <v>#DIV/0!</v>
      </c>
      <c r="H58" s="44" t="e">
        <f t="shared" si="3"/>
        <v>#DIV/0!</v>
      </c>
      <c r="I58" s="15"/>
    </row>
    <row r="59" spans="1:9" ht="27.75" customHeight="1" hidden="1">
      <c r="A59" s="69" t="s">
        <v>111</v>
      </c>
      <c r="B59" s="68" t="s">
        <v>166</v>
      </c>
      <c r="C59" s="69" t="s">
        <v>211</v>
      </c>
      <c r="D59" s="79">
        <v>0</v>
      </c>
      <c r="E59" s="79">
        <v>0</v>
      </c>
      <c r="F59" s="79">
        <v>0</v>
      </c>
      <c r="G59" s="73" t="e">
        <f t="shared" si="2"/>
        <v>#DIV/0!</v>
      </c>
      <c r="H59" s="44" t="e">
        <f t="shared" si="3"/>
        <v>#DIV/0!</v>
      </c>
      <c r="I59" s="15"/>
    </row>
    <row r="60" spans="1:9" ht="20.25" customHeight="1">
      <c r="A60" s="74" t="s">
        <v>75</v>
      </c>
      <c r="B60" s="67" t="s">
        <v>167</v>
      </c>
      <c r="C60" s="74"/>
      <c r="D60" s="80">
        <f aca="true" t="shared" si="4" ref="D60:F61">D61</f>
        <v>200</v>
      </c>
      <c r="E60" s="80">
        <f t="shared" si="4"/>
        <v>200</v>
      </c>
      <c r="F60" s="80">
        <f t="shared" si="4"/>
        <v>199.8</v>
      </c>
      <c r="G60" s="73">
        <f t="shared" si="2"/>
        <v>0.9990000000000001</v>
      </c>
      <c r="H60" s="44">
        <f t="shared" si="3"/>
        <v>0.9990000000000001</v>
      </c>
      <c r="I60" s="15"/>
    </row>
    <row r="61" spans="1:9" ht="34.5" customHeight="1">
      <c r="A61" s="69" t="s">
        <v>157</v>
      </c>
      <c r="B61" s="68" t="s">
        <v>168</v>
      </c>
      <c r="C61" s="69"/>
      <c r="D61" s="79">
        <f t="shared" si="4"/>
        <v>200</v>
      </c>
      <c r="E61" s="79">
        <f t="shared" si="4"/>
        <v>200</v>
      </c>
      <c r="F61" s="79">
        <f t="shared" si="4"/>
        <v>199.8</v>
      </c>
      <c r="G61" s="73">
        <f t="shared" si="2"/>
        <v>0.9990000000000001</v>
      </c>
      <c r="H61" s="44">
        <f t="shared" si="3"/>
        <v>0.9990000000000001</v>
      </c>
      <c r="I61" s="15"/>
    </row>
    <row r="62" spans="1:9" s="16" customFormat="1" ht="69.75" customHeight="1">
      <c r="A62" s="81"/>
      <c r="B62" s="82" t="s">
        <v>357</v>
      </c>
      <c r="C62" s="81" t="s">
        <v>358</v>
      </c>
      <c r="D62" s="83">
        <f>D63+D64</f>
        <v>200</v>
      </c>
      <c r="E62" s="83">
        <f>E63+E64</f>
        <v>200</v>
      </c>
      <c r="F62" s="83">
        <f>F63+F64</f>
        <v>199.8</v>
      </c>
      <c r="G62" s="73">
        <f t="shared" si="2"/>
        <v>0.9990000000000001</v>
      </c>
      <c r="H62" s="44">
        <f t="shared" si="3"/>
        <v>0.9990000000000001</v>
      </c>
      <c r="I62" s="20"/>
    </row>
    <row r="63" spans="1:9" s="16" customFormat="1" ht="38.25" customHeight="1">
      <c r="A63" s="81"/>
      <c r="B63" s="82" t="s">
        <v>359</v>
      </c>
      <c r="C63" s="81" t="s">
        <v>356</v>
      </c>
      <c r="D63" s="83">
        <v>100</v>
      </c>
      <c r="E63" s="83">
        <v>100</v>
      </c>
      <c r="F63" s="83">
        <v>99.9</v>
      </c>
      <c r="G63" s="73">
        <f t="shared" si="2"/>
        <v>0.9990000000000001</v>
      </c>
      <c r="H63" s="44">
        <f t="shared" si="3"/>
        <v>0.9990000000000001</v>
      </c>
      <c r="I63" s="20"/>
    </row>
    <row r="64" spans="1:9" s="16" customFormat="1" ht="34.5" customHeight="1">
      <c r="A64" s="81"/>
      <c r="B64" s="82" t="s">
        <v>360</v>
      </c>
      <c r="C64" s="81" t="s">
        <v>361</v>
      </c>
      <c r="D64" s="83">
        <v>100</v>
      </c>
      <c r="E64" s="83">
        <v>100</v>
      </c>
      <c r="F64" s="83">
        <v>99.9</v>
      </c>
      <c r="G64" s="73">
        <f t="shared" si="2"/>
        <v>0.9990000000000001</v>
      </c>
      <c r="H64" s="44">
        <f t="shared" si="3"/>
        <v>0.9990000000000001</v>
      </c>
      <c r="I64" s="20"/>
    </row>
    <row r="65" spans="1:9" ht="19.5" customHeight="1">
      <c r="A65" s="74" t="s">
        <v>76</v>
      </c>
      <c r="B65" s="67" t="s">
        <v>40</v>
      </c>
      <c r="C65" s="74"/>
      <c r="D65" s="80">
        <f>D70+D75+D66+D67+D68+D72+D73+D69+D71</f>
        <v>36214.50000000001</v>
      </c>
      <c r="E65" s="80">
        <f>E70+E75+E66+E67+E68+E72+E73+E69+E71</f>
        <v>34105.6</v>
      </c>
      <c r="F65" s="80">
        <f>F70+F75+F66+F67+F68+F72+F73+F69+F71</f>
        <v>3467.3</v>
      </c>
      <c r="G65" s="73">
        <f t="shared" si="2"/>
        <v>0.09574341769180851</v>
      </c>
      <c r="H65" s="44">
        <f t="shared" si="3"/>
        <v>0.10166365640833178</v>
      </c>
      <c r="I65" s="15"/>
    </row>
    <row r="66" spans="1:9" ht="33" customHeight="1" hidden="1">
      <c r="A66" s="69" t="s">
        <v>216</v>
      </c>
      <c r="B66" s="68" t="s">
        <v>217</v>
      </c>
      <c r="C66" s="69" t="s">
        <v>218</v>
      </c>
      <c r="D66" s="79">
        <v>0</v>
      </c>
      <c r="E66" s="79">
        <v>0</v>
      </c>
      <c r="F66" s="79">
        <v>0</v>
      </c>
      <c r="G66" s="73" t="e">
        <f t="shared" si="2"/>
        <v>#DIV/0!</v>
      </c>
      <c r="H66" s="44" t="e">
        <f t="shared" si="3"/>
        <v>#DIV/0!</v>
      </c>
      <c r="I66" s="15"/>
    </row>
    <row r="67" spans="1:9" ht="33" customHeight="1" hidden="1">
      <c r="A67" s="69" t="s">
        <v>216</v>
      </c>
      <c r="B67" s="68" t="s">
        <v>259</v>
      </c>
      <c r="C67" s="69" t="s">
        <v>258</v>
      </c>
      <c r="D67" s="79">
        <v>0</v>
      </c>
      <c r="E67" s="79">
        <v>0</v>
      </c>
      <c r="F67" s="79">
        <v>0</v>
      </c>
      <c r="G67" s="73" t="e">
        <f t="shared" si="2"/>
        <v>#DIV/0!</v>
      </c>
      <c r="H67" s="44" t="e">
        <f t="shared" si="3"/>
        <v>#DIV/0!</v>
      </c>
      <c r="I67" s="15"/>
    </row>
    <row r="68" spans="1:9" ht="32.25" customHeight="1">
      <c r="A68" s="69" t="s">
        <v>279</v>
      </c>
      <c r="B68" s="68" t="s">
        <v>363</v>
      </c>
      <c r="C68" s="69" t="s">
        <v>362</v>
      </c>
      <c r="D68" s="79">
        <v>217.4</v>
      </c>
      <c r="E68" s="79">
        <v>163</v>
      </c>
      <c r="F68" s="79">
        <v>0</v>
      </c>
      <c r="G68" s="73">
        <f t="shared" si="2"/>
        <v>0</v>
      </c>
      <c r="H68" s="44">
        <f t="shared" si="3"/>
        <v>0</v>
      </c>
      <c r="I68" s="15"/>
    </row>
    <row r="69" spans="1:9" ht="36.75" customHeight="1">
      <c r="A69" s="69"/>
      <c r="B69" s="68" t="s">
        <v>389</v>
      </c>
      <c r="C69" s="69" t="s">
        <v>388</v>
      </c>
      <c r="D69" s="79">
        <v>1307.4</v>
      </c>
      <c r="E69" s="79">
        <v>1307.4</v>
      </c>
      <c r="F69" s="79">
        <v>330.8</v>
      </c>
      <c r="G69" s="73">
        <f t="shared" si="2"/>
        <v>0.2530212635765642</v>
      </c>
      <c r="H69" s="44">
        <f t="shared" si="3"/>
        <v>0.2530212635765642</v>
      </c>
      <c r="I69" s="15"/>
    </row>
    <row r="70" spans="1:9" s="22" customFormat="1" ht="82.5" customHeight="1">
      <c r="A70" s="88" t="s">
        <v>120</v>
      </c>
      <c r="B70" s="89" t="s">
        <v>415</v>
      </c>
      <c r="C70" s="90" t="s">
        <v>364</v>
      </c>
      <c r="D70" s="91">
        <v>17298.4</v>
      </c>
      <c r="E70" s="91">
        <v>17298.4</v>
      </c>
      <c r="F70" s="91">
        <v>2993.1</v>
      </c>
      <c r="G70" s="73">
        <f t="shared" si="2"/>
        <v>0.17302756324284324</v>
      </c>
      <c r="H70" s="44">
        <f t="shared" si="3"/>
        <v>0.17302756324284324</v>
      </c>
      <c r="I70" s="21"/>
    </row>
    <row r="71" spans="1:9" s="22" customFormat="1" ht="77.25" customHeight="1">
      <c r="A71" s="88"/>
      <c r="B71" s="89" t="s">
        <v>414</v>
      </c>
      <c r="C71" s="90" t="s">
        <v>413</v>
      </c>
      <c r="D71" s="91">
        <v>74.5</v>
      </c>
      <c r="E71" s="91"/>
      <c r="F71" s="91">
        <v>0</v>
      </c>
      <c r="G71" s="73">
        <f t="shared" si="2"/>
        <v>0</v>
      </c>
      <c r="H71" s="44"/>
      <c r="I71" s="21"/>
    </row>
    <row r="72" spans="1:9" s="22" customFormat="1" ht="76.5" customHeight="1">
      <c r="A72" s="88"/>
      <c r="B72" s="89" t="s">
        <v>367</v>
      </c>
      <c r="C72" s="90" t="s">
        <v>366</v>
      </c>
      <c r="D72" s="91">
        <v>14932</v>
      </c>
      <c r="E72" s="91">
        <v>14932</v>
      </c>
      <c r="F72" s="91">
        <v>0</v>
      </c>
      <c r="G72" s="73">
        <f t="shared" si="2"/>
        <v>0</v>
      </c>
      <c r="H72" s="44">
        <f t="shared" si="3"/>
        <v>0</v>
      </c>
      <c r="I72" s="21"/>
    </row>
    <row r="73" spans="1:9" s="24" customFormat="1" ht="64.5" customHeight="1">
      <c r="A73" s="92"/>
      <c r="B73" s="93" t="s">
        <v>369</v>
      </c>
      <c r="C73" s="94" t="s">
        <v>368</v>
      </c>
      <c r="D73" s="95">
        <v>172.5</v>
      </c>
      <c r="E73" s="95">
        <v>172.5</v>
      </c>
      <c r="F73" s="95">
        <v>0</v>
      </c>
      <c r="G73" s="73">
        <f t="shared" si="2"/>
        <v>0</v>
      </c>
      <c r="H73" s="44">
        <f t="shared" si="3"/>
        <v>0</v>
      </c>
      <c r="I73" s="23"/>
    </row>
    <row r="74" spans="1:9" s="24" customFormat="1" ht="66.75" customHeight="1" hidden="1">
      <c r="A74" s="92"/>
      <c r="B74" s="96" t="s">
        <v>171</v>
      </c>
      <c r="C74" s="94" t="s">
        <v>170</v>
      </c>
      <c r="D74" s="95">
        <v>0</v>
      </c>
      <c r="E74" s="95">
        <v>0</v>
      </c>
      <c r="F74" s="95">
        <v>0</v>
      </c>
      <c r="G74" s="73" t="e">
        <f t="shared" si="2"/>
        <v>#DIV/0!</v>
      </c>
      <c r="H74" s="44" t="e">
        <f t="shared" si="3"/>
        <v>#DIV/0!</v>
      </c>
      <c r="I74" s="23"/>
    </row>
    <row r="75" spans="1:9" s="22" customFormat="1" ht="30.75" customHeight="1">
      <c r="A75" s="88" t="s">
        <v>77</v>
      </c>
      <c r="B75" s="89" t="s">
        <v>202</v>
      </c>
      <c r="C75" s="90"/>
      <c r="D75" s="91">
        <f>D76+D80+D78+D79+D77</f>
        <v>2212.3</v>
      </c>
      <c r="E75" s="91">
        <f>E76+E80+E78+E79+E77</f>
        <v>232.3</v>
      </c>
      <c r="F75" s="91">
        <f>F76+F80+F78+F79+F77</f>
        <v>143.4</v>
      </c>
      <c r="G75" s="73">
        <f t="shared" si="2"/>
        <v>0.06481941870451566</v>
      </c>
      <c r="H75" s="44">
        <f t="shared" si="3"/>
        <v>0.6173052087817478</v>
      </c>
      <c r="I75" s="25"/>
    </row>
    <row r="76" spans="1:9" s="24" customFormat="1" ht="29.25" customHeight="1">
      <c r="A76" s="92"/>
      <c r="B76" s="97" t="s">
        <v>124</v>
      </c>
      <c r="C76" s="92" t="s">
        <v>370</v>
      </c>
      <c r="D76" s="95">
        <v>212.3</v>
      </c>
      <c r="E76" s="95">
        <v>222.3</v>
      </c>
      <c r="F76" s="95">
        <v>143.4</v>
      </c>
      <c r="G76" s="73">
        <f t="shared" si="2"/>
        <v>0.6754592557701365</v>
      </c>
      <c r="H76" s="44">
        <f t="shared" si="3"/>
        <v>0.6450742240215924</v>
      </c>
      <c r="I76" s="23"/>
    </row>
    <row r="77" spans="1:9" s="24" customFormat="1" ht="38.25" customHeight="1" hidden="1">
      <c r="A77" s="92"/>
      <c r="B77" s="97" t="s">
        <v>295</v>
      </c>
      <c r="C77" s="92" t="s">
        <v>294</v>
      </c>
      <c r="D77" s="95">
        <v>0</v>
      </c>
      <c r="E77" s="95">
        <v>0</v>
      </c>
      <c r="F77" s="95">
        <v>0</v>
      </c>
      <c r="G77" s="73" t="e">
        <f t="shared" si="2"/>
        <v>#DIV/0!</v>
      </c>
      <c r="H77" s="44" t="e">
        <f t="shared" si="3"/>
        <v>#DIV/0!</v>
      </c>
      <c r="I77" s="23"/>
    </row>
    <row r="78" spans="1:9" s="24" customFormat="1" ht="56.25" customHeight="1">
      <c r="A78" s="92"/>
      <c r="B78" s="97" t="s">
        <v>290</v>
      </c>
      <c r="C78" s="92" t="s">
        <v>417</v>
      </c>
      <c r="D78" s="95">
        <v>1890.5</v>
      </c>
      <c r="E78" s="95"/>
      <c r="F78" s="95">
        <v>0</v>
      </c>
      <c r="G78" s="73">
        <f t="shared" si="2"/>
        <v>0</v>
      </c>
      <c r="H78" s="44" t="e">
        <f t="shared" si="3"/>
        <v>#DIV/0!</v>
      </c>
      <c r="I78" s="23"/>
    </row>
    <row r="79" spans="1:9" s="24" customFormat="1" ht="84.75" customHeight="1">
      <c r="A79" s="92"/>
      <c r="B79" s="97" t="s">
        <v>289</v>
      </c>
      <c r="C79" s="92" t="s">
        <v>418</v>
      </c>
      <c r="D79" s="95">
        <v>99.5</v>
      </c>
      <c r="E79" s="95"/>
      <c r="F79" s="95">
        <v>0</v>
      </c>
      <c r="G79" s="73">
        <f t="shared" si="2"/>
        <v>0</v>
      </c>
      <c r="H79" s="44" t="e">
        <f t="shared" si="3"/>
        <v>#DIV/0!</v>
      </c>
      <c r="I79" s="23"/>
    </row>
    <row r="80" spans="1:9" s="24" customFormat="1" ht="51.75" customHeight="1">
      <c r="A80" s="92"/>
      <c r="B80" s="97" t="s">
        <v>409</v>
      </c>
      <c r="C80" s="92" t="s">
        <v>410</v>
      </c>
      <c r="D80" s="95">
        <v>10</v>
      </c>
      <c r="E80" s="95">
        <v>10</v>
      </c>
      <c r="F80" s="95">
        <v>0</v>
      </c>
      <c r="G80" s="73">
        <f t="shared" si="2"/>
        <v>0</v>
      </c>
      <c r="H80" s="44">
        <f t="shared" si="3"/>
        <v>0</v>
      </c>
      <c r="I80" s="23"/>
    </row>
    <row r="81" spans="1:9" ht="21" customHeight="1">
      <c r="A81" s="74" t="s">
        <v>78</v>
      </c>
      <c r="B81" s="67" t="s">
        <v>41</v>
      </c>
      <c r="C81" s="74"/>
      <c r="D81" s="80">
        <f>D82+D85</f>
        <v>9004.1</v>
      </c>
      <c r="E81" s="80">
        <f>E82+E85</f>
        <v>8851</v>
      </c>
      <c r="F81" s="80">
        <f>F82+F85</f>
        <v>8343.5</v>
      </c>
      <c r="G81" s="73">
        <f t="shared" si="2"/>
        <v>0.9266334225519485</v>
      </c>
      <c r="H81" s="44">
        <f t="shared" si="3"/>
        <v>0.9426618461190825</v>
      </c>
      <c r="I81" s="15"/>
    </row>
    <row r="82" spans="1:9" ht="18.75" customHeight="1">
      <c r="A82" s="69" t="s">
        <v>79</v>
      </c>
      <c r="B82" s="67" t="s">
        <v>42</v>
      </c>
      <c r="C82" s="74"/>
      <c r="D82" s="79">
        <f>D84+D83</f>
        <v>150</v>
      </c>
      <c r="E82" s="79">
        <f>E84+E83</f>
        <v>100</v>
      </c>
      <c r="F82" s="79">
        <f>F84+F83</f>
        <v>150</v>
      </c>
      <c r="G82" s="73">
        <f t="shared" si="2"/>
        <v>1</v>
      </c>
      <c r="H82" s="44">
        <f t="shared" si="3"/>
        <v>1.5</v>
      </c>
      <c r="I82" s="15"/>
    </row>
    <row r="83" spans="1:9" ht="30" customHeight="1" hidden="1">
      <c r="A83" s="69"/>
      <c r="B83" s="68" t="s">
        <v>221</v>
      </c>
      <c r="C83" s="69" t="s">
        <v>219</v>
      </c>
      <c r="D83" s="79">
        <v>0</v>
      </c>
      <c r="E83" s="79">
        <v>0</v>
      </c>
      <c r="F83" s="79">
        <v>0</v>
      </c>
      <c r="G83" s="73" t="e">
        <f t="shared" si="2"/>
        <v>#DIV/0!</v>
      </c>
      <c r="H83" s="44" t="e">
        <f t="shared" si="3"/>
        <v>#DIV/0!</v>
      </c>
      <c r="I83" s="15"/>
    </row>
    <row r="84" spans="1:9" ht="18.75" customHeight="1">
      <c r="A84" s="69"/>
      <c r="B84" s="68" t="s">
        <v>172</v>
      </c>
      <c r="C84" s="69" t="s">
        <v>323</v>
      </c>
      <c r="D84" s="79">
        <v>150</v>
      </c>
      <c r="E84" s="79">
        <v>100</v>
      </c>
      <c r="F84" s="79">
        <v>150</v>
      </c>
      <c r="G84" s="73">
        <f t="shared" si="2"/>
        <v>1</v>
      </c>
      <c r="H84" s="44">
        <f t="shared" si="3"/>
        <v>1.5</v>
      </c>
      <c r="I84" s="15"/>
    </row>
    <row r="85" spans="1:9" ht="15.75">
      <c r="A85" s="69" t="s">
        <v>80</v>
      </c>
      <c r="B85" s="68" t="s">
        <v>43</v>
      </c>
      <c r="C85" s="74"/>
      <c r="D85" s="80">
        <f>D92+D86+D91+D90</f>
        <v>8854.1</v>
      </c>
      <c r="E85" s="80">
        <f>E92+E86+E91+E90</f>
        <v>8751</v>
      </c>
      <c r="F85" s="80">
        <f>F92+F86+F91+F90</f>
        <v>8193.5</v>
      </c>
      <c r="G85" s="73">
        <f t="shared" si="2"/>
        <v>0.9253904970578601</v>
      </c>
      <c r="H85" s="44">
        <f t="shared" si="3"/>
        <v>0.9362929950862758</v>
      </c>
      <c r="I85" s="15"/>
    </row>
    <row r="86" spans="1:9" ht="31.5">
      <c r="A86" s="74"/>
      <c r="B86" s="68" t="s">
        <v>238</v>
      </c>
      <c r="C86" s="69"/>
      <c r="D86" s="79">
        <f>D87+D88+D89</f>
        <v>8714.1</v>
      </c>
      <c r="E86" s="79">
        <f>E87+E88+E89</f>
        <v>8689</v>
      </c>
      <c r="F86" s="79">
        <f>F87+F88+F89</f>
        <v>8053.9</v>
      </c>
      <c r="G86" s="73">
        <f t="shared" si="2"/>
        <v>0.9242377296565336</v>
      </c>
      <c r="H86" s="44">
        <f t="shared" si="3"/>
        <v>0.9269075843019909</v>
      </c>
      <c r="I86" s="15"/>
    </row>
    <row r="87" spans="1:9" ht="18.75" customHeight="1">
      <c r="A87" s="74"/>
      <c r="B87" s="98" t="s">
        <v>296</v>
      </c>
      <c r="C87" s="99" t="s">
        <v>371</v>
      </c>
      <c r="D87" s="79">
        <v>8353.2</v>
      </c>
      <c r="E87" s="79">
        <v>8330</v>
      </c>
      <c r="F87" s="79">
        <v>7751</v>
      </c>
      <c r="G87" s="73">
        <f t="shared" si="2"/>
        <v>0.9279078676435377</v>
      </c>
      <c r="H87" s="44">
        <f t="shared" si="3"/>
        <v>0.9304921968787515</v>
      </c>
      <c r="I87" s="15"/>
    </row>
    <row r="88" spans="1:9" s="16" customFormat="1" ht="48.75" customHeight="1">
      <c r="A88" s="81"/>
      <c r="B88" s="68" t="s">
        <v>385</v>
      </c>
      <c r="C88" s="100" t="s">
        <v>386</v>
      </c>
      <c r="D88" s="83">
        <v>308</v>
      </c>
      <c r="E88" s="83">
        <v>308</v>
      </c>
      <c r="F88" s="83">
        <v>250</v>
      </c>
      <c r="G88" s="73">
        <f t="shared" si="2"/>
        <v>0.8116883116883117</v>
      </c>
      <c r="H88" s="44">
        <f t="shared" si="3"/>
        <v>0.8116883116883117</v>
      </c>
      <c r="I88" s="20"/>
    </row>
    <row r="89" spans="1:9" s="16" customFormat="1" ht="39" customHeight="1">
      <c r="A89" s="81"/>
      <c r="B89" s="68" t="s">
        <v>390</v>
      </c>
      <c r="C89" s="100" t="s">
        <v>391</v>
      </c>
      <c r="D89" s="83">
        <v>52.9</v>
      </c>
      <c r="E89" s="83">
        <v>51</v>
      </c>
      <c r="F89" s="83">
        <v>52.9</v>
      </c>
      <c r="G89" s="73">
        <f t="shared" si="2"/>
        <v>1</v>
      </c>
      <c r="H89" s="44">
        <f t="shared" si="3"/>
        <v>1.0372549019607842</v>
      </c>
      <c r="I89" s="20"/>
    </row>
    <row r="90" spans="1:9" s="16" customFormat="1" ht="52.5" customHeight="1">
      <c r="A90" s="81"/>
      <c r="B90" s="68" t="s">
        <v>420</v>
      </c>
      <c r="C90" s="100" t="s">
        <v>419</v>
      </c>
      <c r="D90" s="83">
        <v>78</v>
      </c>
      <c r="E90" s="83"/>
      <c r="F90" s="83">
        <v>78</v>
      </c>
      <c r="G90" s="73">
        <f t="shared" si="2"/>
        <v>1</v>
      </c>
      <c r="H90" s="44"/>
      <c r="I90" s="20"/>
    </row>
    <row r="91" spans="1:9" s="16" customFormat="1" ht="30" customHeight="1">
      <c r="A91" s="81"/>
      <c r="B91" s="68" t="s">
        <v>324</v>
      </c>
      <c r="C91" s="100" t="s">
        <v>325</v>
      </c>
      <c r="D91" s="83">
        <v>62</v>
      </c>
      <c r="E91" s="83">
        <v>62</v>
      </c>
      <c r="F91" s="83">
        <v>61.6</v>
      </c>
      <c r="G91" s="73">
        <f t="shared" si="2"/>
        <v>0.9935483870967742</v>
      </c>
      <c r="H91" s="44">
        <f t="shared" si="3"/>
        <v>0.9935483870967742</v>
      </c>
      <c r="I91" s="20"/>
    </row>
    <row r="92" spans="1:9" ht="55.5" customHeight="1" hidden="1">
      <c r="A92" s="69" t="s">
        <v>44</v>
      </c>
      <c r="B92" s="98" t="s">
        <v>173</v>
      </c>
      <c r="C92" s="99"/>
      <c r="D92" s="79">
        <f>D93+D94+D95</f>
        <v>0</v>
      </c>
      <c r="E92" s="79">
        <f>E93+E94+E95</f>
        <v>0</v>
      </c>
      <c r="F92" s="79">
        <f>F93+F94+F95</f>
        <v>0</v>
      </c>
      <c r="G92" s="73" t="e">
        <f t="shared" si="2"/>
        <v>#DIV/0!</v>
      </c>
      <c r="H92" s="44" t="e">
        <f t="shared" si="3"/>
        <v>#DIV/0!</v>
      </c>
      <c r="I92" s="15"/>
    </row>
    <row r="93" spans="1:9" s="16" customFormat="1" ht="16.5" customHeight="1" hidden="1">
      <c r="A93" s="81"/>
      <c r="B93" s="101" t="s">
        <v>174</v>
      </c>
      <c r="C93" s="100" t="s">
        <v>175</v>
      </c>
      <c r="D93" s="83">
        <v>0</v>
      </c>
      <c r="E93" s="83">
        <v>0</v>
      </c>
      <c r="F93" s="83">
        <v>0</v>
      </c>
      <c r="G93" s="73" t="e">
        <f t="shared" si="2"/>
        <v>#DIV/0!</v>
      </c>
      <c r="H93" s="44" t="e">
        <f t="shared" si="3"/>
        <v>#DIV/0!</v>
      </c>
      <c r="I93" s="20"/>
    </row>
    <row r="94" spans="1:9" s="16" customFormat="1" ht="19.5" customHeight="1" hidden="1">
      <c r="A94" s="81"/>
      <c r="B94" s="101" t="s">
        <v>176</v>
      </c>
      <c r="C94" s="100" t="s">
        <v>177</v>
      </c>
      <c r="D94" s="83">
        <v>0</v>
      </c>
      <c r="E94" s="83">
        <v>0</v>
      </c>
      <c r="F94" s="83">
        <v>0</v>
      </c>
      <c r="G94" s="73" t="e">
        <f t="shared" si="2"/>
        <v>#DIV/0!</v>
      </c>
      <c r="H94" s="44" t="e">
        <f t="shared" si="3"/>
        <v>#DIV/0!</v>
      </c>
      <c r="I94" s="20"/>
    </row>
    <row r="95" spans="1:9" s="16" customFormat="1" ht="19.5" customHeight="1" hidden="1">
      <c r="A95" s="81"/>
      <c r="B95" s="101" t="s">
        <v>153</v>
      </c>
      <c r="C95" s="100" t="s">
        <v>178</v>
      </c>
      <c r="D95" s="83">
        <v>0</v>
      </c>
      <c r="E95" s="83">
        <v>0</v>
      </c>
      <c r="F95" s="83">
        <v>0</v>
      </c>
      <c r="G95" s="73" t="e">
        <f t="shared" si="2"/>
        <v>#DIV/0!</v>
      </c>
      <c r="H95" s="44" t="e">
        <f t="shared" si="3"/>
        <v>#DIV/0!</v>
      </c>
      <c r="I95" s="20"/>
    </row>
    <row r="96" spans="1:9" ht="14.25" customHeight="1">
      <c r="A96" s="74" t="s">
        <v>46</v>
      </c>
      <c r="B96" s="67" t="s">
        <v>47</v>
      </c>
      <c r="C96" s="74"/>
      <c r="D96" s="80">
        <f>D97+D99+D100+D102</f>
        <v>462670.4</v>
      </c>
      <c r="E96" s="80">
        <f>E97+E99+E100+E102</f>
        <v>372376.99999999994</v>
      </c>
      <c r="F96" s="80">
        <f>F97+F99+F100+F102</f>
        <v>369354.99999999994</v>
      </c>
      <c r="G96" s="73">
        <f t="shared" si="2"/>
        <v>0.7983112816380731</v>
      </c>
      <c r="H96" s="44">
        <f t="shared" si="3"/>
        <v>0.9918845685958048</v>
      </c>
      <c r="I96" s="15"/>
    </row>
    <row r="97" spans="1:9" ht="14.25" customHeight="1">
      <c r="A97" s="69" t="s">
        <v>48</v>
      </c>
      <c r="B97" s="68" t="s">
        <v>149</v>
      </c>
      <c r="C97" s="69" t="s">
        <v>48</v>
      </c>
      <c r="D97" s="79">
        <v>132008</v>
      </c>
      <c r="E97" s="79">
        <v>108708</v>
      </c>
      <c r="F97" s="79">
        <v>109704</v>
      </c>
      <c r="G97" s="73">
        <f t="shared" si="2"/>
        <v>0.831040542997394</v>
      </c>
      <c r="H97" s="44">
        <f t="shared" si="3"/>
        <v>1.0091621591787172</v>
      </c>
      <c r="I97" s="15"/>
    </row>
    <row r="98" spans="1:9" s="16" customFormat="1" ht="47.25" hidden="1">
      <c r="A98" s="81"/>
      <c r="B98" s="82" t="s">
        <v>212</v>
      </c>
      <c r="C98" s="81" t="s">
        <v>269</v>
      </c>
      <c r="D98" s="83">
        <v>0</v>
      </c>
      <c r="E98" s="83">
        <v>0</v>
      </c>
      <c r="F98" s="83">
        <v>0</v>
      </c>
      <c r="G98" s="73" t="e">
        <f t="shared" si="2"/>
        <v>#DIV/0!</v>
      </c>
      <c r="H98" s="44" t="e">
        <f t="shared" si="3"/>
        <v>#DIV/0!</v>
      </c>
      <c r="I98" s="20"/>
    </row>
    <row r="99" spans="1:9" ht="16.5" customHeight="1">
      <c r="A99" s="69" t="s">
        <v>50</v>
      </c>
      <c r="B99" s="68" t="s">
        <v>150</v>
      </c>
      <c r="C99" s="69" t="s">
        <v>50</v>
      </c>
      <c r="D99" s="79">
        <v>303205.9</v>
      </c>
      <c r="E99" s="79">
        <v>238962.1</v>
      </c>
      <c r="F99" s="79">
        <v>236556.8</v>
      </c>
      <c r="G99" s="73">
        <f t="shared" si="2"/>
        <v>0.7801853459975547</v>
      </c>
      <c r="H99" s="44">
        <f t="shared" si="3"/>
        <v>0.9899343870848138</v>
      </c>
      <c r="I99" s="15"/>
    </row>
    <row r="100" spans="1:9" ht="15.75" customHeight="1">
      <c r="A100" s="69" t="s">
        <v>51</v>
      </c>
      <c r="B100" s="68" t="s">
        <v>297</v>
      </c>
      <c r="C100" s="69" t="s">
        <v>51</v>
      </c>
      <c r="D100" s="79">
        <v>4332.3</v>
      </c>
      <c r="E100" s="79">
        <v>4252.8</v>
      </c>
      <c r="F100" s="79">
        <v>3261.1</v>
      </c>
      <c r="G100" s="73">
        <f t="shared" si="2"/>
        <v>0.7527410382475821</v>
      </c>
      <c r="H100" s="44">
        <f t="shared" si="3"/>
        <v>0.7668124529721595</v>
      </c>
      <c r="I100" s="15"/>
    </row>
    <row r="101" spans="1:9" s="16" customFormat="1" ht="15" customHeight="1" hidden="1">
      <c r="A101" s="81"/>
      <c r="B101" s="82" t="s">
        <v>39</v>
      </c>
      <c r="C101" s="81"/>
      <c r="D101" s="83">
        <v>0</v>
      </c>
      <c r="E101" s="83">
        <v>0</v>
      </c>
      <c r="F101" s="83">
        <v>0</v>
      </c>
      <c r="G101" s="73" t="e">
        <f t="shared" si="2"/>
        <v>#DIV/0!</v>
      </c>
      <c r="H101" s="44" t="e">
        <f t="shared" si="3"/>
        <v>#DIV/0!</v>
      </c>
      <c r="I101" s="20"/>
    </row>
    <row r="102" spans="1:9" ht="15.75">
      <c r="A102" s="69" t="s">
        <v>53</v>
      </c>
      <c r="B102" s="68" t="s">
        <v>54</v>
      </c>
      <c r="C102" s="69" t="s">
        <v>53</v>
      </c>
      <c r="D102" s="79">
        <v>23124.2</v>
      </c>
      <c r="E102" s="79">
        <v>20454.1</v>
      </c>
      <c r="F102" s="79">
        <v>19833.1</v>
      </c>
      <c r="G102" s="73">
        <f t="shared" si="2"/>
        <v>0.8576772385639286</v>
      </c>
      <c r="H102" s="44">
        <f t="shared" si="3"/>
        <v>0.9696393388122675</v>
      </c>
      <c r="I102" s="15"/>
    </row>
    <row r="103" spans="1:9" s="16" customFormat="1" ht="15.75">
      <c r="A103" s="81"/>
      <c r="B103" s="82" t="s">
        <v>55</v>
      </c>
      <c r="C103" s="81"/>
      <c r="D103" s="83">
        <v>479.6</v>
      </c>
      <c r="E103" s="83">
        <v>490.7</v>
      </c>
      <c r="F103" s="83">
        <v>244.4</v>
      </c>
      <c r="G103" s="73">
        <f t="shared" si="2"/>
        <v>0.5095913261050875</v>
      </c>
      <c r="H103" s="44">
        <f t="shared" si="3"/>
        <v>0.49806399021805586</v>
      </c>
      <c r="I103" s="20"/>
    </row>
    <row r="104" spans="1:9" ht="17.25" customHeight="1">
      <c r="A104" s="74" t="s">
        <v>56</v>
      </c>
      <c r="B104" s="67" t="s">
        <v>152</v>
      </c>
      <c r="C104" s="74"/>
      <c r="D104" s="80">
        <f>D105++D106</f>
        <v>62689</v>
      </c>
      <c r="E104" s="80">
        <f>E105++E106</f>
        <v>56610.100000000006</v>
      </c>
      <c r="F104" s="80">
        <f>F105++F106</f>
        <v>57687.799999999996</v>
      </c>
      <c r="G104" s="73">
        <f t="shared" si="2"/>
        <v>0.9202220485252596</v>
      </c>
      <c r="H104" s="44">
        <f t="shared" si="3"/>
        <v>1.0190372389379279</v>
      </c>
      <c r="I104" s="15"/>
    </row>
    <row r="105" spans="1:9" ht="15.75">
      <c r="A105" s="69" t="s">
        <v>57</v>
      </c>
      <c r="B105" s="68" t="s">
        <v>58</v>
      </c>
      <c r="C105" s="69" t="s">
        <v>57</v>
      </c>
      <c r="D105" s="79">
        <v>59535</v>
      </c>
      <c r="E105" s="79">
        <v>53816.8</v>
      </c>
      <c r="F105" s="79">
        <v>54767.1</v>
      </c>
      <c r="G105" s="73">
        <f t="shared" si="2"/>
        <v>0.9199143361048123</v>
      </c>
      <c r="H105" s="44">
        <f t="shared" si="3"/>
        <v>1.0176580547338376</v>
      </c>
      <c r="I105" s="15"/>
    </row>
    <row r="106" spans="1:9" ht="31.5">
      <c r="A106" s="69" t="s">
        <v>59</v>
      </c>
      <c r="B106" s="68" t="s">
        <v>109</v>
      </c>
      <c r="C106" s="69" t="s">
        <v>59</v>
      </c>
      <c r="D106" s="79">
        <v>3154</v>
      </c>
      <c r="E106" s="79">
        <v>2793.3</v>
      </c>
      <c r="F106" s="79">
        <v>2920.7</v>
      </c>
      <c r="G106" s="73">
        <f t="shared" si="2"/>
        <v>0.9260304375396321</v>
      </c>
      <c r="H106" s="44">
        <f t="shared" si="3"/>
        <v>1.0456091361472093</v>
      </c>
      <c r="I106" s="15"/>
    </row>
    <row r="107" spans="1:9" s="16" customFormat="1" ht="15.75" hidden="1">
      <c r="A107" s="81"/>
      <c r="B107" s="82" t="s">
        <v>39</v>
      </c>
      <c r="C107" s="81"/>
      <c r="D107" s="83">
        <v>0</v>
      </c>
      <c r="E107" s="83">
        <v>0</v>
      </c>
      <c r="F107" s="83">
        <v>0</v>
      </c>
      <c r="G107" s="73" t="e">
        <f t="shared" si="2"/>
        <v>#DIV/0!</v>
      </c>
      <c r="H107" s="44" t="e">
        <f aca="true" t="shared" si="5" ref="H107:H132">F107/E107</f>
        <v>#DIV/0!</v>
      </c>
      <c r="I107" s="20"/>
    </row>
    <row r="108" spans="1:9" ht="23.25" customHeight="1">
      <c r="A108" s="102" t="s">
        <v>60</v>
      </c>
      <c r="B108" s="103" t="s">
        <v>61</v>
      </c>
      <c r="C108" s="102"/>
      <c r="D108" s="104">
        <f>D109+D111+D114+D115+D118+D116+D117+D110+D112+D113</f>
        <v>19608.2</v>
      </c>
      <c r="E108" s="104">
        <f>E109+E111+E114+E115+E118+E116+E117+E110+E112+E113</f>
        <v>16041.2</v>
      </c>
      <c r="F108" s="104">
        <f>F109+F111+F114+F115+F118+F116+F117+F110+F112+F113</f>
        <v>12698.3</v>
      </c>
      <c r="G108" s="73">
        <f t="shared" si="2"/>
        <v>0.6476015136524514</v>
      </c>
      <c r="H108" s="44">
        <f t="shared" si="5"/>
        <v>0.7916053661820811</v>
      </c>
      <c r="I108" s="15"/>
    </row>
    <row r="109" spans="1:9" ht="30" customHeight="1">
      <c r="A109" s="88" t="s">
        <v>62</v>
      </c>
      <c r="B109" s="105" t="s">
        <v>213</v>
      </c>
      <c r="C109" s="88" t="s">
        <v>62</v>
      </c>
      <c r="D109" s="91">
        <v>1095.8</v>
      </c>
      <c r="E109" s="91">
        <v>1063.6</v>
      </c>
      <c r="F109" s="91">
        <v>1095.8</v>
      </c>
      <c r="G109" s="73">
        <f t="shared" si="2"/>
        <v>1</v>
      </c>
      <c r="H109" s="44">
        <f t="shared" si="5"/>
        <v>1.0302745393004888</v>
      </c>
      <c r="I109" s="15"/>
    </row>
    <row r="110" spans="1:9" ht="44.25" customHeight="1">
      <c r="A110" s="88" t="s">
        <v>63</v>
      </c>
      <c r="B110" s="105" t="s">
        <v>372</v>
      </c>
      <c r="C110" s="88" t="s">
        <v>373</v>
      </c>
      <c r="D110" s="91">
        <v>14551.4</v>
      </c>
      <c r="E110" s="91">
        <v>11035.2</v>
      </c>
      <c r="F110" s="91">
        <v>7969</v>
      </c>
      <c r="G110" s="73">
        <f t="shared" si="2"/>
        <v>0.5476449001470649</v>
      </c>
      <c r="H110" s="44">
        <f t="shared" si="5"/>
        <v>0.7221436856604321</v>
      </c>
      <c r="I110" s="15"/>
    </row>
    <row r="111" spans="1:9" ht="36" customHeight="1" hidden="1">
      <c r="A111" s="88" t="s">
        <v>63</v>
      </c>
      <c r="B111" s="105" t="s">
        <v>180</v>
      </c>
      <c r="C111" s="88" t="s">
        <v>214</v>
      </c>
      <c r="D111" s="91">
        <v>0</v>
      </c>
      <c r="E111" s="91">
        <v>0</v>
      </c>
      <c r="F111" s="91">
        <v>0</v>
      </c>
      <c r="G111" s="73" t="e">
        <f t="shared" si="2"/>
        <v>#DIV/0!</v>
      </c>
      <c r="H111" s="44" t="e">
        <f t="shared" si="5"/>
        <v>#DIV/0!</v>
      </c>
      <c r="I111" s="15"/>
    </row>
    <row r="112" spans="1:9" ht="48" customHeight="1">
      <c r="A112" s="88" t="s">
        <v>63</v>
      </c>
      <c r="B112" s="105" t="s">
        <v>394</v>
      </c>
      <c r="C112" s="88" t="s">
        <v>393</v>
      </c>
      <c r="D112" s="91">
        <v>157.8</v>
      </c>
      <c r="E112" s="91">
        <v>157.8</v>
      </c>
      <c r="F112" s="91">
        <v>73.7</v>
      </c>
      <c r="G112" s="73">
        <f t="shared" si="2"/>
        <v>0.4670468948035488</v>
      </c>
      <c r="H112" s="44">
        <f t="shared" si="5"/>
        <v>0.4670468948035488</v>
      </c>
      <c r="I112" s="15"/>
    </row>
    <row r="113" spans="1:9" ht="45" customHeight="1">
      <c r="A113" s="88" t="s">
        <v>63</v>
      </c>
      <c r="B113" s="105" t="s">
        <v>396</v>
      </c>
      <c r="C113" s="88" t="s">
        <v>395</v>
      </c>
      <c r="D113" s="91">
        <v>85</v>
      </c>
      <c r="E113" s="91">
        <v>85</v>
      </c>
      <c r="F113" s="91">
        <v>60</v>
      </c>
      <c r="G113" s="73">
        <f t="shared" si="2"/>
        <v>0.7058823529411765</v>
      </c>
      <c r="H113" s="44">
        <f t="shared" si="5"/>
        <v>0.7058823529411765</v>
      </c>
      <c r="I113" s="15"/>
    </row>
    <row r="114" spans="1:9" s="26" customFormat="1" ht="36" customHeight="1">
      <c r="A114" s="69" t="s">
        <v>63</v>
      </c>
      <c r="B114" s="68" t="s">
        <v>260</v>
      </c>
      <c r="C114" s="69" t="s">
        <v>397</v>
      </c>
      <c r="D114" s="79">
        <v>260.5</v>
      </c>
      <c r="E114" s="79">
        <v>260.5</v>
      </c>
      <c r="F114" s="79">
        <v>89.6</v>
      </c>
      <c r="G114" s="73">
        <f t="shared" si="2"/>
        <v>0.34395393474088287</v>
      </c>
      <c r="H114" s="44">
        <f t="shared" si="5"/>
        <v>0.34395393474088287</v>
      </c>
      <c r="I114" s="15"/>
    </row>
    <row r="115" spans="1:9" s="26" customFormat="1" ht="35.25" customHeight="1" hidden="1">
      <c r="A115" s="69" t="s">
        <v>63</v>
      </c>
      <c r="B115" s="68" t="s">
        <v>181</v>
      </c>
      <c r="C115" s="69" t="s">
        <v>182</v>
      </c>
      <c r="D115" s="91">
        <v>0</v>
      </c>
      <c r="E115" s="91">
        <v>0</v>
      </c>
      <c r="F115" s="91">
        <v>0</v>
      </c>
      <c r="G115" s="73" t="e">
        <f aca="true" t="shared" si="6" ref="G115:G132">F115/D115</f>
        <v>#DIV/0!</v>
      </c>
      <c r="H115" s="44" t="e">
        <f t="shared" si="5"/>
        <v>#DIV/0!</v>
      </c>
      <c r="I115" s="15"/>
    </row>
    <row r="116" spans="1:9" s="26" customFormat="1" ht="30.75" customHeight="1" hidden="1">
      <c r="A116" s="69" t="s">
        <v>63</v>
      </c>
      <c r="B116" s="68" t="s">
        <v>270</v>
      </c>
      <c r="C116" s="69" t="s">
        <v>271</v>
      </c>
      <c r="D116" s="91">
        <v>0</v>
      </c>
      <c r="E116" s="91">
        <v>0</v>
      </c>
      <c r="F116" s="91">
        <v>0</v>
      </c>
      <c r="G116" s="73" t="e">
        <f t="shared" si="6"/>
        <v>#DIV/0!</v>
      </c>
      <c r="H116" s="44" t="e">
        <f t="shared" si="5"/>
        <v>#DIV/0!</v>
      </c>
      <c r="I116" s="15"/>
    </row>
    <row r="117" spans="1:9" s="26" customFormat="1" ht="44.25" customHeight="1" hidden="1">
      <c r="A117" s="69" t="s">
        <v>63</v>
      </c>
      <c r="B117" s="68" t="s">
        <v>273</v>
      </c>
      <c r="C117" s="69" t="s">
        <v>272</v>
      </c>
      <c r="D117" s="91">
        <v>0</v>
      </c>
      <c r="E117" s="91">
        <v>0</v>
      </c>
      <c r="F117" s="91">
        <v>0</v>
      </c>
      <c r="G117" s="73" t="e">
        <f t="shared" si="6"/>
        <v>#DIV/0!</v>
      </c>
      <c r="H117" s="44" t="e">
        <f t="shared" si="5"/>
        <v>#DIV/0!</v>
      </c>
      <c r="I117" s="15"/>
    </row>
    <row r="118" spans="1:9" ht="36" customHeight="1">
      <c r="A118" s="69" t="s">
        <v>64</v>
      </c>
      <c r="B118" s="68" t="s">
        <v>375</v>
      </c>
      <c r="C118" s="69" t="s">
        <v>374</v>
      </c>
      <c r="D118" s="79">
        <v>3457.7</v>
      </c>
      <c r="E118" s="79">
        <v>3439.1</v>
      </c>
      <c r="F118" s="79">
        <v>3410.2</v>
      </c>
      <c r="G118" s="73">
        <f t="shared" si="6"/>
        <v>0.9862625444659745</v>
      </c>
      <c r="H118" s="44">
        <f t="shared" si="5"/>
        <v>0.9915966386554621</v>
      </c>
      <c r="I118" s="15"/>
    </row>
    <row r="119" spans="1:9" ht="26.25" customHeight="1">
      <c r="A119" s="74" t="s">
        <v>65</v>
      </c>
      <c r="B119" s="67" t="s">
        <v>130</v>
      </c>
      <c r="C119" s="74"/>
      <c r="D119" s="80">
        <f>D120+D121</f>
        <v>630</v>
      </c>
      <c r="E119" s="80">
        <f>E120+E121</f>
        <v>501.7</v>
      </c>
      <c r="F119" s="80">
        <f>F120+F121</f>
        <v>560</v>
      </c>
      <c r="G119" s="73">
        <f t="shared" si="6"/>
        <v>0.8888888888888888</v>
      </c>
      <c r="H119" s="44">
        <f t="shared" si="5"/>
        <v>1.1162049033286825</v>
      </c>
      <c r="I119" s="15"/>
    </row>
    <row r="120" spans="1:9" ht="23.25" customHeight="1" hidden="1">
      <c r="A120" s="69" t="s">
        <v>66</v>
      </c>
      <c r="B120" s="68" t="s">
        <v>131</v>
      </c>
      <c r="C120" s="69" t="s">
        <v>66</v>
      </c>
      <c r="D120" s="79">
        <v>0</v>
      </c>
      <c r="E120" s="79">
        <v>0</v>
      </c>
      <c r="F120" s="79">
        <v>0</v>
      </c>
      <c r="G120" s="73" t="e">
        <f t="shared" si="6"/>
        <v>#DIV/0!</v>
      </c>
      <c r="H120" s="44" t="e">
        <f t="shared" si="5"/>
        <v>#DIV/0!</v>
      </c>
      <c r="I120" s="15"/>
    </row>
    <row r="121" spans="1:9" ht="26.25" customHeight="1">
      <c r="A121" s="69" t="s">
        <v>132</v>
      </c>
      <c r="B121" s="68" t="s">
        <v>133</v>
      </c>
      <c r="C121" s="69" t="s">
        <v>132</v>
      </c>
      <c r="D121" s="79">
        <v>630</v>
      </c>
      <c r="E121" s="79">
        <v>501.7</v>
      </c>
      <c r="F121" s="79">
        <v>560</v>
      </c>
      <c r="G121" s="73">
        <f t="shared" si="6"/>
        <v>0.8888888888888888</v>
      </c>
      <c r="H121" s="44">
        <f t="shared" si="5"/>
        <v>1.1162049033286825</v>
      </c>
      <c r="I121" s="15"/>
    </row>
    <row r="122" spans="1:9" ht="26.25" customHeight="1" hidden="1">
      <c r="A122" s="69"/>
      <c r="B122" s="82" t="s">
        <v>39</v>
      </c>
      <c r="C122" s="69"/>
      <c r="D122" s="79">
        <v>0</v>
      </c>
      <c r="E122" s="79">
        <v>0</v>
      </c>
      <c r="F122" s="79">
        <v>0</v>
      </c>
      <c r="G122" s="73" t="e">
        <f t="shared" si="6"/>
        <v>#DIV/0!</v>
      </c>
      <c r="H122" s="44" t="e">
        <f t="shared" si="5"/>
        <v>#DIV/0!</v>
      </c>
      <c r="I122" s="15"/>
    </row>
    <row r="123" spans="1:9" ht="27" customHeight="1">
      <c r="A123" s="74" t="s">
        <v>134</v>
      </c>
      <c r="B123" s="67" t="s">
        <v>135</v>
      </c>
      <c r="C123" s="74"/>
      <c r="D123" s="80">
        <f>D124</f>
        <v>556</v>
      </c>
      <c r="E123" s="80">
        <f>E124</f>
        <v>478.6</v>
      </c>
      <c r="F123" s="80">
        <f>F124</f>
        <v>556</v>
      </c>
      <c r="G123" s="73">
        <f t="shared" si="6"/>
        <v>1</v>
      </c>
      <c r="H123" s="44">
        <f t="shared" si="5"/>
        <v>1.1617216882574175</v>
      </c>
      <c r="I123" s="15"/>
    </row>
    <row r="124" spans="1:9" ht="17.25" customHeight="1">
      <c r="A124" s="69" t="s">
        <v>136</v>
      </c>
      <c r="B124" s="68" t="s">
        <v>137</v>
      </c>
      <c r="C124" s="69" t="s">
        <v>136</v>
      </c>
      <c r="D124" s="79">
        <v>556</v>
      </c>
      <c r="E124" s="79">
        <v>478.6</v>
      </c>
      <c r="F124" s="79">
        <v>556</v>
      </c>
      <c r="G124" s="73">
        <f t="shared" si="6"/>
        <v>1</v>
      </c>
      <c r="H124" s="44">
        <f t="shared" si="5"/>
        <v>1.1617216882574175</v>
      </c>
      <c r="I124" s="15"/>
    </row>
    <row r="125" spans="1:9" ht="39.75" customHeight="1">
      <c r="A125" s="74" t="s">
        <v>138</v>
      </c>
      <c r="B125" s="67" t="s">
        <v>139</v>
      </c>
      <c r="C125" s="74"/>
      <c r="D125" s="80">
        <f>D126</f>
        <v>1370</v>
      </c>
      <c r="E125" s="80">
        <f>E126</f>
        <v>1084</v>
      </c>
      <c r="F125" s="80">
        <f>F126</f>
        <v>829.2</v>
      </c>
      <c r="G125" s="73">
        <f t="shared" si="6"/>
        <v>0.6052554744525548</v>
      </c>
      <c r="H125" s="44">
        <f t="shared" si="5"/>
        <v>0.7649446494464945</v>
      </c>
      <c r="I125" s="15"/>
    </row>
    <row r="126" spans="1:9" ht="17.25" customHeight="1">
      <c r="A126" s="69" t="s">
        <v>141</v>
      </c>
      <c r="B126" s="68" t="s">
        <v>183</v>
      </c>
      <c r="C126" s="69" t="s">
        <v>141</v>
      </c>
      <c r="D126" s="79">
        <v>1370</v>
      </c>
      <c r="E126" s="79">
        <v>1084</v>
      </c>
      <c r="F126" s="79">
        <v>829.2</v>
      </c>
      <c r="G126" s="73">
        <f t="shared" si="6"/>
        <v>0.6052554744525548</v>
      </c>
      <c r="H126" s="44">
        <f t="shared" si="5"/>
        <v>0.7649446494464945</v>
      </c>
      <c r="I126" s="15"/>
    </row>
    <row r="127" spans="1:9" ht="26.25" customHeight="1">
      <c r="A127" s="74" t="s">
        <v>142</v>
      </c>
      <c r="B127" s="67" t="s">
        <v>145</v>
      </c>
      <c r="C127" s="74"/>
      <c r="D127" s="80">
        <f>D128+D130+D129</f>
        <v>2480.5</v>
      </c>
      <c r="E127" s="80">
        <f>E128+E130+E129</f>
        <v>3848.1000000000004</v>
      </c>
      <c r="F127" s="80">
        <f>F128+F130+F129</f>
        <v>2073</v>
      </c>
      <c r="G127" s="73">
        <f t="shared" si="6"/>
        <v>0.8357186051199355</v>
      </c>
      <c r="H127" s="44">
        <f t="shared" si="5"/>
        <v>0.5387074140484914</v>
      </c>
      <c r="I127" s="15"/>
    </row>
    <row r="128" spans="1:9" ht="67.5" customHeight="1">
      <c r="A128" s="69" t="s">
        <v>143</v>
      </c>
      <c r="B128" s="68" t="s">
        <v>376</v>
      </c>
      <c r="C128" s="69" t="s">
        <v>377</v>
      </c>
      <c r="D128" s="79">
        <v>2278.6</v>
      </c>
      <c r="E128" s="79">
        <v>1708.9</v>
      </c>
      <c r="F128" s="79">
        <v>1871.1</v>
      </c>
      <c r="G128" s="73">
        <f t="shared" si="6"/>
        <v>0.8211621170894409</v>
      </c>
      <c r="H128" s="44">
        <f t="shared" si="5"/>
        <v>1.0949148575106793</v>
      </c>
      <c r="I128" s="15"/>
    </row>
    <row r="129" spans="1:9" ht="42.75" customHeight="1">
      <c r="A129" s="69" t="s">
        <v>143</v>
      </c>
      <c r="B129" s="68" t="s">
        <v>378</v>
      </c>
      <c r="C129" s="69" t="s">
        <v>379</v>
      </c>
      <c r="D129" s="79">
        <v>201.9</v>
      </c>
      <c r="E129" s="79">
        <v>1367.3</v>
      </c>
      <c r="F129" s="79">
        <v>201.9</v>
      </c>
      <c r="G129" s="73">
        <f t="shared" si="6"/>
        <v>1</v>
      </c>
      <c r="H129" s="44">
        <f t="shared" si="5"/>
        <v>0.14766327799312515</v>
      </c>
      <c r="I129" s="15"/>
    </row>
    <row r="130" spans="1:9" ht="42" customHeight="1" hidden="1">
      <c r="A130" s="69" t="s">
        <v>144</v>
      </c>
      <c r="B130" s="68" t="s">
        <v>215</v>
      </c>
      <c r="C130" s="69" t="s">
        <v>380</v>
      </c>
      <c r="D130" s="79">
        <v>0</v>
      </c>
      <c r="E130" s="79">
        <v>771.9</v>
      </c>
      <c r="F130" s="79">
        <v>0</v>
      </c>
      <c r="G130" s="73" t="e">
        <f t="shared" si="6"/>
        <v>#DIV/0!</v>
      </c>
      <c r="H130" s="44">
        <f t="shared" si="5"/>
        <v>0</v>
      </c>
      <c r="I130" s="15"/>
    </row>
    <row r="131" spans="1:9" ht="26.25" customHeight="1">
      <c r="A131" s="102"/>
      <c r="B131" s="103" t="s">
        <v>68</v>
      </c>
      <c r="C131" s="102"/>
      <c r="D131" s="104">
        <f>D40+D58+D60+D65+D81+D96+D104+D108+D119+D123+D125+D127</f>
        <v>643233.9</v>
      </c>
      <c r="E131" s="104">
        <f>E40+E58+E60+E65+E81+E96+E104+E108+E119+E123+E125+E127</f>
        <v>536253.8999999998</v>
      </c>
      <c r="F131" s="104">
        <f>F40+F58+F60+F65+F81+F96+F104+F108+F119+F123+F125+F127</f>
        <v>496925.5999999999</v>
      </c>
      <c r="G131" s="71">
        <f t="shared" si="6"/>
        <v>0.7725426163017837</v>
      </c>
      <c r="H131" s="43">
        <f t="shared" si="5"/>
        <v>0.9266610461947226</v>
      </c>
      <c r="I131" s="15"/>
    </row>
    <row r="132" spans="1:9" ht="19.5" customHeight="1">
      <c r="A132" s="66"/>
      <c r="B132" s="68" t="s">
        <v>83</v>
      </c>
      <c r="C132" s="69"/>
      <c r="D132" s="106">
        <f>D127+D59</f>
        <v>2480.5</v>
      </c>
      <c r="E132" s="106">
        <f>E127+E59</f>
        <v>3848.1000000000004</v>
      </c>
      <c r="F132" s="106">
        <f>F127+F59</f>
        <v>2073</v>
      </c>
      <c r="G132" s="73">
        <f t="shared" si="6"/>
        <v>0.8357186051199355</v>
      </c>
      <c r="H132" s="44">
        <f t="shared" si="5"/>
        <v>0.5387074140484914</v>
      </c>
      <c r="I132" s="15"/>
    </row>
    <row r="133" spans="4:7" ht="15">
      <c r="D133" s="109"/>
      <c r="E133" s="109"/>
      <c r="F133" s="109"/>
      <c r="G133" s="110"/>
    </row>
    <row r="134" spans="4:7" ht="15">
      <c r="D134" s="109"/>
      <c r="E134" s="109"/>
      <c r="F134" s="109"/>
      <c r="G134" s="110"/>
    </row>
    <row r="135" spans="2:7" ht="15.75">
      <c r="B135" s="111" t="s">
        <v>93</v>
      </c>
      <c r="C135" s="112"/>
      <c r="D135" s="109"/>
      <c r="E135" s="109"/>
      <c r="F135" s="109">
        <v>2546.5</v>
      </c>
      <c r="G135" s="110"/>
    </row>
    <row r="136" spans="2:7" ht="15.75">
      <c r="B136" s="111"/>
      <c r="C136" s="112"/>
      <c r="D136" s="109"/>
      <c r="E136" s="109"/>
      <c r="F136" s="109"/>
      <c r="G136" s="110"/>
    </row>
    <row r="137" spans="2:7" ht="15.75">
      <c r="B137" s="111" t="s">
        <v>84</v>
      </c>
      <c r="C137" s="112"/>
      <c r="D137" s="109"/>
      <c r="E137" s="109"/>
      <c r="F137" s="109"/>
      <c r="G137" s="110"/>
    </row>
    <row r="138" spans="2:9" ht="15.75">
      <c r="B138" s="111" t="s">
        <v>85</v>
      </c>
      <c r="C138" s="112"/>
      <c r="D138" s="109"/>
      <c r="E138" s="109"/>
      <c r="F138" s="109">
        <v>9600</v>
      </c>
      <c r="G138" s="110"/>
      <c r="H138" s="46"/>
      <c r="I138" s="6"/>
    </row>
    <row r="139" spans="2:7" ht="15.75">
      <c r="B139" s="111"/>
      <c r="C139" s="112"/>
      <c r="D139" s="109"/>
      <c r="E139" s="109"/>
      <c r="F139" s="109"/>
      <c r="G139" s="110"/>
    </row>
    <row r="140" spans="2:7" ht="15.75">
      <c r="B140" s="111" t="s">
        <v>86</v>
      </c>
      <c r="C140" s="112"/>
      <c r="D140" s="109"/>
      <c r="E140" s="109"/>
      <c r="F140" s="109"/>
      <c r="G140" s="110"/>
    </row>
    <row r="141" spans="2:9" ht="15.75">
      <c r="B141" s="111" t="s">
        <v>87</v>
      </c>
      <c r="C141" s="112"/>
      <c r="D141" s="109"/>
      <c r="E141" s="109"/>
      <c r="F141" s="109">
        <v>10000</v>
      </c>
      <c r="G141" s="110"/>
      <c r="H141" s="46"/>
      <c r="I141" s="6"/>
    </row>
    <row r="142" spans="2:7" ht="15.75">
      <c r="B142" s="111"/>
      <c r="C142" s="112"/>
      <c r="D142" s="109"/>
      <c r="E142" s="109"/>
      <c r="F142" s="109"/>
      <c r="G142" s="110"/>
    </row>
    <row r="143" spans="2:7" ht="15.75">
      <c r="B143" s="111" t="s">
        <v>88</v>
      </c>
      <c r="C143" s="112"/>
      <c r="D143" s="109"/>
      <c r="E143" s="109"/>
      <c r="F143" s="109"/>
      <c r="G143" s="110"/>
    </row>
    <row r="144" spans="2:9" ht="15.75">
      <c r="B144" s="111" t="s">
        <v>89</v>
      </c>
      <c r="C144" s="112"/>
      <c r="D144" s="109"/>
      <c r="E144" s="109"/>
      <c r="F144" s="109">
        <v>6075</v>
      </c>
      <c r="G144" s="110"/>
      <c r="H144" s="47"/>
      <c r="I144" s="3"/>
    </row>
    <row r="145" spans="2:7" ht="15.75">
      <c r="B145" s="111"/>
      <c r="C145" s="112"/>
      <c r="D145" s="109"/>
      <c r="E145" s="109"/>
      <c r="F145" s="109"/>
      <c r="G145" s="110"/>
    </row>
    <row r="146" spans="2:7" ht="15.75">
      <c r="B146" s="111" t="s">
        <v>90</v>
      </c>
      <c r="C146" s="112"/>
      <c r="D146" s="109"/>
      <c r="E146" s="109"/>
      <c r="F146" s="109"/>
      <c r="G146" s="110"/>
    </row>
    <row r="147" spans="2:9" ht="15.75">
      <c r="B147" s="111" t="s">
        <v>91</v>
      </c>
      <c r="C147" s="112"/>
      <c r="D147" s="109"/>
      <c r="E147" s="109"/>
      <c r="F147" s="109">
        <v>9000</v>
      </c>
      <c r="G147" s="110"/>
      <c r="H147" s="48"/>
      <c r="I147" s="3"/>
    </row>
    <row r="148" spans="2:7" ht="15.75">
      <c r="B148" s="111"/>
      <c r="C148" s="112"/>
      <c r="D148" s="109"/>
      <c r="E148" s="109"/>
      <c r="F148" s="109"/>
      <c r="G148" s="110"/>
    </row>
    <row r="149" spans="2:7" ht="15.75">
      <c r="B149" s="111"/>
      <c r="C149" s="112"/>
      <c r="D149" s="109"/>
      <c r="E149" s="109"/>
      <c r="F149" s="109"/>
      <c r="G149" s="110"/>
    </row>
    <row r="150" spans="2:9" ht="15.75">
      <c r="B150" s="111" t="s">
        <v>92</v>
      </c>
      <c r="C150" s="112"/>
      <c r="D150" s="109"/>
      <c r="E150" s="109"/>
      <c r="F150" s="109">
        <f>F135+F35+F138+F141-F131-F144-F147</f>
        <v>1848.100000000035</v>
      </c>
      <c r="G150" s="110"/>
      <c r="H150" s="49"/>
      <c r="I150" s="9"/>
    </row>
    <row r="151" spans="4:7" ht="15">
      <c r="D151" s="109"/>
      <c r="E151" s="109"/>
      <c r="F151" s="109"/>
      <c r="G151" s="110"/>
    </row>
    <row r="152" spans="4:7" ht="15">
      <c r="D152" s="109"/>
      <c r="E152" s="109"/>
      <c r="F152" s="109"/>
      <c r="G152" s="110"/>
    </row>
    <row r="153" spans="2:7" ht="15.75">
      <c r="B153" s="111" t="s">
        <v>94</v>
      </c>
      <c r="C153" s="112"/>
      <c r="D153" s="109"/>
      <c r="E153" s="109"/>
      <c r="F153" s="109"/>
      <c r="G153" s="110"/>
    </row>
    <row r="154" spans="2:7" ht="15.75">
      <c r="B154" s="111" t="s">
        <v>95</v>
      </c>
      <c r="C154" s="112"/>
      <c r="D154" s="109"/>
      <c r="E154" s="109"/>
      <c r="F154" s="109"/>
      <c r="G154" s="110"/>
    </row>
    <row r="155" spans="2:7" ht="15.75">
      <c r="B155" s="111" t="s">
        <v>96</v>
      </c>
      <c r="C155" s="112"/>
      <c r="D155" s="109"/>
      <c r="E155" s="109"/>
      <c r="F155" s="109"/>
      <c r="G155" s="110"/>
    </row>
  </sheetData>
  <sheetProtection/>
  <mergeCells count="21">
    <mergeCell ref="G38:G39"/>
    <mergeCell ref="B2:B3"/>
    <mergeCell ref="C2:C3"/>
    <mergeCell ref="C38:C39"/>
    <mergeCell ref="A37:H37"/>
    <mergeCell ref="D2:D3"/>
    <mergeCell ref="L42:N43"/>
    <mergeCell ref="F38:F39"/>
    <mergeCell ref="J42:K42"/>
    <mergeCell ref="H2:H3"/>
    <mergeCell ref="J43:K43"/>
    <mergeCell ref="A1:H1"/>
    <mergeCell ref="A38:A39"/>
    <mergeCell ref="H38:H39"/>
    <mergeCell ref="B38:B39"/>
    <mergeCell ref="D38:D39"/>
    <mergeCell ref="E38:E39"/>
    <mergeCell ref="F2:F3"/>
    <mergeCell ref="G2:G3"/>
    <mergeCell ref="E2:E3"/>
    <mergeCell ref="A2:A3"/>
  </mergeCells>
  <printOptions/>
  <pageMargins left="0.15748031496062992" right="0.2362204724409449" top="0.5511811023622047" bottom="0.5905511811023623" header="0" footer="0"/>
  <pageSetup fitToHeight="188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I124"/>
  <sheetViews>
    <sheetView zoomScalePageLayoutView="0" workbookViewId="0" topLeftCell="A12">
      <selection activeCell="A28" sqref="A28:IV28"/>
    </sheetView>
  </sheetViews>
  <sheetFormatPr defaultColWidth="9.140625" defaultRowHeight="12.75"/>
  <cols>
    <col min="1" max="1" width="6.7109375" style="1" customWidth="1"/>
    <col min="2" max="2" width="45.8515625" style="1" customWidth="1"/>
    <col min="3" max="3" width="11.57421875" style="149" customWidth="1"/>
    <col min="4" max="4" width="14.421875" style="1" customWidth="1"/>
    <col min="5" max="5" width="14.8515625" style="1" hidden="1" customWidth="1"/>
    <col min="6" max="6" width="13.57421875" style="1" customWidth="1"/>
    <col min="7" max="7" width="11.57421875" style="1" customWidth="1"/>
    <col min="8" max="8" width="11.8515625" style="30" hidden="1" customWidth="1"/>
    <col min="9" max="9" width="12.28125" style="30" customWidth="1"/>
    <col min="10" max="16384" width="9.140625" style="1" customWidth="1"/>
  </cols>
  <sheetData>
    <row r="1" spans="1:9" s="8" customFormat="1" ht="55.5" customHeight="1">
      <c r="A1" s="220" t="s">
        <v>423</v>
      </c>
      <c r="B1" s="220"/>
      <c r="C1" s="220"/>
      <c r="D1" s="220"/>
      <c r="E1" s="220"/>
      <c r="F1" s="220"/>
      <c r="G1" s="220"/>
      <c r="H1" s="220"/>
      <c r="I1" s="32"/>
    </row>
    <row r="2" spans="1:8" ht="12.75" customHeight="1">
      <c r="A2" s="114"/>
      <c r="B2" s="228" t="s">
        <v>2</v>
      </c>
      <c r="C2" s="115"/>
      <c r="D2" s="221" t="s">
        <v>3</v>
      </c>
      <c r="E2" s="229" t="s">
        <v>406</v>
      </c>
      <c r="F2" s="221" t="s">
        <v>4</v>
      </c>
      <c r="G2" s="221" t="s">
        <v>5</v>
      </c>
      <c r="H2" s="226" t="s">
        <v>407</v>
      </c>
    </row>
    <row r="3" spans="1:8" ht="18" customHeight="1">
      <c r="A3" s="116"/>
      <c r="B3" s="228"/>
      <c r="C3" s="115"/>
      <c r="D3" s="221"/>
      <c r="E3" s="230"/>
      <c r="F3" s="221"/>
      <c r="G3" s="221"/>
      <c r="H3" s="227"/>
    </row>
    <row r="4" spans="1:8" ht="15">
      <c r="A4" s="116"/>
      <c r="B4" s="117" t="s">
        <v>82</v>
      </c>
      <c r="C4" s="118"/>
      <c r="D4" s="119">
        <f>D5+D6+D7+D8+D9+D10+D11+D12+D13+D14+D15+D16+D17+D18+D19</f>
        <v>68293.2</v>
      </c>
      <c r="E4" s="119">
        <f>E5+E6+E7+E8+E9+E10+E11+E12+E13+E14+E15+E16+E17+E18+E19</f>
        <v>49078.7</v>
      </c>
      <c r="F4" s="119">
        <f>F5+F6+F7+F8+F9+F10+F11+F12+F13+F14+F15+F16+F17+F18+F19</f>
        <v>53418.00000000001</v>
      </c>
      <c r="G4" s="120">
        <f aca="true" t="shared" si="0" ref="G4:G28">F4/D4</f>
        <v>0.7821862205900443</v>
      </c>
      <c r="H4" s="50">
        <f>F4/E4</f>
        <v>1.0884151373202633</v>
      </c>
    </row>
    <row r="5" spans="1:8" ht="15">
      <c r="A5" s="116"/>
      <c r="B5" s="121" t="s">
        <v>6</v>
      </c>
      <c r="C5" s="122"/>
      <c r="D5" s="123">
        <v>38990</v>
      </c>
      <c r="E5" s="123">
        <v>28800</v>
      </c>
      <c r="F5" s="123">
        <v>30759.9</v>
      </c>
      <c r="G5" s="124">
        <f t="shared" si="0"/>
        <v>0.788917671197743</v>
      </c>
      <c r="H5" s="51">
        <f aca="true" t="shared" si="1" ref="H5:H28">F5/E5</f>
        <v>1.0680520833333333</v>
      </c>
    </row>
    <row r="6" spans="1:8" ht="15">
      <c r="A6" s="116"/>
      <c r="B6" s="121" t="s">
        <v>254</v>
      </c>
      <c r="C6" s="122"/>
      <c r="D6" s="123">
        <v>4813.8</v>
      </c>
      <c r="E6" s="123">
        <v>3234</v>
      </c>
      <c r="F6" s="123">
        <v>4582.4</v>
      </c>
      <c r="G6" s="124">
        <f t="shared" si="0"/>
        <v>0.9519298682953176</v>
      </c>
      <c r="H6" s="51">
        <f t="shared" si="1"/>
        <v>1.4169449598021024</v>
      </c>
    </row>
    <row r="7" spans="1:8" ht="15">
      <c r="A7" s="116"/>
      <c r="B7" s="121" t="s">
        <v>8</v>
      </c>
      <c r="C7" s="122"/>
      <c r="D7" s="123">
        <v>800</v>
      </c>
      <c r="E7" s="123">
        <v>700</v>
      </c>
      <c r="F7" s="123">
        <v>750</v>
      </c>
      <c r="G7" s="124">
        <f t="shared" si="0"/>
        <v>0.9375</v>
      </c>
      <c r="H7" s="51">
        <f t="shared" si="1"/>
        <v>1.0714285714285714</v>
      </c>
    </row>
    <row r="8" spans="1:8" ht="15">
      <c r="A8" s="116"/>
      <c r="B8" s="121" t="s">
        <v>9</v>
      </c>
      <c r="C8" s="122"/>
      <c r="D8" s="123">
        <v>5940</v>
      </c>
      <c r="E8" s="123">
        <v>3500</v>
      </c>
      <c r="F8" s="123">
        <v>3992.8</v>
      </c>
      <c r="G8" s="124">
        <f t="shared" si="0"/>
        <v>0.6721885521885522</v>
      </c>
      <c r="H8" s="51">
        <f t="shared" si="1"/>
        <v>1.1408</v>
      </c>
    </row>
    <row r="9" spans="1:8" ht="15">
      <c r="A9" s="116"/>
      <c r="B9" s="121" t="s">
        <v>10</v>
      </c>
      <c r="C9" s="122"/>
      <c r="D9" s="123">
        <v>13000</v>
      </c>
      <c r="E9" s="123">
        <v>9400</v>
      </c>
      <c r="F9" s="123">
        <v>8957.8</v>
      </c>
      <c r="G9" s="124">
        <f t="shared" si="0"/>
        <v>0.6890615384615384</v>
      </c>
      <c r="H9" s="51">
        <f t="shared" si="1"/>
        <v>0.9529574468085106</v>
      </c>
    </row>
    <row r="10" spans="1:8" ht="15">
      <c r="A10" s="116"/>
      <c r="B10" s="121" t="s">
        <v>106</v>
      </c>
      <c r="C10" s="122"/>
      <c r="D10" s="123">
        <v>0</v>
      </c>
      <c r="E10" s="123">
        <v>0</v>
      </c>
      <c r="F10" s="123">
        <v>0</v>
      </c>
      <c r="G10" s="124">
        <v>0</v>
      </c>
      <c r="H10" s="51">
        <v>0</v>
      </c>
    </row>
    <row r="11" spans="1:8" ht="15">
      <c r="A11" s="116"/>
      <c r="B11" s="121" t="s">
        <v>405</v>
      </c>
      <c r="C11" s="122"/>
      <c r="D11" s="123">
        <v>0</v>
      </c>
      <c r="E11" s="123">
        <v>0</v>
      </c>
      <c r="F11" s="123">
        <v>0</v>
      </c>
      <c r="G11" s="124">
        <v>0</v>
      </c>
      <c r="H11" s="51">
        <v>0</v>
      </c>
    </row>
    <row r="12" spans="1:8" ht="15">
      <c r="A12" s="116"/>
      <c r="B12" s="121" t="s">
        <v>12</v>
      </c>
      <c r="C12" s="122"/>
      <c r="D12" s="123">
        <v>1900</v>
      </c>
      <c r="E12" s="123">
        <v>1340</v>
      </c>
      <c r="F12" s="123">
        <v>1541.2</v>
      </c>
      <c r="G12" s="124">
        <f t="shared" si="0"/>
        <v>0.8111578947368421</v>
      </c>
      <c r="H12" s="51">
        <f t="shared" si="1"/>
        <v>1.1501492537313434</v>
      </c>
    </row>
    <row r="13" spans="1:8" ht="15">
      <c r="A13" s="116"/>
      <c r="B13" s="121" t="s">
        <v>13</v>
      </c>
      <c r="C13" s="122"/>
      <c r="D13" s="123">
        <v>1800</v>
      </c>
      <c r="E13" s="123">
        <v>1400</v>
      </c>
      <c r="F13" s="123">
        <v>1805.9</v>
      </c>
      <c r="G13" s="124">
        <f t="shared" si="0"/>
        <v>1.003277777777778</v>
      </c>
      <c r="H13" s="51">
        <f t="shared" si="1"/>
        <v>1.2899285714285715</v>
      </c>
    </row>
    <row r="14" spans="1:8" ht="15">
      <c r="A14" s="116"/>
      <c r="B14" s="121" t="s">
        <v>97</v>
      </c>
      <c r="C14" s="122"/>
      <c r="D14" s="123">
        <v>320</v>
      </c>
      <c r="E14" s="123">
        <v>220</v>
      </c>
      <c r="F14" s="123">
        <v>279.7</v>
      </c>
      <c r="G14" s="124">
        <f t="shared" si="0"/>
        <v>0.8740625</v>
      </c>
      <c r="H14" s="51">
        <f t="shared" si="1"/>
        <v>1.2713636363636363</v>
      </c>
    </row>
    <row r="15" spans="1:8" ht="15">
      <c r="A15" s="116"/>
      <c r="B15" s="121" t="s">
        <v>16</v>
      </c>
      <c r="C15" s="122"/>
      <c r="D15" s="123">
        <v>0</v>
      </c>
      <c r="E15" s="123">
        <v>0</v>
      </c>
      <c r="F15" s="123">
        <v>0</v>
      </c>
      <c r="G15" s="124">
        <v>0</v>
      </c>
      <c r="H15" s="51">
        <v>0</v>
      </c>
    </row>
    <row r="16" spans="1:8" ht="15">
      <c r="A16" s="116"/>
      <c r="B16" s="121" t="s">
        <v>123</v>
      </c>
      <c r="C16" s="122"/>
      <c r="D16" s="123">
        <v>0</v>
      </c>
      <c r="E16" s="123">
        <v>0</v>
      </c>
      <c r="F16" s="123">
        <v>3.3</v>
      </c>
      <c r="G16" s="124">
        <v>0</v>
      </c>
      <c r="H16" s="51">
        <v>0</v>
      </c>
    </row>
    <row r="17" spans="1:8" ht="15">
      <c r="A17" s="116"/>
      <c r="B17" s="121" t="s">
        <v>288</v>
      </c>
      <c r="C17" s="122"/>
      <c r="D17" s="123">
        <v>674.7</v>
      </c>
      <c r="E17" s="123">
        <v>430</v>
      </c>
      <c r="F17" s="123">
        <v>694.4</v>
      </c>
      <c r="G17" s="124">
        <f t="shared" si="0"/>
        <v>1.029198162146139</v>
      </c>
      <c r="H17" s="51">
        <f t="shared" si="1"/>
        <v>1.6148837209302325</v>
      </c>
    </row>
    <row r="18" spans="1:8" ht="15">
      <c r="A18" s="116"/>
      <c r="B18" s="121" t="s">
        <v>119</v>
      </c>
      <c r="C18" s="122"/>
      <c r="D18" s="123">
        <v>54.7</v>
      </c>
      <c r="E18" s="123">
        <v>54.7</v>
      </c>
      <c r="F18" s="123">
        <v>50.6</v>
      </c>
      <c r="G18" s="124">
        <f t="shared" si="0"/>
        <v>0.9250457038391224</v>
      </c>
      <c r="H18" s="51">
        <f t="shared" si="1"/>
        <v>0.9250457038391224</v>
      </c>
    </row>
    <row r="19" spans="1:8" ht="15">
      <c r="A19" s="116"/>
      <c r="B19" s="121" t="s">
        <v>22</v>
      </c>
      <c r="C19" s="122"/>
      <c r="D19" s="123">
        <v>0</v>
      </c>
      <c r="E19" s="123">
        <v>0</v>
      </c>
      <c r="F19" s="123">
        <v>0</v>
      </c>
      <c r="G19" s="124">
        <v>0</v>
      </c>
      <c r="H19" s="51">
        <v>0</v>
      </c>
    </row>
    <row r="20" spans="1:8" ht="24.75" customHeight="1">
      <c r="A20" s="116"/>
      <c r="B20" s="125" t="s">
        <v>81</v>
      </c>
      <c r="C20" s="126"/>
      <c r="D20" s="123">
        <f>D21+D22+D24+D25+D23+D26</f>
        <v>31618.7</v>
      </c>
      <c r="E20" s="123">
        <f>E21+E22+E24+E25+E23+E26</f>
        <v>31214.1</v>
      </c>
      <c r="F20" s="123">
        <f>F21+F22+F24+F25+F23+F26</f>
        <v>31325.5</v>
      </c>
      <c r="G20" s="124">
        <f t="shared" si="0"/>
        <v>0.9907270064866677</v>
      </c>
      <c r="H20" s="51">
        <f t="shared" si="1"/>
        <v>1.0035688999522652</v>
      </c>
    </row>
    <row r="21" spans="1:8" ht="15">
      <c r="A21" s="116"/>
      <c r="B21" s="121" t="s">
        <v>24</v>
      </c>
      <c r="C21" s="122"/>
      <c r="D21" s="123">
        <v>1618.7</v>
      </c>
      <c r="E21" s="123">
        <v>1214.1</v>
      </c>
      <c r="F21" s="123">
        <v>1325.5</v>
      </c>
      <c r="G21" s="124">
        <f t="shared" si="0"/>
        <v>0.8188669920306418</v>
      </c>
      <c r="H21" s="51">
        <f t="shared" si="1"/>
        <v>1.091755209620295</v>
      </c>
    </row>
    <row r="22" spans="1:8" ht="15" hidden="1">
      <c r="A22" s="116"/>
      <c r="B22" s="121" t="s">
        <v>266</v>
      </c>
      <c r="C22" s="122"/>
      <c r="D22" s="123">
        <v>0</v>
      </c>
      <c r="E22" s="123">
        <v>0</v>
      </c>
      <c r="F22" s="123">
        <v>0</v>
      </c>
      <c r="G22" s="124" t="e">
        <f t="shared" si="0"/>
        <v>#DIV/0!</v>
      </c>
      <c r="H22" s="51" t="e">
        <f t="shared" si="1"/>
        <v>#DIV/0!</v>
      </c>
    </row>
    <row r="23" spans="1:8" ht="15" hidden="1">
      <c r="A23" s="116"/>
      <c r="B23" s="127" t="s">
        <v>276</v>
      </c>
      <c r="C23" s="128"/>
      <c r="D23" s="123">
        <v>0</v>
      </c>
      <c r="E23" s="123">
        <v>0</v>
      </c>
      <c r="F23" s="123">
        <v>0</v>
      </c>
      <c r="G23" s="124" t="e">
        <f t="shared" si="0"/>
        <v>#DIV/0!</v>
      </c>
      <c r="H23" s="51" t="e">
        <f t="shared" si="1"/>
        <v>#DIV/0!</v>
      </c>
    </row>
    <row r="24" spans="1:8" ht="57" customHeight="1">
      <c r="A24" s="116"/>
      <c r="B24" s="121" t="s">
        <v>402</v>
      </c>
      <c r="C24" s="122"/>
      <c r="D24" s="123">
        <v>30000</v>
      </c>
      <c r="E24" s="123">
        <v>30000</v>
      </c>
      <c r="F24" s="123">
        <v>30000</v>
      </c>
      <c r="G24" s="124">
        <f t="shared" si="0"/>
        <v>1</v>
      </c>
      <c r="H24" s="51">
        <f t="shared" si="1"/>
        <v>1</v>
      </c>
    </row>
    <row r="25" spans="1:8" ht="29.25" customHeight="1" hidden="1">
      <c r="A25" s="116"/>
      <c r="B25" s="121" t="s">
        <v>27</v>
      </c>
      <c r="C25" s="122"/>
      <c r="D25" s="123">
        <v>0</v>
      </c>
      <c r="E25" s="123">
        <v>0</v>
      </c>
      <c r="F25" s="123">
        <v>0</v>
      </c>
      <c r="G25" s="124" t="e">
        <f t="shared" si="0"/>
        <v>#DIV/0!</v>
      </c>
      <c r="H25" s="51" t="e">
        <f t="shared" si="1"/>
        <v>#DIV/0!</v>
      </c>
    </row>
    <row r="26" spans="1:8" ht="14.25" customHeight="1" hidden="1" thickBot="1">
      <c r="A26" s="116"/>
      <c r="B26" s="129" t="s">
        <v>154</v>
      </c>
      <c r="C26" s="122"/>
      <c r="D26" s="130">
        <v>0</v>
      </c>
      <c r="E26" s="130">
        <v>0</v>
      </c>
      <c r="F26" s="130">
        <v>0</v>
      </c>
      <c r="G26" s="124" t="e">
        <f t="shared" si="0"/>
        <v>#DIV/0!</v>
      </c>
      <c r="H26" s="51" t="e">
        <f t="shared" si="1"/>
        <v>#DIV/0!</v>
      </c>
    </row>
    <row r="27" spans="1:8" ht="18.75">
      <c r="A27" s="116"/>
      <c r="B27" s="131" t="s">
        <v>28</v>
      </c>
      <c r="C27" s="132"/>
      <c r="D27" s="133">
        <f>D4+D20</f>
        <v>99911.9</v>
      </c>
      <c r="E27" s="133">
        <f>E4+E20</f>
        <v>80292.79999999999</v>
      </c>
      <c r="F27" s="133">
        <f>F4+F20</f>
        <v>84743.5</v>
      </c>
      <c r="G27" s="124">
        <f t="shared" si="0"/>
        <v>0.8481822485609822</v>
      </c>
      <c r="H27" s="51">
        <f t="shared" si="1"/>
        <v>1.0554308730048025</v>
      </c>
    </row>
    <row r="28" spans="1:8" ht="15" hidden="1">
      <c r="A28" s="116"/>
      <c r="B28" s="121" t="s">
        <v>107</v>
      </c>
      <c r="C28" s="122"/>
      <c r="D28" s="123">
        <f>D4</f>
        <v>68293.2</v>
      </c>
      <c r="E28" s="123">
        <f>E4</f>
        <v>49078.7</v>
      </c>
      <c r="F28" s="123">
        <f>F4</f>
        <v>53418.00000000001</v>
      </c>
      <c r="G28" s="124">
        <f t="shared" si="0"/>
        <v>0.7821862205900443</v>
      </c>
      <c r="H28" s="51">
        <f t="shared" si="1"/>
        <v>1.0884151373202633</v>
      </c>
    </row>
    <row r="29" spans="1:8" ht="12.75">
      <c r="A29" s="223"/>
      <c r="B29" s="224"/>
      <c r="C29" s="224"/>
      <c r="D29" s="224"/>
      <c r="E29" s="224"/>
      <c r="F29" s="224"/>
      <c r="G29" s="224"/>
      <c r="H29" s="225"/>
    </row>
    <row r="30" spans="1:8" ht="15" customHeight="1">
      <c r="A30" s="211" t="s">
        <v>158</v>
      </c>
      <c r="B30" s="212" t="s">
        <v>29</v>
      </c>
      <c r="C30" s="218" t="s">
        <v>160</v>
      </c>
      <c r="D30" s="213" t="s">
        <v>3</v>
      </c>
      <c r="E30" s="216" t="s">
        <v>406</v>
      </c>
      <c r="F30" s="222" t="s">
        <v>4</v>
      </c>
      <c r="G30" s="222" t="s">
        <v>5</v>
      </c>
      <c r="H30" s="214" t="s">
        <v>407</v>
      </c>
    </row>
    <row r="31" spans="1:8" ht="15" customHeight="1">
      <c r="A31" s="211"/>
      <c r="B31" s="212"/>
      <c r="C31" s="219"/>
      <c r="D31" s="213"/>
      <c r="E31" s="217"/>
      <c r="F31" s="222"/>
      <c r="G31" s="222"/>
      <c r="H31" s="215"/>
    </row>
    <row r="32" spans="1:8" ht="12.75">
      <c r="A32" s="126" t="s">
        <v>69</v>
      </c>
      <c r="B32" s="125" t="s">
        <v>30</v>
      </c>
      <c r="C32" s="126"/>
      <c r="D32" s="136">
        <f>D33+D34+D35+D36</f>
        <v>2543.5</v>
      </c>
      <c r="E32" s="136">
        <f>E33+E34+E35+E36</f>
        <v>2287.8999999999996</v>
      </c>
      <c r="F32" s="136">
        <f>F33+F34+F35+F36</f>
        <v>2054.6</v>
      </c>
      <c r="G32" s="137">
        <f>F32/D32</f>
        <v>0.8077845488500098</v>
      </c>
      <c r="H32" s="63">
        <f>F32/E32</f>
        <v>0.8980287599982518</v>
      </c>
    </row>
    <row r="33" spans="1:8" ht="31.5" customHeight="1">
      <c r="A33" s="122" t="s">
        <v>71</v>
      </c>
      <c r="B33" s="121" t="s">
        <v>222</v>
      </c>
      <c r="C33" s="122" t="s">
        <v>71</v>
      </c>
      <c r="D33" s="138">
        <v>923</v>
      </c>
      <c r="E33" s="138">
        <v>725.2</v>
      </c>
      <c r="F33" s="138">
        <v>699.7</v>
      </c>
      <c r="G33" s="137">
        <f aca="true" t="shared" si="2" ref="G33:G96">F33/D33</f>
        <v>0.75807150595883</v>
      </c>
      <c r="H33" s="63">
        <f aca="true" t="shared" si="3" ref="H33:H96">F33/E33</f>
        <v>0.9648372862658577</v>
      </c>
    </row>
    <row r="34" spans="1:8" ht="53.25" customHeight="1">
      <c r="A34" s="122" t="s">
        <v>72</v>
      </c>
      <c r="B34" s="121" t="s">
        <v>162</v>
      </c>
      <c r="C34" s="122" t="s">
        <v>72</v>
      </c>
      <c r="D34" s="138">
        <v>2</v>
      </c>
      <c r="E34" s="138">
        <v>2</v>
      </c>
      <c r="F34" s="138">
        <v>2</v>
      </c>
      <c r="G34" s="137">
        <f t="shared" si="2"/>
        <v>1</v>
      </c>
      <c r="H34" s="63">
        <f t="shared" si="3"/>
        <v>1</v>
      </c>
    </row>
    <row r="35" spans="1:8" ht="12.75" hidden="1">
      <c r="A35" s="122" t="s">
        <v>74</v>
      </c>
      <c r="B35" s="121" t="s">
        <v>184</v>
      </c>
      <c r="C35" s="122" t="s">
        <v>74</v>
      </c>
      <c r="D35" s="138">
        <v>0</v>
      </c>
      <c r="E35" s="138">
        <v>30</v>
      </c>
      <c r="F35" s="138">
        <v>0</v>
      </c>
      <c r="G35" s="137" t="e">
        <f t="shared" si="2"/>
        <v>#DIV/0!</v>
      </c>
      <c r="H35" s="63">
        <f t="shared" si="3"/>
        <v>0</v>
      </c>
    </row>
    <row r="36" spans="1:9" ht="14.25" customHeight="1">
      <c r="A36" s="122" t="s">
        <v>129</v>
      </c>
      <c r="B36" s="121" t="s">
        <v>117</v>
      </c>
      <c r="C36" s="122"/>
      <c r="D36" s="138">
        <f>D37+D38+D39+D40+D44+D45+D42+D41+D43</f>
        <v>1618.4999999999998</v>
      </c>
      <c r="E36" s="138">
        <f>E37+E38+E39+E40+E44+E45+E42+E41+E43</f>
        <v>1530.6999999999998</v>
      </c>
      <c r="F36" s="138">
        <f>F37+F38+F39+F40+F44+F45+F42+F41+F43</f>
        <v>1352.8999999999999</v>
      </c>
      <c r="G36" s="137">
        <f t="shared" si="2"/>
        <v>0.8358974358974359</v>
      </c>
      <c r="H36" s="63">
        <f t="shared" si="3"/>
        <v>0.8838439929444045</v>
      </c>
      <c r="I36" s="41"/>
    </row>
    <row r="37" spans="1:9" s="16" customFormat="1" ht="34.5" customHeight="1">
      <c r="A37" s="139"/>
      <c r="B37" s="140" t="s">
        <v>209</v>
      </c>
      <c r="C37" s="139" t="s">
        <v>311</v>
      </c>
      <c r="D37" s="141">
        <v>610.5</v>
      </c>
      <c r="E37" s="141">
        <v>548</v>
      </c>
      <c r="F37" s="141">
        <v>551.8</v>
      </c>
      <c r="G37" s="137">
        <f t="shared" si="2"/>
        <v>0.9038493038493037</v>
      </c>
      <c r="H37" s="63">
        <f t="shared" si="3"/>
        <v>1.006934306569343</v>
      </c>
      <c r="I37" s="42"/>
    </row>
    <row r="38" spans="1:9" s="37" customFormat="1" ht="25.5">
      <c r="A38" s="139"/>
      <c r="B38" s="140" t="s">
        <v>237</v>
      </c>
      <c r="C38" s="139" t="s">
        <v>387</v>
      </c>
      <c r="D38" s="141">
        <v>475.3</v>
      </c>
      <c r="E38" s="141">
        <v>475.3</v>
      </c>
      <c r="F38" s="141">
        <v>332.8</v>
      </c>
      <c r="G38" s="137">
        <f t="shared" si="2"/>
        <v>0.7001893540921523</v>
      </c>
      <c r="H38" s="63">
        <f t="shared" si="3"/>
        <v>0.7001893540921523</v>
      </c>
      <c r="I38" s="42"/>
    </row>
    <row r="39" spans="1:9" s="16" customFormat="1" ht="38.25">
      <c r="A39" s="139"/>
      <c r="B39" s="140" t="s">
        <v>205</v>
      </c>
      <c r="C39" s="139" t="s">
        <v>355</v>
      </c>
      <c r="D39" s="141">
        <v>27.6</v>
      </c>
      <c r="E39" s="141">
        <v>47.6</v>
      </c>
      <c r="F39" s="141">
        <v>3</v>
      </c>
      <c r="G39" s="137">
        <f t="shared" si="2"/>
        <v>0.10869565217391304</v>
      </c>
      <c r="H39" s="63">
        <f t="shared" si="3"/>
        <v>0.06302521008403361</v>
      </c>
      <c r="I39" s="42"/>
    </row>
    <row r="40" spans="1:9" s="16" customFormat="1" ht="25.5" customHeight="1">
      <c r="A40" s="139"/>
      <c r="B40" s="140" t="s">
        <v>124</v>
      </c>
      <c r="C40" s="139" t="s">
        <v>370</v>
      </c>
      <c r="D40" s="141">
        <v>28</v>
      </c>
      <c r="E40" s="141">
        <v>28</v>
      </c>
      <c r="F40" s="141">
        <v>0</v>
      </c>
      <c r="G40" s="137">
        <f t="shared" si="2"/>
        <v>0</v>
      </c>
      <c r="H40" s="63">
        <f t="shared" si="3"/>
        <v>0</v>
      </c>
      <c r="I40" s="42"/>
    </row>
    <row r="41" spans="1:9" s="16" customFormat="1" ht="12.75">
      <c r="A41" s="139"/>
      <c r="B41" s="140" t="s">
        <v>206</v>
      </c>
      <c r="C41" s="139" t="s">
        <v>301</v>
      </c>
      <c r="D41" s="141">
        <v>27.1</v>
      </c>
      <c r="E41" s="141">
        <v>27.1</v>
      </c>
      <c r="F41" s="141">
        <v>27.1</v>
      </c>
      <c r="G41" s="137">
        <f t="shared" si="2"/>
        <v>1</v>
      </c>
      <c r="H41" s="63">
        <f t="shared" si="3"/>
        <v>1</v>
      </c>
      <c r="I41" s="42"/>
    </row>
    <row r="42" spans="1:9" s="16" customFormat="1" ht="31.5" customHeight="1" hidden="1">
      <c r="A42" s="139"/>
      <c r="B42" s="140" t="s">
        <v>255</v>
      </c>
      <c r="C42" s="139" t="s">
        <v>246</v>
      </c>
      <c r="D42" s="141">
        <v>0</v>
      </c>
      <c r="E42" s="141">
        <v>0</v>
      </c>
      <c r="F42" s="141">
        <v>0</v>
      </c>
      <c r="G42" s="137" t="e">
        <f t="shared" si="2"/>
        <v>#DIV/0!</v>
      </c>
      <c r="H42" s="63" t="e">
        <f t="shared" si="3"/>
        <v>#DIV/0!</v>
      </c>
      <c r="I42" s="42"/>
    </row>
    <row r="43" spans="1:9" s="16" customFormat="1" ht="31.5" customHeight="1">
      <c r="A43" s="139"/>
      <c r="B43" s="140" t="s">
        <v>309</v>
      </c>
      <c r="C43" s="139" t="s">
        <v>310</v>
      </c>
      <c r="D43" s="141">
        <v>2</v>
      </c>
      <c r="E43" s="141">
        <v>2</v>
      </c>
      <c r="F43" s="141">
        <v>2</v>
      </c>
      <c r="G43" s="137">
        <f t="shared" si="2"/>
        <v>1</v>
      </c>
      <c r="H43" s="63">
        <f t="shared" si="3"/>
        <v>1</v>
      </c>
      <c r="I43" s="42"/>
    </row>
    <row r="44" spans="1:9" s="16" customFormat="1" ht="25.5" customHeight="1">
      <c r="A44" s="139"/>
      <c r="B44" s="140" t="s">
        <v>312</v>
      </c>
      <c r="C44" s="139" t="s">
        <v>313</v>
      </c>
      <c r="D44" s="141">
        <v>271.5</v>
      </c>
      <c r="E44" s="141">
        <v>246</v>
      </c>
      <c r="F44" s="141">
        <v>271.5</v>
      </c>
      <c r="G44" s="137">
        <f t="shared" si="2"/>
        <v>1</v>
      </c>
      <c r="H44" s="63">
        <f t="shared" si="3"/>
        <v>1.103658536585366</v>
      </c>
      <c r="I44" s="42"/>
    </row>
    <row r="45" spans="1:9" s="16" customFormat="1" ht="12.75">
      <c r="A45" s="139"/>
      <c r="B45" s="140" t="s">
        <v>244</v>
      </c>
      <c r="C45" s="139" t="s">
        <v>308</v>
      </c>
      <c r="D45" s="141">
        <v>176.5</v>
      </c>
      <c r="E45" s="141">
        <v>156.7</v>
      </c>
      <c r="F45" s="141">
        <v>164.7</v>
      </c>
      <c r="G45" s="137">
        <f t="shared" si="2"/>
        <v>0.9331444759206798</v>
      </c>
      <c r="H45" s="63">
        <f t="shared" si="3"/>
        <v>1.0510529674537332</v>
      </c>
      <c r="I45" s="42"/>
    </row>
    <row r="46" spans="1:8" ht="18.75" customHeight="1">
      <c r="A46" s="142" t="s">
        <v>75</v>
      </c>
      <c r="B46" s="135" t="s">
        <v>38</v>
      </c>
      <c r="C46" s="142"/>
      <c r="D46" s="136">
        <f>D47</f>
        <v>630</v>
      </c>
      <c r="E46" s="136">
        <f>E47</f>
        <v>504.6</v>
      </c>
      <c r="F46" s="136">
        <f>F47</f>
        <v>448.2</v>
      </c>
      <c r="G46" s="137">
        <f t="shared" si="2"/>
        <v>0.7114285714285714</v>
      </c>
      <c r="H46" s="63">
        <f t="shared" si="3"/>
        <v>0.8882282996432818</v>
      </c>
    </row>
    <row r="47" spans="1:8" ht="33" customHeight="1">
      <c r="A47" s="122" t="s">
        <v>157</v>
      </c>
      <c r="B47" s="121" t="s">
        <v>186</v>
      </c>
      <c r="C47" s="122"/>
      <c r="D47" s="138">
        <f>D48+D49+D50</f>
        <v>630</v>
      </c>
      <c r="E47" s="138">
        <f>E48+E49+E50</f>
        <v>504.6</v>
      </c>
      <c r="F47" s="138">
        <f>F48+F49+F50</f>
        <v>448.2</v>
      </c>
      <c r="G47" s="137">
        <f t="shared" si="2"/>
        <v>0.7114285714285714</v>
      </c>
      <c r="H47" s="63">
        <f t="shared" si="3"/>
        <v>0.8882282996432818</v>
      </c>
    </row>
    <row r="48" spans="1:9" s="16" customFormat="1" ht="54.75" customHeight="1">
      <c r="A48" s="139"/>
      <c r="B48" s="140" t="s">
        <v>317</v>
      </c>
      <c r="C48" s="139" t="s">
        <v>314</v>
      </c>
      <c r="D48" s="141">
        <v>100</v>
      </c>
      <c r="E48" s="141">
        <v>100</v>
      </c>
      <c r="F48" s="141">
        <v>0</v>
      </c>
      <c r="G48" s="137">
        <f t="shared" si="2"/>
        <v>0</v>
      </c>
      <c r="H48" s="63">
        <f t="shared" si="3"/>
        <v>0</v>
      </c>
      <c r="I48" s="37"/>
    </row>
    <row r="49" spans="1:9" s="16" customFormat="1" ht="51" customHeight="1">
      <c r="A49" s="139"/>
      <c r="B49" s="140" t="s">
        <v>223</v>
      </c>
      <c r="C49" s="139" t="s">
        <v>315</v>
      </c>
      <c r="D49" s="141">
        <v>520</v>
      </c>
      <c r="E49" s="141">
        <v>404.6</v>
      </c>
      <c r="F49" s="141">
        <v>448.2</v>
      </c>
      <c r="G49" s="137">
        <f t="shared" si="2"/>
        <v>0.8619230769230769</v>
      </c>
      <c r="H49" s="63">
        <f t="shared" si="3"/>
        <v>1.1077607513593672</v>
      </c>
      <c r="I49" s="37"/>
    </row>
    <row r="50" spans="1:9" s="16" customFormat="1" ht="71.25" customHeight="1">
      <c r="A50" s="139"/>
      <c r="B50" s="140" t="s">
        <v>318</v>
      </c>
      <c r="C50" s="139" t="s">
        <v>316</v>
      </c>
      <c r="D50" s="141">
        <v>10</v>
      </c>
      <c r="E50" s="141">
        <v>0</v>
      </c>
      <c r="F50" s="141">
        <v>0</v>
      </c>
      <c r="G50" s="137">
        <f t="shared" si="2"/>
        <v>0</v>
      </c>
      <c r="H50" s="63">
        <v>0</v>
      </c>
      <c r="I50" s="37"/>
    </row>
    <row r="51" spans="1:8" ht="34.5" customHeight="1">
      <c r="A51" s="126" t="s">
        <v>76</v>
      </c>
      <c r="B51" s="125" t="s">
        <v>40</v>
      </c>
      <c r="C51" s="126"/>
      <c r="D51" s="136">
        <f>SUM(D53:D57)</f>
        <v>42475.8</v>
      </c>
      <c r="E51" s="136">
        <f>SUM(E53:E57)</f>
        <v>40789.9</v>
      </c>
      <c r="F51" s="136">
        <f>SUM(F53:F57)</f>
        <v>38006.4</v>
      </c>
      <c r="G51" s="137">
        <f t="shared" si="2"/>
        <v>0.8947777322616642</v>
      </c>
      <c r="H51" s="63">
        <f t="shared" si="3"/>
        <v>0.9317600680560629</v>
      </c>
    </row>
    <row r="52" spans="1:8" ht="22.5" customHeight="1">
      <c r="A52" s="126" t="s">
        <v>120</v>
      </c>
      <c r="B52" s="125" t="s">
        <v>187</v>
      </c>
      <c r="C52" s="126"/>
      <c r="D52" s="136">
        <f>D55+D54+D53+D56</f>
        <v>42373.9</v>
      </c>
      <c r="E52" s="136">
        <f>E55+E54+E53+E56</f>
        <v>40733.9</v>
      </c>
      <c r="F52" s="136">
        <f>F55+F54+F53+F56</f>
        <v>37904.5</v>
      </c>
      <c r="G52" s="137">
        <f t="shared" si="2"/>
        <v>0.8945246956263171</v>
      </c>
      <c r="H52" s="63">
        <f t="shared" si="3"/>
        <v>0.9305394278475667</v>
      </c>
    </row>
    <row r="53" spans="1:8" ht="69" customHeight="1" hidden="1">
      <c r="A53" s="126"/>
      <c r="B53" s="121" t="s">
        <v>256</v>
      </c>
      <c r="C53" s="122" t="s">
        <v>257</v>
      </c>
      <c r="D53" s="138">
        <v>0</v>
      </c>
      <c r="E53" s="138">
        <v>0</v>
      </c>
      <c r="F53" s="138">
        <v>0</v>
      </c>
      <c r="G53" s="137" t="e">
        <f t="shared" si="2"/>
        <v>#DIV/0!</v>
      </c>
      <c r="H53" s="63" t="e">
        <f t="shared" si="3"/>
        <v>#DIV/0!</v>
      </c>
    </row>
    <row r="54" spans="1:8" ht="108.75" customHeight="1">
      <c r="A54" s="126"/>
      <c r="B54" s="121" t="s">
        <v>401</v>
      </c>
      <c r="C54" s="122" t="s">
        <v>400</v>
      </c>
      <c r="D54" s="138">
        <v>30</v>
      </c>
      <c r="E54" s="138">
        <v>30</v>
      </c>
      <c r="F54" s="138">
        <v>30</v>
      </c>
      <c r="G54" s="137">
        <f t="shared" si="2"/>
        <v>1</v>
      </c>
      <c r="H54" s="63">
        <f t="shared" si="3"/>
        <v>1</v>
      </c>
    </row>
    <row r="55" spans="1:8" ht="92.25" customHeight="1">
      <c r="A55" s="122"/>
      <c r="B55" s="121" t="s">
        <v>399</v>
      </c>
      <c r="C55" s="122" t="s">
        <v>398</v>
      </c>
      <c r="D55" s="138">
        <v>30000</v>
      </c>
      <c r="E55" s="138">
        <v>30000</v>
      </c>
      <c r="F55" s="138">
        <v>30000</v>
      </c>
      <c r="G55" s="137">
        <f t="shared" si="2"/>
        <v>1</v>
      </c>
      <c r="H55" s="63">
        <f t="shared" si="3"/>
        <v>1</v>
      </c>
    </row>
    <row r="56" spans="1:8" ht="45" customHeight="1">
      <c r="A56" s="122"/>
      <c r="B56" s="121" t="s">
        <v>320</v>
      </c>
      <c r="C56" s="122" t="s">
        <v>319</v>
      </c>
      <c r="D56" s="138">
        <v>12343.9</v>
      </c>
      <c r="E56" s="138">
        <v>10703.9</v>
      </c>
      <c r="F56" s="138">
        <v>7874.5</v>
      </c>
      <c r="G56" s="137">
        <f t="shared" si="2"/>
        <v>0.637926425197871</v>
      </c>
      <c r="H56" s="63">
        <f t="shared" si="3"/>
        <v>0.7356664393351956</v>
      </c>
    </row>
    <row r="57" spans="1:9" s="11" customFormat="1" ht="25.5" customHeight="1">
      <c r="A57" s="126" t="s">
        <v>77</v>
      </c>
      <c r="B57" s="125" t="s">
        <v>412</v>
      </c>
      <c r="C57" s="126"/>
      <c r="D57" s="136">
        <f>D58</f>
        <v>101.9</v>
      </c>
      <c r="E57" s="136">
        <f>E58</f>
        <v>56</v>
      </c>
      <c r="F57" s="136">
        <f>F58</f>
        <v>101.9</v>
      </c>
      <c r="G57" s="137">
        <f t="shared" si="2"/>
        <v>1</v>
      </c>
      <c r="H57" s="63">
        <f t="shared" si="3"/>
        <v>1.8196428571428573</v>
      </c>
      <c r="I57" s="38"/>
    </row>
    <row r="58" spans="1:9" s="11" customFormat="1" ht="25.5" customHeight="1">
      <c r="A58" s="126"/>
      <c r="B58" s="121" t="s">
        <v>124</v>
      </c>
      <c r="C58" s="126"/>
      <c r="D58" s="138">
        <v>101.9</v>
      </c>
      <c r="E58" s="138">
        <v>56</v>
      </c>
      <c r="F58" s="138">
        <v>101.9</v>
      </c>
      <c r="G58" s="137">
        <f t="shared" si="2"/>
        <v>1</v>
      </c>
      <c r="H58" s="63">
        <f t="shared" si="3"/>
        <v>1.8196428571428573</v>
      </c>
      <c r="I58" s="38"/>
    </row>
    <row r="59" spans="1:8" ht="30.75" customHeight="1">
      <c r="A59" s="126" t="s">
        <v>78</v>
      </c>
      <c r="B59" s="125" t="s">
        <v>41</v>
      </c>
      <c r="C59" s="126"/>
      <c r="D59" s="136">
        <f>D60+D70+D71</f>
        <v>26031.4</v>
      </c>
      <c r="E59" s="136">
        <f>E60+E70+E71</f>
        <v>21444.7</v>
      </c>
      <c r="F59" s="136">
        <f>F60+F70+F71</f>
        <v>22026.3</v>
      </c>
      <c r="G59" s="137">
        <f t="shared" si="2"/>
        <v>0.846143503614865</v>
      </c>
      <c r="H59" s="63">
        <f t="shared" si="3"/>
        <v>1.0271209203206386</v>
      </c>
    </row>
    <row r="60" spans="1:8" ht="21.75" customHeight="1">
      <c r="A60" s="126" t="s">
        <v>79</v>
      </c>
      <c r="B60" s="125" t="s">
        <v>42</v>
      </c>
      <c r="C60" s="126"/>
      <c r="D60" s="138">
        <f>D64+D69+D68+D65+D66+D67+D61+D62+D63</f>
        <v>1180.4</v>
      </c>
      <c r="E60" s="138">
        <f>E64+E69+E68+E65+E66+E67+E61+E62+E63</f>
        <v>1398.8000000000002</v>
      </c>
      <c r="F60" s="138">
        <f>F64+F69+F68+F65+F66+F67+F61+F62+F63</f>
        <v>798</v>
      </c>
      <c r="G60" s="137">
        <f t="shared" si="2"/>
        <v>0.6760420196543544</v>
      </c>
      <c r="H60" s="63">
        <f t="shared" si="3"/>
        <v>0.5704889905633399</v>
      </c>
    </row>
    <row r="61" spans="1:8" ht="42.75" customHeight="1" hidden="1">
      <c r="A61" s="126"/>
      <c r="B61" s="121" t="s">
        <v>275</v>
      </c>
      <c r="C61" s="122" t="s">
        <v>274</v>
      </c>
      <c r="D61" s="138">
        <v>0</v>
      </c>
      <c r="E61" s="138">
        <v>0</v>
      </c>
      <c r="F61" s="138">
        <v>0</v>
      </c>
      <c r="G61" s="137" t="e">
        <f t="shared" si="2"/>
        <v>#DIV/0!</v>
      </c>
      <c r="H61" s="63" t="e">
        <f t="shared" si="3"/>
        <v>#DIV/0!</v>
      </c>
    </row>
    <row r="62" spans="1:8" ht="42.75" customHeight="1" hidden="1">
      <c r="A62" s="126"/>
      <c r="B62" s="121" t="s">
        <v>284</v>
      </c>
      <c r="C62" s="122" t="s">
        <v>283</v>
      </c>
      <c r="D62" s="138">
        <v>0</v>
      </c>
      <c r="E62" s="138">
        <v>0</v>
      </c>
      <c r="F62" s="138">
        <v>0</v>
      </c>
      <c r="G62" s="137" t="e">
        <f t="shared" si="2"/>
        <v>#DIV/0!</v>
      </c>
      <c r="H62" s="63" t="e">
        <f t="shared" si="3"/>
        <v>#DIV/0!</v>
      </c>
    </row>
    <row r="63" spans="1:8" ht="42.75" customHeight="1">
      <c r="A63" s="126"/>
      <c r="B63" s="121" t="s">
        <v>321</v>
      </c>
      <c r="C63" s="122" t="s">
        <v>322</v>
      </c>
      <c r="D63" s="138">
        <v>704.6</v>
      </c>
      <c r="E63" s="138">
        <v>704.6</v>
      </c>
      <c r="F63" s="138">
        <v>585.4</v>
      </c>
      <c r="G63" s="137">
        <f t="shared" si="2"/>
        <v>0.830826000567698</v>
      </c>
      <c r="H63" s="63">
        <f t="shared" si="3"/>
        <v>0.830826000567698</v>
      </c>
    </row>
    <row r="64" spans="1:8" ht="42" customHeight="1" hidden="1">
      <c r="A64" s="122"/>
      <c r="B64" s="121" t="s">
        <v>261</v>
      </c>
      <c r="C64" s="122" t="s">
        <v>243</v>
      </c>
      <c r="D64" s="138">
        <v>0</v>
      </c>
      <c r="E64" s="138">
        <v>0</v>
      </c>
      <c r="F64" s="138">
        <v>0</v>
      </c>
      <c r="G64" s="137" t="e">
        <f t="shared" si="2"/>
        <v>#DIV/0!</v>
      </c>
      <c r="H64" s="63" t="e">
        <f t="shared" si="3"/>
        <v>#DIV/0!</v>
      </c>
    </row>
    <row r="65" spans="1:8" ht="42" customHeight="1" hidden="1">
      <c r="A65" s="122"/>
      <c r="B65" s="121" t="s">
        <v>265</v>
      </c>
      <c r="C65" s="122" t="s">
        <v>262</v>
      </c>
      <c r="D65" s="138">
        <v>0</v>
      </c>
      <c r="E65" s="138">
        <v>0</v>
      </c>
      <c r="F65" s="138">
        <v>0</v>
      </c>
      <c r="G65" s="137" t="e">
        <f t="shared" si="2"/>
        <v>#DIV/0!</v>
      </c>
      <c r="H65" s="63" t="e">
        <f t="shared" si="3"/>
        <v>#DIV/0!</v>
      </c>
    </row>
    <row r="66" spans="1:8" ht="42" customHeight="1" hidden="1">
      <c r="A66" s="122"/>
      <c r="B66" s="121" t="s">
        <v>264</v>
      </c>
      <c r="C66" s="122" t="s">
        <v>263</v>
      </c>
      <c r="D66" s="138">
        <v>0</v>
      </c>
      <c r="E66" s="138">
        <v>0</v>
      </c>
      <c r="F66" s="138">
        <v>0</v>
      </c>
      <c r="G66" s="137" t="e">
        <f t="shared" si="2"/>
        <v>#DIV/0!</v>
      </c>
      <c r="H66" s="63" t="e">
        <f t="shared" si="3"/>
        <v>#DIV/0!</v>
      </c>
    </row>
    <row r="67" spans="1:8" ht="42" customHeight="1" hidden="1">
      <c r="A67" s="122"/>
      <c r="B67" s="121" t="s">
        <v>267</v>
      </c>
      <c r="C67" s="122" t="s">
        <v>268</v>
      </c>
      <c r="D67" s="138">
        <v>0</v>
      </c>
      <c r="E67" s="138">
        <v>0</v>
      </c>
      <c r="F67" s="138">
        <v>0</v>
      </c>
      <c r="G67" s="137" t="e">
        <f t="shared" si="2"/>
        <v>#DIV/0!</v>
      </c>
      <c r="H67" s="63" t="e">
        <f t="shared" si="3"/>
        <v>#DIV/0!</v>
      </c>
    </row>
    <row r="68" spans="1:8" ht="29.25" customHeight="1">
      <c r="A68" s="126"/>
      <c r="B68" s="121" t="s">
        <v>172</v>
      </c>
      <c r="C68" s="122" t="s">
        <v>323</v>
      </c>
      <c r="D68" s="138">
        <v>475.8</v>
      </c>
      <c r="E68" s="138">
        <v>694.2</v>
      </c>
      <c r="F68" s="138">
        <v>212.6</v>
      </c>
      <c r="G68" s="137">
        <f t="shared" si="2"/>
        <v>0.44682639764606974</v>
      </c>
      <c r="H68" s="63">
        <f t="shared" si="3"/>
        <v>0.30625180063382307</v>
      </c>
    </row>
    <row r="69" spans="1:9" s="16" customFormat="1" ht="34.5" customHeight="1" hidden="1">
      <c r="A69" s="139"/>
      <c r="B69" s="140" t="s">
        <v>220</v>
      </c>
      <c r="C69" s="139" t="s">
        <v>219</v>
      </c>
      <c r="D69" s="141">
        <v>0</v>
      </c>
      <c r="E69" s="141">
        <v>0</v>
      </c>
      <c r="F69" s="141">
        <v>0</v>
      </c>
      <c r="G69" s="137" t="e">
        <f t="shared" si="2"/>
        <v>#DIV/0!</v>
      </c>
      <c r="H69" s="63" t="e">
        <f t="shared" si="3"/>
        <v>#DIV/0!</v>
      </c>
      <c r="I69" s="37"/>
    </row>
    <row r="70" spans="1:9" s="16" customFormat="1" ht="34.5" customHeight="1" hidden="1">
      <c r="A70" s="143" t="s">
        <v>80</v>
      </c>
      <c r="B70" s="125" t="s">
        <v>324</v>
      </c>
      <c r="C70" s="139" t="s">
        <v>325</v>
      </c>
      <c r="D70" s="136">
        <v>0</v>
      </c>
      <c r="E70" s="136">
        <v>0</v>
      </c>
      <c r="F70" s="136">
        <v>0</v>
      </c>
      <c r="G70" s="137" t="e">
        <f t="shared" si="2"/>
        <v>#DIV/0!</v>
      </c>
      <c r="H70" s="63" t="e">
        <f t="shared" si="3"/>
        <v>#DIV/0!</v>
      </c>
      <c r="I70" s="37"/>
    </row>
    <row r="71" spans="1:9" s="16" customFormat="1" ht="27" customHeight="1">
      <c r="A71" s="143" t="s">
        <v>44</v>
      </c>
      <c r="B71" s="125" t="s">
        <v>45</v>
      </c>
      <c r="C71" s="139"/>
      <c r="D71" s="136">
        <f>D72+D86+D87</f>
        <v>24851</v>
      </c>
      <c r="E71" s="136">
        <f>E72+E86+E87</f>
        <v>20045.9</v>
      </c>
      <c r="F71" s="136">
        <f>F72+F86+F87</f>
        <v>21228.3</v>
      </c>
      <c r="G71" s="137">
        <f t="shared" si="2"/>
        <v>0.8542231700937588</v>
      </c>
      <c r="H71" s="63">
        <f t="shared" si="3"/>
        <v>1.0589846302735222</v>
      </c>
      <c r="I71" s="37"/>
    </row>
    <row r="72" spans="1:9" s="16" customFormat="1" ht="42" customHeight="1">
      <c r="A72" s="126" t="s">
        <v>44</v>
      </c>
      <c r="B72" s="125" t="s">
        <v>326</v>
      </c>
      <c r="C72" s="126"/>
      <c r="D72" s="136">
        <f>D73+D74+D75+D76+D77+D78+D79+D80+D82+D83+D84+D85</f>
        <v>1625.1</v>
      </c>
      <c r="E72" s="136">
        <f>E73+E74+E75+E76+E77+E78+E79+E80+E82+E83+E84+E85</f>
        <v>1501.5</v>
      </c>
      <c r="F72" s="136">
        <f>F73+F74+F75+F76+F77+F78+F79+F80+F82+F83+F84+F85</f>
        <v>1538.8</v>
      </c>
      <c r="G72" s="137">
        <f t="shared" si="2"/>
        <v>0.9468955756568826</v>
      </c>
      <c r="H72" s="63">
        <f t="shared" si="3"/>
        <v>1.0248418248418247</v>
      </c>
      <c r="I72" s="37"/>
    </row>
    <row r="73" spans="1:9" s="16" customFormat="1" ht="30.75" customHeight="1">
      <c r="A73" s="139"/>
      <c r="B73" s="140" t="s">
        <v>327</v>
      </c>
      <c r="C73" s="139" t="s">
        <v>328</v>
      </c>
      <c r="D73" s="141">
        <v>100</v>
      </c>
      <c r="E73" s="141">
        <v>100</v>
      </c>
      <c r="F73" s="141">
        <v>100</v>
      </c>
      <c r="G73" s="137">
        <f t="shared" si="2"/>
        <v>1</v>
      </c>
      <c r="H73" s="63">
        <f t="shared" si="3"/>
        <v>1</v>
      </c>
      <c r="I73" s="37"/>
    </row>
    <row r="74" spans="1:9" s="16" customFormat="1" ht="30.75" customHeight="1">
      <c r="A74" s="139"/>
      <c r="B74" s="140" t="s">
        <v>329</v>
      </c>
      <c r="C74" s="139" t="s">
        <v>330</v>
      </c>
      <c r="D74" s="141">
        <v>91.5</v>
      </c>
      <c r="E74" s="141">
        <v>91.5</v>
      </c>
      <c r="F74" s="141">
        <v>91.4</v>
      </c>
      <c r="G74" s="137">
        <f t="shared" si="2"/>
        <v>0.9989071038251367</v>
      </c>
      <c r="H74" s="63">
        <f t="shared" si="3"/>
        <v>0.9989071038251367</v>
      </c>
      <c r="I74" s="37"/>
    </row>
    <row r="75" spans="1:9" s="16" customFormat="1" ht="21.75" customHeight="1">
      <c r="A75" s="139"/>
      <c r="B75" s="140" t="s">
        <v>331</v>
      </c>
      <c r="C75" s="139" t="s">
        <v>332</v>
      </c>
      <c r="D75" s="141">
        <v>99</v>
      </c>
      <c r="E75" s="141">
        <v>0</v>
      </c>
      <c r="F75" s="141">
        <v>99</v>
      </c>
      <c r="G75" s="137">
        <f t="shared" si="2"/>
        <v>1</v>
      </c>
      <c r="H75" s="63" t="e">
        <f t="shared" si="3"/>
        <v>#DIV/0!</v>
      </c>
      <c r="I75" s="37"/>
    </row>
    <row r="76" spans="1:9" s="16" customFormat="1" ht="30.75" customHeight="1">
      <c r="A76" s="139"/>
      <c r="B76" s="140" t="s">
        <v>333</v>
      </c>
      <c r="C76" s="139" t="s">
        <v>334</v>
      </c>
      <c r="D76" s="141">
        <v>99.6</v>
      </c>
      <c r="E76" s="141">
        <v>100</v>
      </c>
      <c r="F76" s="141">
        <v>99.6</v>
      </c>
      <c r="G76" s="137">
        <f t="shared" si="2"/>
        <v>1</v>
      </c>
      <c r="H76" s="63">
        <f t="shared" si="3"/>
        <v>0.996</v>
      </c>
      <c r="I76" s="37"/>
    </row>
    <row r="77" spans="1:9" s="16" customFormat="1" ht="30.75" customHeight="1" hidden="1">
      <c r="A77" s="139"/>
      <c r="B77" s="140" t="s">
        <v>335</v>
      </c>
      <c r="C77" s="139" t="s">
        <v>336</v>
      </c>
      <c r="D77" s="141">
        <v>0</v>
      </c>
      <c r="E77" s="141">
        <v>0</v>
      </c>
      <c r="F77" s="141">
        <v>0</v>
      </c>
      <c r="G77" s="137" t="e">
        <f t="shared" si="2"/>
        <v>#DIV/0!</v>
      </c>
      <c r="H77" s="63" t="e">
        <f t="shared" si="3"/>
        <v>#DIV/0!</v>
      </c>
      <c r="I77" s="37"/>
    </row>
    <row r="78" spans="1:9" s="16" customFormat="1" ht="30.75" customHeight="1">
      <c r="A78" s="139"/>
      <c r="B78" s="140" t="s">
        <v>338</v>
      </c>
      <c r="C78" s="139" t="s">
        <v>337</v>
      </c>
      <c r="D78" s="141">
        <v>150</v>
      </c>
      <c r="E78" s="141">
        <v>150</v>
      </c>
      <c r="F78" s="141">
        <v>90.7</v>
      </c>
      <c r="G78" s="137">
        <f t="shared" si="2"/>
        <v>0.6046666666666667</v>
      </c>
      <c r="H78" s="63">
        <f t="shared" si="3"/>
        <v>0.6046666666666667</v>
      </c>
      <c r="I78" s="37"/>
    </row>
    <row r="79" spans="1:9" s="16" customFormat="1" ht="30.75" customHeight="1">
      <c r="A79" s="139"/>
      <c r="B79" s="140" t="s">
        <v>224</v>
      </c>
      <c r="C79" s="139" t="s">
        <v>339</v>
      </c>
      <c r="D79" s="141">
        <v>50</v>
      </c>
      <c r="E79" s="141">
        <v>25</v>
      </c>
      <c r="F79" s="141">
        <v>25</v>
      </c>
      <c r="G79" s="137">
        <f t="shared" si="2"/>
        <v>0.5</v>
      </c>
      <c r="H79" s="63">
        <f t="shared" si="3"/>
        <v>1</v>
      </c>
      <c r="I79" s="37"/>
    </row>
    <row r="80" spans="1:9" s="16" customFormat="1" ht="41.25" customHeight="1">
      <c r="A80" s="139"/>
      <c r="B80" s="140" t="s">
        <v>341</v>
      </c>
      <c r="C80" s="139" t="s">
        <v>340</v>
      </c>
      <c r="D80" s="141">
        <v>1035</v>
      </c>
      <c r="E80" s="141">
        <v>1035</v>
      </c>
      <c r="F80" s="141">
        <v>1033.1</v>
      </c>
      <c r="G80" s="137">
        <f t="shared" si="2"/>
        <v>0.9981642512077293</v>
      </c>
      <c r="H80" s="63">
        <f t="shared" si="3"/>
        <v>0.9981642512077293</v>
      </c>
      <c r="I80" s="37"/>
    </row>
    <row r="81" spans="1:9" s="16" customFormat="1" ht="30.75" customHeight="1" hidden="1">
      <c r="A81" s="139"/>
      <c r="B81" s="140" t="s">
        <v>343</v>
      </c>
      <c r="C81" s="139" t="s">
        <v>342</v>
      </c>
      <c r="D81" s="141">
        <v>0</v>
      </c>
      <c r="E81" s="141">
        <v>0</v>
      </c>
      <c r="F81" s="141">
        <v>0</v>
      </c>
      <c r="G81" s="137" t="e">
        <f t="shared" si="2"/>
        <v>#DIV/0!</v>
      </c>
      <c r="H81" s="63" t="e">
        <f t="shared" si="3"/>
        <v>#DIV/0!</v>
      </c>
      <c r="I81" s="37"/>
    </row>
    <row r="82" spans="1:9" s="16" customFormat="1" ht="30.75" customHeight="1" hidden="1">
      <c r="A82" s="139"/>
      <c r="B82" s="140" t="s">
        <v>344</v>
      </c>
      <c r="C82" s="139" t="s">
        <v>345</v>
      </c>
      <c r="D82" s="141"/>
      <c r="E82" s="141"/>
      <c r="F82" s="141"/>
      <c r="G82" s="137" t="e">
        <f t="shared" si="2"/>
        <v>#DIV/0!</v>
      </c>
      <c r="H82" s="63" t="e">
        <f t="shared" si="3"/>
        <v>#DIV/0!</v>
      </c>
      <c r="I82" s="37"/>
    </row>
    <row r="83" spans="1:9" s="16" customFormat="1" ht="20.25" customHeight="1" hidden="1">
      <c r="A83" s="139"/>
      <c r="B83" s="140" t="s">
        <v>347</v>
      </c>
      <c r="C83" s="139" t="s">
        <v>346</v>
      </c>
      <c r="D83" s="141"/>
      <c r="E83" s="141"/>
      <c r="F83" s="141"/>
      <c r="G83" s="137" t="e">
        <f t="shared" si="2"/>
        <v>#DIV/0!</v>
      </c>
      <c r="H83" s="63" t="e">
        <f t="shared" si="3"/>
        <v>#DIV/0!</v>
      </c>
      <c r="I83" s="37"/>
    </row>
    <row r="84" spans="1:9" s="16" customFormat="1" ht="30.75" customHeight="1" hidden="1">
      <c r="A84" s="139"/>
      <c r="B84" s="140" t="s">
        <v>349</v>
      </c>
      <c r="C84" s="139" t="s">
        <v>348</v>
      </c>
      <c r="D84" s="141"/>
      <c r="E84" s="141"/>
      <c r="F84" s="141"/>
      <c r="G84" s="137" t="e">
        <f t="shared" si="2"/>
        <v>#DIV/0!</v>
      </c>
      <c r="H84" s="63" t="e">
        <f t="shared" si="3"/>
        <v>#DIV/0!</v>
      </c>
      <c r="I84" s="37"/>
    </row>
    <row r="85" spans="1:9" s="16" customFormat="1" ht="21.75" customHeight="1" hidden="1">
      <c r="A85" s="139"/>
      <c r="B85" s="140" t="s">
        <v>351</v>
      </c>
      <c r="C85" s="139" t="s">
        <v>350</v>
      </c>
      <c r="D85" s="141"/>
      <c r="E85" s="141"/>
      <c r="F85" s="141"/>
      <c r="G85" s="137" t="e">
        <f t="shared" si="2"/>
        <v>#DIV/0!</v>
      </c>
      <c r="H85" s="63" t="e">
        <f t="shared" si="3"/>
        <v>#DIV/0!</v>
      </c>
      <c r="I85" s="37"/>
    </row>
    <row r="86" spans="1:9" s="16" customFormat="1" ht="21.75" customHeight="1">
      <c r="A86" s="139"/>
      <c r="B86" s="140" t="s">
        <v>174</v>
      </c>
      <c r="C86" s="139" t="s">
        <v>302</v>
      </c>
      <c r="D86" s="141">
        <v>9675.9</v>
      </c>
      <c r="E86" s="141">
        <v>8186.6</v>
      </c>
      <c r="F86" s="141">
        <v>7968.1</v>
      </c>
      <c r="G86" s="137">
        <f t="shared" si="2"/>
        <v>0.8234996227741089</v>
      </c>
      <c r="H86" s="63">
        <f t="shared" si="3"/>
        <v>0.9733100432413945</v>
      </c>
      <c r="I86" s="37"/>
    </row>
    <row r="87" spans="1:9" s="16" customFormat="1" ht="21.75" customHeight="1">
      <c r="A87" s="139"/>
      <c r="B87" s="140" t="s">
        <v>176</v>
      </c>
      <c r="C87" s="139" t="s">
        <v>305</v>
      </c>
      <c r="D87" s="141">
        <v>13550</v>
      </c>
      <c r="E87" s="141">
        <v>10357.8</v>
      </c>
      <c r="F87" s="141">
        <v>11721.4</v>
      </c>
      <c r="G87" s="137">
        <f t="shared" si="2"/>
        <v>0.8650479704797047</v>
      </c>
      <c r="H87" s="63">
        <f t="shared" si="3"/>
        <v>1.1316495780957347</v>
      </c>
      <c r="I87" s="37"/>
    </row>
    <row r="88" spans="1:9" s="11" customFormat="1" ht="21.75" customHeight="1">
      <c r="A88" s="126" t="s">
        <v>46</v>
      </c>
      <c r="B88" s="125" t="s">
        <v>47</v>
      </c>
      <c r="C88" s="126"/>
      <c r="D88" s="136">
        <f>D89</f>
        <v>3753.4</v>
      </c>
      <c r="E88" s="136">
        <f>E89</f>
        <v>3334.4</v>
      </c>
      <c r="F88" s="136">
        <f>F89</f>
        <v>3170.1</v>
      </c>
      <c r="G88" s="137">
        <f t="shared" si="2"/>
        <v>0.844594234560665</v>
      </c>
      <c r="H88" s="63">
        <f t="shared" si="3"/>
        <v>0.9507257677543186</v>
      </c>
      <c r="I88" s="38"/>
    </row>
    <row r="89" spans="1:9" s="16" customFormat="1" ht="29.25" customHeight="1">
      <c r="A89" s="139" t="s">
        <v>50</v>
      </c>
      <c r="B89" s="140" t="s">
        <v>225</v>
      </c>
      <c r="C89" s="139" t="s">
        <v>352</v>
      </c>
      <c r="D89" s="141">
        <v>3753.4</v>
      </c>
      <c r="E89" s="141">
        <v>3334.4</v>
      </c>
      <c r="F89" s="141">
        <v>3170.1</v>
      </c>
      <c r="G89" s="137">
        <f t="shared" si="2"/>
        <v>0.844594234560665</v>
      </c>
      <c r="H89" s="63">
        <f t="shared" si="3"/>
        <v>0.9507257677543186</v>
      </c>
      <c r="I89" s="37"/>
    </row>
    <row r="90" spans="1:8" ht="20.25" customHeight="1">
      <c r="A90" s="126">
        <v>1000</v>
      </c>
      <c r="B90" s="125" t="s">
        <v>61</v>
      </c>
      <c r="C90" s="126"/>
      <c r="D90" s="136">
        <f>D91</f>
        <v>420</v>
      </c>
      <c r="E90" s="136">
        <f>E91</f>
        <v>317.5</v>
      </c>
      <c r="F90" s="136">
        <f>F91</f>
        <v>301.6</v>
      </c>
      <c r="G90" s="137">
        <f t="shared" si="2"/>
        <v>0.7180952380952381</v>
      </c>
      <c r="H90" s="63">
        <f t="shared" si="3"/>
        <v>0.9499212598425197</v>
      </c>
    </row>
    <row r="91" spans="1:8" ht="29.25" customHeight="1">
      <c r="A91" s="122">
        <v>1001</v>
      </c>
      <c r="B91" s="121" t="s">
        <v>213</v>
      </c>
      <c r="C91" s="122" t="s">
        <v>62</v>
      </c>
      <c r="D91" s="138">
        <v>420</v>
      </c>
      <c r="E91" s="138">
        <v>317.5</v>
      </c>
      <c r="F91" s="138">
        <v>301.6</v>
      </c>
      <c r="G91" s="137">
        <f t="shared" si="2"/>
        <v>0.7180952380952381</v>
      </c>
      <c r="H91" s="63">
        <f t="shared" si="3"/>
        <v>0.9499212598425197</v>
      </c>
    </row>
    <row r="92" spans="1:8" ht="29.25" customHeight="1">
      <c r="A92" s="126" t="s">
        <v>65</v>
      </c>
      <c r="B92" s="125" t="s">
        <v>130</v>
      </c>
      <c r="C92" s="126"/>
      <c r="D92" s="136">
        <f>D93</f>
        <v>25742.3</v>
      </c>
      <c r="E92" s="136">
        <f>E93</f>
        <v>22247.7</v>
      </c>
      <c r="F92" s="136">
        <f>F93</f>
        <v>19076</v>
      </c>
      <c r="G92" s="137">
        <f t="shared" si="2"/>
        <v>0.7410371256647619</v>
      </c>
      <c r="H92" s="63">
        <f t="shared" si="3"/>
        <v>0.8574369485385006</v>
      </c>
    </row>
    <row r="93" spans="1:8" ht="29.25" customHeight="1">
      <c r="A93" s="122" t="s">
        <v>66</v>
      </c>
      <c r="B93" s="121" t="s">
        <v>226</v>
      </c>
      <c r="C93" s="122" t="s">
        <v>66</v>
      </c>
      <c r="D93" s="138">
        <v>25742.3</v>
      </c>
      <c r="E93" s="138">
        <v>22247.7</v>
      </c>
      <c r="F93" s="138">
        <v>19076</v>
      </c>
      <c r="G93" s="137">
        <f t="shared" si="2"/>
        <v>0.7410371256647619</v>
      </c>
      <c r="H93" s="63">
        <f t="shared" si="3"/>
        <v>0.8574369485385006</v>
      </c>
    </row>
    <row r="94" spans="1:8" ht="20.25" customHeight="1">
      <c r="A94" s="126" t="s">
        <v>134</v>
      </c>
      <c r="B94" s="125" t="s">
        <v>135</v>
      </c>
      <c r="C94" s="126"/>
      <c r="D94" s="136">
        <f>D95</f>
        <v>80</v>
      </c>
      <c r="E94" s="136">
        <f>E95</f>
        <v>70</v>
      </c>
      <c r="F94" s="136">
        <f>F95</f>
        <v>46.8</v>
      </c>
      <c r="G94" s="137">
        <f t="shared" si="2"/>
        <v>0.585</v>
      </c>
      <c r="H94" s="63">
        <f t="shared" si="3"/>
        <v>0.6685714285714285</v>
      </c>
    </row>
    <row r="95" spans="1:8" ht="18.75" customHeight="1">
      <c r="A95" s="122" t="s">
        <v>136</v>
      </c>
      <c r="B95" s="121" t="s">
        <v>137</v>
      </c>
      <c r="C95" s="122" t="s">
        <v>136</v>
      </c>
      <c r="D95" s="138">
        <v>80</v>
      </c>
      <c r="E95" s="138">
        <v>70</v>
      </c>
      <c r="F95" s="138">
        <v>46.8</v>
      </c>
      <c r="G95" s="137">
        <f t="shared" si="2"/>
        <v>0.585</v>
      </c>
      <c r="H95" s="63">
        <f t="shared" si="3"/>
        <v>0.6685714285714285</v>
      </c>
    </row>
    <row r="96" spans="1:8" ht="25.5" customHeight="1" hidden="1">
      <c r="A96" s="126"/>
      <c r="B96" s="125" t="s">
        <v>99</v>
      </c>
      <c r="C96" s="126"/>
      <c r="D96" s="136">
        <f>D97+D98+D99</f>
        <v>0</v>
      </c>
      <c r="E96" s="136">
        <f>E97+E98+E99</f>
        <v>0</v>
      </c>
      <c r="F96" s="136">
        <f>F97+F98+F99</f>
        <v>0</v>
      </c>
      <c r="G96" s="137" t="e">
        <f t="shared" si="2"/>
        <v>#DIV/0!</v>
      </c>
      <c r="H96" s="63" t="e">
        <f t="shared" si="3"/>
        <v>#DIV/0!</v>
      </c>
    </row>
    <row r="97" spans="1:9" s="16" customFormat="1" ht="30" customHeight="1" hidden="1">
      <c r="A97" s="139"/>
      <c r="B97" s="140" t="s">
        <v>100</v>
      </c>
      <c r="C97" s="139" t="s">
        <v>188</v>
      </c>
      <c r="D97" s="141">
        <v>0</v>
      </c>
      <c r="E97" s="141">
        <v>0</v>
      </c>
      <c r="F97" s="141">
        <v>0</v>
      </c>
      <c r="G97" s="137" t="e">
        <f>F97/D97</f>
        <v>#DIV/0!</v>
      </c>
      <c r="H97" s="63" t="e">
        <f>F97/E97</f>
        <v>#DIV/0!</v>
      </c>
      <c r="I97" s="37"/>
    </row>
    <row r="98" spans="1:9" s="16" customFormat="1" ht="106.5" customHeight="1" hidden="1">
      <c r="A98" s="139"/>
      <c r="B98" s="144" t="s">
        <v>0</v>
      </c>
      <c r="C98" s="139" t="s">
        <v>169</v>
      </c>
      <c r="D98" s="141">
        <v>0</v>
      </c>
      <c r="E98" s="141">
        <v>0</v>
      </c>
      <c r="F98" s="141">
        <v>0</v>
      </c>
      <c r="G98" s="137" t="e">
        <f>F98/D98</f>
        <v>#DIV/0!</v>
      </c>
      <c r="H98" s="63" t="e">
        <f>F98/E98</f>
        <v>#DIV/0!</v>
      </c>
      <c r="I98" s="37"/>
    </row>
    <row r="99" spans="1:9" s="16" customFormat="1" ht="91.5" customHeight="1" hidden="1">
      <c r="A99" s="139"/>
      <c r="B99" s="144" t="s">
        <v>1</v>
      </c>
      <c r="C99" s="139" t="s">
        <v>170</v>
      </c>
      <c r="D99" s="141">
        <v>0</v>
      </c>
      <c r="E99" s="141">
        <v>0</v>
      </c>
      <c r="F99" s="141">
        <v>0</v>
      </c>
      <c r="G99" s="137" t="e">
        <f>F99/D99</f>
        <v>#DIV/0!</v>
      </c>
      <c r="H99" s="63" t="e">
        <f>F99/E99</f>
        <v>#DIV/0!</v>
      </c>
      <c r="I99" s="37"/>
    </row>
    <row r="100" spans="1:8" ht="27" customHeight="1">
      <c r="A100" s="122"/>
      <c r="B100" s="67" t="s">
        <v>68</v>
      </c>
      <c r="C100" s="74"/>
      <c r="D100" s="80">
        <f>D32+D46+D51+D59+D90+D94+D96+D88+D92</f>
        <v>101676.40000000001</v>
      </c>
      <c r="E100" s="80">
        <f>E32+E46+E51+E59+E90+E94+E96+E88+E92</f>
        <v>90996.7</v>
      </c>
      <c r="F100" s="80">
        <f>F32+F46+F51+F59+F90+F94+F96+F88+F92</f>
        <v>85130</v>
      </c>
      <c r="G100" s="145">
        <f>F100/D100</f>
        <v>0.8372641045513018</v>
      </c>
      <c r="H100" s="52">
        <f>F100/E100</f>
        <v>0.9355284312508036</v>
      </c>
    </row>
    <row r="101" spans="1:8" ht="12.75">
      <c r="A101" s="146"/>
      <c r="B101" s="121" t="s">
        <v>83</v>
      </c>
      <c r="C101" s="122"/>
      <c r="D101" s="147">
        <f>D96</f>
        <v>0</v>
      </c>
      <c r="E101" s="147">
        <f>E96</f>
        <v>0</v>
      </c>
      <c r="F101" s="147">
        <f>F96</f>
        <v>0</v>
      </c>
      <c r="G101" s="137">
        <v>0</v>
      </c>
      <c r="H101" s="63">
        <v>0</v>
      </c>
    </row>
    <row r="104" spans="2:6" ht="15">
      <c r="B104" s="3" t="s">
        <v>93</v>
      </c>
      <c r="C104" s="6"/>
      <c r="F104" s="1">
        <v>1764.4</v>
      </c>
    </row>
    <row r="105" spans="2:3" ht="15">
      <c r="B105" s="3"/>
      <c r="C105" s="6"/>
    </row>
    <row r="106" spans="2:3" ht="15">
      <c r="B106" s="3" t="s">
        <v>84</v>
      </c>
      <c r="C106" s="6"/>
    </row>
    <row r="107" spans="2:3" ht="15">
      <c r="B107" s="3" t="s">
        <v>85</v>
      </c>
      <c r="C107" s="6"/>
    </row>
    <row r="108" spans="2:3" ht="15">
      <c r="B108" s="3"/>
      <c r="C108" s="6"/>
    </row>
    <row r="109" spans="2:3" ht="15">
      <c r="B109" s="3" t="s">
        <v>86</v>
      </c>
      <c r="C109" s="6"/>
    </row>
    <row r="110" spans="2:3" ht="15">
      <c r="B110" s="3" t="s">
        <v>87</v>
      </c>
      <c r="C110" s="6"/>
    </row>
    <row r="111" spans="2:3" ht="15">
      <c r="B111" s="3"/>
      <c r="C111" s="6"/>
    </row>
    <row r="112" spans="2:3" ht="15">
      <c r="B112" s="3" t="s">
        <v>88</v>
      </c>
      <c r="C112" s="6"/>
    </row>
    <row r="113" spans="2:3" ht="15">
      <c r="B113" s="3" t="s">
        <v>89</v>
      </c>
      <c r="C113" s="6"/>
    </row>
    <row r="114" spans="2:3" ht="15">
      <c r="B114" s="3"/>
      <c r="C114" s="6"/>
    </row>
    <row r="115" spans="2:3" ht="15">
      <c r="B115" s="3" t="s">
        <v>90</v>
      </c>
      <c r="C115" s="6"/>
    </row>
    <row r="116" spans="2:3" ht="15">
      <c r="B116" s="3" t="s">
        <v>91</v>
      </c>
      <c r="C116" s="6"/>
    </row>
    <row r="117" spans="2:3" ht="15">
      <c r="B117" s="3"/>
      <c r="C117" s="6"/>
    </row>
    <row r="118" spans="2:3" ht="15">
      <c r="B118" s="3"/>
      <c r="C118" s="6"/>
    </row>
    <row r="119" spans="2:8" ht="15">
      <c r="B119" s="3" t="s">
        <v>92</v>
      </c>
      <c r="C119" s="6"/>
      <c r="E119" s="148"/>
      <c r="F119" s="148">
        <f>F104+F27-F100</f>
        <v>1377.8999999999942</v>
      </c>
      <c r="H119" s="53"/>
    </row>
    <row r="122" spans="2:3" ht="15">
      <c r="B122" s="3" t="s">
        <v>94</v>
      </c>
      <c r="C122" s="6"/>
    </row>
    <row r="123" spans="2:3" ht="15">
      <c r="B123" s="3" t="s">
        <v>95</v>
      </c>
      <c r="C123" s="6"/>
    </row>
    <row r="124" spans="2:3" ht="15">
      <c r="B124" s="3" t="s">
        <v>96</v>
      </c>
      <c r="C124" s="6"/>
    </row>
  </sheetData>
  <sheetProtection/>
  <mergeCells count="16">
    <mergeCell ref="A1:H1"/>
    <mergeCell ref="G2:G3"/>
    <mergeCell ref="G30:G31"/>
    <mergeCell ref="A29:H29"/>
    <mergeCell ref="F30:F31"/>
    <mergeCell ref="H2:H3"/>
    <mergeCell ref="B2:B3"/>
    <mergeCell ref="D2:D3"/>
    <mergeCell ref="E2:E3"/>
    <mergeCell ref="F2:F3"/>
    <mergeCell ref="A30:A31"/>
    <mergeCell ref="B30:B31"/>
    <mergeCell ref="D30:D31"/>
    <mergeCell ref="H30:H31"/>
    <mergeCell ref="E30:E31"/>
    <mergeCell ref="C30:C31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I85"/>
  <sheetViews>
    <sheetView zoomScalePageLayoutView="0" workbookViewId="0" topLeftCell="A7">
      <selection activeCell="A27" sqref="A27:IV27"/>
    </sheetView>
  </sheetViews>
  <sheetFormatPr defaultColWidth="9.140625" defaultRowHeight="12.75"/>
  <cols>
    <col min="1" max="1" width="6.7109375" style="1" customWidth="1"/>
    <col min="2" max="2" width="37.421875" style="1" customWidth="1"/>
    <col min="3" max="3" width="11.8515625" style="149" customWidth="1"/>
    <col min="4" max="4" width="11.7109375" style="1" customWidth="1"/>
    <col min="5" max="5" width="11.7109375" style="1" hidden="1" customWidth="1"/>
    <col min="6" max="7" width="11.140625" style="1" customWidth="1"/>
    <col min="8" max="8" width="12.00390625" style="30" hidden="1" customWidth="1"/>
    <col min="9" max="9" width="12.57421875" style="30" customWidth="1"/>
    <col min="10" max="16384" width="9.140625" style="1" customWidth="1"/>
  </cols>
  <sheetData>
    <row r="1" spans="1:9" s="7" customFormat="1" ht="57" customHeight="1">
      <c r="A1" s="220" t="s">
        <v>424</v>
      </c>
      <c r="B1" s="220"/>
      <c r="C1" s="220"/>
      <c r="D1" s="220"/>
      <c r="E1" s="220"/>
      <c r="F1" s="220"/>
      <c r="G1" s="220"/>
      <c r="H1" s="220"/>
      <c r="I1" s="36"/>
    </row>
    <row r="2" spans="1:8" ht="12.75" customHeight="1">
      <c r="A2" s="114"/>
      <c r="B2" s="233" t="s">
        <v>2</v>
      </c>
      <c r="C2" s="150"/>
      <c r="D2" s="221" t="s">
        <v>3</v>
      </c>
      <c r="E2" s="229" t="s">
        <v>406</v>
      </c>
      <c r="F2" s="221" t="s">
        <v>4</v>
      </c>
      <c r="G2" s="221" t="s">
        <v>5</v>
      </c>
      <c r="H2" s="226" t="s">
        <v>407</v>
      </c>
    </row>
    <row r="3" spans="1:8" ht="23.25" customHeight="1">
      <c r="A3" s="116"/>
      <c r="B3" s="234"/>
      <c r="C3" s="151"/>
      <c r="D3" s="221"/>
      <c r="E3" s="230"/>
      <c r="F3" s="221"/>
      <c r="G3" s="221"/>
      <c r="H3" s="227"/>
    </row>
    <row r="4" spans="1:8" ht="15">
      <c r="A4" s="116"/>
      <c r="B4" s="117" t="s">
        <v>82</v>
      </c>
      <c r="C4" s="118"/>
      <c r="D4" s="119">
        <f>D5+D6+D7+D8+D9+D10+D11+D12+D13+D14+D15+D16+D17+D18+D19</f>
        <v>3653.2</v>
      </c>
      <c r="E4" s="119">
        <f>E5+E6+E7+E8+E9+E10+E11+E12+E13+E14+E15+E16+E17+E18+E19</f>
        <v>2588</v>
      </c>
      <c r="F4" s="119">
        <f>F5+F6+F7+F8+F9+F10+F11+F12+F13+F14+F15+F16+F17+F18+F19</f>
        <v>2951.3</v>
      </c>
      <c r="G4" s="120">
        <f>F4/D4</f>
        <v>0.8078670754407096</v>
      </c>
      <c r="H4" s="50">
        <f>F4/E4</f>
        <v>1.1403786707882535</v>
      </c>
    </row>
    <row r="5" spans="1:8" ht="15">
      <c r="A5" s="116"/>
      <c r="B5" s="121" t="s">
        <v>6</v>
      </c>
      <c r="C5" s="122"/>
      <c r="D5" s="123">
        <v>160</v>
      </c>
      <c r="E5" s="123">
        <v>95</v>
      </c>
      <c r="F5" s="123">
        <v>122.9</v>
      </c>
      <c r="G5" s="124">
        <f aca="true" t="shared" si="0" ref="G5:G27">F5/D5</f>
        <v>0.7681250000000001</v>
      </c>
      <c r="H5" s="51">
        <f aca="true" t="shared" si="1" ref="H5:H27">F5/E5</f>
        <v>1.2936842105263158</v>
      </c>
    </row>
    <row r="6" spans="1:8" ht="15" hidden="1">
      <c r="A6" s="116"/>
      <c r="B6" s="121" t="s">
        <v>254</v>
      </c>
      <c r="C6" s="122"/>
      <c r="D6" s="123">
        <v>0</v>
      </c>
      <c r="E6" s="123">
        <v>0</v>
      </c>
      <c r="F6" s="123">
        <v>0</v>
      </c>
      <c r="G6" s="124" t="e">
        <f t="shared" si="0"/>
        <v>#DIV/0!</v>
      </c>
      <c r="H6" s="51" t="e">
        <f t="shared" si="1"/>
        <v>#DIV/0!</v>
      </c>
    </row>
    <row r="7" spans="1:8" ht="15">
      <c r="A7" s="116"/>
      <c r="B7" s="121" t="s">
        <v>8</v>
      </c>
      <c r="C7" s="122"/>
      <c r="D7" s="123">
        <v>1570</v>
      </c>
      <c r="E7" s="123">
        <v>1515</v>
      </c>
      <c r="F7" s="123">
        <v>1565.1</v>
      </c>
      <c r="G7" s="124">
        <f t="shared" si="0"/>
        <v>0.9968789808917197</v>
      </c>
      <c r="H7" s="51">
        <f t="shared" si="1"/>
        <v>1.033069306930693</v>
      </c>
    </row>
    <row r="8" spans="1:8" ht="15">
      <c r="A8" s="116"/>
      <c r="B8" s="121" t="s">
        <v>9</v>
      </c>
      <c r="C8" s="122"/>
      <c r="D8" s="123">
        <v>170</v>
      </c>
      <c r="E8" s="123">
        <v>90</v>
      </c>
      <c r="F8" s="123">
        <v>217</v>
      </c>
      <c r="G8" s="124">
        <f t="shared" si="0"/>
        <v>1.276470588235294</v>
      </c>
      <c r="H8" s="51">
        <f t="shared" si="1"/>
        <v>2.411111111111111</v>
      </c>
    </row>
    <row r="9" spans="1:8" ht="15">
      <c r="A9" s="116"/>
      <c r="B9" s="121" t="s">
        <v>10</v>
      </c>
      <c r="C9" s="122"/>
      <c r="D9" s="123">
        <v>1740</v>
      </c>
      <c r="E9" s="123">
        <v>880</v>
      </c>
      <c r="F9" s="123">
        <v>1024.8</v>
      </c>
      <c r="G9" s="124">
        <f t="shared" si="0"/>
        <v>0.5889655172413792</v>
      </c>
      <c r="H9" s="51">
        <f t="shared" si="1"/>
        <v>1.1645454545454546</v>
      </c>
    </row>
    <row r="10" spans="1:8" ht="15">
      <c r="A10" s="116"/>
      <c r="B10" s="121" t="s">
        <v>106</v>
      </c>
      <c r="C10" s="122"/>
      <c r="D10" s="123">
        <v>13.2</v>
      </c>
      <c r="E10" s="123">
        <v>8</v>
      </c>
      <c r="F10" s="123">
        <v>21.5</v>
      </c>
      <c r="G10" s="124">
        <f t="shared" si="0"/>
        <v>1.628787878787879</v>
      </c>
      <c r="H10" s="51">
        <f t="shared" si="1"/>
        <v>2.6875</v>
      </c>
    </row>
    <row r="11" spans="1:8" ht="15">
      <c r="A11" s="116"/>
      <c r="B11" s="121" t="s">
        <v>11</v>
      </c>
      <c r="C11" s="122"/>
      <c r="D11" s="123">
        <v>0</v>
      </c>
      <c r="E11" s="123">
        <v>0</v>
      </c>
      <c r="F11" s="123">
        <v>0</v>
      </c>
      <c r="G11" s="124">
        <v>0</v>
      </c>
      <c r="H11" s="51">
        <v>0</v>
      </c>
    </row>
    <row r="12" spans="1:8" ht="15">
      <c r="A12" s="116"/>
      <c r="B12" s="121" t="s">
        <v>12</v>
      </c>
      <c r="C12" s="122"/>
      <c r="D12" s="123">
        <v>0</v>
      </c>
      <c r="E12" s="123">
        <v>0</v>
      </c>
      <c r="F12" s="123">
        <v>0</v>
      </c>
      <c r="G12" s="124">
        <v>0</v>
      </c>
      <c r="H12" s="51">
        <v>0</v>
      </c>
    </row>
    <row r="13" spans="1:8" ht="15">
      <c r="A13" s="116"/>
      <c r="B13" s="121" t="s">
        <v>13</v>
      </c>
      <c r="C13" s="122"/>
      <c r="D13" s="123">
        <v>0</v>
      </c>
      <c r="E13" s="123">
        <v>0</v>
      </c>
      <c r="F13" s="123">
        <v>0</v>
      </c>
      <c r="G13" s="124">
        <v>0</v>
      </c>
      <c r="H13" s="51">
        <v>0</v>
      </c>
    </row>
    <row r="14" spans="1:8" ht="15">
      <c r="A14" s="116"/>
      <c r="B14" s="121" t="s">
        <v>15</v>
      </c>
      <c r="C14" s="122"/>
      <c r="D14" s="123">
        <v>0</v>
      </c>
      <c r="E14" s="123">
        <v>0</v>
      </c>
      <c r="F14" s="123">
        <v>0</v>
      </c>
      <c r="G14" s="124">
        <v>0</v>
      </c>
      <c r="H14" s="51">
        <v>0</v>
      </c>
    </row>
    <row r="15" spans="1:8" ht="15">
      <c r="A15" s="116"/>
      <c r="B15" s="121" t="s">
        <v>16</v>
      </c>
      <c r="C15" s="122"/>
      <c r="D15" s="123">
        <v>0</v>
      </c>
      <c r="E15" s="123">
        <v>0</v>
      </c>
      <c r="F15" s="123">
        <v>0</v>
      </c>
      <c r="G15" s="124">
        <v>0</v>
      </c>
      <c r="H15" s="51">
        <v>0</v>
      </c>
    </row>
    <row r="16" spans="1:8" ht="25.5">
      <c r="A16" s="116"/>
      <c r="B16" s="121" t="s">
        <v>17</v>
      </c>
      <c r="C16" s="122"/>
      <c r="D16" s="123">
        <v>0</v>
      </c>
      <c r="E16" s="123">
        <v>0</v>
      </c>
      <c r="F16" s="123">
        <v>0</v>
      </c>
      <c r="G16" s="124">
        <v>0</v>
      </c>
      <c r="H16" s="51">
        <v>0</v>
      </c>
    </row>
    <row r="17" spans="1:8" ht="15">
      <c r="A17" s="116"/>
      <c r="B17" s="121" t="s">
        <v>293</v>
      </c>
      <c r="C17" s="122"/>
      <c r="D17" s="123">
        <v>0</v>
      </c>
      <c r="E17" s="123">
        <v>0</v>
      </c>
      <c r="F17" s="123">
        <v>0</v>
      </c>
      <c r="G17" s="124">
        <v>0</v>
      </c>
      <c r="H17" s="51">
        <v>0</v>
      </c>
    </row>
    <row r="18" spans="1:8" ht="15">
      <c r="A18" s="116"/>
      <c r="B18" s="121" t="s">
        <v>119</v>
      </c>
      <c r="C18" s="122"/>
      <c r="D18" s="123">
        <v>0</v>
      </c>
      <c r="E18" s="123">
        <v>0</v>
      </c>
      <c r="F18" s="123">
        <v>0</v>
      </c>
      <c r="G18" s="124">
        <v>0</v>
      </c>
      <c r="H18" s="51">
        <v>0</v>
      </c>
    </row>
    <row r="19" spans="1:8" ht="15">
      <c r="A19" s="116"/>
      <c r="B19" s="121" t="s">
        <v>22</v>
      </c>
      <c r="C19" s="122"/>
      <c r="D19" s="123">
        <v>0</v>
      </c>
      <c r="E19" s="123">
        <v>0</v>
      </c>
      <c r="F19" s="123"/>
      <c r="G19" s="124">
        <v>0</v>
      </c>
      <c r="H19" s="51">
        <v>0</v>
      </c>
    </row>
    <row r="20" spans="1:8" ht="25.5">
      <c r="A20" s="116"/>
      <c r="B20" s="125" t="s">
        <v>81</v>
      </c>
      <c r="C20" s="126"/>
      <c r="D20" s="123">
        <f>D21+D22+D23+D24+D25</f>
        <v>310.1</v>
      </c>
      <c r="E20" s="123">
        <f>E21+E22+E23+E24+E25</f>
        <v>556.6</v>
      </c>
      <c r="F20" s="123">
        <f>F21+F22+F23+F24+F25</f>
        <v>245.7</v>
      </c>
      <c r="G20" s="124">
        <f t="shared" si="0"/>
        <v>0.7923250564334084</v>
      </c>
      <c r="H20" s="51">
        <f t="shared" si="1"/>
        <v>0.44143011139058563</v>
      </c>
    </row>
    <row r="21" spans="1:8" ht="15">
      <c r="A21" s="116"/>
      <c r="B21" s="121" t="s">
        <v>24</v>
      </c>
      <c r="C21" s="122"/>
      <c r="D21" s="123">
        <v>150.1</v>
      </c>
      <c r="E21" s="123">
        <v>439.9</v>
      </c>
      <c r="F21" s="123">
        <v>131.6</v>
      </c>
      <c r="G21" s="124">
        <f t="shared" si="0"/>
        <v>0.8767488341105929</v>
      </c>
      <c r="H21" s="51">
        <f t="shared" si="1"/>
        <v>0.2991588997499432</v>
      </c>
    </row>
    <row r="22" spans="1:8" ht="15">
      <c r="A22" s="116"/>
      <c r="B22" s="121" t="s">
        <v>67</v>
      </c>
      <c r="C22" s="122"/>
      <c r="D22" s="123">
        <v>0</v>
      </c>
      <c r="E22" s="123">
        <v>0</v>
      </c>
      <c r="F22" s="123">
        <v>0</v>
      </c>
      <c r="G22" s="124">
        <v>0</v>
      </c>
      <c r="H22" s="51">
        <v>0</v>
      </c>
    </row>
    <row r="23" spans="1:8" ht="15">
      <c r="A23" s="116"/>
      <c r="B23" s="121" t="s">
        <v>101</v>
      </c>
      <c r="C23" s="122"/>
      <c r="D23" s="123">
        <v>160</v>
      </c>
      <c r="E23" s="123">
        <v>116.7</v>
      </c>
      <c r="F23" s="123">
        <v>114.1</v>
      </c>
      <c r="G23" s="124">
        <f t="shared" si="0"/>
        <v>0.713125</v>
      </c>
      <c r="H23" s="51">
        <f t="shared" si="1"/>
        <v>0.9777206512425021</v>
      </c>
    </row>
    <row r="24" spans="1:8" ht="25.5">
      <c r="A24" s="116"/>
      <c r="B24" s="121" t="s">
        <v>27</v>
      </c>
      <c r="C24" s="122"/>
      <c r="D24" s="123">
        <v>0</v>
      </c>
      <c r="E24" s="123"/>
      <c r="F24" s="123">
        <v>0</v>
      </c>
      <c r="G24" s="124">
        <v>0</v>
      </c>
      <c r="H24" s="51">
        <v>0</v>
      </c>
    </row>
    <row r="25" spans="1:8" ht="26.25" thickBot="1">
      <c r="A25" s="116"/>
      <c r="B25" s="152" t="s">
        <v>154</v>
      </c>
      <c r="C25" s="153"/>
      <c r="D25" s="123">
        <v>0</v>
      </c>
      <c r="E25" s="123">
        <v>0</v>
      </c>
      <c r="F25" s="123">
        <v>0</v>
      </c>
      <c r="G25" s="124">
        <v>0</v>
      </c>
      <c r="H25" s="51">
        <v>0</v>
      </c>
    </row>
    <row r="26" spans="1:8" ht="18.75">
      <c r="A26" s="154"/>
      <c r="B26" s="155" t="s">
        <v>28</v>
      </c>
      <c r="C26" s="156"/>
      <c r="D26" s="133">
        <f>D4+D20</f>
        <v>3963.2999999999997</v>
      </c>
      <c r="E26" s="133">
        <f>E4+E20</f>
        <v>3144.6</v>
      </c>
      <c r="F26" s="133">
        <f>F4+F20</f>
        <v>3197</v>
      </c>
      <c r="G26" s="124">
        <f t="shared" si="0"/>
        <v>0.8066510231372847</v>
      </c>
      <c r="H26" s="51">
        <f t="shared" si="1"/>
        <v>1.0166634866119697</v>
      </c>
    </row>
    <row r="27" spans="1:8" ht="15" hidden="1">
      <c r="A27" s="116"/>
      <c r="B27" s="121" t="s">
        <v>107</v>
      </c>
      <c r="C27" s="122"/>
      <c r="D27" s="123">
        <f>D4</f>
        <v>3653.2</v>
      </c>
      <c r="E27" s="123">
        <f>E4</f>
        <v>2588</v>
      </c>
      <c r="F27" s="123">
        <f>F4</f>
        <v>2951.3</v>
      </c>
      <c r="G27" s="124">
        <f t="shared" si="0"/>
        <v>0.8078670754407096</v>
      </c>
      <c r="H27" s="51">
        <f t="shared" si="1"/>
        <v>1.1403786707882535</v>
      </c>
    </row>
    <row r="28" spans="1:8" ht="12.75">
      <c r="A28" s="223"/>
      <c r="B28" s="224"/>
      <c r="C28" s="224"/>
      <c r="D28" s="224"/>
      <c r="E28" s="224"/>
      <c r="F28" s="224"/>
      <c r="G28" s="224"/>
      <c r="H28" s="225"/>
    </row>
    <row r="29" spans="1:8" ht="15" customHeight="1">
      <c r="A29" s="231" t="s">
        <v>158</v>
      </c>
      <c r="B29" s="233" t="s">
        <v>29</v>
      </c>
      <c r="C29" s="235" t="s">
        <v>189</v>
      </c>
      <c r="D29" s="222" t="s">
        <v>3</v>
      </c>
      <c r="E29" s="216" t="s">
        <v>406</v>
      </c>
      <c r="F29" s="216" t="s">
        <v>4</v>
      </c>
      <c r="G29" s="222" t="s">
        <v>5</v>
      </c>
      <c r="H29" s="214" t="s">
        <v>407</v>
      </c>
    </row>
    <row r="30" spans="1:8" ht="15" customHeight="1">
      <c r="A30" s="232"/>
      <c r="B30" s="234"/>
      <c r="C30" s="236"/>
      <c r="D30" s="222"/>
      <c r="E30" s="217"/>
      <c r="F30" s="217"/>
      <c r="G30" s="222"/>
      <c r="H30" s="215"/>
    </row>
    <row r="31" spans="1:8" ht="12.75">
      <c r="A31" s="126" t="s">
        <v>69</v>
      </c>
      <c r="B31" s="125" t="s">
        <v>30</v>
      </c>
      <c r="C31" s="126"/>
      <c r="D31" s="136">
        <f>D32+D33+D34+D35</f>
        <v>2014.4</v>
      </c>
      <c r="E31" s="136">
        <f>E32+E33+E34+E35</f>
        <v>1533.5</v>
      </c>
      <c r="F31" s="136">
        <f>F32+F33+F34+F35</f>
        <v>1453.3</v>
      </c>
      <c r="G31" s="137">
        <f>F31/D31</f>
        <v>0.7214555202541699</v>
      </c>
      <c r="H31" s="63">
        <f>F31/E31</f>
        <v>0.9477013368112162</v>
      </c>
    </row>
    <row r="32" spans="1:8" ht="12.75" hidden="1">
      <c r="A32" s="122" t="s">
        <v>70</v>
      </c>
      <c r="B32" s="121" t="s">
        <v>102</v>
      </c>
      <c r="C32" s="122"/>
      <c r="D32" s="138">
        <v>0</v>
      </c>
      <c r="E32" s="138">
        <v>0</v>
      </c>
      <c r="F32" s="138">
        <v>0</v>
      </c>
      <c r="G32" s="137" t="e">
        <f aca="true" t="shared" si="2" ref="G32:G63">F32/D32</f>
        <v>#DIV/0!</v>
      </c>
      <c r="H32" s="63" t="e">
        <f aca="true" t="shared" si="3" ref="H32:H63">F32/E32</f>
        <v>#DIV/0!</v>
      </c>
    </row>
    <row r="33" spans="1:8" ht="66.75" customHeight="1">
      <c r="A33" s="122" t="s">
        <v>72</v>
      </c>
      <c r="B33" s="121" t="s">
        <v>162</v>
      </c>
      <c r="C33" s="122" t="s">
        <v>72</v>
      </c>
      <c r="D33" s="138">
        <v>1988</v>
      </c>
      <c r="E33" s="138">
        <v>1521.6</v>
      </c>
      <c r="F33" s="138">
        <v>1450.6</v>
      </c>
      <c r="G33" s="137">
        <f t="shared" si="2"/>
        <v>0.7296780684104627</v>
      </c>
      <c r="H33" s="63">
        <f t="shared" si="3"/>
        <v>0.9533385909568874</v>
      </c>
    </row>
    <row r="34" spans="1:8" ht="12.75">
      <c r="A34" s="122" t="s">
        <v>74</v>
      </c>
      <c r="B34" s="121" t="s">
        <v>35</v>
      </c>
      <c r="C34" s="122"/>
      <c r="D34" s="138">
        <v>10</v>
      </c>
      <c r="E34" s="138">
        <v>7.5</v>
      </c>
      <c r="F34" s="138">
        <v>0</v>
      </c>
      <c r="G34" s="137">
        <f t="shared" si="2"/>
        <v>0</v>
      </c>
      <c r="H34" s="63">
        <f t="shared" si="3"/>
        <v>0</v>
      </c>
    </row>
    <row r="35" spans="1:8" ht="12.75">
      <c r="A35" s="122" t="s">
        <v>129</v>
      </c>
      <c r="B35" s="121" t="s">
        <v>122</v>
      </c>
      <c r="C35" s="122"/>
      <c r="D35" s="138">
        <f>D36+D37</f>
        <v>16.4</v>
      </c>
      <c r="E35" s="138">
        <f>E36+E37</f>
        <v>4.4</v>
      </c>
      <c r="F35" s="138">
        <f>F36+F37</f>
        <v>2.7</v>
      </c>
      <c r="G35" s="137">
        <f t="shared" si="2"/>
        <v>0.16463414634146345</v>
      </c>
      <c r="H35" s="63">
        <f t="shared" si="3"/>
        <v>0.6136363636363636</v>
      </c>
    </row>
    <row r="36" spans="1:9" s="16" customFormat="1" ht="25.5">
      <c r="A36" s="139"/>
      <c r="B36" s="140" t="s">
        <v>115</v>
      </c>
      <c r="C36" s="139" t="s">
        <v>301</v>
      </c>
      <c r="D36" s="141">
        <v>4.4</v>
      </c>
      <c r="E36" s="141">
        <v>4.4</v>
      </c>
      <c r="F36" s="141">
        <v>2.7</v>
      </c>
      <c r="G36" s="137">
        <f t="shared" si="2"/>
        <v>0.6136363636363636</v>
      </c>
      <c r="H36" s="63">
        <f t="shared" si="3"/>
        <v>0.6136363636363636</v>
      </c>
      <c r="I36" s="37"/>
    </row>
    <row r="37" spans="1:9" s="16" customFormat="1" ht="38.25">
      <c r="A37" s="139"/>
      <c r="B37" s="140" t="s">
        <v>205</v>
      </c>
      <c r="C37" s="139" t="s">
        <v>355</v>
      </c>
      <c r="D37" s="141">
        <v>12</v>
      </c>
      <c r="E37" s="141"/>
      <c r="F37" s="141">
        <v>0</v>
      </c>
      <c r="G37" s="137">
        <f t="shared" si="2"/>
        <v>0</v>
      </c>
      <c r="H37" s="63"/>
      <c r="I37" s="37"/>
    </row>
    <row r="38" spans="1:8" ht="12.75">
      <c r="A38" s="126" t="s">
        <v>110</v>
      </c>
      <c r="B38" s="125" t="s">
        <v>103</v>
      </c>
      <c r="C38" s="126"/>
      <c r="D38" s="138">
        <f>D39</f>
        <v>160</v>
      </c>
      <c r="E38" s="138">
        <f>E39</f>
        <v>160</v>
      </c>
      <c r="F38" s="138">
        <f>F39</f>
        <v>114.1</v>
      </c>
      <c r="G38" s="137">
        <f t="shared" si="2"/>
        <v>0.713125</v>
      </c>
      <c r="H38" s="63">
        <f t="shared" si="3"/>
        <v>0.713125</v>
      </c>
    </row>
    <row r="39" spans="1:8" ht="39.75" customHeight="1">
      <c r="A39" s="122" t="s">
        <v>111</v>
      </c>
      <c r="B39" s="121" t="s">
        <v>166</v>
      </c>
      <c r="C39" s="122" t="s">
        <v>230</v>
      </c>
      <c r="D39" s="138">
        <v>160</v>
      </c>
      <c r="E39" s="138">
        <v>160</v>
      </c>
      <c r="F39" s="138">
        <v>114.1</v>
      </c>
      <c r="G39" s="137">
        <f t="shared" si="2"/>
        <v>0.713125</v>
      </c>
      <c r="H39" s="63">
        <f t="shared" si="3"/>
        <v>0.713125</v>
      </c>
    </row>
    <row r="40" spans="1:8" ht="25.5" hidden="1">
      <c r="A40" s="126" t="s">
        <v>75</v>
      </c>
      <c r="B40" s="125" t="s">
        <v>38</v>
      </c>
      <c r="C40" s="126"/>
      <c r="D40" s="136">
        <f aca="true" t="shared" si="4" ref="D40:F41">D41</f>
        <v>0</v>
      </c>
      <c r="E40" s="136">
        <f t="shared" si="4"/>
        <v>0</v>
      </c>
      <c r="F40" s="136">
        <f t="shared" si="4"/>
        <v>0</v>
      </c>
      <c r="G40" s="137" t="e">
        <f t="shared" si="2"/>
        <v>#DIV/0!</v>
      </c>
      <c r="H40" s="63" t="e">
        <f t="shared" si="3"/>
        <v>#DIV/0!</v>
      </c>
    </row>
    <row r="41" spans="1:8" ht="12.75" hidden="1">
      <c r="A41" s="122" t="s">
        <v>112</v>
      </c>
      <c r="B41" s="121" t="s">
        <v>105</v>
      </c>
      <c r="C41" s="122"/>
      <c r="D41" s="138">
        <f t="shared" si="4"/>
        <v>0</v>
      </c>
      <c r="E41" s="138">
        <f t="shared" si="4"/>
        <v>0</v>
      </c>
      <c r="F41" s="138">
        <f t="shared" si="4"/>
        <v>0</v>
      </c>
      <c r="G41" s="137" t="e">
        <f t="shared" si="2"/>
        <v>#DIV/0!</v>
      </c>
      <c r="H41" s="63" t="e">
        <f t="shared" si="3"/>
        <v>#DIV/0!</v>
      </c>
    </row>
    <row r="42" spans="1:9" s="16" customFormat="1" ht="51" hidden="1">
      <c r="A42" s="139"/>
      <c r="B42" s="140" t="s">
        <v>191</v>
      </c>
      <c r="C42" s="139" t="s">
        <v>192</v>
      </c>
      <c r="D42" s="141">
        <v>0</v>
      </c>
      <c r="E42" s="141">
        <v>0</v>
      </c>
      <c r="F42" s="141">
        <v>0</v>
      </c>
      <c r="G42" s="137" t="e">
        <f t="shared" si="2"/>
        <v>#DIV/0!</v>
      </c>
      <c r="H42" s="63" t="e">
        <f t="shared" si="3"/>
        <v>#DIV/0!</v>
      </c>
      <c r="I42" s="37"/>
    </row>
    <row r="43" spans="1:9" s="11" customFormat="1" ht="12.75">
      <c r="A43" s="126" t="s">
        <v>76</v>
      </c>
      <c r="B43" s="125" t="s">
        <v>40</v>
      </c>
      <c r="C43" s="126"/>
      <c r="D43" s="136">
        <f aca="true" t="shared" si="5" ref="D43:F44">D44</f>
        <v>20.6</v>
      </c>
      <c r="E43" s="136">
        <f t="shared" si="5"/>
        <v>8.6</v>
      </c>
      <c r="F43" s="136">
        <f t="shared" si="5"/>
        <v>20.6</v>
      </c>
      <c r="G43" s="137">
        <f t="shared" si="2"/>
        <v>1</v>
      </c>
      <c r="H43" s="63">
        <f t="shared" si="3"/>
        <v>2.3953488372093026</v>
      </c>
      <c r="I43" s="38"/>
    </row>
    <row r="44" spans="1:8" ht="25.5">
      <c r="A44" s="134" t="s">
        <v>77</v>
      </c>
      <c r="B44" s="157" t="s">
        <v>124</v>
      </c>
      <c r="C44" s="122"/>
      <c r="D44" s="138">
        <f t="shared" si="5"/>
        <v>20.6</v>
      </c>
      <c r="E44" s="138">
        <f t="shared" si="5"/>
        <v>8.6</v>
      </c>
      <c r="F44" s="138">
        <f t="shared" si="5"/>
        <v>20.6</v>
      </c>
      <c r="G44" s="137">
        <f t="shared" si="2"/>
        <v>1</v>
      </c>
      <c r="H44" s="63">
        <f t="shared" si="3"/>
        <v>2.3953488372093026</v>
      </c>
    </row>
    <row r="45" spans="1:9" s="16" customFormat="1" ht="25.5">
      <c r="A45" s="139"/>
      <c r="B45" s="158" t="s">
        <v>124</v>
      </c>
      <c r="C45" s="139" t="s">
        <v>370</v>
      </c>
      <c r="D45" s="141">
        <v>20.6</v>
      </c>
      <c r="E45" s="141">
        <v>8.6</v>
      </c>
      <c r="F45" s="141">
        <v>20.6</v>
      </c>
      <c r="G45" s="137">
        <f t="shared" si="2"/>
        <v>1</v>
      </c>
      <c r="H45" s="63">
        <f t="shared" si="3"/>
        <v>2.3953488372093026</v>
      </c>
      <c r="I45" s="37"/>
    </row>
    <row r="46" spans="1:8" ht="25.5">
      <c r="A46" s="143" t="s">
        <v>78</v>
      </c>
      <c r="B46" s="125" t="s">
        <v>41</v>
      </c>
      <c r="C46" s="126"/>
      <c r="D46" s="136">
        <f>D47</f>
        <v>706</v>
      </c>
      <c r="E46" s="136">
        <f>E47</f>
        <v>593.4</v>
      </c>
      <c r="F46" s="136">
        <f>F47</f>
        <v>610.5</v>
      </c>
      <c r="G46" s="137">
        <f t="shared" si="2"/>
        <v>0.8647308781869688</v>
      </c>
      <c r="H46" s="63">
        <f t="shared" si="3"/>
        <v>1.0288169868554096</v>
      </c>
    </row>
    <row r="47" spans="1:8" ht="12.75">
      <c r="A47" s="126" t="s">
        <v>44</v>
      </c>
      <c r="B47" s="125" t="s">
        <v>45</v>
      </c>
      <c r="C47" s="126"/>
      <c r="D47" s="136">
        <f>D48+D49+D51+D50</f>
        <v>706</v>
      </c>
      <c r="E47" s="136">
        <f>E48+E49+E51+E50</f>
        <v>593.4</v>
      </c>
      <c r="F47" s="136">
        <f>F48+F49+F51+F50</f>
        <v>610.5</v>
      </c>
      <c r="G47" s="137">
        <f t="shared" si="2"/>
        <v>0.8647308781869688</v>
      </c>
      <c r="H47" s="63">
        <f t="shared" si="3"/>
        <v>1.0288169868554096</v>
      </c>
    </row>
    <row r="48" spans="1:8" ht="12.75">
      <c r="A48" s="122"/>
      <c r="B48" s="121" t="s">
        <v>98</v>
      </c>
      <c r="C48" s="122" t="s">
        <v>302</v>
      </c>
      <c r="D48" s="138">
        <v>203.2</v>
      </c>
      <c r="E48" s="138">
        <v>147.6</v>
      </c>
      <c r="F48" s="138">
        <v>164.7</v>
      </c>
      <c r="G48" s="137">
        <f t="shared" si="2"/>
        <v>0.8105314960629921</v>
      </c>
      <c r="H48" s="63">
        <f t="shared" si="3"/>
        <v>1.1158536585365852</v>
      </c>
    </row>
    <row r="49" spans="1:9" s="16" customFormat="1" ht="20.25" customHeight="1">
      <c r="A49" s="139"/>
      <c r="B49" s="121" t="s">
        <v>227</v>
      </c>
      <c r="C49" s="139" t="s">
        <v>303</v>
      </c>
      <c r="D49" s="141">
        <v>22.1</v>
      </c>
      <c r="E49" s="141">
        <v>22.1</v>
      </c>
      <c r="F49" s="141">
        <v>22.1</v>
      </c>
      <c r="G49" s="137">
        <f t="shared" si="2"/>
        <v>1</v>
      </c>
      <c r="H49" s="63">
        <f t="shared" si="3"/>
        <v>1</v>
      </c>
      <c r="I49" s="37"/>
    </row>
    <row r="50" spans="1:9" s="16" customFormat="1" ht="20.25" customHeight="1" hidden="1">
      <c r="A50" s="139"/>
      <c r="B50" s="121" t="s">
        <v>299</v>
      </c>
      <c r="C50" s="139" t="s">
        <v>304</v>
      </c>
      <c r="D50" s="141">
        <v>0</v>
      </c>
      <c r="E50" s="141">
        <v>0</v>
      </c>
      <c r="F50" s="141">
        <v>0</v>
      </c>
      <c r="G50" s="137" t="e">
        <f t="shared" si="2"/>
        <v>#DIV/0!</v>
      </c>
      <c r="H50" s="63" t="e">
        <f t="shared" si="3"/>
        <v>#DIV/0!</v>
      </c>
      <c r="I50" s="37"/>
    </row>
    <row r="51" spans="1:9" s="16" customFormat="1" ht="20.25" customHeight="1">
      <c r="A51" s="139"/>
      <c r="B51" s="121" t="s">
        <v>176</v>
      </c>
      <c r="C51" s="139" t="s">
        <v>305</v>
      </c>
      <c r="D51" s="141">
        <v>480.7</v>
      </c>
      <c r="E51" s="141">
        <v>423.7</v>
      </c>
      <c r="F51" s="141">
        <v>423.7</v>
      </c>
      <c r="G51" s="137">
        <f t="shared" si="2"/>
        <v>0.8814229249011858</v>
      </c>
      <c r="H51" s="63">
        <f t="shared" si="3"/>
        <v>1</v>
      </c>
      <c r="I51" s="37"/>
    </row>
    <row r="52" spans="1:8" ht="28.5" customHeight="1">
      <c r="A52" s="142" t="s">
        <v>127</v>
      </c>
      <c r="B52" s="135" t="s">
        <v>125</v>
      </c>
      <c r="C52" s="142"/>
      <c r="D52" s="138">
        <f aca="true" t="shared" si="6" ref="D52:F53">D53</f>
        <v>1.1</v>
      </c>
      <c r="E52" s="138">
        <f t="shared" si="6"/>
        <v>0.9</v>
      </c>
      <c r="F52" s="138">
        <f t="shared" si="6"/>
        <v>1.1</v>
      </c>
      <c r="G52" s="137">
        <f t="shared" si="2"/>
        <v>1</v>
      </c>
      <c r="H52" s="63">
        <f t="shared" si="3"/>
        <v>1.2222222222222223</v>
      </c>
    </row>
    <row r="53" spans="1:8" ht="42.75" customHeight="1">
      <c r="A53" s="134" t="s">
        <v>121</v>
      </c>
      <c r="B53" s="157" t="s">
        <v>128</v>
      </c>
      <c r="C53" s="134"/>
      <c r="D53" s="138">
        <f t="shared" si="6"/>
        <v>1.1</v>
      </c>
      <c r="E53" s="138">
        <f t="shared" si="6"/>
        <v>0.9</v>
      </c>
      <c r="F53" s="138">
        <f t="shared" si="6"/>
        <v>1.1</v>
      </c>
      <c r="G53" s="137">
        <f t="shared" si="2"/>
        <v>1</v>
      </c>
      <c r="H53" s="63">
        <f t="shared" si="3"/>
        <v>1.2222222222222223</v>
      </c>
    </row>
    <row r="54" spans="1:9" s="16" customFormat="1" ht="42" customHeight="1">
      <c r="A54" s="139"/>
      <c r="B54" s="140" t="s">
        <v>233</v>
      </c>
      <c r="C54" s="139" t="s">
        <v>306</v>
      </c>
      <c r="D54" s="141">
        <v>1.1</v>
      </c>
      <c r="E54" s="141">
        <v>0.9</v>
      </c>
      <c r="F54" s="141">
        <v>1.1</v>
      </c>
      <c r="G54" s="137">
        <f t="shared" si="2"/>
        <v>1</v>
      </c>
      <c r="H54" s="63">
        <f t="shared" si="3"/>
        <v>1.2222222222222223</v>
      </c>
      <c r="I54" s="37"/>
    </row>
    <row r="55" spans="1:8" ht="17.25" customHeight="1" hidden="1">
      <c r="A55" s="126" t="s">
        <v>46</v>
      </c>
      <c r="B55" s="125" t="s">
        <v>47</v>
      </c>
      <c r="C55" s="126"/>
      <c r="D55" s="136">
        <f aca="true" t="shared" si="7" ref="D55:F56">D56</f>
        <v>0</v>
      </c>
      <c r="E55" s="136">
        <f t="shared" si="7"/>
        <v>0</v>
      </c>
      <c r="F55" s="136">
        <f t="shared" si="7"/>
        <v>0</v>
      </c>
      <c r="G55" s="137" t="e">
        <f t="shared" si="2"/>
        <v>#DIV/0!</v>
      </c>
      <c r="H55" s="63" t="e">
        <f t="shared" si="3"/>
        <v>#DIV/0!</v>
      </c>
    </row>
    <row r="56" spans="1:8" ht="14.25" customHeight="1" hidden="1">
      <c r="A56" s="122" t="s">
        <v>51</v>
      </c>
      <c r="B56" s="121" t="s">
        <v>52</v>
      </c>
      <c r="C56" s="122"/>
      <c r="D56" s="138">
        <f t="shared" si="7"/>
        <v>0</v>
      </c>
      <c r="E56" s="138">
        <f t="shared" si="7"/>
        <v>0</v>
      </c>
      <c r="F56" s="138">
        <f t="shared" si="7"/>
        <v>0</v>
      </c>
      <c r="G56" s="137" t="e">
        <f t="shared" si="2"/>
        <v>#DIV/0!</v>
      </c>
      <c r="H56" s="63" t="e">
        <f t="shared" si="3"/>
        <v>#DIV/0!</v>
      </c>
    </row>
    <row r="57" spans="1:9" s="16" customFormat="1" ht="39" customHeight="1" hidden="1">
      <c r="A57" s="139"/>
      <c r="B57" s="140" t="s">
        <v>228</v>
      </c>
      <c r="C57" s="139" t="s">
        <v>229</v>
      </c>
      <c r="D57" s="141">
        <v>0</v>
      </c>
      <c r="E57" s="141">
        <v>0</v>
      </c>
      <c r="F57" s="141">
        <v>0</v>
      </c>
      <c r="G57" s="137" t="e">
        <f t="shared" si="2"/>
        <v>#DIV/0!</v>
      </c>
      <c r="H57" s="63" t="e">
        <f t="shared" si="3"/>
        <v>#DIV/0!</v>
      </c>
      <c r="I57" s="37"/>
    </row>
    <row r="58" spans="1:8" ht="17.25" customHeight="1">
      <c r="A58" s="126">
        <v>1000</v>
      </c>
      <c r="B58" s="125" t="s">
        <v>61</v>
      </c>
      <c r="C58" s="126"/>
      <c r="D58" s="136">
        <f>D59</f>
        <v>36</v>
      </c>
      <c r="E58" s="136">
        <f>E59</f>
        <v>27</v>
      </c>
      <c r="F58" s="136">
        <f>F59</f>
        <v>30</v>
      </c>
      <c r="G58" s="137">
        <f t="shared" si="2"/>
        <v>0.8333333333333334</v>
      </c>
      <c r="H58" s="63">
        <f t="shared" si="3"/>
        <v>1.1111111111111112</v>
      </c>
    </row>
    <row r="59" spans="1:8" ht="16.5" customHeight="1">
      <c r="A59" s="122">
        <v>1001</v>
      </c>
      <c r="B59" s="121" t="s">
        <v>179</v>
      </c>
      <c r="C59" s="122" t="s">
        <v>307</v>
      </c>
      <c r="D59" s="138">
        <v>36</v>
      </c>
      <c r="E59" s="138">
        <v>27</v>
      </c>
      <c r="F59" s="138">
        <v>30</v>
      </c>
      <c r="G59" s="137">
        <f t="shared" si="2"/>
        <v>0.8333333333333334</v>
      </c>
      <c r="H59" s="63">
        <f t="shared" si="3"/>
        <v>1.1111111111111112</v>
      </c>
    </row>
    <row r="60" spans="1:8" ht="30.75" customHeight="1">
      <c r="A60" s="126"/>
      <c r="B60" s="125" t="s">
        <v>99</v>
      </c>
      <c r="C60" s="126"/>
      <c r="D60" s="138">
        <f>D61</f>
        <v>2026</v>
      </c>
      <c r="E60" s="138">
        <f>E61</f>
        <v>2352.2</v>
      </c>
      <c r="F60" s="138">
        <f>F61</f>
        <v>1780</v>
      </c>
      <c r="G60" s="137">
        <f t="shared" si="2"/>
        <v>0.87857847976308</v>
      </c>
      <c r="H60" s="63">
        <f t="shared" si="3"/>
        <v>0.7567383725873651</v>
      </c>
    </row>
    <row r="61" spans="1:9" s="16" customFormat="1" ht="25.5">
      <c r="A61" s="139"/>
      <c r="B61" s="140" t="s">
        <v>100</v>
      </c>
      <c r="C61" s="139" t="s">
        <v>193</v>
      </c>
      <c r="D61" s="141">
        <v>2026</v>
      </c>
      <c r="E61" s="141">
        <v>2352.2</v>
      </c>
      <c r="F61" s="141">
        <v>1780</v>
      </c>
      <c r="G61" s="137">
        <f t="shared" si="2"/>
        <v>0.87857847976308</v>
      </c>
      <c r="H61" s="63">
        <f t="shared" si="3"/>
        <v>0.7567383725873651</v>
      </c>
      <c r="I61" s="37"/>
    </row>
    <row r="62" spans="1:8" ht="15.75">
      <c r="A62" s="126"/>
      <c r="B62" s="67" t="s">
        <v>68</v>
      </c>
      <c r="C62" s="74"/>
      <c r="D62" s="80">
        <f>D31+D38+D40+D43+D46++D52+D55+D58+D60</f>
        <v>4964.1</v>
      </c>
      <c r="E62" s="80">
        <f>E31+E38+E40+E43+E46++E52+E55+E58+E60</f>
        <v>4675.6</v>
      </c>
      <c r="F62" s="80">
        <f>F31+F38+F40+F43+F46++F52+F55+F58+F60</f>
        <v>4009.6</v>
      </c>
      <c r="G62" s="145">
        <f t="shared" si="2"/>
        <v>0.8077194254749098</v>
      </c>
      <c r="H62" s="52">
        <f t="shared" si="3"/>
        <v>0.8575583882282487</v>
      </c>
    </row>
    <row r="63" spans="1:8" ht="15.75" customHeight="1">
      <c r="A63" s="146"/>
      <c r="B63" s="121" t="s">
        <v>83</v>
      </c>
      <c r="C63" s="122"/>
      <c r="D63" s="159">
        <f>D60</f>
        <v>2026</v>
      </c>
      <c r="E63" s="159">
        <f>E60</f>
        <v>2352.2</v>
      </c>
      <c r="F63" s="159">
        <f>F60</f>
        <v>1780</v>
      </c>
      <c r="G63" s="137">
        <f t="shared" si="2"/>
        <v>0.87857847976308</v>
      </c>
      <c r="H63" s="63">
        <f t="shared" si="3"/>
        <v>0.7567383725873651</v>
      </c>
    </row>
    <row r="64" ht="12.75">
      <c r="A64" s="149"/>
    </row>
    <row r="65" spans="1:6" ht="15">
      <c r="A65" s="149"/>
      <c r="B65" s="3" t="s">
        <v>93</v>
      </c>
      <c r="C65" s="6"/>
      <c r="F65" s="1">
        <v>1000.8</v>
      </c>
    </row>
    <row r="66" spans="1:3" ht="15">
      <c r="A66" s="149"/>
      <c r="B66" s="3"/>
      <c r="C66" s="6"/>
    </row>
    <row r="67" spans="1:3" ht="15">
      <c r="A67" s="149"/>
      <c r="B67" s="3" t="s">
        <v>84</v>
      </c>
      <c r="C67" s="6"/>
    </row>
    <row r="68" spans="1:3" ht="15">
      <c r="A68" s="149"/>
      <c r="B68" s="3" t="s">
        <v>85</v>
      </c>
      <c r="C68" s="6"/>
    </row>
    <row r="69" spans="1:3" ht="15">
      <c r="A69" s="149"/>
      <c r="B69" s="3"/>
      <c r="C69" s="6"/>
    </row>
    <row r="70" spans="1:3" ht="15">
      <c r="A70" s="149"/>
      <c r="B70" s="3" t="s">
        <v>86</v>
      </c>
      <c r="C70" s="6"/>
    </row>
    <row r="71" spans="1:3" ht="15">
      <c r="A71" s="149"/>
      <c r="B71" s="3" t="s">
        <v>87</v>
      </c>
      <c r="C71" s="6"/>
    </row>
    <row r="72" spans="1:3" ht="15">
      <c r="A72" s="149"/>
      <c r="B72" s="3"/>
      <c r="C72" s="6"/>
    </row>
    <row r="73" spans="1:3" ht="15">
      <c r="A73" s="149"/>
      <c r="B73" s="3" t="s">
        <v>88</v>
      </c>
      <c r="C73" s="6"/>
    </row>
    <row r="74" spans="1:3" ht="15">
      <c r="A74" s="149"/>
      <c r="B74" s="3" t="s">
        <v>89</v>
      </c>
      <c r="C74" s="6"/>
    </row>
    <row r="75" spans="1:3" ht="15">
      <c r="A75" s="149"/>
      <c r="B75" s="3"/>
      <c r="C75" s="6"/>
    </row>
    <row r="76" spans="1:3" ht="15">
      <c r="A76" s="149"/>
      <c r="B76" s="3" t="s">
        <v>90</v>
      </c>
      <c r="C76" s="6"/>
    </row>
    <row r="77" spans="1:3" ht="15">
      <c r="A77" s="149"/>
      <c r="B77" s="3" t="s">
        <v>91</v>
      </c>
      <c r="C77" s="6"/>
    </row>
    <row r="78" spans="1:3" ht="15">
      <c r="A78" s="149"/>
      <c r="B78" s="3"/>
      <c r="C78" s="6"/>
    </row>
    <row r="79" spans="1:3" ht="15">
      <c r="A79" s="149"/>
      <c r="B79" s="3"/>
      <c r="C79" s="6"/>
    </row>
    <row r="80" spans="1:8" ht="15">
      <c r="A80" s="149"/>
      <c r="B80" s="3" t="s">
        <v>92</v>
      </c>
      <c r="C80" s="6"/>
      <c r="F80" s="148">
        <f>F65+F26-F62</f>
        <v>188.20000000000027</v>
      </c>
      <c r="H80" s="53"/>
    </row>
    <row r="81" ht="12.75">
      <c r="A81" s="149"/>
    </row>
    <row r="82" ht="12.75">
      <c r="A82" s="149"/>
    </row>
    <row r="83" spans="1:3" ht="15">
      <c r="A83" s="149"/>
      <c r="B83" s="3" t="s">
        <v>94</v>
      </c>
      <c r="C83" s="6"/>
    </row>
    <row r="84" spans="1:3" ht="15">
      <c r="A84" s="149"/>
      <c r="B84" s="3" t="s">
        <v>95</v>
      </c>
      <c r="C84" s="6"/>
    </row>
    <row r="85" spans="1:3" ht="15">
      <c r="A85" s="149"/>
      <c r="B85" s="3" t="s">
        <v>96</v>
      </c>
      <c r="C85" s="6"/>
    </row>
  </sheetData>
  <sheetProtection/>
  <mergeCells count="16">
    <mergeCell ref="A1:H1"/>
    <mergeCell ref="G2:G3"/>
    <mergeCell ref="G29:G30"/>
    <mergeCell ref="A28:H28"/>
    <mergeCell ref="F29:F30"/>
    <mergeCell ref="H2:H3"/>
    <mergeCell ref="B2:B3"/>
    <mergeCell ref="D2:D3"/>
    <mergeCell ref="E2:E3"/>
    <mergeCell ref="F2:F3"/>
    <mergeCell ref="A29:A30"/>
    <mergeCell ref="B29:B30"/>
    <mergeCell ref="D29:D30"/>
    <mergeCell ref="H29:H30"/>
    <mergeCell ref="E29:E30"/>
    <mergeCell ref="C29:C30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3"/>
  <sheetViews>
    <sheetView zoomScalePageLayoutView="0" workbookViewId="0" topLeftCell="A13">
      <selection activeCell="A28" sqref="A28:IV28"/>
    </sheetView>
  </sheetViews>
  <sheetFormatPr defaultColWidth="9.140625" defaultRowHeight="12.75"/>
  <cols>
    <col min="1" max="1" width="7.8515625" style="1" customWidth="1"/>
    <col min="2" max="2" width="38.140625" style="1" customWidth="1"/>
    <col min="3" max="3" width="11.00390625" style="149" hidden="1" customWidth="1"/>
    <col min="4" max="4" width="11.7109375" style="1" customWidth="1"/>
    <col min="5" max="5" width="11.7109375" style="1" hidden="1" customWidth="1"/>
    <col min="6" max="7" width="12.57421875" style="1" customWidth="1"/>
    <col min="8" max="8" width="11.140625" style="30" hidden="1" customWidth="1"/>
    <col min="9" max="9" width="9.140625" style="30" customWidth="1"/>
    <col min="10" max="16384" width="9.140625" style="1" customWidth="1"/>
  </cols>
  <sheetData>
    <row r="1" spans="1:9" s="5" customFormat="1" ht="66.75" customHeight="1">
      <c r="A1" s="220" t="s">
        <v>425</v>
      </c>
      <c r="B1" s="220"/>
      <c r="C1" s="220"/>
      <c r="D1" s="220"/>
      <c r="E1" s="220"/>
      <c r="F1" s="220"/>
      <c r="G1" s="220"/>
      <c r="H1" s="220"/>
      <c r="I1" s="39"/>
    </row>
    <row r="2" spans="1:8" ht="12.75" customHeight="1">
      <c r="A2" s="160"/>
      <c r="B2" s="228" t="s">
        <v>2</v>
      </c>
      <c r="C2" s="115"/>
      <c r="D2" s="221" t="s">
        <v>3</v>
      </c>
      <c r="E2" s="229" t="s">
        <v>406</v>
      </c>
      <c r="F2" s="221" t="s">
        <v>4</v>
      </c>
      <c r="G2" s="221" t="s">
        <v>5</v>
      </c>
      <c r="H2" s="226" t="s">
        <v>407</v>
      </c>
    </row>
    <row r="3" spans="1:8" ht="21.75" customHeight="1">
      <c r="A3" s="116"/>
      <c r="B3" s="228"/>
      <c r="C3" s="115"/>
      <c r="D3" s="221"/>
      <c r="E3" s="230"/>
      <c r="F3" s="221"/>
      <c r="G3" s="221"/>
      <c r="H3" s="227"/>
    </row>
    <row r="4" spans="1:8" ht="15">
      <c r="A4" s="116"/>
      <c r="B4" s="117" t="s">
        <v>82</v>
      </c>
      <c r="C4" s="118"/>
      <c r="D4" s="119">
        <f>D5+D6+D7+D8+D9+D10+D11+D12+D13+D14+D15+D16+D17+D18+D19+D20</f>
        <v>3285.7</v>
      </c>
      <c r="E4" s="119">
        <f>E5+E6+E7+E8+E9+E10+E11+E12+E13+E14+E15+E16+E17+E18+E19+E20</f>
        <v>1598</v>
      </c>
      <c r="F4" s="119">
        <f>F5+F6+F7+F8+F9+F10+F11+F12+F13+F14+F15+F16+F17+F18+F19+F20</f>
        <v>3162.1</v>
      </c>
      <c r="G4" s="124">
        <f aca="true" t="shared" si="0" ref="G4:G28">F4/D4</f>
        <v>0.9623824451410659</v>
      </c>
      <c r="H4" s="51">
        <f>F4/E4</f>
        <v>1.9787859824780976</v>
      </c>
    </row>
    <row r="5" spans="1:8" ht="15">
      <c r="A5" s="116"/>
      <c r="B5" s="121" t="s">
        <v>6</v>
      </c>
      <c r="C5" s="122"/>
      <c r="D5" s="123">
        <v>102</v>
      </c>
      <c r="E5" s="123">
        <v>70</v>
      </c>
      <c r="F5" s="123">
        <v>66</v>
      </c>
      <c r="G5" s="124">
        <f t="shared" si="0"/>
        <v>0.6470588235294118</v>
      </c>
      <c r="H5" s="51">
        <f aca="true" t="shared" si="1" ref="H5:H28">F5/E5</f>
        <v>0.9428571428571428</v>
      </c>
    </row>
    <row r="6" spans="1:8" ht="15" hidden="1">
      <c r="A6" s="116"/>
      <c r="B6" s="121" t="s">
        <v>254</v>
      </c>
      <c r="C6" s="122"/>
      <c r="D6" s="123">
        <v>0</v>
      </c>
      <c r="E6" s="123">
        <v>0</v>
      </c>
      <c r="F6" s="123">
        <v>0</v>
      </c>
      <c r="G6" s="124" t="e">
        <f t="shared" si="0"/>
        <v>#DIV/0!</v>
      </c>
      <c r="H6" s="51" t="e">
        <f t="shared" si="1"/>
        <v>#DIV/0!</v>
      </c>
    </row>
    <row r="7" spans="1:8" ht="15">
      <c r="A7" s="116"/>
      <c r="B7" s="121" t="s">
        <v>8</v>
      </c>
      <c r="C7" s="122"/>
      <c r="D7" s="123">
        <v>1220</v>
      </c>
      <c r="E7" s="123">
        <v>1020</v>
      </c>
      <c r="F7" s="123">
        <v>1235.5</v>
      </c>
      <c r="G7" s="124">
        <f t="shared" si="0"/>
        <v>1.012704918032787</v>
      </c>
      <c r="H7" s="51">
        <f t="shared" si="1"/>
        <v>1.2112745098039215</v>
      </c>
    </row>
    <row r="8" spans="1:8" ht="15">
      <c r="A8" s="116"/>
      <c r="B8" s="121" t="s">
        <v>9</v>
      </c>
      <c r="C8" s="122"/>
      <c r="D8" s="123">
        <v>120</v>
      </c>
      <c r="E8" s="123">
        <v>40</v>
      </c>
      <c r="F8" s="123">
        <v>84.8</v>
      </c>
      <c r="G8" s="124">
        <f t="shared" si="0"/>
        <v>0.7066666666666667</v>
      </c>
      <c r="H8" s="51">
        <f t="shared" si="1"/>
        <v>2.12</v>
      </c>
    </row>
    <row r="9" spans="1:8" ht="15">
      <c r="A9" s="116"/>
      <c r="B9" s="121" t="s">
        <v>10</v>
      </c>
      <c r="C9" s="122"/>
      <c r="D9" s="123">
        <v>1830</v>
      </c>
      <c r="E9" s="123">
        <v>460</v>
      </c>
      <c r="F9" s="123">
        <v>1737.8</v>
      </c>
      <c r="G9" s="124">
        <f t="shared" si="0"/>
        <v>0.9496174863387978</v>
      </c>
      <c r="H9" s="51">
        <f t="shared" si="1"/>
        <v>3.7778260869565217</v>
      </c>
    </row>
    <row r="10" spans="1:8" ht="15">
      <c r="A10" s="116"/>
      <c r="B10" s="121" t="s">
        <v>106</v>
      </c>
      <c r="C10" s="122"/>
      <c r="D10" s="123">
        <v>13.7</v>
      </c>
      <c r="E10" s="123">
        <v>8</v>
      </c>
      <c r="F10" s="123">
        <v>12.3</v>
      </c>
      <c r="G10" s="124">
        <f t="shared" si="0"/>
        <v>0.8978102189781023</v>
      </c>
      <c r="H10" s="51">
        <f t="shared" si="1"/>
        <v>1.5375</v>
      </c>
    </row>
    <row r="11" spans="1:8" ht="15">
      <c r="A11" s="116"/>
      <c r="B11" s="121" t="s">
        <v>11</v>
      </c>
      <c r="C11" s="122"/>
      <c r="D11" s="123">
        <v>0</v>
      </c>
      <c r="E11" s="123">
        <v>0</v>
      </c>
      <c r="F11" s="123">
        <v>0</v>
      </c>
      <c r="G11" s="124">
        <v>0</v>
      </c>
      <c r="H11" s="51">
        <v>0</v>
      </c>
    </row>
    <row r="12" spans="1:8" ht="15">
      <c r="A12" s="116"/>
      <c r="B12" s="121" t="s">
        <v>12</v>
      </c>
      <c r="C12" s="122"/>
      <c r="D12" s="123">
        <v>0</v>
      </c>
      <c r="E12" s="123">
        <v>0</v>
      </c>
      <c r="F12" s="123">
        <v>0</v>
      </c>
      <c r="G12" s="124">
        <v>0</v>
      </c>
      <c r="H12" s="51">
        <v>0</v>
      </c>
    </row>
    <row r="13" spans="1:8" ht="15">
      <c r="A13" s="116"/>
      <c r="B13" s="121" t="s">
        <v>13</v>
      </c>
      <c r="C13" s="122"/>
      <c r="D13" s="123">
        <v>0</v>
      </c>
      <c r="E13" s="123">
        <v>0</v>
      </c>
      <c r="F13" s="123">
        <v>12.5</v>
      </c>
      <c r="G13" s="124">
        <v>0</v>
      </c>
      <c r="H13" s="51">
        <v>0</v>
      </c>
    </row>
    <row r="14" spans="1:8" ht="15">
      <c r="A14" s="116"/>
      <c r="B14" s="121" t="s">
        <v>15</v>
      </c>
      <c r="C14" s="122"/>
      <c r="D14" s="123">
        <v>0</v>
      </c>
      <c r="E14" s="123">
        <v>0</v>
      </c>
      <c r="F14" s="123">
        <v>0</v>
      </c>
      <c r="G14" s="124">
        <v>0</v>
      </c>
      <c r="H14" s="51">
        <v>0</v>
      </c>
    </row>
    <row r="15" spans="1:8" ht="15">
      <c r="A15" s="116"/>
      <c r="B15" s="121" t="s">
        <v>16</v>
      </c>
      <c r="C15" s="122"/>
      <c r="D15" s="123">
        <v>0</v>
      </c>
      <c r="E15" s="123">
        <v>0</v>
      </c>
      <c r="F15" s="123">
        <v>0</v>
      </c>
      <c r="G15" s="124">
        <v>0</v>
      </c>
      <c r="H15" s="51">
        <v>0</v>
      </c>
    </row>
    <row r="16" spans="1:8" ht="25.5">
      <c r="A16" s="116"/>
      <c r="B16" s="121" t="s">
        <v>17</v>
      </c>
      <c r="C16" s="122"/>
      <c r="D16" s="123">
        <v>0</v>
      </c>
      <c r="E16" s="123">
        <v>0</v>
      </c>
      <c r="F16" s="123">
        <v>0</v>
      </c>
      <c r="G16" s="124">
        <v>0</v>
      </c>
      <c r="H16" s="51">
        <v>0</v>
      </c>
    </row>
    <row r="17" spans="1:8" ht="15">
      <c r="A17" s="116"/>
      <c r="B17" s="121" t="s">
        <v>116</v>
      </c>
      <c r="C17" s="122"/>
      <c r="D17" s="123">
        <v>0</v>
      </c>
      <c r="E17" s="123">
        <v>0</v>
      </c>
      <c r="F17" s="123">
        <v>13.2</v>
      </c>
      <c r="G17" s="124">
        <v>0</v>
      </c>
      <c r="H17" s="51">
        <v>0</v>
      </c>
    </row>
    <row r="18" spans="1:8" ht="15">
      <c r="A18" s="116"/>
      <c r="B18" s="121" t="s">
        <v>293</v>
      </c>
      <c r="C18" s="122"/>
      <c r="D18" s="123">
        <v>0</v>
      </c>
      <c r="E18" s="123">
        <v>0</v>
      </c>
      <c r="F18" s="123">
        <v>0</v>
      </c>
      <c r="G18" s="124">
        <v>0</v>
      </c>
      <c r="H18" s="51">
        <v>0</v>
      </c>
    </row>
    <row r="19" spans="1:8" ht="15">
      <c r="A19" s="116"/>
      <c r="B19" s="121" t="s">
        <v>119</v>
      </c>
      <c r="C19" s="122"/>
      <c r="D19" s="123">
        <v>0</v>
      </c>
      <c r="E19" s="123">
        <v>0</v>
      </c>
      <c r="F19" s="123">
        <v>0</v>
      </c>
      <c r="G19" s="124">
        <v>0</v>
      </c>
      <c r="H19" s="51">
        <v>0</v>
      </c>
    </row>
    <row r="20" spans="1:8" ht="15">
      <c r="A20" s="116"/>
      <c r="B20" s="121" t="s">
        <v>22</v>
      </c>
      <c r="C20" s="122"/>
      <c r="D20" s="123">
        <v>0</v>
      </c>
      <c r="E20" s="123">
        <v>0</v>
      </c>
      <c r="F20" s="123">
        <v>0</v>
      </c>
      <c r="G20" s="124">
        <v>0</v>
      </c>
      <c r="H20" s="51">
        <v>0</v>
      </c>
    </row>
    <row r="21" spans="1:8" ht="15">
      <c r="A21" s="116"/>
      <c r="B21" s="125" t="s">
        <v>23</v>
      </c>
      <c r="C21" s="126"/>
      <c r="D21" s="123">
        <f>D22+D23+D24+D25+D26</f>
        <v>260.5</v>
      </c>
      <c r="E21" s="123">
        <f>E22+E23+E24+E25+E26</f>
        <v>745.6</v>
      </c>
      <c r="F21" s="123">
        <f>F22+F23+F24+F25+F26</f>
        <v>196.39999999999998</v>
      </c>
      <c r="G21" s="124">
        <f t="shared" si="0"/>
        <v>0.7539347408829173</v>
      </c>
      <c r="H21" s="51">
        <f t="shared" si="1"/>
        <v>0.26341201716738194</v>
      </c>
    </row>
    <row r="22" spans="1:8" ht="15">
      <c r="A22" s="116"/>
      <c r="B22" s="121" t="s">
        <v>24</v>
      </c>
      <c r="C22" s="122"/>
      <c r="D22" s="123">
        <v>100.5</v>
      </c>
      <c r="E22" s="123">
        <v>75.4</v>
      </c>
      <c r="F22" s="123">
        <v>82.8</v>
      </c>
      <c r="G22" s="124">
        <f t="shared" si="0"/>
        <v>0.8238805970149253</v>
      </c>
      <c r="H22" s="51">
        <f t="shared" si="1"/>
        <v>1.0981432360742704</v>
      </c>
    </row>
    <row r="23" spans="1:8" ht="15">
      <c r="A23" s="116"/>
      <c r="B23" s="121" t="s">
        <v>101</v>
      </c>
      <c r="C23" s="122"/>
      <c r="D23" s="123">
        <v>160</v>
      </c>
      <c r="E23" s="123">
        <v>117</v>
      </c>
      <c r="F23" s="123">
        <v>113.6</v>
      </c>
      <c r="G23" s="124">
        <f t="shared" si="0"/>
        <v>0.71</v>
      </c>
      <c r="H23" s="51">
        <f t="shared" si="1"/>
        <v>0.9709401709401709</v>
      </c>
    </row>
    <row r="24" spans="1:8" ht="15">
      <c r="A24" s="116"/>
      <c r="B24" s="121" t="s">
        <v>67</v>
      </c>
      <c r="C24" s="122"/>
      <c r="D24" s="123">
        <v>0</v>
      </c>
      <c r="E24" s="123">
        <v>553.2</v>
      </c>
      <c r="F24" s="123">
        <v>0</v>
      </c>
      <c r="G24" s="124">
        <v>0</v>
      </c>
      <c r="H24" s="51">
        <f t="shared" si="1"/>
        <v>0</v>
      </c>
    </row>
    <row r="25" spans="1:8" ht="25.5">
      <c r="A25" s="116"/>
      <c r="B25" s="121" t="s">
        <v>27</v>
      </c>
      <c r="C25" s="122"/>
      <c r="D25" s="123">
        <v>0</v>
      </c>
      <c r="E25" s="123">
        <v>0</v>
      </c>
      <c r="F25" s="123">
        <v>0</v>
      </c>
      <c r="G25" s="124">
        <v>0</v>
      </c>
      <c r="H25" s="51">
        <v>0</v>
      </c>
    </row>
    <row r="26" spans="1:8" ht="23.25" customHeight="1" thickBot="1">
      <c r="A26" s="116"/>
      <c r="B26" s="152" t="s">
        <v>154</v>
      </c>
      <c r="C26" s="153"/>
      <c r="D26" s="123">
        <v>0</v>
      </c>
      <c r="E26" s="123">
        <v>0</v>
      </c>
      <c r="F26" s="123">
        <v>0</v>
      </c>
      <c r="G26" s="124">
        <v>0</v>
      </c>
      <c r="H26" s="51">
        <v>0</v>
      </c>
    </row>
    <row r="27" spans="1:8" ht="18.75">
      <c r="A27" s="116"/>
      <c r="B27" s="155" t="s">
        <v>28</v>
      </c>
      <c r="C27" s="156"/>
      <c r="D27" s="133">
        <f>D4+D21</f>
        <v>3546.2</v>
      </c>
      <c r="E27" s="133">
        <f>E4+E21</f>
        <v>2343.6</v>
      </c>
      <c r="F27" s="133">
        <f>F4+F21</f>
        <v>3358.5</v>
      </c>
      <c r="G27" s="124">
        <f t="shared" si="0"/>
        <v>0.9470701032090689</v>
      </c>
      <c r="H27" s="51">
        <f t="shared" si="1"/>
        <v>1.43305171530978</v>
      </c>
    </row>
    <row r="28" spans="1:8" ht="15" hidden="1">
      <c r="A28" s="116"/>
      <c r="B28" s="121" t="s">
        <v>107</v>
      </c>
      <c r="C28" s="122"/>
      <c r="D28" s="123">
        <f>D4</f>
        <v>3285.7</v>
      </c>
      <c r="E28" s="123">
        <f>E4</f>
        <v>1598</v>
      </c>
      <c r="F28" s="123">
        <f>F4</f>
        <v>3162.1</v>
      </c>
      <c r="G28" s="124">
        <f t="shared" si="0"/>
        <v>0.9623824451410659</v>
      </c>
      <c r="H28" s="51">
        <f t="shared" si="1"/>
        <v>1.9787859824780976</v>
      </c>
    </row>
    <row r="29" spans="1:8" ht="12.75">
      <c r="A29" s="223"/>
      <c r="B29" s="224"/>
      <c r="C29" s="224"/>
      <c r="D29" s="224"/>
      <c r="E29" s="224"/>
      <c r="F29" s="224"/>
      <c r="G29" s="224"/>
      <c r="H29" s="225"/>
    </row>
    <row r="30" spans="1:8" ht="15" customHeight="1">
      <c r="A30" s="237" t="s">
        <v>158</v>
      </c>
      <c r="B30" s="228" t="s">
        <v>29</v>
      </c>
      <c r="C30" s="238" t="s">
        <v>189</v>
      </c>
      <c r="D30" s="222" t="s">
        <v>3</v>
      </c>
      <c r="E30" s="216" t="s">
        <v>406</v>
      </c>
      <c r="F30" s="216" t="s">
        <v>4</v>
      </c>
      <c r="G30" s="222" t="s">
        <v>5</v>
      </c>
      <c r="H30" s="214" t="s">
        <v>407</v>
      </c>
    </row>
    <row r="31" spans="1:8" ht="15" customHeight="1">
      <c r="A31" s="237"/>
      <c r="B31" s="228"/>
      <c r="C31" s="239"/>
      <c r="D31" s="222"/>
      <c r="E31" s="217"/>
      <c r="F31" s="217"/>
      <c r="G31" s="222"/>
      <c r="H31" s="215"/>
    </row>
    <row r="32" spans="1:8" ht="20.25" customHeight="1">
      <c r="A32" s="126" t="s">
        <v>69</v>
      </c>
      <c r="B32" s="125" t="s">
        <v>30</v>
      </c>
      <c r="C32" s="126"/>
      <c r="D32" s="136">
        <f>D33+D34+D35</f>
        <v>2314</v>
      </c>
      <c r="E32" s="136">
        <f>E33+E34+E35</f>
        <v>1829.2</v>
      </c>
      <c r="F32" s="136">
        <f>F33+F34+F35</f>
        <v>1760.2</v>
      </c>
      <c r="G32" s="137">
        <f>F32/D32</f>
        <v>0.7606741573033708</v>
      </c>
      <c r="H32" s="63">
        <f>F32/E32</f>
        <v>0.9622785917340914</v>
      </c>
    </row>
    <row r="33" spans="1:8" ht="66" customHeight="1">
      <c r="A33" s="122" t="s">
        <v>72</v>
      </c>
      <c r="B33" s="121" t="s">
        <v>162</v>
      </c>
      <c r="C33" s="122" t="s">
        <v>72</v>
      </c>
      <c r="D33" s="138">
        <v>2298.6</v>
      </c>
      <c r="E33" s="138">
        <v>1816.4</v>
      </c>
      <c r="F33" s="138">
        <v>1756.9</v>
      </c>
      <c r="G33" s="137">
        <f aca="true" t="shared" si="2" ref="G33:G60">F33/D33</f>
        <v>0.7643348124945619</v>
      </c>
      <c r="H33" s="63">
        <f aca="true" t="shared" si="3" ref="H33:H60">F33/E33</f>
        <v>0.9672428980400792</v>
      </c>
    </row>
    <row r="34" spans="1:8" ht="12.75">
      <c r="A34" s="122" t="s">
        <v>74</v>
      </c>
      <c r="B34" s="121" t="s">
        <v>35</v>
      </c>
      <c r="C34" s="122" t="s">
        <v>74</v>
      </c>
      <c r="D34" s="138">
        <v>10</v>
      </c>
      <c r="E34" s="138">
        <v>7.5</v>
      </c>
      <c r="F34" s="138">
        <v>0</v>
      </c>
      <c r="G34" s="137">
        <f t="shared" si="2"/>
        <v>0</v>
      </c>
      <c r="H34" s="63">
        <f t="shared" si="3"/>
        <v>0</v>
      </c>
    </row>
    <row r="35" spans="1:8" ht="17.25" customHeight="1">
      <c r="A35" s="122" t="s">
        <v>129</v>
      </c>
      <c r="B35" s="121" t="s">
        <v>126</v>
      </c>
      <c r="C35" s="122"/>
      <c r="D35" s="138">
        <f>D36</f>
        <v>5.4</v>
      </c>
      <c r="E35" s="138">
        <f>E36</f>
        <v>5.3</v>
      </c>
      <c r="F35" s="138">
        <f>F36</f>
        <v>3.3</v>
      </c>
      <c r="G35" s="137">
        <f t="shared" si="2"/>
        <v>0.611111111111111</v>
      </c>
      <c r="H35" s="63">
        <f t="shared" si="3"/>
        <v>0.6226415094339622</v>
      </c>
    </row>
    <row r="36" spans="1:9" s="16" customFormat="1" ht="25.5">
      <c r="A36" s="139"/>
      <c r="B36" s="140" t="s">
        <v>115</v>
      </c>
      <c r="C36" s="139" t="s">
        <v>301</v>
      </c>
      <c r="D36" s="141">
        <v>5.4</v>
      </c>
      <c r="E36" s="141">
        <v>5.3</v>
      </c>
      <c r="F36" s="141">
        <v>3.3</v>
      </c>
      <c r="G36" s="137">
        <f t="shared" si="2"/>
        <v>0.611111111111111</v>
      </c>
      <c r="H36" s="63">
        <f t="shared" si="3"/>
        <v>0.6226415094339622</v>
      </c>
      <c r="I36" s="37"/>
    </row>
    <row r="37" spans="1:8" ht="17.25" customHeight="1">
      <c r="A37" s="126" t="s">
        <v>110</v>
      </c>
      <c r="B37" s="125" t="s">
        <v>103</v>
      </c>
      <c r="C37" s="126"/>
      <c r="D37" s="136">
        <f>D38</f>
        <v>160</v>
      </c>
      <c r="E37" s="136">
        <f>E38</f>
        <v>160</v>
      </c>
      <c r="F37" s="136">
        <f>F38</f>
        <v>113.6</v>
      </c>
      <c r="G37" s="137">
        <f t="shared" si="2"/>
        <v>0.71</v>
      </c>
      <c r="H37" s="63">
        <f t="shared" si="3"/>
        <v>0.71</v>
      </c>
    </row>
    <row r="38" spans="1:8" ht="38.25">
      <c r="A38" s="122" t="s">
        <v>111</v>
      </c>
      <c r="B38" s="121" t="s">
        <v>166</v>
      </c>
      <c r="C38" s="122" t="s">
        <v>230</v>
      </c>
      <c r="D38" s="138">
        <v>160</v>
      </c>
      <c r="E38" s="138">
        <v>160</v>
      </c>
      <c r="F38" s="138">
        <v>113.6</v>
      </c>
      <c r="G38" s="137">
        <f t="shared" si="2"/>
        <v>0.71</v>
      </c>
      <c r="H38" s="63">
        <f t="shared" si="3"/>
        <v>0.71</v>
      </c>
    </row>
    <row r="39" spans="1:9" ht="25.5" hidden="1">
      <c r="A39" s="126" t="s">
        <v>75</v>
      </c>
      <c r="B39" s="125" t="s">
        <v>38</v>
      </c>
      <c r="C39" s="126"/>
      <c r="D39" s="136">
        <f>D40</f>
        <v>0</v>
      </c>
      <c r="E39" s="136">
        <f>E40</f>
        <v>0</v>
      </c>
      <c r="F39" s="136">
        <f>F40</f>
        <v>0</v>
      </c>
      <c r="G39" s="137" t="e">
        <f t="shared" si="2"/>
        <v>#DIV/0!</v>
      </c>
      <c r="H39" s="63" t="e">
        <f t="shared" si="3"/>
        <v>#DIV/0!</v>
      </c>
      <c r="I39" s="38"/>
    </row>
    <row r="40" spans="1:8" ht="12.75" hidden="1">
      <c r="A40" s="122" t="s">
        <v>112</v>
      </c>
      <c r="B40" s="121" t="s">
        <v>105</v>
      </c>
      <c r="C40" s="122"/>
      <c r="D40" s="138">
        <f>D41</f>
        <v>0</v>
      </c>
      <c r="E40" s="138">
        <f>E41</f>
        <v>0</v>
      </c>
      <c r="F40" s="138">
        <v>0</v>
      </c>
      <c r="G40" s="137" t="e">
        <f t="shared" si="2"/>
        <v>#DIV/0!</v>
      </c>
      <c r="H40" s="63" t="e">
        <f t="shared" si="3"/>
        <v>#DIV/0!</v>
      </c>
    </row>
    <row r="41" spans="1:9" s="16" customFormat="1" ht="54.75" customHeight="1" hidden="1">
      <c r="A41" s="139"/>
      <c r="B41" s="140" t="s">
        <v>232</v>
      </c>
      <c r="C41" s="139" t="s">
        <v>231</v>
      </c>
      <c r="D41" s="141">
        <v>0</v>
      </c>
      <c r="E41" s="141">
        <v>0</v>
      </c>
      <c r="F41" s="141">
        <v>0</v>
      </c>
      <c r="G41" s="137" t="e">
        <f t="shared" si="2"/>
        <v>#DIV/0!</v>
      </c>
      <c r="H41" s="63" t="e">
        <f t="shared" si="3"/>
        <v>#DIV/0!</v>
      </c>
      <c r="I41" s="37"/>
    </row>
    <row r="42" spans="1:9" s="16" customFormat="1" ht="21.75" customHeight="1" hidden="1">
      <c r="A42" s="126" t="s">
        <v>76</v>
      </c>
      <c r="B42" s="125" t="s">
        <v>40</v>
      </c>
      <c r="C42" s="126"/>
      <c r="D42" s="136">
        <f aca="true" t="shared" si="4" ref="D42:F43">D43</f>
        <v>0</v>
      </c>
      <c r="E42" s="136">
        <f t="shared" si="4"/>
        <v>0</v>
      </c>
      <c r="F42" s="136">
        <f t="shared" si="4"/>
        <v>0</v>
      </c>
      <c r="G42" s="137" t="e">
        <f t="shared" si="2"/>
        <v>#DIV/0!</v>
      </c>
      <c r="H42" s="63" t="e">
        <f t="shared" si="3"/>
        <v>#DIV/0!</v>
      </c>
      <c r="I42" s="37"/>
    </row>
    <row r="43" spans="1:9" s="16" customFormat="1" ht="33" customHeight="1" hidden="1">
      <c r="A43" s="134" t="s">
        <v>77</v>
      </c>
      <c r="B43" s="157" t="s">
        <v>124</v>
      </c>
      <c r="C43" s="122"/>
      <c r="D43" s="138">
        <f t="shared" si="4"/>
        <v>0</v>
      </c>
      <c r="E43" s="138">
        <f t="shared" si="4"/>
        <v>0</v>
      </c>
      <c r="F43" s="138">
        <f t="shared" si="4"/>
        <v>0</v>
      </c>
      <c r="G43" s="137" t="e">
        <f t="shared" si="2"/>
        <v>#DIV/0!</v>
      </c>
      <c r="H43" s="63" t="e">
        <f t="shared" si="3"/>
        <v>#DIV/0!</v>
      </c>
      <c r="I43" s="37"/>
    </row>
    <row r="44" spans="1:9" s="16" customFormat="1" ht="32.25" customHeight="1" hidden="1">
      <c r="A44" s="139"/>
      <c r="B44" s="158" t="s">
        <v>124</v>
      </c>
      <c r="C44" s="139" t="s">
        <v>242</v>
      </c>
      <c r="D44" s="141">
        <f>0</f>
        <v>0</v>
      </c>
      <c r="E44" s="141">
        <f>0</f>
        <v>0</v>
      </c>
      <c r="F44" s="141">
        <f>0</f>
        <v>0</v>
      </c>
      <c r="G44" s="137" t="e">
        <f t="shared" si="2"/>
        <v>#DIV/0!</v>
      </c>
      <c r="H44" s="63" t="e">
        <f t="shared" si="3"/>
        <v>#DIV/0!</v>
      </c>
      <c r="I44" s="37"/>
    </row>
    <row r="45" spans="1:8" ht="25.5">
      <c r="A45" s="126" t="s">
        <v>78</v>
      </c>
      <c r="B45" s="125" t="s">
        <v>41</v>
      </c>
      <c r="C45" s="126"/>
      <c r="D45" s="136">
        <f>D46</f>
        <v>415.9</v>
      </c>
      <c r="E45" s="136">
        <f>E46</f>
        <v>342.29999999999995</v>
      </c>
      <c r="F45" s="136">
        <f>F46</f>
        <v>359.6</v>
      </c>
      <c r="G45" s="137">
        <f t="shared" si="2"/>
        <v>0.8646309208944459</v>
      </c>
      <c r="H45" s="63">
        <f t="shared" si="3"/>
        <v>1.0505404615834066</v>
      </c>
    </row>
    <row r="46" spans="1:8" ht="12.75">
      <c r="A46" s="122" t="s">
        <v>44</v>
      </c>
      <c r="B46" s="121" t="s">
        <v>45</v>
      </c>
      <c r="C46" s="122"/>
      <c r="D46" s="138">
        <f>D47+D48+D50+D49</f>
        <v>415.9</v>
      </c>
      <c r="E46" s="138">
        <f>E47+E48+E50+E49</f>
        <v>342.29999999999995</v>
      </c>
      <c r="F46" s="138">
        <f>F47+F48+F50+F49</f>
        <v>359.6</v>
      </c>
      <c r="G46" s="137">
        <f t="shared" si="2"/>
        <v>0.8646309208944459</v>
      </c>
      <c r="H46" s="63">
        <f t="shared" si="3"/>
        <v>1.0505404615834066</v>
      </c>
    </row>
    <row r="47" spans="1:9" s="16" customFormat="1" ht="25.5">
      <c r="A47" s="139"/>
      <c r="B47" s="140" t="s">
        <v>174</v>
      </c>
      <c r="C47" s="139" t="s">
        <v>302</v>
      </c>
      <c r="D47" s="141">
        <v>342.2</v>
      </c>
      <c r="E47" s="141">
        <v>312.2</v>
      </c>
      <c r="F47" s="141">
        <v>337.5</v>
      </c>
      <c r="G47" s="137">
        <f t="shared" si="2"/>
        <v>0.9862653419053186</v>
      </c>
      <c r="H47" s="63">
        <f t="shared" si="3"/>
        <v>1.081037796284433</v>
      </c>
      <c r="I47" s="37"/>
    </row>
    <row r="48" spans="1:9" s="16" customFormat="1" ht="18" customHeight="1" hidden="1">
      <c r="A48" s="139"/>
      <c r="B48" s="140" t="s">
        <v>227</v>
      </c>
      <c r="C48" s="139" t="s">
        <v>303</v>
      </c>
      <c r="D48" s="141">
        <v>0</v>
      </c>
      <c r="E48" s="141">
        <v>7.2</v>
      </c>
      <c r="F48" s="141">
        <v>0</v>
      </c>
      <c r="G48" s="137" t="e">
        <f t="shared" si="2"/>
        <v>#DIV/0!</v>
      </c>
      <c r="H48" s="63">
        <f t="shared" si="3"/>
        <v>0</v>
      </c>
      <c r="I48" s="37"/>
    </row>
    <row r="49" spans="1:9" s="16" customFormat="1" ht="18" customHeight="1" hidden="1">
      <c r="A49" s="139"/>
      <c r="B49" s="140" t="s">
        <v>299</v>
      </c>
      <c r="C49" s="139" t="s">
        <v>304</v>
      </c>
      <c r="D49" s="141">
        <v>0</v>
      </c>
      <c r="E49" s="141">
        <v>0</v>
      </c>
      <c r="F49" s="141">
        <v>0</v>
      </c>
      <c r="G49" s="137" t="e">
        <f t="shared" si="2"/>
        <v>#DIV/0!</v>
      </c>
      <c r="H49" s="63" t="e">
        <f t="shared" si="3"/>
        <v>#DIV/0!</v>
      </c>
      <c r="I49" s="37"/>
    </row>
    <row r="50" spans="1:9" s="16" customFormat="1" ht="18" customHeight="1">
      <c r="A50" s="139"/>
      <c r="B50" s="140" t="s">
        <v>176</v>
      </c>
      <c r="C50" s="139" t="s">
        <v>305</v>
      </c>
      <c r="D50" s="141">
        <v>73.7</v>
      </c>
      <c r="E50" s="141">
        <v>22.9</v>
      </c>
      <c r="F50" s="141">
        <v>22.1</v>
      </c>
      <c r="G50" s="137">
        <f t="shared" si="2"/>
        <v>0.29986431478968795</v>
      </c>
      <c r="H50" s="63">
        <f t="shared" si="3"/>
        <v>0.9650655021834063</v>
      </c>
      <c r="I50" s="37"/>
    </row>
    <row r="51" spans="1:8" ht="29.25" customHeight="1">
      <c r="A51" s="142" t="s">
        <v>127</v>
      </c>
      <c r="B51" s="135" t="s">
        <v>125</v>
      </c>
      <c r="C51" s="142"/>
      <c r="D51" s="161">
        <f>D53</f>
        <v>1</v>
      </c>
      <c r="E51" s="161">
        <f>E53</f>
        <v>0.8</v>
      </c>
      <c r="F51" s="161">
        <f>F53</f>
        <v>1</v>
      </c>
      <c r="G51" s="137">
        <f t="shared" si="2"/>
        <v>1</v>
      </c>
      <c r="H51" s="63">
        <f t="shared" si="3"/>
        <v>1.25</v>
      </c>
    </row>
    <row r="52" spans="1:8" ht="29.25" customHeight="1">
      <c r="A52" s="134" t="s">
        <v>121</v>
      </c>
      <c r="B52" s="157" t="s">
        <v>128</v>
      </c>
      <c r="C52" s="134"/>
      <c r="D52" s="138">
        <f>D53</f>
        <v>1</v>
      </c>
      <c r="E52" s="138">
        <f>E53</f>
        <v>0.8</v>
      </c>
      <c r="F52" s="138">
        <f>F53</f>
        <v>1</v>
      </c>
      <c r="G52" s="137">
        <f t="shared" si="2"/>
        <v>1</v>
      </c>
      <c r="H52" s="63">
        <f t="shared" si="3"/>
        <v>1.25</v>
      </c>
    </row>
    <row r="53" spans="1:9" s="16" customFormat="1" ht="31.5" customHeight="1">
      <c r="A53" s="139"/>
      <c r="B53" s="140" t="s">
        <v>233</v>
      </c>
      <c r="C53" s="139" t="s">
        <v>306</v>
      </c>
      <c r="D53" s="141">
        <v>1</v>
      </c>
      <c r="E53" s="141">
        <v>0.8</v>
      </c>
      <c r="F53" s="141">
        <v>1</v>
      </c>
      <c r="G53" s="137">
        <f t="shared" si="2"/>
        <v>1</v>
      </c>
      <c r="H53" s="63">
        <f t="shared" si="3"/>
        <v>1.25</v>
      </c>
      <c r="I53" s="37"/>
    </row>
    <row r="54" spans="1:8" ht="17.25" customHeight="1">
      <c r="A54" s="126" t="s">
        <v>60</v>
      </c>
      <c r="B54" s="125" t="s">
        <v>61</v>
      </c>
      <c r="C54" s="126"/>
      <c r="D54" s="136">
        <f>D55</f>
        <v>30</v>
      </c>
      <c r="E54" s="136">
        <f>E55</f>
        <v>22.5</v>
      </c>
      <c r="F54" s="136">
        <f>F55</f>
        <v>0</v>
      </c>
      <c r="G54" s="137">
        <f t="shared" si="2"/>
        <v>0</v>
      </c>
      <c r="H54" s="63">
        <f t="shared" si="3"/>
        <v>0</v>
      </c>
    </row>
    <row r="55" spans="1:8" ht="12.75">
      <c r="A55" s="122" t="s">
        <v>62</v>
      </c>
      <c r="B55" s="121" t="s">
        <v>179</v>
      </c>
      <c r="C55" s="122" t="s">
        <v>307</v>
      </c>
      <c r="D55" s="138">
        <v>30</v>
      </c>
      <c r="E55" s="138">
        <v>22.5</v>
      </c>
      <c r="F55" s="138">
        <f>F56</f>
        <v>0</v>
      </c>
      <c r="G55" s="137">
        <f t="shared" si="2"/>
        <v>0</v>
      </c>
      <c r="H55" s="63">
        <f t="shared" si="3"/>
        <v>0</v>
      </c>
    </row>
    <row r="56" spans="1:9" s="16" customFormat="1" ht="27" customHeight="1" hidden="1">
      <c r="A56" s="139"/>
      <c r="B56" s="140" t="s">
        <v>228</v>
      </c>
      <c r="C56" s="139" t="s">
        <v>229</v>
      </c>
      <c r="D56" s="141">
        <v>0</v>
      </c>
      <c r="E56" s="141">
        <v>0</v>
      </c>
      <c r="F56" s="141">
        <v>0</v>
      </c>
      <c r="G56" s="137" t="e">
        <f t="shared" si="2"/>
        <v>#DIV/0!</v>
      </c>
      <c r="H56" s="63" t="e">
        <f t="shared" si="3"/>
        <v>#DIV/0!</v>
      </c>
      <c r="I56" s="37"/>
    </row>
    <row r="57" spans="1:8" ht="23.25" customHeight="1">
      <c r="A57" s="126"/>
      <c r="B57" s="125" t="s">
        <v>99</v>
      </c>
      <c r="C57" s="126"/>
      <c r="D57" s="138">
        <f>D58</f>
        <v>2127.3</v>
      </c>
      <c r="E57" s="138">
        <f>E58</f>
        <v>2023.4</v>
      </c>
      <c r="F57" s="138">
        <f>F58</f>
        <v>2100</v>
      </c>
      <c r="G57" s="137">
        <f t="shared" si="2"/>
        <v>0.9871668311944718</v>
      </c>
      <c r="H57" s="63">
        <f t="shared" si="3"/>
        <v>1.037857072254621</v>
      </c>
    </row>
    <row r="58" spans="1:9" s="16" customFormat="1" ht="25.5">
      <c r="A58" s="139"/>
      <c r="B58" s="140" t="s">
        <v>100</v>
      </c>
      <c r="C58" s="139" t="s">
        <v>193</v>
      </c>
      <c r="D58" s="141">
        <v>2127.3</v>
      </c>
      <c r="E58" s="141">
        <v>2023.4</v>
      </c>
      <c r="F58" s="141">
        <v>2100</v>
      </c>
      <c r="G58" s="137">
        <f t="shared" si="2"/>
        <v>0.9871668311944718</v>
      </c>
      <c r="H58" s="63">
        <f t="shared" si="3"/>
        <v>1.037857072254621</v>
      </c>
      <c r="I58" s="37"/>
    </row>
    <row r="59" spans="1:8" ht="24.75" customHeight="1">
      <c r="A59" s="122"/>
      <c r="B59" s="67" t="s">
        <v>68</v>
      </c>
      <c r="C59" s="74"/>
      <c r="D59" s="80">
        <f>D32+D37+D39+D42+D45+D51+D54+D57</f>
        <v>5048.200000000001</v>
      </c>
      <c r="E59" s="80">
        <f>E32+E37+E39+E42+E45+E51+E54+E57</f>
        <v>4378.200000000001</v>
      </c>
      <c r="F59" s="80">
        <f>F32+F37+F39+F42+F45+F51+F54+F57</f>
        <v>4334.4</v>
      </c>
      <c r="G59" s="137">
        <f t="shared" si="2"/>
        <v>0.8586030664395228</v>
      </c>
      <c r="H59" s="63">
        <f t="shared" si="3"/>
        <v>0.9899958887213921</v>
      </c>
    </row>
    <row r="60" spans="1:8" ht="15">
      <c r="A60" s="162"/>
      <c r="B60" s="121" t="s">
        <v>83</v>
      </c>
      <c r="C60" s="122"/>
      <c r="D60" s="159">
        <f>D57</f>
        <v>2127.3</v>
      </c>
      <c r="E60" s="159">
        <f>E57</f>
        <v>2023.4</v>
      </c>
      <c r="F60" s="159">
        <f>F57</f>
        <v>2100</v>
      </c>
      <c r="G60" s="137">
        <f t="shared" si="2"/>
        <v>0.9871668311944718</v>
      </c>
      <c r="H60" s="63">
        <f t="shared" si="3"/>
        <v>1.037857072254621</v>
      </c>
    </row>
    <row r="61" ht="15">
      <c r="A61" s="6"/>
    </row>
    <row r="62" ht="12.75">
      <c r="A62" s="149"/>
    </row>
    <row r="63" spans="1:6" ht="15">
      <c r="A63" s="149"/>
      <c r="B63" s="3" t="s">
        <v>93</v>
      </c>
      <c r="C63" s="6"/>
      <c r="F63" s="1">
        <v>1502</v>
      </c>
    </row>
    <row r="64" spans="1:3" ht="15">
      <c r="A64" s="149"/>
      <c r="B64" s="3"/>
      <c r="C64" s="6"/>
    </row>
    <row r="65" spans="1:6" ht="15">
      <c r="A65" s="149"/>
      <c r="B65" s="3" t="s">
        <v>84</v>
      </c>
      <c r="C65" s="6"/>
      <c r="F65" s="148"/>
    </row>
    <row r="66" spans="1:3" ht="15">
      <c r="A66" s="149"/>
      <c r="B66" s="3" t="s">
        <v>85</v>
      </c>
      <c r="C66" s="6"/>
    </row>
    <row r="67" spans="2:3" ht="15">
      <c r="B67" s="3"/>
      <c r="C67" s="6"/>
    </row>
    <row r="68" spans="2:3" ht="15">
      <c r="B68" s="3" t="s">
        <v>86</v>
      </c>
      <c r="C68" s="6"/>
    </row>
    <row r="69" spans="2:3" ht="15">
      <c r="B69" s="3" t="s">
        <v>87</v>
      </c>
      <c r="C69" s="6"/>
    </row>
    <row r="70" spans="2:3" ht="15">
      <c r="B70" s="3"/>
      <c r="C70" s="6"/>
    </row>
    <row r="71" spans="2:3" ht="15">
      <c r="B71" s="3" t="s">
        <v>88</v>
      </c>
      <c r="C71" s="6"/>
    </row>
    <row r="72" spans="2:3" ht="15">
      <c r="B72" s="3" t="s">
        <v>89</v>
      </c>
      <c r="C72" s="6"/>
    </row>
    <row r="73" spans="2:3" ht="15">
      <c r="B73" s="3"/>
      <c r="C73" s="6"/>
    </row>
    <row r="74" spans="2:3" ht="15">
      <c r="B74" s="3" t="s">
        <v>90</v>
      </c>
      <c r="C74" s="6"/>
    </row>
    <row r="75" spans="2:3" ht="15">
      <c r="B75" s="3" t="s">
        <v>91</v>
      </c>
      <c r="C75" s="6"/>
    </row>
    <row r="76" spans="2:3" ht="15">
      <c r="B76" s="3"/>
      <c r="C76" s="6"/>
    </row>
    <row r="77" spans="2:3" ht="15">
      <c r="B77" s="3"/>
      <c r="C77" s="6"/>
    </row>
    <row r="78" spans="2:8" ht="15">
      <c r="B78" s="3" t="s">
        <v>92</v>
      </c>
      <c r="C78" s="6"/>
      <c r="F78" s="148">
        <f>F63+F27-F59</f>
        <v>526.1000000000004</v>
      </c>
      <c r="H78" s="53"/>
    </row>
    <row r="81" spans="2:3" ht="15">
      <c r="B81" s="3" t="s">
        <v>94</v>
      </c>
      <c r="C81" s="6"/>
    </row>
    <row r="82" spans="2:3" ht="15">
      <c r="B82" s="3" t="s">
        <v>95</v>
      </c>
      <c r="C82" s="6"/>
    </row>
    <row r="83" spans="2:3" ht="15">
      <c r="B83" s="3" t="s">
        <v>96</v>
      </c>
      <c r="C83" s="6"/>
    </row>
  </sheetData>
  <sheetProtection/>
  <mergeCells count="16">
    <mergeCell ref="A1:H1"/>
    <mergeCell ref="G2:G3"/>
    <mergeCell ref="A29:H29"/>
    <mergeCell ref="G30:G31"/>
    <mergeCell ref="F30:F31"/>
    <mergeCell ref="H2:H3"/>
    <mergeCell ref="B2:B3"/>
    <mergeCell ref="D2:D3"/>
    <mergeCell ref="E2:E3"/>
    <mergeCell ref="F2:F3"/>
    <mergeCell ref="A30:A31"/>
    <mergeCell ref="B30:B31"/>
    <mergeCell ref="D30:D31"/>
    <mergeCell ref="H30:H31"/>
    <mergeCell ref="E30:E31"/>
    <mergeCell ref="C30:C31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H87"/>
  <sheetViews>
    <sheetView zoomScalePageLayoutView="0" workbookViewId="0" topLeftCell="A13">
      <selection activeCell="A27" sqref="A27:IV27"/>
    </sheetView>
  </sheetViews>
  <sheetFormatPr defaultColWidth="9.140625" defaultRowHeight="12.75"/>
  <cols>
    <col min="1" max="1" width="8.00390625" style="1" customWidth="1"/>
    <col min="2" max="2" width="32.140625" style="1" customWidth="1"/>
    <col min="3" max="3" width="13.140625" style="149" hidden="1" customWidth="1"/>
    <col min="4" max="4" width="11.8515625" style="1" customWidth="1"/>
    <col min="5" max="5" width="11.8515625" style="1" hidden="1" customWidth="1"/>
    <col min="6" max="7" width="11.57421875" style="1" customWidth="1"/>
    <col min="8" max="8" width="12.140625" style="30" hidden="1" customWidth="1"/>
    <col min="9" max="16384" width="9.140625" style="1" customWidth="1"/>
  </cols>
  <sheetData>
    <row r="1" spans="1:8" s="5" customFormat="1" ht="58.5" customHeight="1">
      <c r="A1" s="220" t="s">
        <v>426</v>
      </c>
      <c r="B1" s="220"/>
      <c r="C1" s="220"/>
      <c r="D1" s="220"/>
      <c r="E1" s="220"/>
      <c r="F1" s="220"/>
      <c r="G1" s="220"/>
      <c r="H1" s="220"/>
    </row>
    <row r="2" spans="1:8" ht="12.75" customHeight="1">
      <c r="A2" s="160"/>
      <c r="B2" s="228" t="s">
        <v>2</v>
      </c>
      <c r="C2" s="115"/>
      <c r="D2" s="221" t="s">
        <v>3</v>
      </c>
      <c r="E2" s="229" t="s">
        <v>406</v>
      </c>
      <c r="F2" s="221" t="s">
        <v>4</v>
      </c>
      <c r="G2" s="229" t="s">
        <v>146</v>
      </c>
      <c r="H2" s="226" t="s">
        <v>407</v>
      </c>
    </row>
    <row r="3" spans="1:8" ht="24.75" customHeight="1">
      <c r="A3" s="116"/>
      <c r="B3" s="228"/>
      <c r="C3" s="115"/>
      <c r="D3" s="221"/>
      <c r="E3" s="230"/>
      <c r="F3" s="221"/>
      <c r="G3" s="230"/>
      <c r="H3" s="227"/>
    </row>
    <row r="4" spans="1:8" ht="30">
      <c r="A4" s="116"/>
      <c r="B4" s="117" t="s">
        <v>82</v>
      </c>
      <c r="C4" s="118"/>
      <c r="D4" s="119">
        <f>D5+D6+D7+D8+D9+D10+D11+D12+D13+D14+D15+D16+D17+D18+D19</f>
        <v>2148.5</v>
      </c>
      <c r="E4" s="119">
        <f>E5+E6+E7+E8+E9+E10+E11+E12+E13+E14+E15+E16+E17+E18+E19</f>
        <v>1239</v>
      </c>
      <c r="F4" s="119">
        <f>F5+F6+F7+F8+F9+F10+F11+F12+F13+F14+F15+F16+F17+F18+F19</f>
        <v>1781.1000000000001</v>
      </c>
      <c r="G4" s="120">
        <f>F4/D4</f>
        <v>0.8289969746334652</v>
      </c>
      <c r="H4" s="50">
        <f>F4/E4</f>
        <v>1.4375302663438259</v>
      </c>
    </row>
    <row r="5" spans="1:8" ht="15">
      <c r="A5" s="116"/>
      <c r="B5" s="121" t="s">
        <v>6</v>
      </c>
      <c r="C5" s="122"/>
      <c r="D5" s="123">
        <v>260</v>
      </c>
      <c r="E5" s="123">
        <v>150</v>
      </c>
      <c r="F5" s="123">
        <v>180.7</v>
      </c>
      <c r="G5" s="124">
        <f aca="true" t="shared" si="0" ref="G5:G27">F5/D5</f>
        <v>0.695</v>
      </c>
      <c r="H5" s="51">
        <f aca="true" t="shared" si="1" ref="H5:H27">F5/E5</f>
        <v>1.2046666666666666</v>
      </c>
    </row>
    <row r="6" spans="1:8" ht="15" hidden="1">
      <c r="A6" s="116"/>
      <c r="B6" s="121" t="s">
        <v>254</v>
      </c>
      <c r="C6" s="122"/>
      <c r="D6" s="123">
        <v>0</v>
      </c>
      <c r="E6" s="123">
        <v>0</v>
      </c>
      <c r="F6" s="123">
        <v>0</v>
      </c>
      <c r="G6" s="124" t="e">
        <f t="shared" si="0"/>
        <v>#DIV/0!</v>
      </c>
      <c r="H6" s="51" t="e">
        <f t="shared" si="1"/>
        <v>#DIV/0!</v>
      </c>
    </row>
    <row r="7" spans="1:8" ht="15">
      <c r="A7" s="116"/>
      <c r="B7" s="121" t="s">
        <v>8</v>
      </c>
      <c r="C7" s="122"/>
      <c r="D7" s="123">
        <v>130</v>
      </c>
      <c r="E7" s="123">
        <v>60</v>
      </c>
      <c r="F7" s="123">
        <v>130.4</v>
      </c>
      <c r="G7" s="124">
        <f t="shared" si="0"/>
        <v>1.0030769230769232</v>
      </c>
      <c r="H7" s="51">
        <f t="shared" si="1"/>
        <v>2.1733333333333333</v>
      </c>
    </row>
    <row r="8" spans="1:8" ht="15">
      <c r="A8" s="116"/>
      <c r="B8" s="121" t="s">
        <v>9</v>
      </c>
      <c r="C8" s="122"/>
      <c r="D8" s="123">
        <v>100</v>
      </c>
      <c r="E8" s="123">
        <v>61</v>
      </c>
      <c r="F8" s="123">
        <v>82.4</v>
      </c>
      <c r="G8" s="124">
        <f t="shared" si="0"/>
        <v>0.8240000000000001</v>
      </c>
      <c r="H8" s="51">
        <f t="shared" si="1"/>
        <v>1.3508196721311476</v>
      </c>
    </row>
    <row r="9" spans="1:8" ht="15">
      <c r="A9" s="116"/>
      <c r="B9" s="121" t="s">
        <v>10</v>
      </c>
      <c r="C9" s="122"/>
      <c r="D9" s="123">
        <v>1650</v>
      </c>
      <c r="E9" s="123">
        <v>960</v>
      </c>
      <c r="F9" s="123">
        <v>1376.2</v>
      </c>
      <c r="G9" s="124">
        <f t="shared" si="0"/>
        <v>0.8340606060606061</v>
      </c>
      <c r="H9" s="51">
        <f t="shared" si="1"/>
        <v>1.4335416666666667</v>
      </c>
    </row>
    <row r="10" spans="1:8" ht="15">
      <c r="A10" s="116"/>
      <c r="B10" s="121" t="s">
        <v>106</v>
      </c>
      <c r="C10" s="122"/>
      <c r="D10" s="123">
        <v>8.5</v>
      </c>
      <c r="E10" s="123">
        <v>8</v>
      </c>
      <c r="F10" s="123">
        <v>11.4</v>
      </c>
      <c r="G10" s="124">
        <f t="shared" si="0"/>
        <v>1.3411764705882354</v>
      </c>
      <c r="H10" s="51">
        <f t="shared" si="1"/>
        <v>1.425</v>
      </c>
    </row>
    <row r="11" spans="1:8" ht="25.5">
      <c r="A11" s="116"/>
      <c r="B11" s="121" t="s">
        <v>11</v>
      </c>
      <c r="C11" s="122"/>
      <c r="D11" s="123">
        <v>0</v>
      </c>
      <c r="E11" s="123">
        <v>0</v>
      </c>
      <c r="F11" s="123">
        <v>0</v>
      </c>
      <c r="G11" s="124">
        <v>0</v>
      </c>
      <c r="H11" s="51">
        <v>0</v>
      </c>
    </row>
    <row r="12" spans="1:8" ht="15">
      <c r="A12" s="116"/>
      <c r="B12" s="121" t="s">
        <v>12</v>
      </c>
      <c r="C12" s="122"/>
      <c r="D12" s="123">
        <v>0</v>
      </c>
      <c r="E12" s="123">
        <v>0</v>
      </c>
      <c r="F12" s="123">
        <v>0</v>
      </c>
      <c r="G12" s="124">
        <v>0</v>
      </c>
      <c r="H12" s="51">
        <v>0</v>
      </c>
    </row>
    <row r="13" spans="1:8" ht="15">
      <c r="A13" s="116"/>
      <c r="B13" s="121" t="s">
        <v>13</v>
      </c>
      <c r="C13" s="122"/>
      <c r="D13" s="123">
        <v>0</v>
      </c>
      <c r="E13" s="123">
        <v>0</v>
      </c>
      <c r="F13" s="123">
        <v>0</v>
      </c>
      <c r="G13" s="124">
        <v>0</v>
      </c>
      <c r="H13" s="51">
        <v>0</v>
      </c>
    </row>
    <row r="14" spans="1:8" ht="15">
      <c r="A14" s="116"/>
      <c r="B14" s="121" t="s">
        <v>15</v>
      </c>
      <c r="C14" s="122"/>
      <c r="D14" s="123">
        <v>0</v>
      </c>
      <c r="E14" s="123">
        <v>0</v>
      </c>
      <c r="F14" s="123">
        <v>0</v>
      </c>
      <c r="G14" s="124">
        <v>0</v>
      </c>
      <c r="H14" s="51">
        <v>0</v>
      </c>
    </row>
    <row r="15" spans="1:8" ht="23.25" customHeight="1">
      <c r="A15" s="116"/>
      <c r="B15" s="121" t="s">
        <v>16</v>
      </c>
      <c r="C15" s="122"/>
      <c r="D15" s="123">
        <v>0</v>
      </c>
      <c r="E15" s="123">
        <v>0</v>
      </c>
      <c r="F15" s="123">
        <v>0</v>
      </c>
      <c r="G15" s="124">
        <v>0</v>
      </c>
      <c r="H15" s="51">
        <v>0</v>
      </c>
    </row>
    <row r="16" spans="1:8" ht="25.5">
      <c r="A16" s="116"/>
      <c r="B16" s="121" t="s">
        <v>17</v>
      </c>
      <c r="C16" s="122"/>
      <c r="D16" s="123">
        <v>0</v>
      </c>
      <c r="E16" s="123">
        <v>0</v>
      </c>
      <c r="F16" s="123">
        <v>0</v>
      </c>
      <c r="G16" s="124">
        <v>0</v>
      </c>
      <c r="H16" s="51">
        <v>0</v>
      </c>
    </row>
    <row r="17" spans="1:8" ht="25.5">
      <c r="A17" s="116"/>
      <c r="B17" s="121" t="s">
        <v>287</v>
      </c>
      <c r="C17" s="122"/>
      <c r="D17" s="123">
        <v>0</v>
      </c>
      <c r="E17" s="123">
        <v>0</v>
      </c>
      <c r="F17" s="123">
        <v>0</v>
      </c>
      <c r="G17" s="124">
        <v>0</v>
      </c>
      <c r="H17" s="51">
        <v>0</v>
      </c>
    </row>
    <row r="18" spans="1:8" ht="15">
      <c r="A18" s="116"/>
      <c r="B18" s="121" t="s">
        <v>119</v>
      </c>
      <c r="C18" s="122"/>
      <c r="D18" s="123">
        <v>0</v>
      </c>
      <c r="E18" s="123">
        <v>0</v>
      </c>
      <c r="F18" s="123">
        <v>0</v>
      </c>
      <c r="G18" s="124">
        <v>0</v>
      </c>
      <c r="H18" s="51">
        <v>0</v>
      </c>
    </row>
    <row r="19" spans="1:8" ht="15">
      <c r="A19" s="116"/>
      <c r="B19" s="121" t="s">
        <v>22</v>
      </c>
      <c r="C19" s="122"/>
      <c r="D19" s="123">
        <v>0</v>
      </c>
      <c r="E19" s="123">
        <v>0</v>
      </c>
      <c r="F19" s="123">
        <v>0</v>
      </c>
      <c r="G19" s="124">
        <v>0</v>
      </c>
      <c r="H19" s="51">
        <v>0</v>
      </c>
    </row>
    <row r="20" spans="1:8" ht="25.5">
      <c r="A20" s="116"/>
      <c r="B20" s="125" t="s">
        <v>81</v>
      </c>
      <c r="C20" s="126"/>
      <c r="D20" s="123">
        <f>D21+D22+D23+D24+D25</f>
        <v>319.3</v>
      </c>
      <c r="E20" s="123">
        <f>E21+E22+E23+E24+E25</f>
        <v>328.5</v>
      </c>
      <c r="F20" s="123">
        <f>F21+F22+F23+F24+F25</f>
        <v>259.8</v>
      </c>
      <c r="G20" s="124">
        <f t="shared" si="0"/>
        <v>0.8136548700281867</v>
      </c>
      <c r="H20" s="51">
        <f t="shared" si="1"/>
        <v>0.7908675799086758</v>
      </c>
    </row>
    <row r="21" spans="1:8" ht="15">
      <c r="A21" s="116"/>
      <c r="B21" s="121" t="s">
        <v>24</v>
      </c>
      <c r="C21" s="122"/>
      <c r="D21" s="123">
        <v>159.3</v>
      </c>
      <c r="E21" s="123">
        <v>211.5</v>
      </c>
      <c r="F21" s="163" t="s">
        <v>421</v>
      </c>
      <c r="G21" s="124">
        <f t="shared" si="0"/>
        <v>0.8851224105461393</v>
      </c>
      <c r="H21" s="51">
        <f t="shared" si="1"/>
        <v>0.6666666666666666</v>
      </c>
    </row>
    <row r="22" spans="1:8" ht="15">
      <c r="A22" s="116"/>
      <c r="B22" s="121" t="s">
        <v>101</v>
      </c>
      <c r="C22" s="122"/>
      <c r="D22" s="123">
        <v>160</v>
      </c>
      <c r="E22" s="123">
        <v>117</v>
      </c>
      <c r="F22" s="123">
        <v>118.8</v>
      </c>
      <c r="G22" s="124">
        <f t="shared" si="0"/>
        <v>0.7424999999999999</v>
      </c>
      <c r="H22" s="51">
        <f t="shared" si="1"/>
        <v>1.0153846153846153</v>
      </c>
    </row>
    <row r="23" spans="1:8" ht="15">
      <c r="A23" s="116"/>
      <c r="B23" s="121" t="s">
        <v>67</v>
      </c>
      <c r="C23" s="122"/>
      <c r="D23" s="123">
        <v>0</v>
      </c>
      <c r="E23" s="123">
        <v>0</v>
      </c>
      <c r="F23" s="123">
        <v>0</v>
      </c>
      <c r="G23" s="124">
        <v>0</v>
      </c>
      <c r="H23" s="51">
        <v>0</v>
      </c>
    </row>
    <row r="24" spans="1:8" ht="38.25">
      <c r="A24" s="116"/>
      <c r="B24" s="121" t="s">
        <v>27</v>
      </c>
      <c r="C24" s="122"/>
      <c r="D24" s="123">
        <v>0</v>
      </c>
      <c r="E24" s="123">
        <v>0</v>
      </c>
      <c r="F24" s="123">
        <v>0</v>
      </c>
      <c r="G24" s="124">
        <v>0</v>
      </c>
      <c r="H24" s="51">
        <v>0</v>
      </c>
    </row>
    <row r="25" spans="1:8" ht="28.5" customHeight="1" thickBot="1">
      <c r="A25" s="116"/>
      <c r="B25" s="152" t="s">
        <v>154</v>
      </c>
      <c r="C25" s="153"/>
      <c r="D25" s="123">
        <v>0</v>
      </c>
      <c r="E25" s="123">
        <v>0</v>
      </c>
      <c r="F25" s="123">
        <v>0</v>
      </c>
      <c r="G25" s="124">
        <v>0</v>
      </c>
      <c r="H25" s="51">
        <v>0</v>
      </c>
    </row>
    <row r="26" spans="1:8" ht="26.25" customHeight="1">
      <c r="A26" s="116"/>
      <c r="B26" s="155" t="s">
        <v>28</v>
      </c>
      <c r="C26" s="156"/>
      <c r="D26" s="133">
        <f>D4+D20</f>
        <v>2467.8</v>
      </c>
      <c r="E26" s="133">
        <f>E4+E20</f>
        <v>1567.5</v>
      </c>
      <c r="F26" s="133">
        <f>F4+F20</f>
        <v>2040.9</v>
      </c>
      <c r="G26" s="124">
        <f t="shared" si="0"/>
        <v>0.8270119134451738</v>
      </c>
      <c r="H26" s="51">
        <f t="shared" si="1"/>
        <v>1.3020095693779905</v>
      </c>
    </row>
    <row r="27" spans="1:8" ht="40.5" customHeight="1" hidden="1">
      <c r="A27" s="116"/>
      <c r="B27" s="121" t="s">
        <v>107</v>
      </c>
      <c r="C27" s="122"/>
      <c r="D27" s="123">
        <f>D4</f>
        <v>2148.5</v>
      </c>
      <c r="E27" s="123">
        <f>E4</f>
        <v>1239</v>
      </c>
      <c r="F27" s="123">
        <f>F4</f>
        <v>1781.1000000000001</v>
      </c>
      <c r="G27" s="124">
        <f t="shared" si="0"/>
        <v>0.8289969746334652</v>
      </c>
      <c r="H27" s="51">
        <f t="shared" si="1"/>
        <v>1.4375302663438259</v>
      </c>
    </row>
    <row r="28" spans="1:8" ht="12.75">
      <c r="A28" s="223"/>
      <c r="B28" s="240"/>
      <c r="C28" s="240"/>
      <c r="D28" s="240"/>
      <c r="E28" s="240"/>
      <c r="F28" s="240"/>
      <c r="G28" s="240"/>
      <c r="H28" s="241"/>
    </row>
    <row r="29" spans="1:8" ht="15" customHeight="1">
      <c r="A29" s="237" t="s">
        <v>158</v>
      </c>
      <c r="B29" s="228" t="s">
        <v>29</v>
      </c>
      <c r="C29" s="238" t="s">
        <v>189</v>
      </c>
      <c r="D29" s="222" t="s">
        <v>3</v>
      </c>
      <c r="E29" s="216" t="s">
        <v>406</v>
      </c>
      <c r="F29" s="216" t="s">
        <v>4</v>
      </c>
      <c r="G29" s="242" t="s">
        <v>146</v>
      </c>
      <c r="H29" s="214" t="s">
        <v>407</v>
      </c>
    </row>
    <row r="30" spans="1:8" ht="15" customHeight="1">
      <c r="A30" s="237"/>
      <c r="B30" s="228"/>
      <c r="C30" s="239"/>
      <c r="D30" s="222"/>
      <c r="E30" s="217"/>
      <c r="F30" s="217"/>
      <c r="G30" s="243"/>
      <c r="H30" s="215"/>
    </row>
    <row r="31" spans="1:8" ht="25.5">
      <c r="A31" s="126" t="s">
        <v>69</v>
      </c>
      <c r="B31" s="125" t="s">
        <v>30</v>
      </c>
      <c r="C31" s="126"/>
      <c r="D31" s="136">
        <f>D32+D33+D34</f>
        <v>1714.6000000000001</v>
      </c>
      <c r="E31" s="136">
        <f>E32+E33+E34</f>
        <v>1392</v>
      </c>
      <c r="F31" s="136">
        <f>F32+F33+F34</f>
        <v>1274.5</v>
      </c>
      <c r="G31" s="164">
        <f>F31/D31</f>
        <v>0.7433220576227692</v>
      </c>
      <c r="H31" s="64">
        <f>F31/E31</f>
        <v>0.9155890804597702</v>
      </c>
    </row>
    <row r="32" spans="1:8" ht="77.25" customHeight="1">
      <c r="A32" s="122" t="s">
        <v>72</v>
      </c>
      <c r="B32" s="121" t="s">
        <v>162</v>
      </c>
      <c r="C32" s="122" t="s">
        <v>72</v>
      </c>
      <c r="D32" s="138">
        <v>1701.2</v>
      </c>
      <c r="E32" s="138">
        <v>1381.2</v>
      </c>
      <c r="F32" s="138">
        <v>1272.8</v>
      </c>
      <c r="G32" s="164">
        <f aca="true" t="shared" si="2" ref="G32:G62">F32/D32</f>
        <v>0.7481777568774982</v>
      </c>
      <c r="H32" s="64">
        <f aca="true" t="shared" si="3" ref="H32:H62">F32/E32</f>
        <v>0.9215175209962351</v>
      </c>
    </row>
    <row r="33" spans="1:8" ht="12.75">
      <c r="A33" s="122" t="s">
        <v>74</v>
      </c>
      <c r="B33" s="121" t="s">
        <v>35</v>
      </c>
      <c r="C33" s="122" t="s">
        <v>74</v>
      </c>
      <c r="D33" s="138">
        <v>10</v>
      </c>
      <c r="E33" s="138">
        <v>7.5</v>
      </c>
      <c r="F33" s="138">
        <v>0</v>
      </c>
      <c r="G33" s="164">
        <f t="shared" si="2"/>
        <v>0</v>
      </c>
      <c r="H33" s="64">
        <f t="shared" si="3"/>
        <v>0</v>
      </c>
    </row>
    <row r="34" spans="1:8" ht="25.5">
      <c r="A34" s="122" t="s">
        <v>129</v>
      </c>
      <c r="B34" s="121" t="s">
        <v>126</v>
      </c>
      <c r="C34" s="122"/>
      <c r="D34" s="138">
        <f>D35</f>
        <v>3.4</v>
      </c>
      <c r="E34" s="138">
        <f>E35</f>
        <v>3.3</v>
      </c>
      <c r="F34" s="138">
        <f>F35</f>
        <v>1.7</v>
      </c>
      <c r="G34" s="164">
        <f t="shared" si="2"/>
        <v>0.5</v>
      </c>
      <c r="H34" s="64">
        <f t="shared" si="3"/>
        <v>0.5151515151515151</v>
      </c>
    </row>
    <row r="35" spans="1:8" s="16" customFormat="1" ht="25.5">
      <c r="A35" s="139"/>
      <c r="B35" s="140" t="s">
        <v>115</v>
      </c>
      <c r="C35" s="139" t="s">
        <v>403</v>
      </c>
      <c r="D35" s="141">
        <v>3.4</v>
      </c>
      <c r="E35" s="141">
        <v>3.3</v>
      </c>
      <c r="F35" s="141">
        <v>1.7</v>
      </c>
      <c r="G35" s="164">
        <f t="shared" si="2"/>
        <v>0.5</v>
      </c>
      <c r="H35" s="64">
        <f t="shared" si="3"/>
        <v>0.5151515151515151</v>
      </c>
    </row>
    <row r="36" spans="1:8" ht="14.25" customHeight="1">
      <c r="A36" s="126" t="s">
        <v>110</v>
      </c>
      <c r="B36" s="125" t="s">
        <v>103</v>
      </c>
      <c r="C36" s="126"/>
      <c r="D36" s="136">
        <f>D37</f>
        <v>160</v>
      </c>
      <c r="E36" s="136">
        <f>E37</f>
        <v>160</v>
      </c>
      <c r="F36" s="136">
        <f>F37</f>
        <v>118.8</v>
      </c>
      <c r="G36" s="164">
        <f t="shared" si="2"/>
        <v>0.7424999999999999</v>
      </c>
      <c r="H36" s="64">
        <f t="shared" si="3"/>
        <v>0.7424999999999999</v>
      </c>
    </row>
    <row r="37" spans="1:8" ht="38.25">
      <c r="A37" s="122" t="s">
        <v>111</v>
      </c>
      <c r="B37" s="121" t="s">
        <v>166</v>
      </c>
      <c r="C37" s="122" t="s">
        <v>404</v>
      </c>
      <c r="D37" s="138">
        <v>160</v>
      </c>
      <c r="E37" s="138">
        <v>160</v>
      </c>
      <c r="F37" s="138">
        <v>118.8</v>
      </c>
      <c r="G37" s="164">
        <f t="shared" si="2"/>
        <v>0.7424999999999999</v>
      </c>
      <c r="H37" s="64">
        <f t="shared" si="3"/>
        <v>0.7424999999999999</v>
      </c>
    </row>
    <row r="38" spans="1:8" ht="25.5" hidden="1">
      <c r="A38" s="126" t="s">
        <v>75</v>
      </c>
      <c r="B38" s="125" t="s">
        <v>38</v>
      </c>
      <c r="C38" s="126"/>
      <c r="D38" s="136">
        <f aca="true" t="shared" si="4" ref="D38:F39">D39</f>
        <v>0</v>
      </c>
      <c r="E38" s="136">
        <f t="shared" si="4"/>
        <v>0</v>
      </c>
      <c r="F38" s="136">
        <f t="shared" si="4"/>
        <v>0</v>
      </c>
      <c r="G38" s="164" t="e">
        <f t="shared" si="2"/>
        <v>#DIV/0!</v>
      </c>
      <c r="H38" s="64" t="e">
        <f t="shared" si="3"/>
        <v>#DIV/0!</v>
      </c>
    </row>
    <row r="39" spans="1:8" ht="12.75" hidden="1">
      <c r="A39" s="122" t="s">
        <v>112</v>
      </c>
      <c r="B39" s="121" t="s">
        <v>105</v>
      </c>
      <c r="C39" s="122"/>
      <c r="D39" s="138">
        <f t="shared" si="4"/>
        <v>0</v>
      </c>
      <c r="E39" s="138">
        <f t="shared" si="4"/>
        <v>0</v>
      </c>
      <c r="F39" s="138">
        <f t="shared" si="4"/>
        <v>0</v>
      </c>
      <c r="G39" s="164" t="e">
        <f t="shared" si="2"/>
        <v>#DIV/0!</v>
      </c>
      <c r="H39" s="64" t="e">
        <f t="shared" si="3"/>
        <v>#DIV/0!</v>
      </c>
    </row>
    <row r="40" spans="1:8" s="16" customFormat="1" ht="54.75" customHeight="1" hidden="1">
      <c r="A40" s="139"/>
      <c r="B40" s="140" t="s">
        <v>195</v>
      </c>
      <c r="C40" s="139" t="s">
        <v>194</v>
      </c>
      <c r="D40" s="141">
        <v>0</v>
      </c>
      <c r="E40" s="141">
        <v>0</v>
      </c>
      <c r="F40" s="141">
        <v>0</v>
      </c>
      <c r="G40" s="164" t="e">
        <f t="shared" si="2"/>
        <v>#DIV/0!</v>
      </c>
      <c r="H40" s="64" t="e">
        <f t="shared" si="3"/>
        <v>#DIV/0!</v>
      </c>
    </row>
    <row r="41" spans="1:8" s="16" customFormat="1" ht="18.75" customHeight="1" hidden="1">
      <c r="A41" s="126" t="s">
        <v>76</v>
      </c>
      <c r="B41" s="125" t="s">
        <v>40</v>
      </c>
      <c r="C41" s="126"/>
      <c r="D41" s="136">
        <f>D42</f>
        <v>0</v>
      </c>
      <c r="E41" s="136">
        <f>E42</f>
        <v>0</v>
      </c>
      <c r="F41" s="136">
        <f>F42</f>
        <v>0</v>
      </c>
      <c r="G41" s="164" t="e">
        <f t="shared" si="2"/>
        <v>#DIV/0!</v>
      </c>
      <c r="H41" s="64" t="e">
        <f t="shared" si="3"/>
        <v>#DIV/0!</v>
      </c>
    </row>
    <row r="42" spans="1:8" s="16" customFormat="1" ht="27" customHeight="1" hidden="1">
      <c r="A42" s="134" t="s">
        <v>77</v>
      </c>
      <c r="B42" s="157" t="s">
        <v>124</v>
      </c>
      <c r="C42" s="122"/>
      <c r="D42" s="138">
        <v>0</v>
      </c>
      <c r="E42" s="138">
        <v>0</v>
      </c>
      <c r="F42" s="138">
        <v>0</v>
      </c>
      <c r="G42" s="164" t="e">
        <f t="shared" si="2"/>
        <v>#DIV/0!</v>
      </c>
      <c r="H42" s="64" t="e">
        <f t="shared" si="3"/>
        <v>#DIV/0!</v>
      </c>
    </row>
    <row r="43" spans="1:8" s="16" customFormat="1" ht="32.25" customHeight="1" hidden="1">
      <c r="A43" s="139"/>
      <c r="B43" s="158" t="s">
        <v>124</v>
      </c>
      <c r="C43" s="139" t="s">
        <v>242</v>
      </c>
      <c r="D43" s="141">
        <v>0</v>
      </c>
      <c r="E43" s="141">
        <v>0</v>
      </c>
      <c r="F43" s="141">
        <v>0</v>
      </c>
      <c r="G43" s="164" t="e">
        <f t="shared" si="2"/>
        <v>#DIV/0!</v>
      </c>
      <c r="H43" s="64" t="e">
        <f t="shared" si="3"/>
        <v>#DIV/0!</v>
      </c>
    </row>
    <row r="44" spans="1:8" ht="25.5">
      <c r="A44" s="126" t="s">
        <v>78</v>
      </c>
      <c r="B44" s="125" t="s">
        <v>41</v>
      </c>
      <c r="C44" s="126"/>
      <c r="D44" s="136">
        <f>D45</f>
        <v>271.5</v>
      </c>
      <c r="E44" s="136">
        <f>E45</f>
        <v>172.3</v>
      </c>
      <c r="F44" s="136">
        <f>F45</f>
        <v>185.2</v>
      </c>
      <c r="G44" s="164">
        <f t="shared" si="2"/>
        <v>0.6821362799263352</v>
      </c>
      <c r="H44" s="64">
        <f t="shared" si="3"/>
        <v>1.0748694138131165</v>
      </c>
    </row>
    <row r="45" spans="1:8" ht="12.75">
      <c r="A45" s="122" t="s">
        <v>44</v>
      </c>
      <c r="B45" s="121" t="s">
        <v>45</v>
      </c>
      <c r="C45" s="122"/>
      <c r="D45" s="138">
        <f>D46+D47+D49+D48</f>
        <v>271.5</v>
      </c>
      <c r="E45" s="138">
        <f>E46+E47+E49+E48</f>
        <v>172.3</v>
      </c>
      <c r="F45" s="138">
        <f>F46+F47+F49+F48</f>
        <v>185.2</v>
      </c>
      <c r="G45" s="164">
        <f t="shared" si="2"/>
        <v>0.6821362799263352</v>
      </c>
      <c r="H45" s="64">
        <f t="shared" si="3"/>
        <v>1.0748694138131165</v>
      </c>
    </row>
    <row r="46" spans="1:8" s="16" customFormat="1" ht="12.75">
      <c r="A46" s="139"/>
      <c r="B46" s="140" t="s">
        <v>174</v>
      </c>
      <c r="C46" s="122" t="s">
        <v>302</v>
      </c>
      <c r="D46" s="141">
        <v>131.7</v>
      </c>
      <c r="E46" s="141">
        <v>97.9</v>
      </c>
      <c r="F46" s="141">
        <v>110.8</v>
      </c>
      <c r="G46" s="164">
        <f t="shared" si="2"/>
        <v>0.8413059984813972</v>
      </c>
      <c r="H46" s="64">
        <f t="shared" si="3"/>
        <v>1.131767109295199</v>
      </c>
    </row>
    <row r="47" spans="1:8" s="16" customFormat="1" ht="20.25" customHeight="1" hidden="1">
      <c r="A47" s="139"/>
      <c r="B47" s="140" t="s">
        <v>227</v>
      </c>
      <c r="C47" s="139" t="s">
        <v>303</v>
      </c>
      <c r="D47" s="141">
        <v>0</v>
      </c>
      <c r="E47" s="141">
        <v>0</v>
      </c>
      <c r="F47" s="141">
        <v>0</v>
      </c>
      <c r="G47" s="164" t="e">
        <f t="shared" si="2"/>
        <v>#DIV/0!</v>
      </c>
      <c r="H47" s="64" t="e">
        <f t="shared" si="3"/>
        <v>#DIV/0!</v>
      </c>
    </row>
    <row r="48" spans="1:8" s="16" customFormat="1" ht="20.25" customHeight="1" hidden="1">
      <c r="A48" s="139"/>
      <c r="B48" s="140" t="s">
        <v>299</v>
      </c>
      <c r="C48" s="139" t="s">
        <v>304</v>
      </c>
      <c r="D48" s="141">
        <v>0</v>
      </c>
      <c r="E48" s="141">
        <v>0</v>
      </c>
      <c r="F48" s="141">
        <v>0</v>
      </c>
      <c r="G48" s="164" t="e">
        <f t="shared" si="2"/>
        <v>#DIV/0!</v>
      </c>
      <c r="H48" s="64" t="e">
        <f t="shared" si="3"/>
        <v>#DIV/0!</v>
      </c>
    </row>
    <row r="49" spans="1:8" s="16" customFormat="1" ht="28.5" customHeight="1">
      <c r="A49" s="139"/>
      <c r="B49" s="140" t="s">
        <v>176</v>
      </c>
      <c r="C49" s="139" t="s">
        <v>305</v>
      </c>
      <c r="D49" s="141">
        <v>139.8</v>
      </c>
      <c r="E49" s="141">
        <v>74.4</v>
      </c>
      <c r="F49" s="141">
        <v>74.4</v>
      </c>
      <c r="G49" s="164">
        <f t="shared" si="2"/>
        <v>0.5321888412017167</v>
      </c>
      <c r="H49" s="64">
        <f t="shared" si="3"/>
        <v>1</v>
      </c>
    </row>
    <row r="50" spans="1:8" s="16" customFormat="1" ht="20.25" customHeight="1" hidden="1">
      <c r="A50" s="139"/>
      <c r="B50" s="140"/>
      <c r="C50" s="139"/>
      <c r="D50" s="141"/>
      <c r="E50" s="141"/>
      <c r="F50" s="141"/>
      <c r="G50" s="164" t="e">
        <f t="shared" si="2"/>
        <v>#DIV/0!</v>
      </c>
      <c r="H50" s="64" t="e">
        <f t="shared" si="3"/>
        <v>#DIV/0!</v>
      </c>
    </row>
    <row r="51" spans="1:8" ht="18.75" customHeight="1">
      <c r="A51" s="126" t="s">
        <v>127</v>
      </c>
      <c r="B51" s="125" t="s">
        <v>125</v>
      </c>
      <c r="C51" s="126"/>
      <c r="D51" s="136">
        <f>D53</f>
        <v>0.3</v>
      </c>
      <c r="E51" s="136">
        <f>E53</f>
        <v>0.3</v>
      </c>
      <c r="F51" s="136">
        <f>F53</f>
        <v>0.3</v>
      </c>
      <c r="G51" s="164">
        <f t="shared" si="2"/>
        <v>1</v>
      </c>
      <c r="H51" s="64">
        <f t="shared" si="3"/>
        <v>1</v>
      </c>
    </row>
    <row r="52" spans="1:8" ht="35.25" customHeight="1">
      <c r="A52" s="122" t="s">
        <v>121</v>
      </c>
      <c r="B52" s="121" t="s">
        <v>128</v>
      </c>
      <c r="C52" s="122"/>
      <c r="D52" s="138">
        <f>D53</f>
        <v>0.3</v>
      </c>
      <c r="E52" s="138">
        <f>E53</f>
        <v>0.3</v>
      </c>
      <c r="F52" s="138">
        <f>F53</f>
        <v>0.3</v>
      </c>
      <c r="G52" s="164">
        <f t="shared" si="2"/>
        <v>1</v>
      </c>
      <c r="H52" s="64">
        <f t="shared" si="3"/>
        <v>1</v>
      </c>
    </row>
    <row r="53" spans="1:8" s="16" customFormat="1" ht="31.5" customHeight="1">
      <c r="A53" s="143"/>
      <c r="B53" s="140" t="s">
        <v>233</v>
      </c>
      <c r="C53" s="139" t="s">
        <v>306</v>
      </c>
      <c r="D53" s="141">
        <v>0.3</v>
      </c>
      <c r="E53" s="141">
        <v>0.3</v>
      </c>
      <c r="F53" s="141">
        <v>0.3</v>
      </c>
      <c r="G53" s="164">
        <f t="shared" si="2"/>
        <v>1</v>
      </c>
      <c r="H53" s="64">
        <f t="shared" si="3"/>
        <v>1</v>
      </c>
    </row>
    <row r="54" spans="1:8" ht="12.75" hidden="1">
      <c r="A54" s="126" t="s">
        <v>46</v>
      </c>
      <c r="B54" s="125" t="s">
        <v>47</v>
      </c>
      <c r="C54" s="126"/>
      <c r="D54" s="136">
        <f aca="true" t="shared" si="5" ref="D54:F55">D55</f>
        <v>0</v>
      </c>
      <c r="E54" s="136">
        <f t="shared" si="5"/>
        <v>0</v>
      </c>
      <c r="F54" s="136">
        <f t="shared" si="5"/>
        <v>0</v>
      </c>
      <c r="G54" s="164" t="e">
        <f t="shared" si="2"/>
        <v>#DIV/0!</v>
      </c>
      <c r="H54" s="64" t="e">
        <f t="shared" si="3"/>
        <v>#DIV/0!</v>
      </c>
    </row>
    <row r="55" spans="1:8" ht="12.75" hidden="1">
      <c r="A55" s="122" t="s">
        <v>51</v>
      </c>
      <c r="B55" s="121" t="s">
        <v>52</v>
      </c>
      <c r="C55" s="122"/>
      <c r="D55" s="138">
        <f t="shared" si="5"/>
        <v>0</v>
      </c>
      <c r="E55" s="138">
        <f t="shared" si="5"/>
        <v>0</v>
      </c>
      <c r="F55" s="138">
        <f t="shared" si="5"/>
        <v>0</v>
      </c>
      <c r="G55" s="164" t="e">
        <f t="shared" si="2"/>
        <v>#DIV/0!</v>
      </c>
      <c r="H55" s="64" t="e">
        <f t="shared" si="3"/>
        <v>#DIV/0!</v>
      </c>
    </row>
    <row r="56" spans="1:8" s="16" customFormat="1" ht="27" customHeight="1" hidden="1">
      <c r="A56" s="139"/>
      <c r="B56" s="140" t="s">
        <v>228</v>
      </c>
      <c r="C56" s="139" t="s">
        <v>229</v>
      </c>
      <c r="D56" s="141">
        <v>0</v>
      </c>
      <c r="E56" s="141">
        <v>0</v>
      </c>
      <c r="F56" s="141">
        <v>0</v>
      </c>
      <c r="G56" s="164" t="e">
        <f t="shared" si="2"/>
        <v>#DIV/0!</v>
      </c>
      <c r="H56" s="64" t="e">
        <f t="shared" si="3"/>
        <v>#DIV/0!</v>
      </c>
    </row>
    <row r="57" spans="1:8" ht="15.75" customHeight="1">
      <c r="A57" s="126">
        <v>1000</v>
      </c>
      <c r="B57" s="125" t="s">
        <v>61</v>
      </c>
      <c r="C57" s="126"/>
      <c r="D57" s="136">
        <f>D58</f>
        <v>18</v>
      </c>
      <c r="E57" s="136">
        <f>E58</f>
        <v>13.5</v>
      </c>
      <c r="F57" s="136">
        <f>F58</f>
        <v>15</v>
      </c>
      <c r="G57" s="164">
        <f t="shared" si="2"/>
        <v>0.8333333333333334</v>
      </c>
      <c r="H57" s="64">
        <f t="shared" si="3"/>
        <v>1.1111111111111112</v>
      </c>
    </row>
    <row r="58" spans="1:8" ht="12.75">
      <c r="A58" s="122" t="s">
        <v>62</v>
      </c>
      <c r="B58" s="121" t="s">
        <v>179</v>
      </c>
      <c r="C58" s="122" t="s">
        <v>62</v>
      </c>
      <c r="D58" s="138">
        <v>18</v>
      </c>
      <c r="E58" s="138">
        <v>13.5</v>
      </c>
      <c r="F58" s="138">
        <v>15</v>
      </c>
      <c r="G58" s="164">
        <f t="shared" si="2"/>
        <v>0.8333333333333334</v>
      </c>
      <c r="H58" s="64">
        <f t="shared" si="3"/>
        <v>1.1111111111111112</v>
      </c>
    </row>
    <row r="59" spans="1:8" ht="12.75">
      <c r="A59" s="126"/>
      <c r="B59" s="125" t="s">
        <v>99</v>
      </c>
      <c r="C59" s="126"/>
      <c r="D59" s="138">
        <f>D60</f>
        <v>626.1</v>
      </c>
      <c r="E59" s="138">
        <f>E60</f>
        <v>572.5</v>
      </c>
      <c r="F59" s="138">
        <f>F60</f>
        <v>430</v>
      </c>
      <c r="G59" s="164">
        <f t="shared" si="2"/>
        <v>0.686791247404568</v>
      </c>
      <c r="H59" s="64">
        <f t="shared" si="3"/>
        <v>0.7510917030567685</v>
      </c>
    </row>
    <row r="60" spans="1:8" s="16" customFormat="1" ht="25.5">
      <c r="A60" s="139"/>
      <c r="B60" s="140" t="s">
        <v>100</v>
      </c>
      <c r="C60" s="139" t="s">
        <v>193</v>
      </c>
      <c r="D60" s="141">
        <v>626.1</v>
      </c>
      <c r="E60" s="141">
        <v>572.5</v>
      </c>
      <c r="F60" s="141">
        <v>430</v>
      </c>
      <c r="G60" s="164">
        <f t="shared" si="2"/>
        <v>0.686791247404568</v>
      </c>
      <c r="H60" s="64">
        <f t="shared" si="3"/>
        <v>0.7510917030567685</v>
      </c>
    </row>
    <row r="61" spans="1:8" ht="18" customHeight="1">
      <c r="A61" s="122"/>
      <c r="B61" s="67" t="s">
        <v>68</v>
      </c>
      <c r="C61" s="74"/>
      <c r="D61" s="80">
        <f>D31+D36+D38+D44+D53+D54+D57+D59+D41</f>
        <v>2790.5000000000005</v>
      </c>
      <c r="E61" s="80">
        <f>E31+E36+E38+E44+E53+E54+E57+E59+E41</f>
        <v>2310.6</v>
      </c>
      <c r="F61" s="80">
        <f>F31+F36+F38+F44+F53+F54+F57+F59+F41</f>
        <v>2023.8</v>
      </c>
      <c r="G61" s="164">
        <f t="shared" si="2"/>
        <v>0.7252463716179894</v>
      </c>
      <c r="H61" s="64">
        <f t="shared" si="3"/>
        <v>0.8758763957413659</v>
      </c>
    </row>
    <row r="62" spans="1:8" ht="12.75">
      <c r="A62" s="146"/>
      <c r="B62" s="121" t="s">
        <v>83</v>
      </c>
      <c r="C62" s="122"/>
      <c r="D62" s="159">
        <f>D59</f>
        <v>626.1</v>
      </c>
      <c r="E62" s="159">
        <f>E59</f>
        <v>572.5</v>
      </c>
      <c r="F62" s="159">
        <f>F59</f>
        <v>430</v>
      </c>
      <c r="G62" s="164">
        <f t="shared" si="2"/>
        <v>0.686791247404568</v>
      </c>
      <c r="H62" s="64">
        <f t="shared" si="3"/>
        <v>0.7510917030567685</v>
      </c>
    </row>
    <row r="63" ht="12.75">
      <c r="A63" s="149"/>
    </row>
    <row r="64" ht="12.75">
      <c r="A64" s="149"/>
    </row>
    <row r="65" spans="1:6" ht="15">
      <c r="A65" s="149"/>
      <c r="B65" s="3" t="s">
        <v>93</v>
      </c>
      <c r="C65" s="6"/>
      <c r="F65" s="1">
        <v>322.7</v>
      </c>
    </row>
    <row r="66" spans="1:3" ht="15">
      <c r="A66" s="149"/>
      <c r="B66" s="3"/>
      <c r="C66" s="6"/>
    </row>
    <row r="67" spans="1:3" ht="15">
      <c r="A67" s="149"/>
      <c r="B67" s="3" t="s">
        <v>84</v>
      </c>
      <c r="C67" s="6"/>
    </row>
    <row r="68" spans="1:3" ht="15">
      <c r="A68" s="149"/>
      <c r="B68" s="3" t="s">
        <v>85</v>
      </c>
      <c r="C68" s="6"/>
    </row>
    <row r="69" spans="1:3" ht="15">
      <c r="A69" s="149"/>
      <c r="B69" s="3"/>
      <c r="C69" s="6"/>
    </row>
    <row r="70" spans="1:3" ht="15">
      <c r="A70" s="149"/>
      <c r="B70" s="3" t="s">
        <v>86</v>
      </c>
      <c r="C70" s="6"/>
    </row>
    <row r="71" spans="1:3" ht="15">
      <c r="A71" s="149"/>
      <c r="B71" s="3" t="s">
        <v>87</v>
      </c>
      <c r="C71" s="6"/>
    </row>
    <row r="72" spans="1:3" ht="15">
      <c r="A72" s="149"/>
      <c r="B72" s="3"/>
      <c r="C72" s="6"/>
    </row>
    <row r="73" spans="1:3" ht="15">
      <c r="A73" s="149"/>
      <c r="B73" s="3" t="s">
        <v>88</v>
      </c>
      <c r="C73" s="6"/>
    </row>
    <row r="74" spans="1:3" ht="15">
      <c r="A74" s="149"/>
      <c r="B74" s="3" t="s">
        <v>89</v>
      </c>
      <c r="C74" s="6"/>
    </row>
    <row r="75" spans="1:3" ht="15">
      <c r="A75" s="149"/>
      <c r="B75" s="3"/>
      <c r="C75" s="6"/>
    </row>
    <row r="76" spans="1:3" ht="15">
      <c r="A76" s="149"/>
      <c r="B76" s="3" t="s">
        <v>90</v>
      </c>
      <c r="C76" s="6"/>
    </row>
    <row r="77" spans="1:3" ht="15">
      <c r="A77" s="149"/>
      <c r="B77" s="3" t="s">
        <v>91</v>
      </c>
      <c r="C77" s="6"/>
    </row>
    <row r="78" ht="12.75">
      <c r="A78" s="149"/>
    </row>
    <row r="79" ht="12.75">
      <c r="A79" s="149"/>
    </row>
    <row r="80" spans="1:8" ht="15">
      <c r="A80" s="149"/>
      <c r="B80" s="3" t="s">
        <v>92</v>
      </c>
      <c r="C80" s="6"/>
      <c r="F80" s="148">
        <f>F65+F26-F61</f>
        <v>339.79999999999995</v>
      </c>
      <c r="H80" s="53"/>
    </row>
    <row r="81" ht="12.75">
      <c r="A81" s="149"/>
    </row>
    <row r="82" ht="12.75">
      <c r="A82" s="149"/>
    </row>
    <row r="83" spans="1:3" ht="15">
      <c r="A83" s="149"/>
      <c r="B83" s="3" t="s">
        <v>94</v>
      </c>
      <c r="C83" s="6"/>
    </row>
    <row r="84" spans="1:3" ht="15">
      <c r="A84" s="149"/>
      <c r="B84" s="3" t="s">
        <v>95</v>
      </c>
      <c r="C84" s="6"/>
    </row>
    <row r="85" spans="1:3" ht="15">
      <c r="A85" s="149"/>
      <c r="B85" s="3" t="s">
        <v>96</v>
      </c>
      <c r="C85" s="6"/>
    </row>
    <row r="86" ht="12.75">
      <c r="A86" s="149"/>
    </row>
    <row r="87" ht="12.75">
      <c r="A87" s="149"/>
    </row>
  </sheetData>
  <sheetProtection/>
  <mergeCells count="16">
    <mergeCell ref="A1:H1"/>
    <mergeCell ref="A29:A30"/>
    <mergeCell ref="B29:B30"/>
    <mergeCell ref="D29:D30"/>
    <mergeCell ref="H29:H30"/>
    <mergeCell ref="H2:H3"/>
    <mergeCell ref="B2:B3"/>
    <mergeCell ref="D2:D3"/>
    <mergeCell ref="G29:G30"/>
    <mergeCell ref="E2:E3"/>
    <mergeCell ref="E29:E30"/>
    <mergeCell ref="G2:G3"/>
    <mergeCell ref="A28:H28"/>
    <mergeCell ref="F29:F30"/>
    <mergeCell ref="F2:F3"/>
    <mergeCell ref="C29:C30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84"/>
  <sheetViews>
    <sheetView zoomScalePageLayoutView="0" workbookViewId="0" topLeftCell="A13">
      <selection activeCell="A27" sqref="A27:IV27"/>
    </sheetView>
  </sheetViews>
  <sheetFormatPr defaultColWidth="9.140625" defaultRowHeight="12.75"/>
  <cols>
    <col min="1" max="1" width="9.57421875" style="1" customWidth="1"/>
    <col min="2" max="2" width="35.421875" style="1" customWidth="1"/>
    <col min="3" max="3" width="10.00390625" style="149" customWidth="1"/>
    <col min="4" max="4" width="9.57421875" style="1" customWidth="1"/>
    <col min="5" max="5" width="11.00390625" style="1" hidden="1" customWidth="1"/>
    <col min="6" max="7" width="9.57421875" style="1" customWidth="1"/>
    <col min="8" max="8" width="11.7109375" style="30" hidden="1" customWidth="1"/>
    <col min="9" max="16384" width="9.140625" style="1" customWidth="1"/>
  </cols>
  <sheetData>
    <row r="1" spans="1:8" s="5" customFormat="1" ht="53.25" customHeight="1">
      <c r="A1" s="220" t="s">
        <v>427</v>
      </c>
      <c r="B1" s="220"/>
      <c r="C1" s="220"/>
      <c r="D1" s="220"/>
      <c r="E1" s="220"/>
      <c r="F1" s="220"/>
      <c r="G1" s="220"/>
      <c r="H1" s="220"/>
    </row>
    <row r="2" spans="1:8" ht="12.75" customHeight="1">
      <c r="A2" s="160"/>
      <c r="B2" s="247" t="s">
        <v>2</v>
      </c>
      <c r="C2" s="165"/>
      <c r="D2" s="229" t="s">
        <v>3</v>
      </c>
      <c r="E2" s="229" t="s">
        <v>406</v>
      </c>
      <c r="F2" s="229" t="s">
        <v>4</v>
      </c>
      <c r="G2" s="229" t="s">
        <v>146</v>
      </c>
      <c r="H2" s="226" t="s">
        <v>407</v>
      </c>
    </row>
    <row r="3" spans="1:8" ht="18.75" customHeight="1">
      <c r="A3" s="116"/>
      <c r="B3" s="248"/>
      <c r="C3" s="166"/>
      <c r="D3" s="230"/>
      <c r="E3" s="230"/>
      <c r="F3" s="230"/>
      <c r="G3" s="244"/>
      <c r="H3" s="227"/>
    </row>
    <row r="4" spans="1:8" ht="24.75" customHeight="1">
      <c r="A4" s="116"/>
      <c r="B4" s="117" t="s">
        <v>82</v>
      </c>
      <c r="C4" s="118"/>
      <c r="D4" s="119">
        <f>D5+D6+D7+D8+D9+D10+D11+D12+D13+D14+D15+D16+D17+D18+D19</f>
        <v>3833.6</v>
      </c>
      <c r="E4" s="119">
        <f>E5+E6+E7+E8+E9+E10+E11+E12+E13+E14+E15+E16+E17+E18+E19</f>
        <v>2119</v>
      </c>
      <c r="F4" s="119">
        <f>F5+F6+F7+F8+F9+F10+F11+F12+F13+F14+F15+F16+F17+F18+F19</f>
        <v>3654.9</v>
      </c>
      <c r="G4" s="120">
        <f>F4/D4</f>
        <v>0.9533858514190318</v>
      </c>
      <c r="H4" s="50">
        <f>F4/E4</f>
        <v>1.7248230297310052</v>
      </c>
    </row>
    <row r="5" spans="1:8" ht="18.75" customHeight="1">
      <c r="A5" s="116"/>
      <c r="B5" s="121" t="s">
        <v>6</v>
      </c>
      <c r="C5" s="122"/>
      <c r="D5" s="123">
        <v>170</v>
      </c>
      <c r="E5" s="123">
        <v>110</v>
      </c>
      <c r="F5" s="123">
        <v>157.6</v>
      </c>
      <c r="G5" s="124">
        <f aca="true" t="shared" si="0" ref="G5:G27">F5/D5</f>
        <v>0.9270588235294117</v>
      </c>
      <c r="H5" s="51">
        <f aca="true" t="shared" si="1" ref="H5:H27">F5/E5</f>
        <v>1.4327272727272726</v>
      </c>
    </row>
    <row r="6" spans="1:8" ht="18.75" customHeight="1" hidden="1">
      <c r="A6" s="116"/>
      <c r="B6" s="121" t="s">
        <v>254</v>
      </c>
      <c r="C6" s="122"/>
      <c r="D6" s="123">
        <v>0</v>
      </c>
      <c r="E6" s="123">
        <v>0</v>
      </c>
      <c r="F6" s="123">
        <v>0</v>
      </c>
      <c r="G6" s="124" t="e">
        <f t="shared" si="0"/>
        <v>#DIV/0!</v>
      </c>
      <c r="H6" s="51" t="e">
        <f t="shared" si="1"/>
        <v>#DIV/0!</v>
      </c>
    </row>
    <row r="7" spans="1:8" ht="16.5" customHeight="1">
      <c r="A7" s="116"/>
      <c r="B7" s="121" t="s">
        <v>8</v>
      </c>
      <c r="C7" s="122"/>
      <c r="D7" s="123">
        <v>955</v>
      </c>
      <c r="E7" s="123">
        <v>865</v>
      </c>
      <c r="F7" s="123">
        <v>959.1</v>
      </c>
      <c r="G7" s="124">
        <f t="shared" si="0"/>
        <v>1.0042931937172774</v>
      </c>
      <c r="H7" s="51">
        <f t="shared" si="1"/>
        <v>1.10878612716763</v>
      </c>
    </row>
    <row r="8" spans="1:8" ht="18" customHeight="1">
      <c r="A8" s="116"/>
      <c r="B8" s="121" t="s">
        <v>9</v>
      </c>
      <c r="C8" s="122"/>
      <c r="D8" s="123">
        <v>190</v>
      </c>
      <c r="E8" s="123">
        <v>100</v>
      </c>
      <c r="F8" s="123">
        <v>172.5</v>
      </c>
      <c r="G8" s="124">
        <f t="shared" si="0"/>
        <v>0.9078947368421053</v>
      </c>
      <c r="H8" s="51">
        <f t="shared" si="1"/>
        <v>1.725</v>
      </c>
    </row>
    <row r="9" spans="1:8" ht="17.25" customHeight="1">
      <c r="A9" s="116"/>
      <c r="B9" s="121" t="s">
        <v>10</v>
      </c>
      <c r="C9" s="122"/>
      <c r="D9" s="123">
        <v>2504.6</v>
      </c>
      <c r="E9" s="123">
        <v>1035</v>
      </c>
      <c r="F9" s="123">
        <v>2341.3</v>
      </c>
      <c r="G9" s="124">
        <f t="shared" si="0"/>
        <v>0.934799968058772</v>
      </c>
      <c r="H9" s="51">
        <f t="shared" si="1"/>
        <v>2.2621256038647344</v>
      </c>
    </row>
    <row r="10" spans="1:8" ht="14.25" customHeight="1">
      <c r="A10" s="116"/>
      <c r="B10" s="121" t="s">
        <v>106</v>
      </c>
      <c r="C10" s="122"/>
      <c r="D10" s="123">
        <v>14</v>
      </c>
      <c r="E10" s="123">
        <v>9</v>
      </c>
      <c r="F10" s="123">
        <v>24.4</v>
      </c>
      <c r="G10" s="124">
        <f t="shared" si="0"/>
        <v>1.7428571428571427</v>
      </c>
      <c r="H10" s="51">
        <f t="shared" si="1"/>
        <v>2.711111111111111</v>
      </c>
    </row>
    <row r="11" spans="1:8" ht="27.75" customHeight="1">
      <c r="A11" s="116"/>
      <c r="B11" s="121" t="s">
        <v>11</v>
      </c>
      <c r="C11" s="122"/>
      <c r="D11" s="123">
        <v>0</v>
      </c>
      <c r="E11" s="123">
        <v>0</v>
      </c>
      <c r="F11" s="123">
        <v>0</v>
      </c>
      <c r="G11" s="124">
        <v>0</v>
      </c>
      <c r="H11" s="51">
        <v>0</v>
      </c>
    </row>
    <row r="12" spans="1:8" ht="18.75" customHeight="1">
      <c r="A12" s="116"/>
      <c r="B12" s="121" t="s">
        <v>12</v>
      </c>
      <c r="C12" s="122"/>
      <c r="D12" s="123">
        <v>0</v>
      </c>
      <c r="E12" s="123">
        <v>0</v>
      </c>
      <c r="F12" s="123">
        <v>0</v>
      </c>
      <c r="G12" s="124">
        <v>0</v>
      </c>
      <c r="H12" s="51">
        <v>0</v>
      </c>
    </row>
    <row r="13" spans="1:8" ht="17.25" customHeight="1">
      <c r="A13" s="116"/>
      <c r="B13" s="121" t="s">
        <v>13</v>
      </c>
      <c r="C13" s="122"/>
      <c r="D13" s="123">
        <v>0</v>
      </c>
      <c r="E13" s="123">
        <v>0</v>
      </c>
      <c r="F13" s="123">
        <v>0</v>
      </c>
      <c r="G13" s="124">
        <v>0</v>
      </c>
      <c r="H13" s="51">
        <v>0</v>
      </c>
    </row>
    <row r="14" spans="1:8" ht="15" customHeight="1">
      <c r="A14" s="116"/>
      <c r="B14" s="121" t="s">
        <v>15</v>
      </c>
      <c r="C14" s="122"/>
      <c r="D14" s="123">
        <v>0</v>
      </c>
      <c r="E14" s="123">
        <v>0</v>
      </c>
      <c r="F14" s="123">
        <v>0</v>
      </c>
      <c r="G14" s="124">
        <v>0</v>
      </c>
      <c r="H14" s="51">
        <v>0</v>
      </c>
    </row>
    <row r="15" spans="1:8" ht="18" customHeight="1">
      <c r="A15" s="116"/>
      <c r="B15" s="121" t="s">
        <v>16</v>
      </c>
      <c r="C15" s="122"/>
      <c r="D15" s="123">
        <v>0</v>
      </c>
      <c r="E15" s="123">
        <v>0</v>
      </c>
      <c r="F15" s="123">
        <v>0</v>
      </c>
      <c r="G15" s="124">
        <v>0</v>
      </c>
      <c r="H15" s="51">
        <v>0</v>
      </c>
    </row>
    <row r="16" spans="1:8" ht="27.75" customHeight="1">
      <c r="A16" s="116"/>
      <c r="B16" s="121" t="s">
        <v>17</v>
      </c>
      <c r="C16" s="122"/>
      <c r="D16" s="123">
        <v>0</v>
      </c>
      <c r="E16" s="123">
        <v>0</v>
      </c>
      <c r="F16" s="123">
        <v>0</v>
      </c>
      <c r="G16" s="124">
        <v>0</v>
      </c>
      <c r="H16" s="51">
        <v>0</v>
      </c>
    </row>
    <row r="17" spans="1:8" ht="28.5" customHeight="1">
      <c r="A17" s="116"/>
      <c r="B17" s="121" t="s">
        <v>19</v>
      </c>
      <c r="C17" s="122"/>
      <c r="D17" s="123">
        <v>0</v>
      </c>
      <c r="E17" s="123">
        <v>0</v>
      </c>
      <c r="F17" s="123">
        <v>0</v>
      </c>
      <c r="G17" s="124">
        <v>0</v>
      </c>
      <c r="H17" s="51">
        <v>0</v>
      </c>
    </row>
    <row r="18" spans="1:8" ht="18.75" customHeight="1">
      <c r="A18" s="116"/>
      <c r="B18" s="121" t="s">
        <v>119</v>
      </c>
      <c r="C18" s="122"/>
      <c r="D18" s="123">
        <v>0</v>
      </c>
      <c r="E18" s="123">
        <v>0</v>
      </c>
      <c r="F18" s="123">
        <v>0</v>
      </c>
      <c r="G18" s="124">
        <v>0</v>
      </c>
      <c r="H18" s="51">
        <v>0</v>
      </c>
    </row>
    <row r="19" spans="1:8" ht="16.5" customHeight="1">
      <c r="A19" s="116"/>
      <c r="B19" s="121" t="s">
        <v>22</v>
      </c>
      <c r="C19" s="122"/>
      <c r="D19" s="123">
        <v>0</v>
      </c>
      <c r="E19" s="123">
        <v>0</v>
      </c>
      <c r="F19" s="123"/>
      <c r="G19" s="124">
        <v>0</v>
      </c>
      <c r="H19" s="51">
        <v>0</v>
      </c>
    </row>
    <row r="20" spans="1:8" ht="32.25" customHeight="1">
      <c r="A20" s="116"/>
      <c r="B20" s="125" t="s">
        <v>81</v>
      </c>
      <c r="C20" s="126"/>
      <c r="D20" s="123">
        <f>D21+D22+D23+D24+D25</f>
        <v>324.3</v>
      </c>
      <c r="E20" s="123">
        <f>E21+E22+E23+E24+E25</f>
        <v>791.7</v>
      </c>
      <c r="F20" s="123">
        <f>F21+F22+F23+F24+F25</f>
        <v>271.6</v>
      </c>
      <c r="G20" s="124">
        <f t="shared" si="0"/>
        <v>0.8374961455442492</v>
      </c>
      <c r="H20" s="51">
        <f t="shared" si="1"/>
        <v>0.34305923961096374</v>
      </c>
    </row>
    <row r="21" spans="1:8" ht="15">
      <c r="A21" s="116"/>
      <c r="B21" s="121" t="s">
        <v>24</v>
      </c>
      <c r="C21" s="122"/>
      <c r="D21" s="123">
        <v>164.3</v>
      </c>
      <c r="E21" s="123">
        <v>456</v>
      </c>
      <c r="F21" s="123">
        <v>142.9</v>
      </c>
      <c r="G21" s="124">
        <f t="shared" si="0"/>
        <v>0.869750456482045</v>
      </c>
      <c r="H21" s="51">
        <f t="shared" si="1"/>
        <v>0.31337719298245614</v>
      </c>
    </row>
    <row r="22" spans="1:8" ht="18.75" customHeight="1">
      <c r="A22" s="116"/>
      <c r="B22" s="121" t="s">
        <v>101</v>
      </c>
      <c r="C22" s="122"/>
      <c r="D22" s="123">
        <v>160</v>
      </c>
      <c r="E22" s="123">
        <v>117</v>
      </c>
      <c r="F22" s="123">
        <v>128.7</v>
      </c>
      <c r="G22" s="124">
        <f t="shared" si="0"/>
        <v>0.804375</v>
      </c>
      <c r="H22" s="51">
        <f t="shared" si="1"/>
        <v>1.0999999999999999</v>
      </c>
    </row>
    <row r="23" spans="1:8" ht="29.25" customHeight="1">
      <c r="A23" s="116"/>
      <c r="B23" s="121" t="s">
        <v>67</v>
      </c>
      <c r="C23" s="122"/>
      <c r="D23" s="123">
        <v>0</v>
      </c>
      <c r="E23" s="123">
        <v>218.7</v>
      </c>
      <c r="F23" s="123">
        <v>0</v>
      </c>
      <c r="G23" s="124">
        <v>0</v>
      </c>
      <c r="H23" s="51">
        <f t="shared" si="1"/>
        <v>0</v>
      </c>
    </row>
    <row r="24" spans="1:8" ht="42.75" customHeight="1">
      <c r="A24" s="116"/>
      <c r="B24" s="121" t="s">
        <v>27</v>
      </c>
      <c r="C24" s="122"/>
      <c r="D24" s="123">
        <v>0</v>
      </c>
      <c r="E24" s="123">
        <v>0</v>
      </c>
      <c r="F24" s="123">
        <v>0</v>
      </c>
      <c r="G24" s="124">
        <v>0</v>
      </c>
      <c r="H24" s="51">
        <v>0</v>
      </c>
    </row>
    <row r="25" spans="1:8" ht="28.5" customHeight="1" thickBot="1">
      <c r="A25" s="116"/>
      <c r="B25" s="152" t="s">
        <v>154</v>
      </c>
      <c r="C25" s="153"/>
      <c r="D25" s="123">
        <v>0</v>
      </c>
      <c r="E25" s="123">
        <v>0</v>
      </c>
      <c r="F25" s="123">
        <v>0</v>
      </c>
      <c r="G25" s="124">
        <v>0</v>
      </c>
      <c r="H25" s="51">
        <v>0</v>
      </c>
    </row>
    <row r="26" spans="1:8" ht="18.75" customHeight="1">
      <c r="A26" s="116"/>
      <c r="B26" s="131" t="s">
        <v>28</v>
      </c>
      <c r="C26" s="132"/>
      <c r="D26" s="133">
        <f>D4+D20</f>
        <v>4157.9</v>
      </c>
      <c r="E26" s="133">
        <f>E4+E20</f>
        <v>2910.7</v>
      </c>
      <c r="F26" s="133">
        <f>F4+F20</f>
        <v>3926.5</v>
      </c>
      <c r="G26" s="124">
        <f t="shared" si="0"/>
        <v>0.9443469058899926</v>
      </c>
      <c r="H26" s="51">
        <f t="shared" si="1"/>
        <v>1.3489882158930842</v>
      </c>
    </row>
    <row r="27" spans="1:8" ht="15.75" customHeight="1" hidden="1">
      <c r="A27" s="116"/>
      <c r="B27" s="121" t="s">
        <v>107</v>
      </c>
      <c r="C27" s="122"/>
      <c r="D27" s="123">
        <f>D4</f>
        <v>3833.6</v>
      </c>
      <c r="E27" s="123">
        <f>E4</f>
        <v>2119</v>
      </c>
      <c r="F27" s="123">
        <f>F4</f>
        <v>3654.9</v>
      </c>
      <c r="G27" s="124">
        <f t="shared" si="0"/>
        <v>0.9533858514190318</v>
      </c>
      <c r="H27" s="51">
        <f t="shared" si="1"/>
        <v>1.7248230297310052</v>
      </c>
    </row>
    <row r="28" spans="1:8" ht="12.75">
      <c r="A28" s="223"/>
      <c r="B28" s="240"/>
      <c r="C28" s="240"/>
      <c r="D28" s="240"/>
      <c r="E28" s="240"/>
      <c r="F28" s="240"/>
      <c r="G28" s="240"/>
      <c r="H28" s="241"/>
    </row>
    <row r="29" spans="1:8" ht="15" customHeight="1">
      <c r="A29" s="245" t="s">
        <v>158</v>
      </c>
      <c r="B29" s="228" t="s">
        <v>29</v>
      </c>
      <c r="C29" s="238" t="s">
        <v>189</v>
      </c>
      <c r="D29" s="222" t="s">
        <v>3</v>
      </c>
      <c r="E29" s="216" t="s">
        <v>406</v>
      </c>
      <c r="F29" s="216" t="s">
        <v>4</v>
      </c>
      <c r="G29" s="242" t="s">
        <v>146</v>
      </c>
      <c r="H29" s="214" t="s">
        <v>407</v>
      </c>
    </row>
    <row r="30" spans="1:8" ht="20.25" customHeight="1">
      <c r="A30" s="245"/>
      <c r="B30" s="228"/>
      <c r="C30" s="239"/>
      <c r="D30" s="222"/>
      <c r="E30" s="217"/>
      <c r="F30" s="217"/>
      <c r="G30" s="246"/>
      <c r="H30" s="215"/>
    </row>
    <row r="31" spans="1:8" ht="27.75" customHeight="1">
      <c r="A31" s="126" t="s">
        <v>69</v>
      </c>
      <c r="B31" s="125" t="s">
        <v>30</v>
      </c>
      <c r="C31" s="126"/>
      <c r="D31" s="136">
        <f>D32+D33+D34</f>
        <v>2553.2999999999997</v>
      </c>
      <c r="E31" s="136">
        <f>E32+E33+E34</f>
        <v>2091.3999999999996</v>
      </c>
      <c r="F31" s="136">
        <f>F32+F33+F34</f>
        <v>2004.5</v>
      </c>
      <c r="G31" s="167">
        <f>F31/D31</f>
        <v>0.7850624681784358</v>
      </c>
      <c r="H31" s="54">
        <f>F31/E31</f>
        <v>0.9584488859137421</v>
      </c>
    </row>
    <row r="32" spans="1:8" ht="71.25" customHeight="1">
      <c r="A32" s="122" t="s">
        <v>72</v>
      </c>
      <c r="B32" s="121" t="s">
        <v>162</v>
      </c>
      <c r="C32" s="122" t="s">
        <v>72</v>
      </c>
      <c r="D32" s="138">
        <v>2538.1</v>
      </c>
      <c r="E32" s="138">
        <v>2078.7</v>
      </c>
      <c r="F32" s="138">
        <v>2001.5</v>
      </c>
      <c r="G32" s="164">
        <f aca="true" t="shared" si="2" ref="G32:G61">F32/D32</f>
        <v>0.7885820101650841</v>
      </c>
      <c r="H32" s="64">
        <f aca="true" t="shared" si="3" ref="H32:H61">F32/E32</f>
        <v>0.9628614037619667</v>
      </c>
    </row>
    <row r="33" spans="1:8" ht="19.5" customHeight="1">
      <c r="A33" s="122" t="s">
        <v>74</v>
      </c>
      <c r="B33" s="121" t="s">
        <v>35</v>
      </c>
      <c r="C33" s="122" t="s">
        <v>74</v>
      </c>
      <c r="D33" s="138">
        <v>10</v>
      </c>
      <c r="E33" s="138">
        <v>7.5</v>
      </c>
      <c r="F33" s="138">
        <v>0</v>
      </c>
      <c r="G33" s="164">
        <f t="shared" si="2"/>
        <v>0</v>
      </c>
      <c r="H33" s="64">
        <f t="shared" si="3"/>
        <v>0</v>
      </c>
    </row>
    <row r="34" spans="1:8" ht="23.25" customHeight="1">
      <c r="A34" s="122" t="s">
        <v>129</v>
      </c>
      <c r="B34" s="121" t="s">
        <v>126</v>
      </c>
      <c r="C34" s="122"/>
      <c r="D34" s="138">
        <f>D35</f>
        <v>5.2</v>
      </c>
      <c r="E34" s="138">
        <f>E35</f>
        <v>5.2</v>
      </c>
      <c r="F34" s="138">
        <f>F35</f>
        <v>3</v>
      </c>
      <c r="G34" s="164">
        <f t="shared" si="2"/>
        <v>0.5769230769230769</v>
      </c>
      <c r="H34" s="64">
        <f t="shared" si="3"/>
        <v>0.5769230769230769</v>
      </c>
    </row>
    <row r="35" spans="1:8" s="16" customFormat="1" ht="42.75" customHeight="1">
      <c r="A35" s="139"/>
      <c r="B35" s="140" t="s">
        <v>205</v>
      </c>
      <c r="C35" s="139" t="s">
        <v>301</v>
      </c>
      <c r="D35" s="141">
        <v>5.2</v>
      </c>
      <c r="E35" s="141">
        <v>5.2</v>
      </c>
      <c r="F35" s="141">
        <v>3</v>
      </c>
      <c r="G35" s="164">
        <f t="shared" si="2"/>
        <v>0.5769230769230769</v>
      </c>
      <c r="H35" s="64">
        <f t="shared" si="3"/>
        <v>0.5769230769230769</v>
      </c>
    </row>
    <row r="36" spans="1:8" ht="18.75" customHeight="1">
      <c r="A36" s="126" t="s">
        <v>110</v>
      </c>
      <c r="B36" s="125" t="s">
        <v>103</v>
      </c>
      <c r="C36" s="126"/>
      <c r="D36" s="136">
        <f>D37</f>
        <v>160</v>
      </c>
      <c r="E36" s="136">
        <f>E37</f>
        <v>160</v>
      </c>
      <c r="F36" s="136">
        <f>F37</f>
        <v>128.7</v>
      </c>
      <c r="G36" s="164">
        <f t="shared" si="2"/>
        <v>0.804375</v>
      </c>
      <c r="H36" s="64">
        <f t="shared" si="3"/>
        <v>0.804375</v>
      </c>
    </row>
    <row r="37" spans="1:8" ht="48" customHeight="1">
      <c r="A37" s="122" t="s">
        <v>111</v>
      </c>
      <c r="B37" s="121" t="s">
        <v>166</v>
      </c>
      <c r="C37" s="122" t="s">
        <v>230</v>
      </c>
      <c r="D37" s="138">
        <v>160</v>
      </c>
      <c r="E37" s="138">
        <v>160</v>
      </c>
      <c r="F37" s="138">
        <v>128.7</v>
      </c>
      <c r="G37" s="164">
        <f t="shared" si="2"/>
        <v>0.804375</v>
      </c>
      <c r="H37" s="64">
        <f t="shared" si="3"/>
        <v>0.804375</v>
      </c>
    </row>
    <row r="38" spans="1:8" ht="30" customHeight="1" hidden="1">
      <c r="A38" s="126" t="s">
        <v>75</v>
      </c>
      <c r="B38" s="125" t="s">
        <v>38</v>
      </c>
      <c r="C38" s="126"/>
      <c r="D38" s="136">
        <f aca="true" t="shared" si="4" ref="D38:F39">D39</f>
        <v>0</v>
      </c>
      <c r="E38" s="136">
        <f t="shared" si="4"/>
        <v>0</v>
      </c>
      <c r="F38" s="136">
        <f t="shared" si="4"/>
        <v>0</v>
      </c>
      <c r="G38" s="164" t="e">
        <f t="shared" si="2"/>
        <v>#DIV/0!</v>
      </c>
      <c r="H38" s="64" t="e">
        <f t="shared" si="3"/>
        <v>#DIV/0!</v>
      </c>
    </row>
    <row r="39" spans="1:8" ht="18" customHeight="1" hidden="1">
      <c r="A39" s="122" t="s">
        <v>112</v>
      </c>
      <c r="B39" s="121" t="s">
        <v>105</v>
      </c>
      <c r="C39" s="122"/>
      <c r="D39" s="138">
        <f t="shared" si="4"/>
        <v>0</v>
      </c>
      <c r="E39" s="138">
        <f t="shared" si="4"/>
        <v>0</v>
      </c>
      <c r="F39" s="138">
        <f t="shared" si="4"/>
        <v>0</v>
      </c>
      <c r="G39" s="164" t="e">
        <f t="shared" si="2"/>
        <v>#DIV/0!</v>
      </c>
      <c r="H39" s="64" t="e">
        <f t="shared" si="3"/>
        <v>#DIV/0!</v>
      </c>
    </row>
    <row r="40" spans="1:8" ht="54.75" customHeight="1" hidden="1">
      <c r="A40" s="122"/>
      <c r="B40" s="121" t="s">
        <v>234</v>
      </c>
      <c r="C40" s="122" t="s">
        <v>235</v>
      </c>
      <c r="D40" s="138">
        <v>0</v>
      </c>
      <c r="E40" s="138">
        <v>0</v>
      </c>
      <c r="F40" s="138">
        <v>0</v>
      </c>
      <c r="G40" s="164" t="e">
        <f t="shared" si="2"/>
        <v>#DIV/0!</v>
      </c>
      <c r="H40" s="64" t="e">
        <f t="shared" si="3"/>
        <v>#DIV/0!</v>
      </c>
    </row>
    <row r="41" spans="1:8" ht="16.5" customHeight="1">
      <c r="A41" s="126" t="s">
        <v>76</v>
      </c>
      <c r="B41" s="125" t="s">
        <v>40</v>
      </c>
      <c r="C41" s="126"/>
      <c r="D41" s="136">
        <f aca="true" t="shared" si="5" ref="D41:F42">D42</f>
        <v>3.5</v>
      </c>
      <c r="E41" s="136">
        <f t="shared" si="5"/>
        <v>3.5</v>
      </c>
      <c r="F41" s="136">
        <f t="shared" si="5"/>
        <v>3.5</v>
      </c>
      <c r="G41" s="164">
        <f t="shared" si="2"/>
        <v>1</v>
      </c>
      <c r="H41" s="64">
        <f t="shared" si="3"/>
        <v>1</v>
      </c>
    </row>
    <row r="42" spans="1:8" ht="27.75" customHeight="1">
      <c r="A42" s="134" t="s">
        <v>77</v>
      </c>
      <c r="B42" s="157" t="s">
        <v>124</v>
      </c>
      <c r="C42" s="122"/>
      <c r="D42" s="138">
        <f t="shared" si="5"/>
        <v>3.5</v>
      </c>
      <c r="E42" s="138">
        <f t="shared" si="5"/>
        <v>3.5</v>
      </c>
      <c r="F42" s="138">
        <f t="shared" si="5"/>
        <v>3.5</v>
      </c>
      <c r="G42" s="164">
        <f t="shared" si="2"/>
        <v>1</v>
      </c>
      <c r="H42" s="64">
        <f t="shared" si="3"/>
        <v>1</v>
      </c>
    </row>
    <row r="43" spans="1:8" ht="51.75" customHeight="1">
      <c r="A43" s="139"/>
      <c r="B43" s="158" t="s">
        <v>205</v>
      </c>
      <c r="C43" s="139" t="s">
        <v>355</v>
      </c>
      <c r="D43" s="141">
        <v>3.5</v>
      </c>
      <c r="E43" s="141">
        <v>3.5</v>
      </c>
      <c r="F43" s="141">
        <v>3.5</v>
      </c>
      <c r="G43" s="164">
        <f t="shared" si="2"/>
        <v>1</v>
      </c>
      <c r="H43" s="64">
        <f t="shared" si="3"/>
        <v>1</v>
      </c>
    </row>
    <row r="44" spans="1:8" ht="31.5" customHeight="1">
      <c r="A44" s="126" t="s">
        <v>78</v>
      </c>
      <c r="B44" s="125" t="s">
        <v>41</v>
      </c>
      <c r="C44" s="126"/>
      <c r="D44" s="136">
        <f>D45</f>
        <v>280.7</v>
      </c>
      <c r="E44" s="136">
        <f>E45</f>
        <v>260.2</v>
      </c>
      <c r="F44" s="136">
        <f>F45</f>
        <v>240.7</v>
      </c>
      <c r="G44" s="164">
        <f t="shared" si="2"/>
        <v>0.8574991093694335</v>
      </c>
      <c r="H44" s="64">
        <f t="shared" si="3"/>
        <v>0.9250576479631053</v>
      </c>
    </row>
    <row r="45" spans="1:8" ht="19.5" customHeight="1">
      <c r="A45" s="122" t="s">
        <v>44</v>
      </c>
      <c r="B45" s="121" t="s">
        <v>45</v>
      </c>
      <c r="C45" s="122"/>
      <c r="D45" s="138">
        <f>D46+D47+D49+D48</f>
        <v>280.7</v>
      </c>
      <c r="E45" s="138">
        <f>E46+E47+E49+E48</f>
        <v>260.2</v>
      </c>
      <c r="F45" s="138">
        <f>F46+F47+F49+F48</f>
        <v>240.7</v>
      </c>
      <c r="G45" s="164">
        <f t="shared" si="2"/>
        <v>0.8574991093694335</v>
      </c>
      <c r="H45" s="64">
        <f t="shared" si="3"/>
        <v>0.9250576479631053</v>
      </c>
    </row>
    <row r="46" spans="1:8" s="16" customFormat="1" ht="20.25" customHeight="1">
      <c r="A46" s="139"/>
      <c r="B46" s="140" t="s">
        <v>98</v>
      </c>
      <c r="C46" s="122" t="s">
        <v>302</v>
      </c>
      <c r="D46" s="141">
        <v>245</v>
      </c>
      <c r="E46" s="141">
        <v>219</v>
      </c>
      <c r="F46" s="141">
        <v>240.7</v>
      </c>
      <c r="G46" s="164">
        <f t="shared" si="2"/>
        <v>0.9824489795918366</v>
      </c>
      <c r="H46" s="64">
        <f t="shared" si="3"/>
        <v>1.0990867579908676</v>
      </c>
    </row>
    <row r="47" spans="1:8" s="16" customFormat="1" ht="16.5" customHeight="1" hidden="1">
      <c r="A47" s="139"/>
      <c r="B47" s="140" t="s">
        <v>227</v>
      </c>
      <c r="C47" s="139" t="s">
        <v>303</v>
      </c>
      <c r="D47" s="141">
        <v>0</v>
      </c>
      <c r="E47" s="141">
        <v>11.1</v>
      </c>
      <c r="F47" s="141">
        <f>0</f>
        <v>0</v>
      </c>
      <c r="G47" s="164" t="e">
        <f t="shared" si="2"/>
        <v>#DIV/0!</v>
      </c>
      <c r="H47" s="64">
        <f t="shared" si="3"/>
        <v>0</v>
      </c>
    </row>
    <row r="48" spans="1:8" s="16" customFormat="1" ht="16.5" customHeight="1">
      <c r="A48" s="139"/>
      <c r="B48" s="140" t="s">
        <v>299</v>
      </c>
      <c r="C48" s="139" t="s">
        <v>304</v>
      </c>
      <c r="D48" s="141">
        <v>1.7</v>
      </c>
      <c r="E48" s="141">
        <v>7.5</v>
      </c>
      <c r="F48" s="141">
        <v>0</v>
      </c>
      <c r="G48" s="164">
        <f t="shared" si="2"/>
        <v>0</v>
      </c>
      <c r="H48" s="64">
        <f t="shared" si="3"/>
        <v>0</v>
      </c>
    </row>
    <row r="49" spans="1:8" s="16" customFormat="1" ht="30" customHeight="1">
      <c r="A49" s="139"/>
      <c r="B49" s="140" t="s">
        <v>176</v>
      </c>
      <c r="C49" s="139" t="s">
        <v>305</v>
      </c>
      <c r="D49" s="141">
        <v>34</v>
      </c>
      <c r="E49" s="141">
        <v>22.6</v>
      </c>
      <c r="F49" s="141">
        <v>0</v>
      </c>
      <c r="G49" s="164">
        <f t="shared" si="2"/>
        <v>0</v>
      </c>
      <c r="H49" s="64">
        <f t="shared" si="3"/>
        <v>0</v>
      </c>
    </row>
    <row r="50" spans="1:8" ht="18" customHeight="1">
      <c r="A50" s="115" t="s">
        <v>127</v>
      </c>
      <c r="B50" s="125" t="s">
        <v>125</v>
      </c>
      <c r="C50" s="126"/>
      <c r="D50" s="138">
        <f>D52</f>
        <v>0.5</v>
      </c>
      <c r="E50" s="138">
        <f>E52</f>
        <v>0.5</v>
      </c>
      <c r="F50" s="138">
        <f>F52</f>
        <v>0.5</v>
      </c>
      <c r="G50" s="164">
        <f t="shared" si="2"/>
        <v>1</v>
      </c>
      <c r="H50" s="64">
        <f t="shared" si="3"/>
        <v>1</v>
      </c>
    </row>
    <row r="51" spans="1:8" ht="36" customHeight="1">
      <c r="A51" s="118" t="s">
        <v>121</v>
      </c>
      <c r="B51" s="121" t="s">
        <v>128</v>
      </c>
      <c r="C51" s="122"/>
      <c r="D51" s="138">
        <f>D52</f>
        <v>0.5</v>
      </c>
      <c r="E51" s="138">
        <f>E52</f>
        <v>0.5</v>
      </c>
      <c r="F51" s="138">
        <f>F52</f>
        <v>0.5</v>
      </c>
      <c r="G51" s="164">
        <f t="shared" si="2"/>
        <v>1</v>
      </c>
      <c r="H51" s="64">
        <f t="shared" si="3"/>
        <v>1</v>
      </c>
    </row>
    <row r="52" spans="1:8" s="16" customFormat="1" ht="26.25" customHeight="1">
      <c r="A52" s="139"/>
      <c r="B52" s="140" t="s">
        <v>233</v>
      </c>
      <c r="C52" s="139" t="s">
        <v>306</v>
      </c>
      <c r="D52" s="141">
        <v>0.5</v>
      </c>
      <c r="E52" s="141">
        <v>0.5</v>
      </c>
      <c r="F52" s="141">
        <v>0.5</v>
      </c>
      <c r="G52" s="164">
        <f t="shared" si="2"/>
        <v>1</v>
      </c>
      <c r="H52" s="64">
        <f t="shared" si="3"/>
        <v>1</v>
      </c>
    </row>
    <row r="53" spans="1:8" ht="18" customHeight="1" hidden="1">
      <c r="A53" s="126" t="s">
        <v>46</v>
      </c>
      <c r="B53" s="125" t="s">
        <v>47</v>
      </c>
      <c r="C53" s="126"/>
      <c r="D53" s="138">
        <f aca="true" t="shared" si="6" ref="D53:F54">D54</f>
        <v>0</v>
      </c>
      <c r="E53" s="138">
        <f t="shared" si="6"/>
        <v>0</v>
      </c>
      <c r="F53" s="138">
        <f t="shared" si="6"/>
        <v>0</v>
      </c>
      <c r="G53" s="164" t="e">
        <f t="shared" si="2"/>
        <v>#DIV/0!</v>
      </c>
      <c r="H53" s="64" t="e">
        <f t="shared" si="3"/>
        <v>#DIV/0!</v>
      </c>
    </row>
    <row r="54" spans="1:8" ht="23.25" customHeight="1" hidden="1">
      <c r="A54" s="122" t="s">
        <v>51</v>
      </c>
      <c r="B54" s="121" t="s">
        <v>118</v>
      </c>
      <c r="C54" s="122"/>
      <c r="D54" s="138">
        <f t="shared" si="6"/>
        <v>0</v>
      </c>
      <c r="E54" s="138">
        <f t="shared" si="6"/>
        <v>0</v>
      </c>
      <c r="F54" s="138">
        <f t="shared" si="6"/>
        <v>0</v>
      </c>
      <c r="G54" s="164" t="e">
        <f t="shared" si="2"/>
        <v>#DIV/0!</v>
      </c>
      <c r="H54" s="64" t="e">
        <f t="shared" si="3"/>
        <v>#DIV/0!</v>
      </c>
    </row>
    <row r="55" spans="1:8" s="16" customFormat="1" ht="31.5" customHeight="1" hidden="1">
      <c r="A55" s="139"/>
      <c r="B55" s="140" t="s">
        <v>228</v>
      </c>
      <c r="C55" s="139" t="s">
        <v>229</v>
      </c>
      <c r="D55" s="141">
        <v>0</v>
      </c>
      <c r="E55" s="141">
        <v>0</v>
      </c>
      <c r="F55" s="141">
        <v>0</v>
      </c>
      <c r="G55" s="164" t="e">
        <f t="shared" si="2"/>
        <v>#DIV/0!</v>
      </c>
      <c r="H55" s="64" t="e">
        <f t="shared" si="3"/>
        <v>#DIV/0!</v>
      </c>
    </row>
    <row r="56" spans="1:8" ht="18.75" customHeight="1">
      <c r="A56" s="126">
        <v>1000</v>
      </c>
      <c r="B56" s="125" t="s">
        <v>61</v>
      </c>
      <c r="C56" s="126"/>
      <c r="D56" s="138">
        <f>D57</f>
        <v>66</v>
      </c>
      <c r="E56" s="138">
        <f>E57</f>
        <v>49.5</v>
      </c>
      <c r="F56" s="138">
        <f>F57</f>
        <v>55</v>
      </c>
      <c r="G56" s="164">
        <f t="shared" si="2"/>
        <v>0.8333333333333334</v>
      </c>
      <c r="H56" s="64">
        <f t="shared" si="3"/>
        <v>1.1111111111111112</v>
      </c>
    </row>
    <row r="57" spans="1:8" ht="18.75" customHeight="1">
      <c r="A57" s="122">
        <v>1001</v>
      </c>
      <c r="B57" s="121" t="s">
        <v>179</v>
      </c>
      <c r="C57" s="122" t="s">
        <v>62</v>
      </c>
      <c r="D57" s="138">
        <v>66</v>
      </c>
      <c r="E57" s="138">
        <v>49.5</v>
      </c>
      <c r="F57" s="138">
        <v>55</v>
      </c>
      <c r="G57" s="164">
        <f t="shared" si="2"/>
        <v>0.8333333333333334</v>
      </c>
      <c r="H57" s="64">
        <f t="shared" si="3"/>
        <v>1.1111111111111112</v>
      </c>
    </row>
    <row r="58" spans="1:8" ht="18.75" customHeight="1">
      <c r="A58" s="126"/>
      <c r="B58" s="125" t="s">
        <v>99</v>
      </c>
      <c r="C58" s="126"/>
      <c r="D58" s="136">
        <f>D59</f>
        <v>1731</v>
      </c>
      <c r="E58" s="136">
        <f>E59</f>
        <v>1526.1</v>
      </c>
      <c r="F58" s="136">
        <f>F59</f>
        <v>1700</v>
      </c>
      <c r="G58" s="164">
        <f t="shared" si="2"/>
        <v>0.9820912767186597</v>
      </c>
      <c r="H58" s="64">
        <f t="shared" si="3"/>
        <v>1.1139505930148745</v>
      </c>
    </row>
    <row r="59" spans="1:8" s="16" customFormat="1" ht="29.25" customHeight="1">
      <c r="A59" s="139"/>
      <c r="B59" s="140" t="s">
        <v>100</v>
      </c>
      <c r="C59" s="139" t="s">
        <v>193</v>
      </c>
      <c r="D59" s="141">
        <v>1731</v>
      </c>
      <c r="E59" s="141">
        <v>1526.1</v>
      </c>
      <c r="F59" s="141">
        <v>1700</v>
      </c>
      <c r="G59" s="164">
        <f t="shared" si="2"/>
        <v>0.9820912767186597</v>
      </c>
      <c r="H59" s="64">
        <f t="shared" si="3"/>
        <v>1.1139505930148745</v>
      </c>
    </row>
    <row r="60" spans="1:8" ht="21.75" customHeight="1">
      <c r="A60" s="122"/>
      <c r="B60" s="67" t="s">
        <v>68</v>
      </c>
      <c r="C60" s="74"/>
      <c r="D60" s="80">
        <f>D31+D36+D38+D41+D44+D50+D53+D56+D58</f>
        <v>4795</v>
      </c>
      <c r="E60" s="80">
        <f>E31+E36+E38+E41+E44+E50+E53+E56+E58</f>
        <v>4091.1999999999994</v>
      </c>
      <c r="F60" s="80">
        <f>F31+F36+F38+F41+F44+F50+F53+F56+F58</f>
        <v>4132.9</v>
      </c>
      <c r="G60" s="164">
        <f t="shared" si="2"/>
        <v>0.8619186652763294</v>
      </c>
      <c r="H60" s="64">
        <f t="shared" si="3"/>
        <v>1.010192608525616</v>
      </c>
    </row>
    <row r="61" spans="1:8" ht="25.5" customHeight="1">
      <c r="A61" s="146"/>
      <c r="B61" s="157" t="s">
        <v>83</v>
      </c>
      <c r="C61" s="134"/>
      <c r="D61" s="147">
        <f>D58</f>
        <v>1731</v>
      </c>
      <c r="E61" s="147">
        <f>E58</f>
        <v>1526.1</v>
      </c>
      <c r="F61" s="147">
        <f>F58</f>
        <v>1700</v>
      </c>
      <c r="G61" s="164">
        <f t="shared" si="2"/>
        <v>0.9820912767186597</v>
      </c>
      <c r="H61" s="64">
        <f t="shared" si="3"/>
        <v>1.1139505930148745</v>
      </c>
    </row>
    <row r="62" ht="12.75">
      <c r="A62" s="149"/>
    </row>
    <row r="63" ht="12.75">
      <c r="A63" s="149"/>
    </row>
    <row r="64" spans="1:6" ht="15">
      <c r="A64" s="149"/>
      <c r="B64" s="3" t="s">
        <v>93</v>
      </c>
      <c r="C64" s="6"/>
      <c r="F64" s="1">
        <v>637.1</v>
      </c>
    </row>
    <row r="65" spans="1:3" ht="15">
      <c r="A65" s="149"/>
      <c r="B65" s="3"/>
      <c r="C65" s="6"/>
    </row>
    <row r="66" spans="1:3" ht="15">
      <c r="A66" s="149"/>
      <c r="B66" s="3" t="s">
        <v>84</v>
      </c>
      <c r="C66" s="6"/>
    </row>
    <row r="67" spans="1:3" ht="15">
      <c r="A67" s="149"/>
      <c r="B67" s="3" t="s">
        <v>85</v>
      </c>
      <c r="C67" s="6"/>
    </row>
    <row r="68" spans="1:3" ht="15">
      <c r="A68" s="149"/>
      <c r="B68" s="3"/>
      <c r="C68" s="6"/>
    </row>
    <row r="69" spans="1:3" ht="15">
      <c r="A69" s="149"/>
      <c r="B69" s="3" t="s">
        <v>86</v>
      </c>
      <c r="C69" s="6"/>
    </row>
    <row r="70" spans="1:3" ht="15">
      <c r="A70" s="149"/>
      <c r="B70" s="3" t="s">
        <v>87</v>
      </c>
      <c r="C70" s="6"/>
    </row>
    <row r="71" spans="1:3" ht="15">
      <c r="A71" s="149"/>
      <c r="B71" s="3"/>
      <c r="C71" s="6"/>
    </row>
    <row r="72" spans="1:3" ht="15">
      <c r="A72" s="149"/>
      <c r="B72" s="3" t="s">
        <v>88</v>
      </c>
      <c r="C72" s="6"/>
    </row>
    <row r="73" spans="1:3" ht="15">
      <c r="A73" s="149"/>
      <c r="B73" s="3" t="s">
        <v>89</v>
      </c>
      <c r="C73" s="6"/>
    </row>
    <row r="74" spans="1:3" ht="15">
      <c r="A74" s="149"/>
      <c r="B74" s="3"/>
      <c r="C74" s="6"/>
    </row>
    <row r="75" spans="1:3" ht="15">
      <c r="A75" s="149"/>
      <c r="B75" s="3" t="s">
        <v>90</v>
      </c>
      <c r="C75" s="6"/>
    </row>
    <row r="76" spans="1:3" ht="15">
      <c r="A76" s="149"/>
      <c r="B76" s="3" t="s">
        <v>91</v>
      </c>
      <c r="C76" s="6"/>
    </row>
    <row r="77" ht="12.75">
      <c r="A77" s="149"/>
    </row>
    <row r="78" ht="12.75">
      <c r="A78" s="149"/>
    </row>
    <row r="79" spans="1:8" ht="15">
      <c r="A79" s="149"/>
      <c r="B79" s="3" t="s">
        <v>92</v>
      </c>
      <c r="C79" s="6"/>
      <c r="F79" s="148">
        <f>F64+F26-F60</f>
        <v>430.7000000000007</v>
      </c>
      <c r="H79" s="53"/>
    </row>
    <row r="80" ht="12.75">
      <c r="A80" s="149"/>
    </row>
    <row r="81" ht="12.75">
      <c r="A81" s="149"/>
    </row>
    <row r="82" spans="1:3" ht="15">
      <c r="A82" s="149"/>
      <c r="B82" s="3" t="s">
        <v>94</v>
      </c>
      <c r="C82" s="6"/>
    </row>
    <row r="83" spans="1:3" ht="15">
      <c r="A83" s="149"/>
      <c r="B83" s="3" t="s">
        <v>95</v>
      </c>
      <c r="C83" s="6"/>
    </row>
    <row r="84" spans="1:3" ht="15">
      <c r="A84" s="149"/>
      <c r="B84" s="3" t="s">
        <v>96</v>
      </c>
      <c r="C84" s="6"/>
    </row>
  </sheetData>
  <sheetProtection/>
  <mergeCells count="16">
    <mergeCell ref="A1:H1"/>
    <mergeCell ref="A29:A30"/>
    <mergeCell ref="B29:B30"/>
    <mergeCell ref="D29:D30"/>
    <mergeCell ref="H29:H30"/>
    <mergeCell ref="G29:G30"/>
    <mergeCell ref="H2:H3"/>
    <mergeCell ref="B2:B3"/>
    <mergeCell ref="D2:D3"/>
    <mergeCell ref="A28:H28"/>
    <mergeCell ref="C29:C30"/>
    <mergeCell ref="G2:G3"/>
    <mergeCell ref="E2:E3"/>
    <mergeCell ref="E29:E30"/>
    <mergeCell ref="F29:F30"/>
    <mergeCell ref="F2:F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I86"/>
  <sheetViews>
    <sheetView zoomScalePageLayoutView="0" workbookViewId="0" topLeftCell="A15">
      <selection activeCell="A28" sqref="A28:IV28"/>
    </sheetView>
  </sheetViews>
  <sheetFormatPr defaultColWidth="9.140625" defaultRowHeight="12.75"/>
  <cols>
    <col min="1" max="1" width="6.421875" style="2" customWidth="1"/>
    <col min="2" max="2" width="28.00390625" style="2" customWidth="1"/>
    <col min="3" max="3" width="12.57421875" style="172" customWidth="1"/>
    <col min="4" max="4" width="12.421875" style="2" customWidth="1"/>
    <col min="5" max="5" width="12.421875" style="2" hidden="1" customWidth="1"/>
    <col min="6" max="6" width="11.7109375" style="2" customWidth="1"/>
    <col min="7" max="7" width="10.00390625" style="2" customWidth="1"/>
    <col min="8" max="8" width="11.00390625" style="31" hidden="1" customWidth="1"/>
    <col min="9" max="9" width="9.140625" style="31" customWidth="1"/>
    <col min="10" max="16384" width="9.140625" style="2" customWidth="1"/>
  </cols>
  <sheetData>
    <row r="1" spans="1:9" s="4" customFormat="1" ht="66" customHeight="1">
      <c r="A1" s="249" t="s">
        <v>428</v>
      </c>
      <c r="B1" s="249"/>
      <c r="C1" s="249"/>
      <c r="D1" s="249"/>
      <c r="E1" s="249"/>
      <c r="F1" s="249"/>
      <c r="G1" s="249"/>
      <c r="H1" s="249"/>
      <c r="I1" s="40"/>
    </row>
    <row r="2" spans="1:9" s="1" customFormat="1" ht="12.75" customHeight="1">
      <c r="A2" s="160"/>
      <c r="B2" s="228" t="s">
        <v>2</v>
      </c>
      <c r="C2" s="115"/>
      <c r="D2" s="221" t="s">
        <v>3</v>
      </c>
      <c r="E2" s="229" t="s">
        <v>406</v>
      </c>
      <c r="F2" s="221" t="s">
        <v>4</v>
      </c>
      <c r="G2" s="229" t="s">
        <v>146</v>
      </c>
      <c r="H2" s="226" t="s">
        <v>407</v>
      </c>
      <c r="I2" s="30"/>
    </row>
    <row r="3" spans="1:9" s="1" customFormat="1" ht="19.5" customHeight="1">
      <c r="A3" s="116"/>
      <c r="B3" s="228"/>
      <c r="C3" s="115"/>
      <c r="D3" s="221"/>
      <c r="E3" s="230"/>
      <c r="F3" s="221"/>
      <c r="G3" s="230"/>
      <c r="H3" s="227"/>
      <c r="I3" s="30"/>
    </row>
    <row r="4" spans="1:9" s="1" customFormat="1" ht="30">
      <c r="A4" s="116"/>
      <c r="B4" s="117" t="s">
        <v>82</v>
      </c>
      <c r="C4" s="118"/>
      <c r="D4" s="168">
        <f>D5+D6+D7+D8+D9+D10+D11+D12+D13+D14+D15+D16+D17+D18+D19+D20</f>
        <v>2126.5</v>
      </c>
      <c r="E4" s="168">
        <f>E5+E6+E7+E8+E9+E10+E11+E12+E13+E14+E15+E16+E17+E18+E19+E20</f>
        <v>1250</v>
      </c>
      <c r="F4" s="168">
        <f>F5+F6+F7+F8+F9+F10+F11+F12+F13+F14+F15+F16+F17+F18+F19+F20</f>
        <v>2090.2</v>
      </c>
      <c r="G4" s="120">
        <f aca="true" t="shared" si="0" ref="G4:G28">F4/D4</f>
        <v>0.9829296966846931</v>
      </c>
      <c r="H4" s="50">
        <f aca="true" t="shared" si="1" ref="H4:H28">F4/E4</f>
        <v>1.6721599999999999</v>
      </c>
      <c r="I4" s="30"/>
    </row>
    <row r="5" spans="1:9" s="1" customFormat="1" ht="15">
      <c r="A5" s="116"/>
      <c r="B5" s="121" t="s">
        <v>6</v>
      </c>
      <c r="C5" s="122"/>
      <c r="D5" s="169">
        <v>183</v>
      </c>
      <c r="E5" s="169">
        <v>120</v>
      </c>
      <c r="F5" s="169">
        <v>139.5</v>
      </c>
      <c r="G5" s="124">
        <f t="shared" si="0"/>
        <v>0.7622950819672131</v>
      </c>
      <c r="H5" s="51">
        <f t="shared" si="1"/>
        <v>1.1625</v>
      </c>
      <c r="I5" s="30"/>
    </row>
    <row r="6" spans="1:9" s="1" customFormat="1" ht="15" hidden="1">
      <c r="A6" s="116"/>
      <c r="B6" s="121" t="s">
        <v>254</v>
      </c>
      <c r="C6" s="122"/>
      <c r="D6" s="169">
        <v>0</v>
      </c>
      <c r="E6" s="169">
        <v>0</v>
      </c>
      <c r="F6" s="169">
        <v>0</v>
      </c>
      <c r="G6" s="124" t="e">
        <f t="shared" si="0"/>
        <v>#DIV/0!</v>
      </c>
      <c r="H6" s="51" t="e">
        <f t="shared" si="1"/>
        <v>#DIV/0!</v>
      </c>
      <c r="I6" s="30"/>
    </row>
    <row r="7" spans="1:9" s="1" customFormat="1" ht="15">
      <c r="A7" s="116"/>
      <c r="B7" s="121" t="s">
        <v>8</v>
      </c>
      <c r="C7" s="122"/>
      <c r="D7" s="169">
        <v>570</v>
      </c>
      <c r="E7" s="169">
        <v>430</v>
      </c>
      <c r="F7" s="169">
        <v>570.9</v>
      </c>
      <c r="G7" s="124">
        <f t="shared" si="0"/>
        <v>1.001578947368421</v>
      </c>
      <c r="H7" s="51">
        <f t="shared" si="1"/>
        <v>1.3276744186046512</v>
      </c>
      <c r="I7" s="30"/>
    </row>
    <row r="8" spans="1:9" s="1" customFormat="1" ht="15">
      <c r="A8" s="116"/>
      <c r="B8" s="121" t="s">
        <v>9</v>
      </c>
      <c r="C8" s="122"/>
      <c r="D8" s="169">
        <v>200</v>
      </c>
      <c r="E8" s="169">
        <v>100</v>
      </c>
      <c r="F8" s="169">
        <v>124.3</v>
      </c>
      <c r="G8" s="124">
        <f t="shared" si="0"/>
        <v>0.6214999999999999</v>
      </c>
      <c r="H8" s="51">
        <f t="shared" si="1"/>
        <v>1.2429999999999999</v>
      </c>
      <c r="I8" s="30"/>
    </row>
    <row r="9" spans="1:9" s="1" customFormat="1" ht="15">
      <c r="A9" s="116"/>
      <c r="B9" s="121" t="s">
        <v>10</v>
      </c>
      <c r="C9" s="122"/>
      <c r="D9" s="169">
        <v>1160</v>
      </c>
      <c r="E9" s="169">
        <v>590</v>
      </c>
      <c r="F9" s="169">
        <v>1113.7</v>
      </c>
      <c r="G9" s="124">
        <f t="shared" si="0"/>
        <v>0.9600862068965518</v>
      </c>
      <c r="H9" s="51">
        <f t="shared" si="1"/>
        <v>1.8876271186440678</v>
      </c>
      <c r="I9" s="30"/>
    </row>
    <row r="10" spans="1:9" s="1" customFormat="1" ht="15">
      <c r="A10" s="116"/>
      <c r="B10" s="121" t="s">
        <v>106</v>
      </c>
      <c r="C10" s="122"/>
      <c r="D10" s="169">
        <v>13.5</v>
      </c>
      <c r="E10" s="169">
        <v>10</v>
      </c>
      <c r="F10" s="169">
        <v>34.8</v>
      </c>
      <c r="G10" s="124">
        <f t="shared" si="0"/>
        <v>2.5777777777777775</v>
      </c>
      <c r="H10" s="51">
        <f t="shared" si="1"/>
        <v>3.4799999999999995</v>
      </c>
      <c r="I10" s="30"/>
    </row>
    <row r="11" spans="1:9" s="1" customFormat="1" ht="25.5">
      <c r="A11" s="116"/>
      <c r="B11" s="121" t="s">
        <v>11</v>
      </c>
      <c r="C11" s="122"/>
      <c r="D11" s="169">
        <v>0</v>
      </c>
      <c r="E11" s="169">
        <v>0</v>
      </c>
      <c r="F11" s="169">
        <v>0</v>
      </c>
      <c r="G11" s="124">
        <v>0</v>
      </c>
      <c r="H11" s="51">
        <v>0</v>
      </c>
      <c r="I11" s="30"/>
    </row>
    <row r="12" spans="1:9" s="1" customFormat="1" ht="15">
      <c r="A12" s="116"/>
      <c r="B12" s="121" t="s">
        <v>12</v>
      </c>
      <c r="C12" s="122"/>
      <c r="D12" s="169">
        <v>0</v>
      </c>
      <c r="E12" s="169">
        <v>0</v>
      </c>
      <c r="F12" s="169">
        <v>0</v>
      </c>
      <c r="G12" s="124">
        <v>0</v>
      </c>
      <c r="H12" s="51">
        <v>0</v>
      </c>
      <c r="I12" s="30"/>
    </row>
    <row r="13" spans="1:9" s="1" customFormat="1" ht="15">
      <c r="A13" s="116"/>
      <c r="B13" s="121" t="s">
        <v>13</v>
      </c>
      <c r="C13" s="122"/>
      <c r="D13" s="169">
        <v>0</v>
      </c>
      <c r="E13" s="169">
        <v>0</v>
      </c>
      <c r="F13" s="169">
        <v>0</v>
      </c>
      <c r="G13" s="124">
        <v>0</v>
      </c>
      <c r="H13" s="51">
        <v>0</v>
      </c>
      <c r="I13" s="30"/>
    </row>
    <row r="14" spans="1:9" s="1" customFormat="1" ht="15">
      <c r="A14" s="116"/>
      <c r="B14" s="121" t="s">
        <v>15</v>
      </c>
      <c r="C14" s="122"/>
      <c r="D14" s="169">
        <v>0</v>
      </c>
      <c r="E14" s="169">
        <v>0</v>
      </c>
      <c r="F14" s="169">
        <v>0</v>
      </c>
      <c r="G14" s="124">
        <v>0</v>
      </c>
      <c r="H14" s="51">
        <v>0</v>
      </c>
      <c r="I14" s="30"/>
    </row>
    <row r="15" spans="1:9" s="1" customFormat="1" ht="15">
      <c r="A15" s="116"/>
      <c r="B15" s="121" t="s">
        <v>16</v>
      </c>
      <c r="C15" s="122"/>
      <c r="D15" s="169">
        <v>0</v>
      </c>
      <c r="E15" s="169">
        <v>0</v>
      </c>
      <c r="F15" s="169">
        <v>0</v>
      </c>
      <c r="G15" s="124">
        <v>0</v>
      </c>
      <c r="H15" s="51">
        <v>0</v>
      </c>
      <c r="I15" s="30"/>
    </row>
    <row r="16" spans="1:9" s="1" customFormat="1" ht="42" customHeight="1">
      <c r="A16" s="116"/>
      <c r="B16" s="121" t="s">
        <v>113</v>
      </c>
      <c r="C16" s="122"/>
      <c r="D16" s="169">
        <v>0</v>
      </c>
      <c r="E16" s="169">
        <v>0</v>
      </c>
      <c r="F16" s="169">
        <v>0</v>
      </c>
      <c r="G16" s="124">
        <v>0</v>
      </c>
      <c r="H16" s="51">
        <v>0</v>
      </c>
      <c r="I16" s="30"/>
    </row>
    <row r="17" spans="1:9" s="1" customFormat="1" ht="34.5" customHeight="1">
      <c r="A17" s="116"/>
      <c r="B17" s="121" t="s">
        <v>116</v>
      </c>
      <c r="C17" s="122"/>
      <c r="D17" s="169">
        <v>0</v>
      </c>
      <c r="E17" s="169">
        <v>0</v>
      </c>
      <c r="F17" s="169">
        <v>107</v>
      </c>
      <c r="G17" s="124">
        <v>0</v>
      </c>
      <c r="H17" s="51">
        <v>0</v>
      </c>
      <c r="I17" s="30"/>
    </row>
    <row r="18" spans="1:9" s="1" customFormat="1" ht="25.5">
      <c r="A18" s="116"/>
      <c r="B18" s="121" t="s">
        <v>19</v>
      </c>
      <c r="C18" s="122"/>
      <c r="D18" s="169">
        <v>0</v>
      </c>
      <c r="E18" s="169">
        <v>0</v>
      </c>
      <c r="F18" s="169">
        <v>0</v>
      </c>
      <c r="G18" s="124">
        <v>0</v>
      </c>
      <c r="H18" s="51">
        <v>0</v>
      </c>
      <c r="I18" s="30"/>
    </row>
    <row r="19" spans="1:9" s="1" customFormat="1" ht="15">
      <c r="A19" s="116"/>
      <c r="B19" s="121" t="s">
        <v>119</v>
      </c>
      <c r="C19" s="122"/>
      <c r="D19" s="169">
        <v>0</v>
      </c>
      <c r="E19" s="169">
        <v>0</v>
      </c>
      <c r="F19" s="169">
        <v>0</v>
      </c>
      <c r="G19" s="124">
        <v>0</v>
      </c>
      <c r="H19" s="51">
        <v>0</v>
      </c>
      <c r="I19" s="30"/>
    </row>
    <row r="20" spans="1:9" s="1" customFormat="1" ht="15">
      <c r="A20" s="116"/>
      <c r="B20" s="121" t="s">
        <v>22</v>
      </c>
      <c r="C20" s="122"/>
      <c r="D20" s="169">
        <v>0</v>
      </c>
      <c r="E20" s="169">
        <v>0</v>
      </c>
      <c r="F20" s="169"/>
      <c r="G20" s="124">
        <v>0</v>
      </c>
      <c r="H20" s="51">
        <v>0</v>
      </c>
      <c r="I20" s="30"/>
    </row>
    <row r="21" spans="1:9" s="1" customFormat="1" ht="30.75" customHeight="1">
      <c r="A21" s="116"/>
      <c r="B21" s="125" t="s">
        <v>81</v>
      </c>
      <c r="C21" s="126"/>
      <c r="D21" s="169">
        <f>D22+D23+D24+D25+D26</f>
        <v>294.8</v>
      </c>
      <c r="E21" s="169">
        <f>E22+E23+E24+E25+E26</f>
        <v>339.7</v>
      </c>
      <c r="F21" s="169">
        <f>F22+F23+F24+F25+F26</f>
        <v>231.7</v>
      </c>
      <c r="G21" s="124">
        <f t="shared" si="0"/>
        <v>0.7859565807327</v>
      </c>
      <c r="H21" s="51">
        <f t="shared" si="1"/>
        <v>0.6820724168383868</v>
      </c>
      <c r="I21" s="30"/>
    </row>
    <row r="22" spans="1:9" s="1" customFormat="1" ht="15">
      <c r="A22" s="116"/>
      <c r="B22" s="121" t="s">
        <v>24</v>
      </c>
      <c r="C22" s="122"/>
      <c r="D22" s="169">
        <v>134.8</v>
      </c>
      <c r="E22" s="169">
        <v>220.7</v>
      </c>
      <c r="F22" s="169">
        <v>115.3</v>
      </c>
      <c r="G22" s="124">
        <f t="shared" si="0"/>
        <v>0.8553412462908011</v>
      </c>
      <c r="H22" s="51">
        <f t="shared" si="1"/>
        <v>0.5224286361576801</v>
      </c>
      <c r="I22" s="30"/>
    </row>
    <row r="23" spans="1:9" s="1" customFormat="1" ht="15">
      <c r="A23" s="116"/>
      <c r="B23" s="121" t="s">
        <v>101</v>
      </c>
      <c r="C23" s="122"/>
      <c r="D23" s="169">
        <v>160</v>
      </c>
      <c r="E23" s="169">
        <v>119</v>
      </c>
      <c r="F23" s="169">
        <v>116.4</v>
      </c>
      <c r="G23" s="124">
        <f t="shared" si="0"/>
        <v>0.7275</v>
      </c>
      <c r="H23" s="51">
        <f t="shared" si="1"/>
        <v>0.9781512605042018</v>
      </c>
      <c r="I23" s="30"/>
    </row>
    <row r="24" spans="1:9" s="1" customFormat="1" ht="25.5">
      <c r="A24" s="116"/>
      <c r="B24" s="121" t="s">
        <v>67</v>
      </c>
      <c r="C24" s="122"/>
      <c r="D24" s="169">
        <v>0</v>
      </c>
      <c r="E24" s="169">
        <v>0</v>
      </c>
      <c r="F24" s="169">
        <v>0</v>
      </c>
      <c r="G24" s="124">
        <v>0</v>
      </c>
      <c r="H24" s="51">
        <v>0</v>
      </c>
      <c r="I24" s="30"/>
    </row>
    <row r="25" spans="1:9" s="1" customFormat="1" ht="30.75" customHeight="1" thickBot="1">
      <c r="A25" s="116"/>
      <c r="B25" s="152" t="s">
        <v>154</v>
      </c>
      <c r="C25" s="153"/>
      <c r="D25" s="169">
        <v>0</v>
      </c>
      <c r="E25" s="169">
        <v>0</v>
      </c>
      <c r="F25" s="169">
        <v>0</v>
      </c>
      <c r="G25" s="124">
        <v>0</v>
      </c>
      <c r="H25" s="51">
        <v>0</v>
      </c>
      <c r="I25" s="30"/>
    </row>
    <row r="26" spans="1:9" s="1" customFormat="1" ht="42.75" customHeight="1">
      <c r="A26" s="116"/>
      <c r="B26" s="121" t="s">
        <v>27</v>
      </c>
      <c r="C26" s="122"/>
      <c r="D26" s="169">
        <v>0</v>
      </c>
      <c r="E26" s="169">
        <v>0</v>
      </c>
      <c r="F26" s="169">
        <v>0</v>
      </c>
      <c r="G26" s="124">
        <v>0</v>
      </c>
      <c r="H26" s="51">
        <v>0</v>
      </c>
      <c r="I26" s="30"/>
    </row>
    <row r="27" spans="1:9" s="1" customFormat="1" ht="21" customHeight="1">
      <c r="A27" s="116"/>
      <c r="B27" s="131" t="s">
        <v>28</v>
      </c>
      <c r="C27" s="132"/>
      <c r="D27" s="170">
        <f>D4+D21</f>
        <v>2421.3</v>
      </c>
      <c r="E27" s="170">
        <f>E4+E21</f>
        <v>1589.7</v>
      </c>
      <c r="F27" s="170">
        <f>F4+F21</f>
        <v>2321.8999999999996</v>
      </c>
      <c r="G27" s="124">
        <f t="shared" si="0"/>
        <v>0.9589476727377853</v>
      </c>
      <c r="H27" s="51">
        <f t="shared" si="1"/>
        <v>1.4605900484368117</v>
      </c>
      <c r="I27" s="30"/>
    </row>
    <row r="28" spans="1:9" s="1" customFormat="1" ht="21" customHeight="1" hidden="1">
      <c r="A28" s="116"/>
      <c r="B28" s="121" t="s">
        <v>107</v>
      </c>
      <c r="C28" s="122"/>
      <c r="D28" s="169">
        <f>D4</f>
        <v>2126.5</v>
      </c>
      <c r="E28" s="169">
        <f>E4</f>
        <v>1250</v>
      </c>
      <c r="F28" s="169">
        <f>F4</f>
        <v>2090.2</v>
      </c>
      <c r="G28" s="124">
        <f t="shared" si="0"/>
        <v>0.9829296966846931</v>
      </c>
      <c r="H28" s="51">
        <f t="shared" si="1"/>
        <v>1.6721599999999999</v>
      </c>
      <c r="I28" s="30"/>
    </row>
    <row r="29" spans="1:9" s="1" customFormat="1" ht="12.75">
      <c r="A29" s="223"/>
      <c r="B29" s="240"/>
      <c r="C29" s="240"/>
      <c r="D29" s="240"/>
      <c r="E29" s="240"/>
      <c r="F29" s="240"/>
      <c r="G29" s="240"/>
      <c r="H29" s="241"/>
      <c r="I29" s="30"/>
    </row>
    <row r="30" spans="1:9" s="1" customFormat="1" ht="15" customHeight="1">
      <c r="A30" s="245" t="s">
        <v>158</v>
      </c>
      <c r="B30" s="228" t="s">
        <v>29</v>
      </c>
      <c r="C30" s="238" t="s">
        <v>189</v>
      </c>
      <c r="D30" s="222" t="s">
        <v>3</v>
      </c>
      <c r="E30" s="216" t="s">
        <v>406</v>
      </c>
      <c r="F30" s="216" t="s">
        <v>4</v>
      </c>
      <c r="G30" s="242" t="s">
        <v>146</v>
      </c>
      <c r="H30" s="214" t="s">
        <v>407</v>
      </c>
      <c r="I30" s="30"/>
    </row>
    <row r="31" spans="1:9" s="1" customFormat="1" ht="15" customHeight="1">
      <c r="A31" s="245"/>
      <c r="B31" s="228"/>
      <c r="C31" s="239"/>
      <c r="D31" s="222"/>
      <c r="E31" s="217"/>
      <c r="F31" s="217"/>
      <c r="G31" s="243"/>
      <c r="H31" s="215"/>
      <c r="I31" s="30"/>
    </row>
    <row r="32" spans="1:9" s="1" customFormat="1" ht="25.5">
      <c r="A32" s="126" t="s">
        <v>69</v>
      </c>
      <c r="B32" s="125" t="s">
        <v>30</v>
      </c>
      <c r="C32" s="126"/>
      <c r="D32" s="136">
        <f>D33+D34+D35</f>
        <v>1818.7</v>
      </c>
      <c r="E32" s="136">
        <f>E33+E34+E35</f>
        <v>1524.3000000000002</v>
      </c>
      <c r="F32" s="136">
        <f>F33+F34+F35</f>
        <v>1615.3</v>
      </c>
      <c r="G32" s="167">
        <f>F32/D32</f>
        <v>0.8881618738659481</v>
      </c>
      <c r="H32" s="54">
        <f>F32/E32</f>
        <v>1.0596995342124251</v>
      </c>
      <c r="I32" s="30"/>
    </row>
    <row r="33" spans="1:9" s="1" customFormat="1" ht="80.25" customHeight="1">
      <c r="A33" s="122" t="s">
        <v>72</v>
      </c>
      <c r="B33" s="121" t="s">
        <v>162</v>
      </c>
      <c r="C33" s="122" t="s">
        <v>72</v>
      </c>
      <c r="D33" s="138">
        <v>1806.3</v>
      </c>
      <c r="E33" s="138">
        <v>1512.9</v>
      </c>
      <c r="F33" s="138">
        <v>1614.3</v>
      </c>
      <c r="G33" s="164">
        <f aca="true" t="shared" si="2" ref="G33:G63">F33/D33</f>
        <v>0.8937053645573825</v>
      </c>
      <c r="H33" s="64">
        <f aca="true" t="shared" si="3" ref="H33:H63">F33/E33</f>
        <v>1.0670235970652389</v>
      </c>
      <c r="I33" s="30"/>
    </row>
    <row r="34" spans="1:9" s="1" customFormat="1" ht="18.75" customHeight="1">
      <c r="A34" s="122" t="s">
        <v>74</v>
      </c>
      <c r="B34" s="121" t="s">
        <v>35</v>
      </c>
      <c r="C34" s="122" t="s">
        <v>74</v>
      </c>
      <c r="D34" s="138">
        <v>10</v>
      </c>
      <c r="E34" s="138">
        <v>7.5</v>
      </c>
      <c r="F34" s="138">
        <v>0</v>
      </c>
      <c r="G34" s="164">
        <f t="shared" si="2"/>
        <v>0</v>
      </c>
      <c r="H34" s="64">
        <f t="shared" si="3"/>
        <v>0</v>
      </c>
      <c r="I34" s="30"/>
    </row>
    <row r="35" spans="1:9" s="1" customFormat="1" ht="25.5">
      <c r="A35" s="122" t="s">
        <v>129</v>
      </c>
      <c r="B35" s="121" t="s">
        <v>122</v>
      </c>
      <c r="C35" s="122"/>
      <c r="D35" s="138">
        <f>D36+D37</f>
        <v>2.4</v>
      </c>
      <c r="E35" s="138">
        <f>E36+E37</f>
        <v>3.9</v>
      </c>
      <c r="F35" s="138">
        <f>F36+F37</f>
        <v>1</v>
      </c>
      <c r="G35" s="164">
        <f t="shared" si="2"/>
        <v>0.4166666666666667</v>
      </c>
      <c r="H35" s="64">
        <f t="shared" si="3"/>
        <v>0.25641025641025644</v>
      </c>
      <c r="I35" s="30"/>
    </row>
    <row r="36" spans="1:9" s="16" customFormat="1" ht="30.75" customHeight="1">
      <c r="A36" s="139"/>
      <c r="B36" s="140" t="s">
        <v>206</v>
      </c>
      <c r="C36" s="139" t="s">
        <v>207</v>
      </c>
      <c r="D36" s="141">
        <v>2.4</v>
      </c>
      <c r="E36" s="141">
        <v>3.9</v>
      </c>
      <c r="F36" s="141">
        <v>1</v>
      </c>
      <c r="G36" s="164">
        <f t="shared" si="2"/>
        <v>0.4166666666666667</v>
      </c>
      <c r="H36" s="64">
        <f t="shared" si="3"/>
        <v>0.25641025641025644</v>
      </c>
      <c r="I36" s="37"/>
    </row>
    <row r="37" spans="1:9" s="16" customFormat="1" ht="39" customHeight="1" hidden="1">
      <c r="A37" s="139"/>
      <c r="B37" s="140" t="s">
        <v>237</v>
      </c>
      <c r="C37" s="139" t="s">
        <v>236</v>
      </c>
      <c r="D37" s="141">
        <v>0</v>
      </c>
      <c r="E37" s="141">
        <v>0</v>
      </c>
      <c r="F37" s="141">
        <v>0</v>
      </c>
      <c r="G37" s="164" t="e">
        <f t="shared" si="2"/>
        <v>#DIV/0!</v>
      </c>
      <c r="H37" s="64" t="e">
        <f t="shared" si="3"/>
        <v>#DIV/0!</v>
      </c>
      <c r="I37" s="37"/>
    </row>
    <row r="38" spans="1:9" s="1" customFormat="1" ht="18" customHeight="1">
      <c r="A38" s="126" t="s">
        <v>110</v>
      </c>
      <c r="B38" s="125" t="s">
        <v>103</v>
      </c>
      <c r="C38" s="126"/>
      <c r="D38" s="136">
        <f>D39</f>
        <v>160</v>
      </c>
      <c r="E38" s="136">
        <f>E39</f>
        <v>160</v>
      </c>
      <c r="F38" s="136">
        <f>F39</f>
        <v>116.4</v>
      </c>
      <c r="G38" s="164">
        <f t="shared" si="2"/>
        <v>0.7275</v>
      </c>
      <c r="H38" s="64">
        <f t="shared" si="3"/>
        <v>0.7275</v>
      </c>
      <c r="I38" s="30"/>
    </row>
    <row r="39" spans="1:9" s="1" customFormat="1" ht="54" customHeight="1">
      <c r="A39" s="122" t="s">
        <v>111</v>
      </c>
      <c r="B39" s="121" t="s">
        <v>166</v>
      </c>
      <c r="C39" s="122" t="s">
        <v>190</v>
      </c>
      <c r="D39" s="138">
        <v>160</v>
      </c>
      <c r="E39" s="138">
        <v>160</v>
      </c>
      <c r="F39" s="138">
        <v>116.4</v>
      </c>
      <c r="G39" s="164">
        <f t="shared" si="2"/>
        <v>0.7275</v>
      </c>
      <c r="H39" s="64">
        <f t="shared" si="3"/>
        <v>0.7275</v>
      </c>
      <c r="I39" s="30"/>
    </row>
    <row r="40" spans="1:9" s="1" customFormat="1" ht="25.5" hidden="1">
      <c r="A40" s="126" t="s">
        <v>75</v>
      </c>
      <c r="B40" s="125" t="s">
        <v>38</v>
      </c>
      <c r="C40" s="126"/>
      <c r="D40" s="136">
        <f aca="true" t="shared" si="4" ref="D40:F41">D41</f>
        <v>0</v>
      </c>
      <c r="E40" s="136">
        <f t="shared" si="4"/>
        <v>0</v>
      </c>
      <c r="F40" s="136">
        <f t="shared" si="4"/>
        <v>0</v>
      </c>
      <c r="G40" s="164" t="e">
        <f t="shared" si="2"/>
        <v>#DIV/0!</v>
      </c>
      <c r="H40" s="64" t="e">
        <f t="shared" si="3"/>
        <v>#DIV/0!</v>
      </c>
      <c r="I40" s="30"/>
    </row>
    <row r="41" spans="1:9" s="1" customFormat="1" ht="25.5" hidden="1">
      <c r="A41" s="122" t="s">
        <v>112</v>
      </c>
      <c r="B41" s="121" t="s">
        <v>105</v>
      </c>
      <c r="C41" s="122"/>
      <c r="D41" s="138">
        <f>D42</f>
        <v>0</v>
      </c>
      <c r="E41" s="138">
        <f>E42</f>
        <v>0</v>
      </c>
      <c r="F41" s="138">
        <f t="shared" si="4"/>
        <v>0</v>
      </c>
      <c r="G41" s="164" t="e">
        <f t="shared" si="2"/>
        <v>#DIV/0!</v>
      </c>
      <c r="H41" s="64" t="e">
        <f t="shared" si="3"/>
        <v>#DIV/0!</v>
      </c>
      <c r="I41" s="30"/>
    </row>
    <row r="42" spans="1:9" s="16" customFormat="1" ht="54" customHeight="1" hidden="1">
      <c r="A42" s="139"/>
      <c r="B42" s="140" t="s">
        <v>197</v>
      </c>
      <c r="C42" s="139" t="s">
        <v>196</v>
      </c>
      <c r="D42" s="141">
        <v>0</v>
      </c>
      <c r="E42" s="141">
        <v>0</v>
      </c>
      <c r="F42" s="141">
        <v>0</v>
      </c>
      <c r="G42" s="164" t="e">
        <f t="shared" si="2"/>
        <v>#DIV/0!</v>
      </c>
      <c r="H42" s="64" t="e">
        <f t="shared" si="3"/>
        <v>#DIV/0!</v>
      </c>
      <c r="I42" s="37"/>
    </row>
    <row r="43" spans="1:9" s="16" customFormat="1" ht="28.5" customHeight="1">
      <c r="A43" s="126" t="s">
        <v>76</v>
      </c>
      <c r="B43" s="125" t="s">
        <v>40</v>
      </c>
      <c r="C43" s="126"/>
      <c r="D43" s="136">
        <f aca="true" t="shared" si="5" ref="D43:F44">D44</f>
        <v>7.5</v>
      </c>
      <c r="E43" s="136">
        <f t="shared" si="5"/>
        <v>7.5</v>
      </c>
      <c r="F43" s="136">
        <f t="shared" si="5"/>
        <v>7.5</v>
      </c>
      <c r="G43" s="164">
        <f t="shared" si="2"/>
        <v>1</v>
      </c>
      <c r="H43" s="64">
        <f t="shared" si="3"/>
        <v>1</v>
      </c>
      <c r="I43" s="37"/>
    </row>
    <row r="44" spans="1:9" s="16" customFormat="1" ht="37.5" customHeight="1">
      <c r="A44" s="134" t="s">
        <v>77</v>
      </c>
      <c r="B44" s="157" t="s">
        <v>124</v>
      </c>
      <c r="C44" s="122"/>
      <c r="D44" s="138">
        <f t="shared" si="5"/>
        <v>7.5</v>
      </c>
      <c r="E44" s="138">
        <f t="shared" si="5"/>
        <v>7.5</v>
      </c>
      <c r="F44" s="138">
        <f t="shared" si="5"/>
        <v>7.5</v>
      </c>
      <c r="G44" s="164">
        <f t="shared" si="2"/>
        <v>1</v>
      </c>
      <c r="H44" s="64">
        <f t="shared" si="3"/>
        <v>1</v>
      </c>
      <c r="I44" s="37"/>
    </row>
    <row r="45" spans="1:9" s="16" customFormat="1" ht="54" customHeight="1">
      <c r="A45" s="139"/>
      <c r="B45" s="158" t="s">
        <v>205</v>
      </c>
      <c r="C45" s="139" t="s">
        <v>355</v>
      </c>
      <c r="D45" s="141">
        <v>7.5</v>
      </c>
      <c r="E45" s="141">
        <v>7.5</v>
      </c>
      <c r="F45" s="141">
        <v>7.5</v>
      </c>
      <c r="G45" s="164">
        <f t="shared" si="2"/>
        <v>1</v>
      </c>
      <c r="H45" s="64">
        <f t="shared" si="3"/>
        <v>1</v>
      </c>
      <c r="I45" s="37"/>
    </row>
    <row r="46" spans="1:9" s="1" customFormat="1" ht="38.25">
      <c r="A46" s="126" t="s">
        <v>78</v>
      </c>
      <c r="B46" s="125" t="s">
        <v>41</v>
      </c>
      <c r="C46" s="126"/>
      <c r="D46" s="136">
        <f>D47</f>
        <v>341</v>
      </c>
      <c r="E46" s="136">
        <f>E47</f>
        <v>276.7</v>
      </c>
      <c r="F46" s="136">
        <f>F47</f>
        <v>292.5</v>
      </c>
      <c r="G46" s="164">
        <f t="shared" si="2"/>
        <v>0.8577712609970675</v>
      </c>
      <c r="H46" s="64">
        <f t="shared" si="3"/>
        <v>1.0571015540296351</v>
      </c>
      <c r="I46" s="30"/>
    </row>
    <row r="47" spans="1:9" s="1" customFormat="1" ht="12.75">
      <c r="A47" s="122" t="s">
        <v>44</v>
      </c>
      <c r="B47" s="121" t="s">
        <v>45</v>
      </c>
      <c r="C47" s="122"/>
      <c r="D47" s="138">
        <f>D48+D49+D51+D50</f>
        <v>341</v>
      </c>
      <c r="E47" s="138">
        <f>E48+E49+E51+E50</f>
        <v>276.7</v>
      </c>
      <c r="F47" s="138">
        <f>F48+F49+F51+F50</f>
        <v>292.5</v>
      </c>
      <c r="G47" s="164">
        <f t="shared" si="2"/>
        <v>0.8577712609970675</v>
      </c>
      <c r="H47" s="64">
        <f t="shared" si="3"/>
        <v>1.0571015540296351</v>
      </c>
      <c r="I47" s="30"/>
    </row>
    <row r="48" spans="1:9" s="16" customFormat="1" ht="12.75">
      <c r="A48" s="139"/>
      <c r="B48" s="140" t="s">
        <v>98</v>
      </c>
      <c r="C48" s="122" t="s">
        <v>302</v>
      </c>
      <c r="D48" s="141">
        <v>290</v>
      </c>
      <c r="E48" s="141">
        <v>238.6</v>
      </c>
      <c r="F48" s="141">
        <v>254.4</v>
      </c>
      <c r="G48" s="164">
        <f t="shared" si="2"/>
        <v>0.8772413793103448</v>
      </c>
      <c r="H48" s="64">
        <f t="shared" si="3"/>
        <v>1.0662196144174352</v>
      </c>
      <c r="I48" s="37"/>
    </row>
    <row r="49" spans="1:9" s="16" customFormat="1" ht="12.75" hidden="1">
      <c r="A49" s="139"/>
      <c r="B49" s="140" t="s">
        <v>227</v>
      </c>
      <c r="C49" s="139" t="s">
        <v>303</v>
      </c>
      <c r="D49" s="141">
        <v>0</v>
      </c>
      <c r="E49" s="141">
        <v>0</v>
      </c>
      <c r="F49" s="141">
        <v>0</v>
      </c>
      <c r="G49" s="164" t="e">
        <f t="shared" si="2"/>
        <v>#DIV/0!</v>
      </c>
      <c r="H49" s="64" t="e">
        <f t="shared" si="3"/>
        <v>#DIV/0!</v>
      </c>
      <c r="I49" s="37"/>
    </row>
    <row r="50" spans="1:9" s="16" customFormat="1" ht="12.75" hidden="1">
      <c r="A50" s="139"/>
      <c r="B50" s="140" t="s">
        <v>299</v>
      </c>
      <c r="C50" s="139" t="s">
        <v>304</v>
      </c>
      <c r="D50" s="141">
        <v>0</v>
      </c>
      <c r="E50" s="141">
        <v>0</v>
      </c>
      <c r="F50" s="141">
        <v>0</v>
      </c>
      <c r="G50" s="164" t="e">
        <f t="shared" si="2"/>
        <v>#DIV/0!</v>
      </c>
      <c r="H50" s="64" t="e">
        <f t="shared" si="3"/>
        <v>#DIV/0!</v>
      </c>
      <c r="I50" s="37"/>
    </row>
    <row r="51" spans="1:9" s="16" customFormat="1" ht="31.5" customHeight="1">
      <c r="A51" s="139"/>
      <c r="B51" s="140" t="s">
        <v>176</v>
      </c>
      <c r="C51" s="139" t="s">
        <v>305</v>
      </c>
      <c r="D51" s="141">
        <v>51</v>
      </c>
      <c r="E51" s="141">
        <v>38.1</v>
      </c>
      <c r="F51" s="141">
        <v>38.1</v>
      </c>
      <c r="G51" s="164">
        <f t="shared" si="2"/>
        <v>0.7470588235294118</v>
      </c>
      <c r="H51" s="64">
        <f t="shared" si="3"/>
        <v>1</v>
      </c>
      <c r="I51" s="37"/>
    </row>
    <row r="52" spans="1:9" s="1" customFormat="1" ht="25.5">
      <c r="A52" s="142" t="s">
        <v>127</v>
      </c>
      <c r="B52" s="135" t="s">
        <v>125</v>
      </c>
      <c r="C52" s="142"/>
      <c r="D52" s="136">
        <f>D54</f>
        <v>0.9</v>
      </c>
      <c r="E52" s="136">
        <f>E54</f>
        <v>0.9</v>
      </c>
      <c r="F52" s="136">
        <f>F54</f>
        <v>0.9</v>
      </c>
      <c r="G52" s="164">
        <f t="shared" si="2"/>
        <v>1</v>
      </c>
      <c r="H52" s="64">
        <f t="shared" si="3"/>
        <v>1</v>
      </c>
      <c r="I52" s="30"/>
    </row>
    <row r="53" spans="1:9" s="1" customFormat="1" ht="25.5">
      <c r="A53" s="134" t="s">
        <v>121</v>
      </c>
      <c r="B53" s="121" t="s">
        <v>128</v>
      </c>
      <c r="C53" s="122"/>
      <c r="D53" s="138">
        <f>D54</f>
        <v>0.9</v>
      </c>
      <c r="E53" s="138">
        <f>E54</f>
        <v>0.9</v>
      </c>
      <c r="F53" s="138">
        <f>F54</f>
        <v>0.9</v>
      </c>
      <c r="G53" s="164">
        <f t="shared" si="2"/>
        <v>1</v>
      </c>
      <c r="H53" s="64">
        <f t="shared" si="3"/>
        <v>1</v>
      </c>
      <c r="I53" s="30"/>
    </row>
    <row r="54" spans="1:9" s="16" customFormat="1" ht="31.5" customHeight="1">
      <c r="A54" s="139"/>
      <c r="B54" s="140" t="s">
        <v>233</v>
      </c>
      <c r="C54" s="139" t="s">
        <v>306</v>
      </c>
      <c r="D54" s="141">
        <v>0.9</v>
      </c>
      <c r="E54" s="141">
        <v>0.9</v>
      </c>
      <c r="F54" s="141">
        <v>0.9</v>
      </c>
      <c r="G54" s="164">
        <f t="shared" si="2"/>
        <v>1</v>
      </c>
      <c r="H54" s="64">
        <f t="shared" si="3"/>
        <v>1</v>
      </c>
      <c r="I54" s="37"/>
    </row>
    <row r="55" spans="1:9" s="1" customFormat="1" ht="12.75" hidden="1">
      <c r="A55" s="126" t="s">
        <v>46</v>
      </c>
      <c r="B55" s="125" t="s">
        <v>47</v>
      </c>
      <c r="C55" s="126"/>
      <c r="D55" s="136">
        <f aca="true" t="shared" si="6" ref="D55:F56">D56</f>
        <v>0</v>
      </c>
      <c r="E55" s="136">
        <f t="shared" si="6"/>
        <v>0</v>
      </c>
      <c r="F55" s="136">
        <f t="shared" si="6"/>
        <v>0</v>
      </c>
      <c r="G55" s="164" t="e">
        <f t="shared" si="2"/>
        <v>#DIV/0!</v>
      </c>
      <c r="H55" s="64" t="e">
        <f t="shared" si="3"/>
        <v>#DIV/0!</v>
      </c>
      <c r="I55" s="30"/>
    </row>
    <row r="56" spans="1:9" s="1" customFormat="1" ht="12.75" hidden="1">
      <c r="A56" s="122" t="s">
        <v>51</v>
      </c>
      <c r="B56" s="121" t="s">
        <v>52</v>
      </c>
      <c r="C56" s="122"/>
      <c r="D56" s="138">
        <f t="shared" si="6"/>
        <v>0</v>
      </c>
      <c r="E56" s="138">
        <f t="shared" si="6"/>
        <v>0</v>
      </c>
      <c r="F56" s="138">
        <f t="shared" si="6"/>
        <v>0</v>
      </c>
      <c r="G56" s="164" t="e">
        <f t="shared" si="2"/>
        <v>#DIV/0!</v>
      </c>
      <c r="H56" s="64" t="e">
        <f t="shared" si="3"/>
        <v>#DIV/0!</v>
      </c>
      <c r="I56" s="30"/>
    </row>
    <row r="57" spans="1:9" s="16" customFormat="1" ht="40.5" customHeight="1" hidden="1">
      <c r="A57" s="139"/>
      <c r="B57" s="140" t="s">
        <v>228</v>
      </c>
      <c r="C57" s="139" t="s">
        <v>229</v>
      </c>
      <c r="D57" s="141">
        <v>0</v>
      </c>
      <c r="E57" s="141">
        <v>0</v>
      </c>
      <c r="F57" s="141">
        <v>0</v>
      </c>
      <c r="G57" s="164" t="e">
        <f t="shared" si="2"/>
        <v>#DIV/0!</v>
      </c>
      <c r="H57" s="64" t="e">
        <f t="shared" si="3"/>
        <v>#DIV/0!</v>
      </c>
      <c r="I57" s="37"/>
    </row>
    <row r="58" spans="1:9" s="1" customFormat="1" ht="12.75">
      <c r="A58" s="126">
        <v>1000</v>
      </c>
      <c r="B58" s="125" t="s">
        <v>61</v>
      </c>
      <c r="C58" s="126"/>
      <c r="D58" s="136">
        <f>D59</f>
        <v>18</v>
      </c>
      <c r="E58" s="136">
        <f>E59</f>
        <v>13.5</v>
      </c>
      <c r="F58" s="136">
        <f>F59</f>
        <v>15</v>
      </c>
      <c r="G58" s="164">
        <f t="shared" si="2"/>
        <v>0.8333333333333334</v>
      </c>
      <c r="H58" s="64">
        <f t="shared" si="3"/>
        <v>1.1111111111111112</v>
      </c>
      <c r="I58" s="30"/>
    </row>
    <row r="59" spans="1:9" s="1" customFormat="1" ht="12.75">
      <c r="A59" s="122">
        <v>1001</v>
      </c>
      <c r="B59" s="121" t="s">
        <v>179</v>
      </c>
      <c r="C59" s="122" t="s">
        <v>62</v>
      </c>
      <c r="D59" s="138">
        <v>18</v>
      </c>
      <c r="E59" s="138">
        <v>13.5</v>
      </c>
      <c r="F59" s="138">
        <v>15</v>
      </c>
      <c r="G59" s="164">
        <f t="shared" si="2"/>
        <v>0.8333333333333334</v>
      </c>
      <c r="H59" s="64">
        <f t="shared" si="3"/>
        <v>1.1111111111111112</v>
      </c>
      <c r="I59" s="30"/>
    </row>
    <row r="60" spans="1:9" s="1" customFormat="1" ht="25.5">
      <c r="A60" s="126"/>
      <c r="B60" s="125" t="s">
        <v>99</v>
      </c>
      <c r="C60" s="126"/>
      <c r="D60" s="138">
        <f>D61</f>
        <v>423.5</v>
      </c>
      <c r="E60" s="138">
        <f>E61</f>
        <v>370.4</v>
      </c>
      <c r="F60" s="138">
        <f>F61</f>
        <v>400</v>
      </c>
      <c r="G60" s="164">
        <f t="shared" si="2"/>
        <v>0.9445100354191264</v>
      </c>
      <c r="H60" s="64">
        <f t="shared" si="3"/>
        <v>1.0799136069114472</v>
      </c>
      <c r="I60" s="30"/>
    </row>
    <row r="61" spans="1:9" s="16" customFormat="1" ht="25.5" customHeight="1">
      <c r="A61" s="139"/>
      <c r="B61" s="140" t="s">
        <v>100</v>
      </c>
      <c r="C61" s="139"/>
      <c r="D61" s="141">
        <v>423.5</v>
      </c>
      <c r="E61" s="141">
        <v>370.4</v>
      </c>
      <c r="F61" s="141">
        <v>400</v>
      </c>
      <c r="G61" s="164">
        <f t="shared" si="2"/>
        <v>0.9445100354191264</v>
      </c>
      <c r="H61" s="64">
        <f t="shared" si="3"/>
        <v>1.0799136069114472</v>
      </c>
      <c r="I61" s="37"/>
    </row>
    <row r="62" spans="1:9" s="11" customFormat="1" ht="15.75">
      <c r="A62" s="126"/>
      <c r="B62" s="67" t="s">
        <v>68</v>
      </c>
      <c r="C62" s="74"/>
      <c r="D62" s="80">
        <f>D32+D38+D40+D46+D55+D52+D58+D60+D43</f>
        <v>2769.6</v>
      </c>
      <c r="E62" s="80">
        <f>E32+E38+E40+E46+E55+E52+E58+E60+E43</f>
        <v>2353.3</v>
      </c>
      <c r="F62" s="80">
        <f>F32+F38+F40+F46+F55+F52+F58+F60+F43</f>
        <v>2447.6000000000004</v>
      </c>
      <c r="G62" s="164">
        <f t="shared" si="2"/>
        <v>0.8837377238590411</v>
      </c>
      <c r="H62" s="64">
        <f t="shared" si="3"/>
        <v>1.0400713891131603</v>
      </c>
      <c r="I62" s="38"/>
    </row>
    <row r="63" spans="1:9" s="1" customFormat="1" ht="25.5">
      <c r="A63" s="146"/>
      <c r="B63" s="121" t="s">
        <v>83</v>
      </c>
      <c r="C63" s="122"/>
      <c r="D63" s="147">
        <f>D60</f>
        <v>423.5</v>
      </c>
      <c r="E63" s="147">
        <f>E60</f>
        <v>370.4</v>
      </c>
      <c r="F63" s="147">
        <f>F60</f>
        <v>400</v>
      </c>
      <c r="G63" s="164">
        <f t="shared" si="2"/>
        <v>0.9445100354191264</v>
      </c>
      <c r="H63" s="64">
        <f t="shared" si="3"/>
        <v>1.0799136069114472</v>
      </c>
      <c r="I63" s="30"/>
    </row>
    <row r="64" spans="1:9" s="1" customFormat="1" ht="12.75">
      <c r="A64" s="149"/>
      <c r="C64" s="149"/>
      <c r="H64" s="30"/>
      <c r="I64" s="30"/>
    </row>
    <row r="65" spans="1:9" s="1" customFormat="1" ht="12.75">
      <c r="A65" s="149"/>
      <c r="C65" s="149"/>
      <c r="H65" s="30"/>
      <c r="I65" s="30"/>
    </row>
    <row r="66" spans="1:9" s="1" customFormat="1" ht="15">
      <c r="A66" s="149"/>
      <c r="B66" s="3" t="s">
        <v>93</v>
      </c>
      <c r="C66" s="6"/>
      <c r="F66" s="1">
        <v>348.4</v>
      </c>
      <c r="H66" s="30"/>
      <c r="I66" s="30"/>
    </row>
    <row r="67" spans="1:9" s="1" customFormat="1" ht="15">
      <c r="A67" s="149"/>
      <c r="B67" s="3"/>
      <c r="C67" s="6"/>
      <c r="H67" s="30"/>
      <c r="I67" s="30"/>
    </row>
    <row r="68" spans="1:9" s="1" customFormat="1" ht="15">
      <c r="A68" s="149"/>
      <c r="B68" s="3" t="s">
        <v>84</v>
      </c>
      <c r="C68" s="6"/>
      <c r="H68" s="30"/>
      <c r="I68" s="30"/>
    </row>
    <row r="69" spans="1:9" s="1" customFormat="1" ht="15">
      <c r="A69" s="149"/>
      <c r="B69" s="3" t="s">
        <v>85</v>
      </c>
      <c r="C69" s="6"/>
      <c r="H69" s="30"/>
      <c r="I69" s="30"/>
    </row>
    <row r="70" spans="1:9" s="1" customFormat="1" ht="15">
      <c r="A70" s="149"/>
      <c r="B70" s="3"/>
      <c r="C70" s="6"/>
      <c r="H70" s="30"/>
      <c r="I70" s="30"/>
    </row>
    <row r="71" spans="1:9" s="1" customFormat="1" ht="15">
      <c r="A71" s="149"/>
      <c r="B71" s="3" t="s">
        <v>86</v>
      </c>
      <c r="C71" s="6"/>
      <c r="H71" s="30"/>
      <c r="I71" s="30"/>
    </row>
    <row r="72" spans="1:9" s="1" customFormat="1" ht="15">
      <c r="A72" s="149"/>
      <c r="B72" s="3" t="s">
        <v>87</v>
      </c>
      <c r="C72" s="6"/>
      <c r="H72" s="30"/>
      <c r="I72" s="30"/>
    </row>
    <row r="73" spans="1:9" s="1" customFormat="1" ht="15">
      <c r="A73" s="149"/>
      <c r="B73" s="3"/>
      <c r="C73" s="6"/>
      <c r="H73" s="30"/>
      <c r="I73" s="30"/>
    </row>
    <row r="74" spans="1:9" s="1" customFormat="1" ht="15">
      <c r="A74" s="149"/>
      <c r="B74" s="3" t="s">
        <v>88</v>
      </c>
      <c r="C74" s="6"/>
      <c r="H74" s="30"/>
      <c r="I74" s="30"/>
    </row>
    <row r="75" spans="1:9" s="1" customFormat="1" ht="15">
      <c r="A75" s="149"/>
      <c r="B75" s="3" t="s">
        <v>89</v>
      </c>
      <c r="C75" s="6"/>
      <c r="H75" s="30"/>
      <c r="I75" s="30"/>
    </row>
    <row r="76" spans="1:9" s="1" customFormat="1" ht="15">
      <c r="A76" s="149"/>
      <c r="B76" s="3"/>
      <c r="C76" s="6"/>
      <c r="H76" s="30"/>
      <c r="I76" s="30"/>
    </row>
    <row r="77" spans="1:9" s="1" customFormat="1" ht="15">
      <c r="A77" s="149"/>
      <c r="B77" s="3" t="s">
        <v>90</v>
      </c>
      <c r="C77" s="6"/>
      <c r="H77" s="30"/>
      <c r="I77" s="30"/>
    </row>
    <row r="78" spans="1:9" s="1" customFormat="1" ht="15">
      <c r="A78" s="149"/>
      <c r="B78" s="3" t="s">
        <v>91</v>
      </c>
      <c r="C78" s="6"/>
      <c r="H78" s="30"/>
      <c r="I78" s="30"/>
    </row>
    <row r="79" spans="1:9" s="1" customFormat="1" ht="12.75">
      <c r="A79" s="149"/>
      <c r="C79" s="149"/>
      <c r="H79" s="30"/>
      <c r="I79" s="30"/>
    </row>
    <row r="80" spans="1:9" s="1" customFormat="1" ht="12.75">
      <c r="A80" s="149"/>
      <c r="C80" s="149"/>
      <c r="H80" s="30"/>
      <c r="I80" s="30"/>
    </row>
    <row r="81" spans="1:9" s="1" customFormat="1" ht="15">
      <c r="A81" s="149"/>
      <c r="B81" s="3" t="s">
        <v>92</v>
      </c>
      <c r="C81" s="6"/>
      <c r="F81" s="171">
        <f>F66+F27-F62</f>
        <v>222.69999999999936</v>
      </c>
      <c r="H81" s="55"/>
      <c r="I81" s="30"/>
    </row>
    <row r="82" spans="1:9" s="1" customFormat="1" ht="12.75">
      <c r="A82" s="149"/>
      <c r="C82" s="149"/>
      <c r="H82" s="30"/>
      <c r="I82" s="30"/>
    </row>
    <row r="83" spans="1:9" s="1" customFormat="1" ht="12.75">
      <c r="A83" s="149"/>
      <c r="C83" s="149"/>
      <c r="H83" s="30"/>
      <c r="I83" s="30"/>
    </row>
    <row r="84" spans="1:9" s="1" customFormat="1" ht="15">
      <c r="A84" s="149"/>
      <c r="B84" s="3" t="s">
        <v>94</v>
      </c>
      <c r="C84" s="6"/>
      <c r="H84" s="30"/>
      <c r="I84" s="30"/>
    </row>
    <row r="85" spans="1:9" s="1" customFormat="1" ht="15">
      <c r="A85" s="149"/>
      <c r="B85" s="3" t="s">
        <v>95</v>
      </c>
      <c r="C85" s="6"/>
      <c r="H85" s="30"/>
      <c r="I85" s="30"/>
    </row>
    <row r="86" spans="1:9" s="1" customFormat="1" ht="15">
      <c r="A86" s="149"/>
      <c r="B86" s="3" t="s">
        <v>96</v>
      </c>
      <c r="C86" s="6"/>
      <c r="H86" s="30"/>
      <c r="I86" s="30"/>
    </row>
  </sheetData>
  <sheetProtection/>
  <mergeCells count="16">
    <mergeCell ref="A29:H29"/>
    <mergeCell ref="G30:G31"/>
    <mergeCell ref="E30:E31"/>
    <mergeCell ref="F30:F31"/>
    <mergeCell ref="A30:A31"/>
    <mergeCell ref="B30:B31"/>
    <mergeCell ref="D30:D31"/>
    <mergeCell ref="H30:H31"/>
    <mergeCell ref="C30:C31"/>
    <mergeCell ref="A1:H1"/>
    <mergeCell ref="E2:E3"/>
    <mergeCell ref="F2:F3"/>
    <mergeCell ref="H2:H3"/>
    <mergeCell ref="B2:B3"/>
    <mergeCell ref="D2:D3"/>
    <mergeCell ref="G2:G3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4"/>
  <sheetViews>
    <sheetView zoomScalePageLayoutView="0" workbookViewId="0" topLeftCell="A8">
      <selection activeCell="A27" sqref="A27:IV27"/>
    </sheetView>
  </sheetViews>
  <sheetFormatPr defaultColWidth="9.140625" defaultRowHeight="12.75"/>
  <cols>
    <col min="1" max="1" width="7.28125" style="1" customWidth="1"/>
    <col min="2" max="2" width="34.57421875" style="1" customWidth="1"/>
    <col min="3" max="3" width="11.57421875" style="149" customWidth="1"/>
    <col min="4" max="4" width="12.7109375" style="1" customWidth="1"/>
    <col min="5" max="5" width="12.7109375" style="1" hidden="1" customWidth="1"/>
    <col min="6" max="7" width="11.421875" style="1" customWidth="1"/>
    <col min="8" max="8" width="10.7109375" style="30" hidden="1" customWidth="1"/>
    <col min="9" max="9" width="9.140625" style="30" customWidth="1"/>
    <col min="10" max="16384" width="9.140625" style="1" customWidth="1"/>
  </cols>
  <sheetData>
    <row r="1" spans="1:9" s="5" customFormat="1" ht="60" customHeight="1">
      <c r="A1" s="220" t="s">
        <v>429</v>
      </c>
      <c r="B1" s="220"/>
      <c r="C1" s="220"/>
      <c r="D1" s="220"/>
      <c r="E1" s="220"/>
      <c r="F1" s="220"/>
      <c r="G1" s="220"/>
      <c r="H1" s="220"/>
      <c r="I1" s="39"/>
    </row>
    <row r="2" spans="1:8" ht="12.75" customHeight="1">
      <c r="A2" s="160"/>
      <c r="B2" s="228" t="s">
        <v>2</v>
      </c>
      <c r="C2" s="115"/>
      <c r="D2" s="222" t="s">
        <v>3</v>
      </c>
      <c r="E2" s="216" t="s">
        <v>406</v>
      </c>
      <c r="F2" s="222" t="s">
        <v>4</v>
      </c>
      <c r="G2" s="242" t="s">
        <v>146</v>
      </c>
      <c r="H2" s="214" t="s">
        <v>407</v>
      </c>
    </row>
    <row r="3" spans="1:8" ht="34.5" customHeight="1">
      <c r="A3" s="116"/>
      <c r="B3" s="228"/>
      <c r="C3" s="115"/>
      <c r="D3" s="222"/>
      <c r="E3" s="217"/>
      <c r="F3" s="222"/>
      <c r="G3" s="243"/>
      <c r="H3" s="215"/>
    </row>
    <row r="4" spans="1:8" ht="15">
      <c r="A4" s="116"/>
      <c r="B4" s="117" t="s">
        <v>82</v>
      </c>
      <c r="C4" s="118"/>
      <c r="D4" s="119">
        <f>D5+D6+D7+D8+D9+D10+D11+D12+D13+D14+D15+D16+D17+D18+D19</f>
        <v>2535.1</v>
      </c>
      <c r="E4" s="119">
        <f>E5+E6+E7+E8+E9+E10+E11+E12+E13+E14+E15+E16+E17+E18+E19</f>
        <v>1734</v>
      </c>
      <c r="F4" s="119">
        <f>F5+F6+F7+F8+F9+F10+F11+F12+F13+F14+F15+F16+F17+F18+F19</f>
        <v>2327.2999999999997</v>
      </c>
      <c r="G4" s="120">
        <f>F4/D4</f>
        <v>0.9180308469093921</v>
      </c>
      <c r="H4" s="50">
        <f>F4/E4</f>
        <v>1.342156862745098</v>
      </c>
    </row>
    <row r="5" spans="1:8" ht="15">
      <c r="A5" s="116"/>
      <c r="B5" s="121" t="s">
        <v>6</v>
      </c>
      <c r="C5" s="122"/>
      <c r="D5" s="123">
        <v>75</v>
      </c>
      <c r="E5" s="123">
        <v>54</v>
      </c>
      <c r="F5" s="123">
        <v>50</v>
      </c>
      <c r="G5" s="124">
        <f aca="true" t="shared" si="0" ref="G5:G27">F5/D5</f>
        <v>0.6666666666666666</v>
      </c>
      <c r="H5" s="51">
        <f aca="true" t="shared" si="1" ref="H5:H27">F5/E5</f>
        <v>0.9259259259259259</v>
      </c>
    </row>
    <row r="6" spans="1:8" ht="15" hidden="1">
      <c r="A6" s="116"/>
      <c r="B6" s="121" t="s">
        <v>254</v>
      </c>
      <c r="C6" s="122"/>
      <c r="D6" s="123">
        <v>0</v>
      </c>
      <c r="E6" s="123">
        <v>0</v>
      </c>
      <c r="F6" s="123">
        <v>0</v>
      </c>
      <c r="G6" s="124" t="e">
        <f t="shared" si="0"/>
        <v>#DIV/0!</v>
      </c>
      <c r="H6" s="51" t="e">
        <f t="shared" si="1"/>
        <v>#DIV/0!</v>
      </c>
    </row>
    <row r="7" spans="1:8" ht="15">
      <c r="A7" s="116"/>
      <c r="B7" s="121" t="s">
        <v>8</v>
      </c>
      <c r="C7" s="122"/>
      <c r="D7" s="123">
        <v>755</v>
      </c>
      <c r="E7" s="123">
        <v>697</v>
      </c>
      <c r="F7" s="123">
        <v>785.9</v>
      </c>
      <c r="G7" s="124">
        <f t="shared" si="0"/>
        <v>1.0409271523178807</v>
      </c>
      <c r="H7" s="51">
        <f t="shared" si="1"/>
        <v>1.1275466284074604</v>
      </c>
    </row>
    <row r="8" spans="1:8" ht="15">
      <c r="A8" s="116"/>
      <c r="B8" s="121" t="s">
        <v>9</v>
      </c>
      <c r="C8" s="122"/>
      <c r="D8" s="123">
        <v>260</v>
      </c>
      <c r="E8" s="123">
        <v>160</v>
      </c>
      <c r="F8" s="123">
        <v>114.9</v>
      </c>
      <c r="G8" s="124">
        <f t="shared" si="0"/>
        <v>0.4419230769230769</v>
      </c>
      <c r="H8" s="51">
        <f t="shared" si="1"/>
        <v>0.718125</v>
      </c>
    </row>
    <row r="9" spans="1:8" ht="15">
      <c r="A9" s="116"/>
      <c r="B9" s="121" t="s">
        <v>10</v>
      </c>
      <c r="C9" s="122"/>
      <c r="D9" s="123">
        <v>1435</v>
      </c>
      <c r="E9" s="123">
        <v>815</v>
      </c>
      <c r="F9" s="123">
        <v>1362.6</v>
      </c>
      <c r="G9" s="124">
        <f t="shared" si="0"/>
        <v>0.9495470383275261</v>
      </c>
      <c r="H9" s="51">
        <f t="shared" si="1"/>
        <v>1.6719018404907975</v>
      </c>
    </row>
    <row r="10" spans="1:8" ht="15">
      <c r="A10" s="116"/>
      <c r="B10" s="121" t="s">
        <v>106</v>
      </c>
      <c r="C10" s="122"/>
      <c r="D10" s="123">
        <v>10.1</v>
      </c>
      <c r="E10" s="123">
        <v>8</v>
      </c>
      <c r="F10" s="123">
        <v>13.9</v>
      </c>
      <c r="G10" s="124">
        <f t="shared" si="0"/>
        <v>1.3762376237623763</v>
      </c>
      <c r="H10" s="51">
        <f t="shared" si="1"/>
        <v>1.7375</v>
      </c>
    </row>
    <row r="11" spans="1:8" ht="15">
      <c r="A11" s="116"/>
      <c r="B11" s="121" t="s">
        <v>11</v>
      </c>
      <c r="C11" s="122"/>
      <c r="D11" s="123">
        <v>0</v>
      </c>
      <c r="E11" s="123">
        <v>0</v>
      </c>
      <c r="F11" s="123">
        <v>0</v>
      </c>
      <c r="G11" s="124">
        <v>0</v>
      </c>
      <c r="H11" s="51">
        <v>0</v>
      </c>
    </row>
    <row r="12" spans="1:8" ht="15">
      <c r="A12" s="116"/>
      <c r="B12" s="121" t="s">
        <v>12</v>
      </c>
      <c r="C12" s="122"/>
      <c r="D12" s="123">
        <v>0</v>
      </c>
      <c r="E12" s="123">
        <v>0</v>
      </c>
      <c r="F12" s="123">
        <v>0</v>
      </c>
      <c r="G12" s="124">
        <v>0</v>
      </c>
      <c r="H12" s="51">
        <v>0</v>
      </c>
    </row>
    <row r="13" spans="1:8" ht="15">
      <c r="A13" s="116"/>
      <c r="B13" s="121" t="s">
        <v>13</v>
      </c>
      <c r="C13" s="122"/>
      <c r="D13" s="123">
        <v>0</v>
      </c>
      <c r="E13" s="123">
        <v>0</v>
      </c>
      <c r="F13" s="123">
        <v>0</v>
      </c>
      <c r="G13" s="124">
        <v>0</v>
      </c>
      <c r="H13" s="51">
        <v>0</v>
      </c>
    </row>
    <row r="14" spans="1:8" ht="15">
      <c r="A14" s="116"/>
      <c r="B14" s="121" t="s">
        <v>15</v>
      </c>
      <c r="C14" s="122"/>
      <c r="D14" s="123">
        <v>0</v>
      </c>
      <c r="E14" s="123">
        <v>0</v>
      </c>
      <c r="F14" s="123">
        <v>0</v>
      </c>
      <c r="G14" s="124">
        <v>0</v>
      </c>
      <c r="H14" s="51">
        <v>0</v>
      </c>
    </row>
    <row r="15" spans="1:8" ht="15">
      <c r="A15" s="116"/>
      <c r="B15" s="121" t="s">
        <v>16</v>
      </c>
      <c r="C15" s="122"/>
      <c r="D15" s="123">
        <v>0</v>
      </c>
      <c r="E15" s="123">
        <v>0</v>
      </c>
      <c r="F15" s="123">
        <v>0</v>
      </c>
      <c r="G15" s="124">
        <v>0</v>
      </c>
      <c r="H15" s="51">
        <v>0</v>
      </c>
    </row>
    <row r="16" spans="1:8" ht="25.5">
      <c r="A16" s="116"/>
      <c r="B16" s="121" t="s">
        <v>17</v>
      </c>
      <c r="C16" s="122"/>
      <c r="D16" s="123">
        <v>0</v>
      </c>
      <c r="E16" s="123">
        <v>0</v>
      </c>
      <c r="F16" s="123">
        <v>0</v>
      </c>
      <c r="G16" s="124">
        <v>0</v>
      </c>
      <c r="H16" s="51">
        <v>0</v>
      </c>
    </row>
    <row r="17" spans="1:8" ht="15">
      <c r="A17" s="116"/>
      <c r="B17" s="121" t="s">
        <v>286</v>
      </c>
      <c r="C17" s="122"/>
      <c r="D17" s="123">
        <v>0</v>
      </c>
      <c r="E17" s="123">
        <v>0</v>
      </c>
      <c r="F17" s="123">
        <v>0</v>
      </c>
      <c r="G17" s="124">
        <v>0</v>
      </c>
      <c r="H17" s="51">
        <v>0</v>
      </c>
    </row>
    <row r="18" spans="1:8" ht="15">
      <c r="A18" s="116"/>
      <c r="B18" s="121" t="s">
        <v>119</v>
      </c>
      <c r="C18" s="122"/>
      <c r="D18" s="123">
        <v>0</v>
      </c>
      <c r="E18" s="123">
        <v>0</v>
      </c>
      <c r="F18" s="123">
        <v>0</v>
      </c>
      <c r="G18" s="124">
        <v>0</v>
      </c>
      <c r="H18" s="51">
        <v>0</v>
      </c>
    </row>
    <row r="19" spans="1:8" ht="15">
      <c r="A19" s="116"/>
      <c r="B19" s="121" t="s">
        <v>22</v>
      </c>
      <c r="C19" s="122"/>
      <c r="D19" s="123">
        <v>0</v>
      </c>
      <c r="E19" s="123">
        <v>0</v>
      </c>
      <c r="F19" s="123">
        <v>0</v>
      </c>
      <c r="G19" s="124">
        <v>0</v>
      </c>
      <c r="H19" s="51">
        <v>0</v>
      </c>
    </row>
    <row r="20" spans="1:8" ht="25.5">
      <c r="A20" s="116"/>
      <c r="B20" s="125" t="s">
        <v>81</v>
      </c>
      <c r="C20" s="126"/>
      <c r="D20" s="123">
        <f>D21+D22+D23+D25+D24</f>
        <v>312.8</v>
      </c>
      <c r="E20" s="123">
        <f>E21+E22+E23+E25+E24</f>
        <v>577.3</v>
      </c>
      <c r="F20" s="123">
        <f>F21+F22+F23+F25+F24</f>
        <v>270.40000000000003</v>
      </c>
      <c r="G20" s="124">
        <f t="shared" si="0"/>
        <v>0.864450127877238</v>
      </c>
      <c r="H20" s="51">
        <f t="shared" si="1"/>
        <v>0.46838732028408114</v>
      </c>
    </row>
    <row r="21" spans="1:8" ht="15">
      <c r="A21" s="116"/>
      <c r="B21" s="121" t="s">
        <v>24</v>
      </c>
      <c r="C21" s="122"/>
      <c r="D21" s="123">
        <v>152.8</v>
      </c>
      <c r="E21" s="123">
        <v>458.3</v>
      </c>
      <c r="F21" s="123">
        <v>133.9</v>
      </c>
      <c r="G21" s="124">
        <f t="shared" si="0"/>
        <v>0.8763089005235601</v>
      </c>
      <c r="H21" s="51">
        <f t="shared" si="1"/>
        <v>0.29216670303294784</v>
      </c>
    </row>
    <row r="22" spans="1:8" ht="15">
      <c r="A22" s="116"/>
      <c r="B22" s="121" t="s">
        <v>101</v>
      </c>
      <c r="C22" s="122"/>
      <c r="D22" s="123">
        <v>160</v>
      </c>
      <c r="E22" s="123">
        <v>119</v>
      </c>
      <c r="F22" s="123">
        <v>116.9</v>
      </c>
      <c r="G22" s="124">
        <f t="shared" si="0"/>
        <v>0.7306250000000001</v>
      </c>
      <c r="H22" s="51">
        <f t="shared" si="1"/>
        <v>0.9823529411764707</v>
      </c>
    </row>
    <row r="23" spans="1:8" ht="15">
      <c r="A23" s="116"/>
      <c r="B23" s="121" t="s">
        <v>67</v>
      </c>
      <c r="C23" s="122"/>
      <c r="D23" s="123">
        <v>0</v>
      </c>
      <c r="E23" s="123">
        <v>0</v>
      </c>
      <c r="F23" s="123">
        <v>0</v>
      </c>
      <c r="G23" s="124">
        <v>0</v>
      </c>
      <c r="H23" s="51">
        <v>0</v>
      </c>
    </row>
    <row r="24" spans="1:8" ht="32.25" customHeight="1" thickBot="1">
      <c r="A24" s="116"/>
      <c r="B24" s="152" t="s">
        <v>154</v>
      </c>
      <c r="C24" s="153"/>
      <c r="D24" s="123">
        <v>0</v>
      </c>
      <c r="E24" s="123">
        <v>0</v>
      </c>
      <c r="F24" s="123">
        <v>0</v>
      </c>
      <c r="G24" s="124">
        <v>0</v>
      </c>
      <c r="H24" s="51">
        <v>0</v>
      </c>
    </row>
    <row r="25" spans="1:8" ht="38.25">
      <c r="A25" s="116"/>
      <c r="B25" s="121" t="s">
        <v>422</v>
      </c>
      <c r="C25" s="122"/>
      <c r="D25" s="123">
        <v>0</v>
      </c>
      <c r="E25" s="123">
        <v>0</v>
      </c>
      <c r="F25" s="123">
        <v>19.6</v>
      </c>
      <c r="G25" s="124">
        <v>0</v>
      </c>
      <c r="H25" s="51">
        <v>0</v>
      </c>
    </row>
    <row r="26" spans="1:8" ht="18.75">
      <c r="A26" s="116"/>
      <c r="B26" s="131" t="s">
        <v>28</v>
      </c>
      <c r="C26" s="132"/>
      <c r="D26" s="133">
        <f>D4+D20</f>
        <v>2847.9</v>
      </c>
      <c r="E26" s="133">
        <f>E4+E20</f>
        <v>2311.3</v>
      </c>
      <c r="F26" s="133">
        <f>F4+F20</f>
        <v>2597.7</v>
      </c>
      <c r="G26" s="124">
        <f t="shared" si="0"/>
        <v>0.9121457916359422</v>
      </c>
      <c r="H26" s="51">
        <f t="shared" si="1"/>
        <v>1.1239129494224027</v>
      </c>
    </row>
    <row r="27" spans="1:8" ht="15" hidden="1">
      <c r="A27" s="116"/>
      <c r="B27" s="121" t="s">
        <v>107</v>
      </c>
      <c r="C27" s="122"/>
      <c r="D27" s="123">
        <f>D4</f>
        <v>2535.1</v>
      </c>
      <c r="E27" s="123">
        <f>E4</f>
        <v>1734</v>
      </c>
      <c r="F27" s="123">
        <f>F4</f>
        <v>2327.2999999999997</v>
      </c>
      <c r="G27" s="124">
        <f t="shared" si="0"/>
        <v>0.9180308469093921</v>
      </c>
      <c r="H27" s="51">
        <f t="shared" si="1"/>
        <v>1.342156862745098</v>
      </c>
    </row>
    <row r="28" spans="1:8" ht="12.75">
      <c r="A28" s="223"/>
      <c r="B28" s="224"/>
      <c r="C28" s="224"/>
      <c r="D28" s="224"/>
      <c r="E28" s="224"/>
      <c r="F28" s="224"/>
      <c r="G28" s="224"/>
      <c r="H28" s="225"/>
    </row>
    <row r="29" spans="1:8" ht="17.25" customHeight="1">
      <c r="A29" s="252" t="s">
        <v>158</v>
      </c>
      <c r="B29" s="228" t="s">
        <v>29</v>
      </c>
      <c r="C29" s="238" t="s">
        <v>189</v>
      </c>
      <c r="D29" s="213" t="s">
        <v>3</v>
      </c>
      <c r="E29" s="216" t="s">
        <v>406</v>
      </c>
      <c r="F29" s="250" t="s">
        <v>4</v>
      </c>
      <c r="G29" s="242" t="s">
        <v>146</v>
      </c>
      <c r="H29" s="214" t="s">
        <v>407</v>
      </c>
    </row>
    <row r="30" spans="1:8" ht="15" customHeight="1">
      <c r="A30" s="252"/>
      <c r="B30" s="228"/>
      <c r="C30" s="239"/>
      <c r="D30" s="213"/>
      <c r="E30" s="217"/>
      <c r="F30" s="251"/>
      <c r="G30" s="243"/>
      <c r="H30" s="215"/>
    </row>
    <row r="31" spans="1:8" ht="25.5">
      <c r="A31" s="126" t="s">
        <v>69</v>
      </c>
      <c r="B31" s="125" t="s">
        <v>30</v>
      </c>
      <c r="C31" s="126"/>
      <c r="D31" s="136">
        <f>D32+D33+D34</f>
        <v>1782.5</v>
      </c>
      <c r="E31" s="136">
        <f>E32+E33+E34</f>
        <v>1496.3</v>
      </c>
      <c r="F31" s="136">
        <f>F32+F33+F34</f>
        <v>1530.5</v>
      </c>
      <c r="G31" s="167">
        <f>F31/D31</f>
        <v>0.858625525946704</v>
      </c>
      <c r="H31" s="54">
        <f>F31/E31</f>
        <v>1.0228563790683687</v>
      </c>
    </row>
    <row r="32" spans="1:8" ht="63.75" customHeight="1">
      <c r="A32" s="122" t="s">
        <v>72</v>
      </c>
      <c r="B32" s="121" t="s">
        <v>162</v>
      </c>
      <c r="C32" s="122" t="s">
        <v>72</v>
      </c>
      <c r="D32" s="138">
        <v>1769.7</v>
      </c>
      <c r="E32" s="138">
        <v>1485.2</v>
      </c>
      <c r="F32" s="138">
        <v>1529.1</v>
      </c>
      <c r="G32" s="164">
        <f aca="true" t="shared" si="2" ref="G32:G61">F32/D32</f>
        <v>0.864044753348025</v>
      </c>
      <c r="H32" s="64">
        <f aca="true" t="shared" si="3" ref="H32:H61">F32/E32</f>
        <v>1.0295583086453002</v>
      </c>
    </row>
    <row r="33" spans="1:8" ht="12.75">
      <c r="A33" s="122" t="s">
        <v>74</v>
      </c>
      <c r="B33" s="121" t="s">
        <v>35</v>
      </c>
      <c r="C33" s="122" t="s">
        <v>74</v>
      </c>
      <c r="D33" s="138">
        <v>10</v>
      </c>
      <c r="E33" s="138">
        <v>7.5</v>
      </c>
      <c r="F33" s="138">
        <v>0</v>
      </c>
      <c r="G33" s="164">
        <f t="shared" si="2"/>
        <v>0</v>
      </c>
      <c r="H33" s="64">
        <f t="shared" si="3"/>
        <v>0</v>
      </c>
    </row>
    <row r="34" spans="1:8" ht="12.75">
      <c r="A34" s="122" t="s">
        <v>129</v>
      </c>
      <c r="B34" s="121" t="s">
        <v>126</v>
      </c>
      <c r="C34" s="122"/>
      <c r="D34" s="138">
        <f>D35+D36</f>
        <v>2.8</v>
      </c>
      <c r="E34" s="138">
        <f>E35+E36</f>
        <v>3.6</v>
      </c>
      <c r="F34" s="138">
        <f>F35+F36</f>
        <v>1.4</v>
      </c>
      <c r="G34" s="164">
        <f t="shared" si="2"/>
        <v>0.5</v>
      </c>
      <c r="H34" s="64">
        <f t="shared" si="3"/>
        <v>0.38888888888888884</v>
      </c>
    </row>
    <row r="35" spans="1:9" s="16" customFormat="1" ht="25.5">
      <c r="A35" s="139"/>
      <c r="B35" s="140" t="s">
        <v>115</v>
      </c>
      <c r="C35" s="139" t="s">
        <v>207</v>
      </c>
      <c r="D35" s="141">
        <v>2.8</v>
      </c>
      <c r="E35" s="141">
        <v>3.6</v>
      </c>
      <c r="F35" s="141">
        <v>1.4</v>
      </c>
      <c r="G35" s="164">
        <f t="shared" si="2"/>
        <v>0.5</v>
      </c>
      <c r="H35" s="64">
        <f t="shared" si="3"/>
        <v>0.38888888888888884</v>
      </c>
      <c r="I35" s="37"/>
    </row>
    <row r="36" spans="1:9" s="16" customFormat="1" ht="21" customHeight="1" hidden="1">
      <c r="A36" s="139"/>
      <c r="B36" s="140" t="s">
        <v>198</v>
      </c>
      <c r="C36" s="139" t="s">
        <v>185</v>
      </c>
      <c r="D36" s="141">
        <v>0</v>
      </c>
      <c r="E36" s="141">
        <v>0</v>
      </c>
      <c r="F36" s="141">
        <v>0</v>
      </c>
      <c r="G36" s="164" t="e">
        <f t="shared" si="2"/>
        <v>#DIV/0!</v>
      </c>
      <c r="H36" s="64" t="e">
        <f t="shared" si="3"/>
        <v>#DIV/0!</v>
      </c>
      <c r="I36" s="37"/>
    </row>
    <row r="37" spans="1:8" ht="25.5" customHeight="1">
      <c r="A37" s="126" t="s">
        <v>110</v>
      </c>
      <c r="B37" s="125" t="s">
        <v>103</v>
      </c>
      <c r="C37" s="126"/>
      <c r="D37" s="136">
        <f>D38</f>
        <v>160</v>
      </c>
      <c r="E37" s="136">
        <f>E38</f>
        <v>160</v>
      </c>
      <c r="F37" s="136">
        <f>F38</f>
        <v>116.9</v>
      </c>
      <c r="G37" s="164">
        <f t="shared" si="2"/>
        <v>0.7306250000000001</v>
      </c>
      <c r="H37" s="64">
        <f t="shared" si="3"/>
        <v>0.7306250000000001</v>
      </c>
    </row>
    <row r="38" spans="1:8" ht="38.25">
      <c r="A38" s="122" t="s">
        <v>111</v>
      </c>
      <c r="B38" s="121" t="s">
        <v>166</v>
      </c>
      <c r="C38" s="122" t="s">
        <v>230</v>
      </c>
      <c r="D38" s="138">
        <v>160</v>
      </c>
      <c r="E38" s="138">
        <v>160</v>
      </c>
      <c r="F38" s="138">
        <v>116.9</v>
      </c>
      <c r="G38" s="164">
        <f t="shared" si="2"/>
        <v>0.7306250000000001</v>
      </c>
      <c r="H38" s="64">
        <f t="shared" si="3"/>
        <v>0.7306250000000001</v>
      </c>
    </row>
    <row r="39" spans="1:8" ht="25.5" hidden="1">
      <c r="A39" s="126" t="s">
        <v>75</v>
      </c>
      <c r="B39" s="125" t="s">
        <v>38</v>
      </c>
      <c r="C39" s="126"/>
      <c r="D39" s="136">
        <f aca="true" t="shared" si="4" ref="D39:F40">D40</f>
        <v>0</v>
      </c>
      <c r="E39" s="136">
        <f t="shared" si="4"/>
        <v>0</v>
      </c>
      <c r="F39" s="136">
        <f t="shared" si="4"/>
        <v>0</v>
      </c>
      <c r="G39" s="164" t="e">
        <f t="shared" si="2"/>
        <v>#DIV/0!</v>
      </c>
      <c r="H39" s="64" t="e">
        <f t="shared" si="3"/>
        <v>#DIV/0!</v>
      </c>
    </row>
    <row r="40" spans="1:8" ht="12.75" hidden="1">
      <c r="A40" s="122" t="s">
        <v>112</v>
      </c>
      <c r="B40" s="121" t="s">
        <v>105</v>
      </c>
      <c r="C40" s="122"/>
      <c r="D40" s="138">
        <f t="shared" si="4"/>
        <v>0</v>
      </c>
      <c r="E40" s="138">
        <f t="shared" si="4"/>
        <v>0</v>
      </c>
      <c r="F40" s="138">
        <f t="shared" si="4"/>
        <v>0</v>
      </c>
      <c r="G40" s="164" t="e">
        <f t="shared" si="2"/>
        <v>#DIV/0!</v>
      </c>
      <c r="H40" s="64" t="e">
        <f t="shared" si="3"/>
        <v>#DIV/0!</v>
      </c>
    </row>
    <row r="41" spans="1:9" s="16" customFormat="1" ht="38.25" hidden="1">
      <c r="A41" s="139"/>
      <c r="B41" s="140" t="s">
        <v>114</v>
      </c>
      <c r="C41" s="139" t="s">
        <v>199</v>
      </c>
      <c r="D41" s="141">
        <v>0</v>
      </c>
      <c r="E41" s="141">
        <v>0</v>
      </c>
      <c r="F41" s="141">
        <v>0</v>
      </c>
      <c r="G41" s="164" t="e">
        <f t="shared" si="2"/>
        <v>#DIV/0!</v>
      </c>
      <c r="H41" s="64" t="e">
        <f t="shared" si="3"/>
        <v>#DIV/0!</v>
      </c>
      <c r="I41" s="37"/>
    </row>
    <row r="42" spans="1:9" s="16" customFormat="1" ht="12.75" hidden="1">
      <c r="A42" s="126" t="s">
        <v>76</v>
      </c>
      <c r="B42" s="125" t="s">
        <v>40</v>
      </c>
      <c r="C42" s="126"/>
      <c r="D42" s="136">
        <f aca="true" t="shared" si="5" ref="D42:F43">D43</f>
        <v>0</v>
      </c>
      <c r="E42" s="136">
        <f t="shared" si="5"/>
        <v>0</v>
      </c>
      <c r="F42" s="136">
        <f t="shared" si="5"/>
        <v>0</v>
      </c>
      <c r="G42" s="164" t="e">
        <f t="shared" si="2"/>
        <v>#DIV/0!</v>
      </c>
      <c r="H42" s="64" t="e">
        <f t="shared" si="3"/>
        <v>#DIV/0!</v>
      </c>
      <c r="I42" s="37"/>
    </row>
    <row r="43" spans="1:9" s="16" customFormat="1" ht="31.5" customHeight="1" hidden="1">
      <c r="A43" s="134" t="s">
        <v>77</v>
      </c>
      <c r="B43" s="157" t="s">
        <v>124</v>
      </c>
      <c r="C43" s="122"/>
      <c r="D43" s="138">
        <f t="shared" si="5"/>
        <v>0</v>
      </c>
      <c r="E43" s="138">
        <f t="shared" si="5"/>
        <v>0</v>
      </c>
      <c r="F43" s="138">
        <f t="shared" si="5"/>
        <v>0</v>
      </c>
      <c r="G43" s="164" t="e">
        <f t="shared" si="2"/>
        <v>#DIV/0!</v>
      </c>
      <c r="H43" s="64" t="e">
        <f t="shared" si="3"/>
        <v>#DIV/0!</v>
      </c>
      <c r="I43" s="37"/>
    </row>
    <row r="44" spans="1:9" s="16" customFormat="1" ht="33" customHeight="1" hidden="1">
      <c r="A44" s="139"/>
      <c r="B44" s="158" t="s">
        <v>124</v>
      </c>
      <c r="C44" s="139" t="s">
        <v>242</v>
      </c>
      <c r="D44" s="141">
        <f>0</f>
        <v>0</v>
      </c>
      <c r="E44" s="141">
        <f>0</f>
        <v>0</v>
      </c>
      <c r="F44" s="141">
        <f>0</f>
        <v>0</v>
      </c>
      <c r="G44" s="164" t="e">
        <f t="shared" si="2"/>
        <v>#DIV/0!</v>
      </c>
      <c r="H44" s="64" t="e">
        <f t="shared" si="3"/>
        <v>#DIV/0!</v>
      </c>
      <c r="I44" s="37"/>
    </row>
    <row r="45" spans="1:8" ht="25.5">
      <c r="A45" s="126" t="s">
        <v>78</v>
      </c>
      <c r="B45" s="125" t="s">
        <v>41</v>
      </c>
      <c r="C45" s="126"/>
      <c r="D45" s="136">
        <f>D46</f>
        <v>504.6</v>
      </c>
      <c r="E45" s="136">
        <f>E46</f>
        <v>330</v>
      </c>
      <c r="F45" s="136">
        <f>F46</f>
        <v>363.1</v>
      </c>
      <c r="G45" s="164">
        <f t="shared" si="2"/>
        <v>0.7195798652397939</v>
      </c>
      <c r="H45" s="64">
        <f t="shared" si="3"/>
        <v>1.1003030303030303</v>
      </c>
    </row>
    <row r="46" spans="1:8" ht="12.75">
      <c r="A46" s="122" t="s">
        <v>44</v>
      </c>
      <c r="B46" s="121" t="s">
        <v>45</v>
      </c>
      <c r="C46" s="122"/>
      <c r="D46" s="138">
        <f>D47+D48+D50+D49</f>
        <v>504.6</v>
      </c>
      <c r="E46" s="138">
        <f>E47+E48+E50+E49</f>
        <v>330</v>
      </c>
      <c r="F46" s="138">
        <f>F47+F48+F50+F49</f>
        <v>363.1</v>
      </c>
      <c r="G46" s="164">
        <f t="shared" si="2"/>
        <v>0.7195798652397939</v>
      </c>
      <c r="H46" s="64">
        <f t="shared" si="3"/>
        <v>1.1003030303030303</v>
      </c>
    </row>
    <row r="47" spans="1:9" s="16" customFormat="1" ht="12.75">
      <c r="A47" s="139"/>
      <c r="B47" s="140" t="s">
        <v>98</v>
      </c>
      <c r="C47" s="122" t="s">
        <v>302</v>
      </c>
      <c r="D47" s="141">
        <v>465.4</v>
      </c>
      <c r="E47" s="141">
        <v>290.2</v>
      </c>
      <c r="F47" s="141">
        <v>324</v>
      </c>
      <c r="G47" s="164">
        <f t="shared" si="2"/>
        <v>0.6961753330468414</v>
      </c>
      <c r="H47" s="64">
        <f t="shared" si="3"/>
        <v>1.1164713990351482</v>
      </c>
      <c r="I47" s="37"/>
    </row>
    <row r="48" spans="1:9" s="16" customFormat="1" ht="22.5" customHeight="1" hidden="1">
      <c r="A48" s="139"/>
      <c r="B48" s="140" t="s">
        <v>227</v>
      </c>
      <c r="C48" s="139" t="s">
        <v>303</v>
      </c>
      <c r="D48" s="141">
        <v>0</v>
      </c>
      <c r="E48" s="141">
        <v>0</v>
      </c>
      <c r="F48" s="141">
        <v>0</v>
      </c>
      <c r="G48" s="164" t="e">
        <f t="shared" si="2"/>
        <v>#DIV/0!</v>
      </c>
      <c r="H48" s="64" t="e">
        <f t="shared" si="3"/>
        <v>#DIV/0!</v>
      </c>
      <c r="I48" s="37"/>
    </row>
    <row r="49" spans="1:9" s="16" customFormat="1" ht="22.5" customHeight="1">
      <c r="A49" s="139"/>
      <c r="B49" s="140" t="s">
        <v>299</v>
      </c>
      <c r="C49" s="139" t="s">
        <v>304</v>
      </c>
      <c r="D49" s="141">
        <v>0.1</v>
      </c>
      <c r="E49" s="141">
        <v>0</v>
      </c>
      <c r="F49" s="141">
        <v>0</v>
      </c>
      <c r="G49" s="164">
        <f t="shared" si="2"/>
        <v>0</v>
      </c>
      <c r="H49" s="64">
        <v>0</v>
      </c>
      <c r="I49" s="37"/>
    </row>
    <row r="50" spans="1:9" s="16" customFormat="1" ht="29.25" customHeight="1">
      <c r="A50" s="139"/>
      <c r="B50" s="140" t="s">
        <v>176</v>
      </c>
      <c r="C50" s="139" t="s">
        <v>305</v>
      </c>
      <c r="D50" s="141">
        <v>39.1</v>
      </c>
      <c r="E50" s="141">
        <v>39.8</v>
      </c>
      <c r="F50" s="141">
        <v>39.1</v>
      </c>
      <c r="G50" s="164">
        <f t="shared" si="2"/>
        <v>1</v>
      </c>
      <c r="H50" s="64">
        <f t="shared" si="3"/>
        <v>0.9824120603015076</v>
      </c>
      <c r="I50" s="37"/>
    </row>
    <row r="51" spans="1:8" ht="27" customHeight="1">
      <c r="A51" s="142" t="s">
        <v>127</v>
      </c>
      <c r="B51" s="135" t="s">
        <v>125</v>
      </c>
      <c r="C51" s="142"/>
      <c r="D51" s="138">
        <f aca="true" t="shared" si="6" ref="D51:F52">D52</f>
        <v>0.3</v>
      </c>
      <c r="E51" s="138">
        <f t="shared" si="6"/>
        <v>0.3</v>
      </c>
      <c r="F51" s="138">
        <f t="shared" si="6"/>
        <v>0.3</v>
      </c>
      <c r="G51" s="164">
        <f t="shared" si="2"/>
        <v>1</v>
      </c>
      <c r="H51" s="64">
        <f t="shared" si="3"/>
        <v>1</v>
      </c>
    </row>
    <row r="52" spans="1:8" ht="29.25" customHeight="1">
      <c r="A52" s="134" t="s">
        <v>121</v>
      </c>
      <c r="B52" s="157" t="s">
        <v>128</v>
      </c>
      <c r="C52" s="134"/>
      <c r="D52" s="138">
        <f t="shared" si="6"/>
        <v>0.3</v>
      </c>
      <c r="E52" s="138">
        <f t="shared" si="6"/>
        <v>0.3</v>
      </c>
      <c r="F52" s="138">
        <f t="shared" si="6"/>
        <v>0.3</v>
      </c>
      <c r="G52" s="164">
        <f t="shared" si="2"/>
        <v>1</v>
      </c>
      <c r="H52" s="64">
        <f t="shared" si="3"/>
        <v>1</v>
      </c>
    </row>
    <row r="53" spans="1:9" s="16" customFormat="1" ht="30.75" customHeight="1">
      <c r="A53" s="139"/>
      <c r="B53" s="140" t="s">
        <v>233</v>
      </c>
      <c r="C53" s="139" t="s">
        <v>306</v>
      </c>
      <c r="D53" s="141">
        <v>0.3</v>
      </c>
      <c r="E53" s="141">
        <v>0.3</v>
      </c>
      <c r="F53" s="141">
        <v>0.3</v>
      </c>
      <c r="G53" s="164">
        <f t="shared" si="2"/>
        <v>1</v>
      </c>
      <c r="H53" s="64">
        <f t="shared" si="3"/>
        <v>1</v>
      </c>
      <c r="I53" s="37"/>
    </row>
    <row r="54" spans="1:8" ht="17.25" customHeight="1" hidden="1">
      <c r="A54" s="126" t="s">
        <v>46</v>
      </c>
      <c r="B54" s="125" t="s">
        <v>47</v>
      </c>
      <c r="C54" s="126"/>
      <c r="D54" s="136">
        <f aca="true" t="shared" si="7" ref="D54:F55">D55</f>
        <v>0</v>
      </c>
      <c r="E54" s="136">
        <f t="shared" si="7"/>
        <v>0</v>
      </c>
      <c r="F54" s="136">
        <f t="shared" si="7"/>
        <v>0</v>
      </c>
      <c r="G54" s="164" t="e">
        <f t="shared" si="2"/>
        <v>#DIV/0!</v>
      </c>
      <c r="H54" s="64" t="e">
        <f t="shared" si="3"/>
        <v>#DIV/0!</v>
      </c>
    </row>
    <row r="55" spans="1:8" ht="18" customHeight="1" hidden="1">
      <c r="A55" s="122" t="s">
        <v>51</v>
      </c>
      <c r="B55" s="121" t="s">
        <v>52</v>
      </c>
      <c r="C55" s="122"/>
      <c r="D55" s="138">
        <f t="shared" si="7"/>
        <v>0</v>
      </c>
      <c r="E55" s="138">
        <f t="shared" si="7"/>
        <v>0</v>
      </c>
      <c r="F55" s="138">
        <f t="shared" si="7"/>
        <v>0</v>
      </c>
      <c r="G55" s="164" t="e">
        <f t="shared" si="2"/>
        <v>#DIV/0!</v>
      </c>
      <c r="H55" s="64" t="e">
        <f t="shared" si="3"/>
        <v>#DIV/0!</v>
      </c>
    </row>
    <row r="56" spans="1:9" s="16" customFormat="1" ht="30.75" customHeight="1" hidden="1">
      <c r="A56" s="139"/>
      <c r="B56" s="140" t="s">
        <v>228</v>
      </c>
      <c r="C56" s="139" t="s">
        <v>229</v>
      </c>
      <c r="D56" s="141">
        <v>0</v>
      </c>
      <c r="E56" s="141">
        <v>0</v>
      </c>
      <c r="F56" s="141">
        <v>0</v>
      </c>
      <c r="G56" s="164" t="e">
        <f t="shared" si="2"/>
        <v>#DIV/0!</v>
      </c>
      <c r="H56" s="64" t="e">
        <f t="shared" si="3"/>
        <v>#DIV/0!</v>
      </c>
      <c r="I56" s="37"/>
    </row>
    <row r="57" spans="1:9" s="16" customFormat="1" ht="24" customHeight="1">
      <c r="A57" s="126">
        <v>1001</v>
      </c>
      <c r="B57" s="125" t="s">
        <v>179</v>
      </c>
      <c r="C57" s="122" t="s">
        <v>307</v>
      </c>
      <c r="D57" s="138">
        <v>111</v>
      </c>
      <c r="E57" s="138">
        <v>96</v>
      </c>
      <c r="F57" s="138">
        <v>87.5</v>
      </c>
      <c r="G57" s="164">
        <f t="shared" si="2"/>
        <v>0.7882882882882883</v>
      </c>
      <c r="H57" s="64">
        <f t="shared" si="3"/>
        <v>0.9114583333333334</v>
      </c>
      <c r="I57" s="37"/>
    </row>
    <row r="58" spans="1:8" ht="12.75">
      <c r="A58" s="126"/>
      <c r="B58" s="125" t="s">
        <v>99</v>
      </c>
      <c r="C58" s="126"/>
      <c r="D58" s="136">
        <f>D59</f>
        <v>1627</v>
      </c>
      <c r="E58" s="136">
        <f>E59</f>
        <v>1523.1</v>
      </c>
      <c r="F58" s="136">
        <f>F59</f>
        <v>1600</v>
      </c>
      <c r="G58" s="164">
        <f t="shared" si="2"/>
        <v>0.9834050399508297</v>
      </c>
      <c r="H58" s="64">
        <f t="shared" si="3"/>
        <v>1.0504891340030202</v>
      </c>
    </row>
    <row r="59" spans="1:9" s="16" customFormat="1" ht="24.75" customHeight="1">
      <c r="A59" s="139"/>
      <c r="B59" s="140" t="s">
        <v>100</v>
      </c>
      <c r="C59" s="139" t="s">
        <v>193</v>
      </c>
      <c r="D59" s="141">
        <v>1627</v>
      </c>
      <c r="E59" s="141">
        <v>1523.1</v>
      </c>
      <c r="F59" s="141">
        <v>1600</v>
      </c>
      <c r="G59" s="164">
        <f t="shared" si="2"/>
        <v>0.9834050399508297</v>
      </c>
      <c r="H59" s="64">
        <f t="shared" si="3"/>
        <v>1.0504891340030202</v>
      </c>
      <c r="I59" s="37"/>
    </row>
    <row r="60" spans="1:8" ht="24.75" customHeight="1">
      <c r="A60" s="122"/>
      <c r="B60" s="67" t="s">
        <v>68</v>
      </c>
      <c r="C60" s="74"/>
      <c r="D60" s="80">
        <f>D31+D37+D39+D45+D51+D54+D58+D57</f>
        <v>4185.4</v>
      </c>
      <c r="E60" s="80">
        <f>E31+E37+E39+E45+E51+E54+E58+E57</f>
        <v>3605.7</v>
      </c>
      <c r="F60" s="80">
        <f>F31+F37+F39+F45+F51+F54+F58+F57</f>
        <v>3698.3</v>
      </c>
      <c r="G60" s="164">
        <f t="shared" si="2"/>
        <v>0.8836192478616143</v>
      </c>
      <c r="H60" s="64">
        <f t="shared" si="3"/>
        <v>1.025681559752614</v>
      </c>
    </row>
    <row r="61" spans="1:8" ht="15">
      <c r="A61" s="162"/>
      <c r="B61" s="121" t="s">
        <v>83</v>
      </c>
      <c r="C61" s="122"/>
      <c r="D61" s="159">
        <f>D58</f>
        <v>1627</v>
      </c>
      <c r="E61" s="159">
        <f>E58</f>
        <v>1523.1</v>
      </c>
      <c r="F61" s="159">
        <f>F58</f>
        <v>1600</v>
      </c>
      <c r="G61" s="164">
        <f t="shared" si="2"/>
        <v>0.9834050399508297</v>
      </c>
      <c r="H61" s="64">
        <f t="shared" si="3"/>
        <v>1.0504891340030202</v>
      </c>
    </row>
    <row r="64" spans="2:6" ht="15">
      <c r="B64" s="3" t="s">
        <v>93</v>
      </c>
      <c r="C64" s="6"/>
      <c r="F64" s="1">
        <v>1337.4</v>
      </c>
    </row>
    <row r="65" spans="2:3" ht="15">
      <c r="B65" s="3"/>
      <c r="C65" s="6"/>
    </row>
    <row r="66" spans="2:3" ht="15">
      <c r="B66" s="3" t="s">
        <v>84</v>
      </c>
      <c r="C66" s="6"/>
    </row>
    <row r="67" spans="2:3" ht="15">
      <c r="B67" s="3" t="s">
        <v>85</v>
      </c>
      <c r="C67" s="6"/>
    </row>
    <row r="68" spans="2:3" ht="15">
      <c r="B68" s="3"/>
      <c r="C68" s="6"/>
    </row>
    <row r="69" spans="2:3" ht="15">
      <c r="B69" s="3" t="s">
        <v>86</v>
      </c>
      <c r="C69" s="6"/>
    </row>
    <row r="70" spans="2:3" ht="15">
      <c r="B70" s="3" t="s">
        <v>87</v>
      </c>
      <c r="C70" s="6"/>
    </row>
    <row r="71" spans="2:3" ht="15">
      <c r="B71" s="3"/>
      <c r="C71" s="6"/>
    </row>
    <row r="72" spans="2:3" ht="15">
      <c r="B72" s="3" t="s">
        <v>88</v>
      </c>
      <c r="C72" s="6"/>
    </row>
    <row r="73" spans="2:3" ht="15">
      <c r="B73" s="3" t="s">
        <v>89</v>
      </c>
      <c r="C73" s="6"/>
    </row>
    <row r="74" spans="2:3" ht="15">
      <c r="B74" s="3"/>
      <c r="C74" s="6"/>
    </row>
    <row r="75" spans="2:3" ht="15">
      <c r="B75" s="3" t="s">
        <v>90</v>
      </c>
      <c r="C75" s="6"/>
    </row>
    <row r="76" spans="2:3" ht="15">
      <c r="B76" s="3" t="s">
        <v>91</v>
      </c>
      <c r="C76" s="6"/>
    </row>
    <row r="79" spans="2:8" ht="15">
      <c r="B79" s="3" t="s">
        <v>92</v>
      </c>
      <c r="C79" s="6"/>
      <c r="F79" s="148">
        <f>F64+F26-F60</f>
        <v>236.79999999999973</v>
      </c>
      <c r="H79" s="53"/>
    </row>
    <row r="82" spans="2:3" ht="15">
      <c r="B82" s="3" t="s">
        <v>94</v>
      </c>
      <c r="C82" s="6"/>
    </row>
    <row r="83" spans="2:3" ht="15">
      <c r="B83" s="3" t="s">
        <v>95</v>
      </c>
      <c r="C83" s="6"/>
    </row>
    <row r="84" spans="2:3" ht="15">
      <c r="B84" s="3" t="s">
        <v>96</v>
      </c>
      <c r="C84" s="6"/>
    </row>
  </sheetData>
  <sheetProtection/>
  <mergeCells count="16">
    <mergeCell ref="A28:H28"/>
    <mergeCell ref="G29:G30"/>
    <mergeCell ref="E29:E30"/>
    <mergeCell ref="F29:F30"/>
    <mergeCell ref="A29:A30"/>
    <mergeCell ref="B29:B30"/>
    <mergeCell ref="D29:D30"/>
    <mergeCell ref="H29:H30"/>
    <mergeCell ref="C29:C30"/>
    <mergeCell ref="A1:H1"/>
    <mergeCell ref="E2:E3"/>
    <mergeCell ref="F2:F3"/>
    <mergeCell ref="H2:H3"/>
    <mergeCell ref="B2:B3"/>
    <mergeCell ref="D2:D3"/>
    <mergeCell ref="G2:G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J152"/>
  <sheetViews>
    <sheetView zoomScale="90" zoomScaleNormal="90" zoomScalePageLayoutView="0" workbookViewId="0" topLeftCell="A20">
      <selection activeCell="A35" sqref="A35:IV35"/>
    </sheetView>
  </sheetViews>
  <sheetFormatPr defaultColWidth="9.140625" defaultRowHeight="12.75"/>
  <cols>
    <col min="1" max="1" width="5.8515625" style="108" customWidth="1"/>
    <col min="2" max="2" width="52.421875" style="107" customWidth="1"/>
    <col min="3" max="3" width="13.421875" style="107" customWidth="1"/>
    <col min="4" max="4" width="14.8515625" style="107" hidden="1" customWidth="1"/>
    <col min="5" max="5" width="14.140625" style="107" customWidth="1"/>
    <col min="6" max="6" width="11.28125" style="191" customWidth="1"/>
    <col min="7" max="7" width="11.421875" style="57" hidden="1" customWidth="1"/>
    <col min="8" max="9" width="9.140625" style="30" customWidth="1"/>
    <col min="10" max="10" width="0" style="30" hidden="1" customWidth="1"/>
    <col min="11" max="16384" width="9.140625" style="30" customWidth="1"/>
  </cols>
  <sheetData>
    <row r="1" spans="1:7" s="32" customFormat="1" ht="73.5" customHeight="1">
      <c r="A1" s="192" t="s">
        <v>430</v>
      </c>
      <c r="B1" s="192"/>
      <c r="C1" s="192"/>
      <c r="D1" s="192"/>
      <c r="E1" s="192"/>
      <c r="F1" s="192"/>
      <c r="G1" s="192"/>
    </row>
    <row r="2" spans="1:7" ht="15" customHeight="1">
      <c r="A2" s="253"/>
      <c r="B2" s="202" t="s">
        <v>2</v>
      </c>
      <c r="C2" s="200" t="s">
        <v>3</v>
      </c>
      <c r="D2" s="256" t="s">
        <v>406</v>
      </c>
      <c r="E2" s="200" t="s">
        <v>4</v>
      </c>
      <c r="F2" s="256" t="s">
        <v>146</v>
      </c>
      <c r="G2" s="254" t="s">
        <v>407</v>
      </c>
    </row>
    <row r="3" spans="1:7" ht="36" customHeight="1">
      <c r="A3" s="253"/>
      <c r="B3" s="202"/>
      <c r="C3" s="200"/>
      <c r="D3" s="257"/>
      <c r="E3" s="200"/>
      <c r="F3" s="257"/>
      <c r="G3" s="255"/>
    </row>
    <row r="4" spans="1:7" ht="15.75">
      <c r="A4" s="173"/>
      <c r="B4" s="68" t="s">
        <v>82</v>
      </c>
      <c r="C4" s="174">
        <f>C5+C6+C7+C8+C9+C10+C11+C12+C13+C14+C15+C16+C17+C18+C19+C20+C21+C23</f>
        <v>247763.30000000002</v>
      </c>
      <c r="D4" s="174">
        <f>D5+D6+D7+D8+D9+D10+D11+D12+D13+D14+D15+D16+D17+D18+D19+D20+D21+D23</f>
        <v>177882.7</v>
      </c>
      <c r="E4" s="174">
        <f>E5+E6+E7+E8+E9+E10+E11+E12+E13+E14+E15+E16+E17+E18+E19+E20+E21+E23</f>
        <v>211369.09999999998</v>
      </c>
      <c r="F4" s="71">
        <f>E4/C4</f>
        <v>0.8531089955614893</v>
      </c>
      <c r="G4" s="43">
        <f>E4/D4</f>
        <v>1.1882498972637585</v>
      </c>
    </row>
    <row r="5" spans="1:7" ht="15.75">
      <c r="A5" s="173"/>
      <c r="B5" s="68" t="s">
        <v>6</v>
      </c>
      <c r="C5" s="65">
        <v>145800</v>
      </c>
      <c r="D5" s="65">
        <v>104199</v>
      </c>
      <c r="E5" s="65">
        <f>МР!F5+'МО г.Ртищево'!F5+'Кр-звезда'!F5+Макарово!F5+Октябрьский!F5+Салтыковка!F5+Урусово!F5+'Ш-Голицыно'!F5</f>
        <v>116835.7</v>
      </c>
      <c r="F5" s="73">
        <f aca="true" t="shared" si="0" ref="F5:F35">E5/C5</f>
        <v>0.8013422496570645</v>
      </c>
      <c r="G5" s="44">
        <f aca="true" t="shared" si="1" ref="G5:G35">E5/D5</f>
        <v>1.121274676340464</v>
      </c>
    </row>
    <row r="6" spans="1:7" ht="15.75">
      <c r="A6" s="173"/>
      <c r="B6" s="68" t="s">
        <v>7</v>
      </c>
      <c r="C6" s="65">
        <v>19000</v>
      </c>
      <c r="D6" s="65">
        <v>14000</v>
      </c>
      <c r="E6" s="65">
        <f>МР!F6</f>
        <v>18090.3</v>
      </c>
      <c r="F6" s="73">
        <f t="shared" si="0"/>
        <v>0.9521210526315789</v>
      </c>
      <c r="G6" s="44">
        <f t="shared" si="1"/>
        <v>1.2921642857142857</v>
      </c>
    </row>
    <row r="7" spans="1:7" ht="15.75">
      <c r="A7" s="173"/>
      <c r="B7" s="68" t="s">
        <v>8</v>
      </c>
      <c r="C7" s="65">
        <f>МР!D7+'МО г.Ртищево'!D7+'Кр-звезда'!D7+Макарово!D7+Октябрьский!D7+Салтыковка!D7+Урусово!D7+'Ш-Голицыно'!D7</f>
        <v>18100</v>
      </c>
      <c r="D7" s="65">
        <v>16287</v>
      </c>
      <c r="E7" s="65">
        <f>МР!F7+'МО г.Ртищево'!F7+'Кр-звезда'!F7+Макарово!F7+Октябрьский!F7+Салтыковка!F7+Урусово!F7+'Ш-Голицыно'!F7</f>
        <v>18060.100000000002</v>
      </c>
      <c r="F7" s="73">
        <f t="shared" si="0"/>
        <v>0.9977955801104974</v>
      </c>
      <c r="G7" s="44">
        <f t="shared" si="1"/>
        <v>1.1088659667219256</v>
      </c>
    </row>
    <row r="8" spans="1:7" ht="15.75">
      <c r="A8" s="173"/>
      <c r="B8" s="68" t="s">
        <v>254</v>
      </c>
      <c r="C8" s="65">
        <f>МР!D9+'МО г.Ртищево'!D6</f>
        <v>17945.1</v>
      </c>
      <c r="D8" s="65">
        <v>13074</v>
      </c>
      <c r="E8" s="65">
        <f>МР!F9+'МО г.Ртищево'!F6</f>
        <v>18531.1</v>
      </c>
      <c r="F8" s="73">
        <f>E8/C8</f>
        <v>1.032655153774568</v>
      </c>
      <c r="G8" s="44">
        <f t="shared" si="1"/>
        <v>1.4174009484472998</v>
      </c>
    </row>
    <row r="9" spans="1:7" ht="15.75">
      <c r="A9" s="173" t="s">
        <v>431</v>
      </c>
      <c r="B9" s="68" t="s">
        <v>9</v>
      </c>
      <c r="C9" s="65">
        <f>МР!D8+'МО г.Ртищево'!D8+'Кр-звезда'!D8+Макарово!D8+Октябрьский!D8+Салтыковка!D8+Урусово!D8+'Ш-Голицыно'!D8</f>
        <v>6980</v>
      </c>
      <c r="D9" s="65">
        <v>4051</v>
      </c>
      <c r="E9" s="65">
        <f>МР!F8+'МО г.Ртищево'!F8+'Кр-звезда'!F8+Макарово!F8+Октябрьский!F8+Салтыковка!F8+Урусово!F8+'Ш-Голицыно'!F8+0.1</f>
        <v>4788.8</v>
      </c>
      <c r="F9" s="73">
        <f t="shared" si="0"/>
        <v>0.6860744985673353</v>
      </c>
      <c r="G9" s="44">
        <f t="shared" si="1"/>
        <v>1.182127869661812</v>
      </c>
    </row>
    <row r="10" spans="1:7" ht="15.75">
      <c r="A10" s="173" t="s">
        <v>431</v>
      </c>
      <c r="B10" s="68" t="s">
        <v>10</v>
      </c>
      <c r="C10" s="65">
        <f>МР!D10+'МО г.Ртищево'!D9+'Кр-звезда'!D9+Макарово!D9+Октябрьский!D9+Салтыковка!D9+Урусово!D9+'Ш-Голицыно'!D9</f>
        <v>23319.6</v>
      </c>
      <c r="D10" s="65">
        <v>14140</v>
      </c>
      <c r="E10" s="65">
        <f>МР!F10+'МО г.Ртищево'!F9+'Кр-звезда'!F9+Макарово!F9+Октябрьский!F9+Салтыковка!F9+Урусово!F9+'Ш-Голицыно'!F9+0.1</f>
        <v>17914.299999999996</v>
      </c>
      <c r="F10" s="73">
        <f t="shared" si="0"/>
        <v>0.7682078594830098</v>
      </c>
      <c r="G10" s="44">
        <f t="shared" si="1"/>
        <v>1.2669236209335215</v>
      </c>
    </row>
    <row r="11" spans="1:7" ht="15.75">
      <c r="A11" s="173"/>
      <c r="B11" s="68" t="s">
        <v>106</v>
      </c>
      <c r="C11" s="65">
        <f>МР!D11+'МО г.Ртищево'!D10+'Кр-звезда'!D10+Макарово!D10+Октябрьский!D10+Салтыковка!D10+Урусово!D10+'Ш-Голицыно'!D10</f>
        <v>3492.9999999999995</v>
      </c>
      <c r="D11" s="65">
        <v>2351</v>
      </c>
      <c r="E11" s="65">
        <f>МР!F11+'МО г.Ртищево'!F10+'Кр-звезда'!F10+Макарово!F10+Октябрьский!F10+Салтыковка!F10+Урусово!F10+'Ш-Голицыно'!F10</f>
        <v>3050.600000000001</v>
      </c>
      <c r="F11" s="73">
        <f t="shared" si="0"/>
        <v>0.8733466933867738</v>
      </c>
      <c r="G11" s="44">
        <f t="shared" si="1"/>
        <v>1.2975754997873248</v>
      </c>
    </row>
    <row r="12" spans="1:7" ht="15.75">
      <c r="A12" s="173"/>
      <c r="B12" s="68" t="s">
        <v>405</v>
      </c>
      <c r="C12" s="65">
        <f>МР!D12+'МО г.Ртищево'!D11+'Кр-звезда'!D11+Макарово!D11+Октябрьский!D11+Салтыковка!D11+Урусово!D11+'Ш-Голицыно'!D11</f>
        <v>0</v>
      </c>
      <c r="D12" s="65">
        <v>0</v>
      </c>
      <c r="E12" s="65">
        <f>МР!F12+'МО г.Ртищево'!F11+'Кр-звезда'!F11+Макарово!F11+Октябрьский!F11+Салтыковка!F11+Урусово!F11+'Ш-Голицыно'!F11</f>
        <v>17</v>
      </c>
      <c r="F12" s="73">
        <v>0</v>
      </c>
      <c r="G12" s="44">
        <v>0</v>
      </c>
    </row>
    <row r="13" spans="1:7" ht="15.75">
      <c r="A13" s="173"/>
      <c r="B13" s="68" t="s">
        <v>12</v>
      </c>
      <c r="C13" s="65">
        <f>МР!D13+'МО г.Ртищево'!D12+'Кр-звезда'!D12+Макарово!D12+Октябрьский!D12+Салтыковка!D12+Урусово!D12+'Ш-Голицыно'!D12</f>
        <v>5900</v>
      </c>
      <c r="D13" s="65">
        <v>4290</v>
      </c>
      <c r="E13" s="65">
        <f>МР!F13+'МО г.Ртищево'!F12+'Кр-звезда'!F12+Макарово!F12+Октябрьский!F12+Салтыковка!F12+Урусово!F12+'Ш-Голицыно'!F12</f>
        <v>5852.7</v>
      </c>
      <c r="F13" s="73">
        <f t="shared" si="0"/>
        <v>0.9919830508474576</v>
      </c>
      <c r="G13" s="44">
        <f t="shared" si="1"/>
        <v>1.3642657342657343</v>
      </c>
    </row>
    <row r="14" spans="1:7" ht="15.75">
      <c r="A14" s="173"/>
      <c r="B14" s="68" t="s">
        <v>13</v>
      </c>
      <c r="C14" s="65">
        <f>МР!D14+'МО г.Ртищево'!D13+'Кр-звезда'!D13+Макарово!D13+Октябрьский!D13+Салтыковка!D13+Урусово!D13+'Ш-Голицыно'!D13</f>
        <v>2540</v>
      </c>
      <c r="D14" s="65">
        <v>2040</v>
      </c>
      <c r="E14" s="65">
        <f>МР!F14+'МО г.Ртищево'!F13+'Кр-звезда'!F13+Макарово!F13+Октябрьский!F13+Салтыковка!F13+Урусово!F13+'Ш-Голицыно'!F13</f>
        <v>2495.8</v>
      </c>
      <c r="F14" s="73">
        <f t="shared" si="0"/>
        <v>0.9825984251968505</v>
      </c>
      <c r="G14" s="44">
        <f t="shared" si="1"/>
        <v>1.2234313725490198</v>
      </c>
    </row>
    <row r="15" spans="1:7" ht="15.75">
      <c r="A15" s="173"/>
      <c r="B15" s="68" t="s">
        <v>14</v>
      </c>
      <c r="C15" s="65">
        <f>МР!D15</f>
        <v>0</v>
      </c>
      <c r="D15" s="65">
        <v>0</v>
      </c>
      <c r="E15" s="65">
        <f>МР!F15</f>
        <v>37.8</v>
      </c>
      <c r="F15" s="73">
        <v>0</v>
      </c>
      <c r="G15" s="44">
        <v>0</v>
      </c>
    </row>
    <row r="16" spans="1:7" ht="15.75">
      <c r="A16" s="173"/>
      <c r="B16" s="68" t="s">
        <v>15</v>
      </c>
      <c r="C16" s="65">
        <f>МР!D16+'МО г.Ртищево'!D14+'Кр-звезда'!D14+Макарово!D14+Октябрьский!D14+Салтыковка!D14+Урусово!D14+'Ш-Голицыно'!D14</f>
        <v>320</v>
      </c>
      <c r="D16" s="65">
        <v>220</v>
      </c>
      <c r="E16" s="65">
        <f>МР!F16+'МО г.Ртищево'!F14+'Кр-звезда'!F14+Макарово!F14+Октябрьский!F14+Салтыковка!F14+Урусово!F14+'Ш-Голицыно'!F14</f>
        <v>279.7</v>
      </c>
      <c r="F16" s="73">
        <f t="shared" si="0"/>
        <v>0.8740625</v>
      </c>
      <c r="G16" s="44">
        <f t="shared" si="1"/>
        <v>1.2713636363636363</v>
      </c>
    </row>
    <row r="17" spans="1:7" ht="15.75">
      <c r="A17" s="173"/>
      <c r="B17" s="68" t="s">
        <v>16</v>
      </c>
      <c r="C17" s="65">
        <f>МР!D17</f>
        <v>436.6</v>
      </c>
      <c r="D17" s="65">
        <v>300</v>
      </c>
      <c r="E17" s="65">
        <f>МР!F17</f>
        <v>930.8</v>
      </c>
      <c r="F17" s="73">
        <f t="shared" si="0"/>
        <v>2.1319285387081996</v>
      </c>
      <c r="G17" s="44">
        <f t="shared" si="1"/>
        <v>3.1026666666666665</v>
      </c>
    </row>
    <row r="18" spans="1:7" ht="15.75" hidden="1">
      <c r="A18" s="173"/>
      <c r="B18" s="68" t="s">
        <v>17</v>
      </c>
      <c r="C18" s="65"/>
      <c r="D18" s="65"/>
      <c r="E18" s="65"/>
      <c r="F18" s="73" t="e">
        <f t="shared" si="0"/>
        <v>#DIV/0!</v>
      </c>
      <c r="G18" s="44" t="e">
        <f t="shared" si="1"/>
        <v>#DIV/0!</v>
      </c>
    </row>
    <row r="19" spans="1:7" ht="15.75">
      <c r="A19" s="173"/>
      <c r="B19" s="68" t="s">
        <v>18</v>
      </c>
      <c r="C19" s="65">
        <f>МР!D19+'МО г.Ртищево'!D16+Макарово!D17+Урусово!D17</f>
        <v>115</v>
      </c>
      <c r="D19" s="65">
        <v>115</v>
      </c>
      <c r="E19" s="65">
        <f>МР!F19+'МО г.Ртищево'!F16+Макарово!F17+Урусово!F17</f>
        <v>267.9</v>
      </c>
      <c r="F19" s="73">
        <f t="shared" si="0"/>
        <v>2.329565217391304</v>
      </c>
      <c r="G19" s="44">
        <f t="shared" si="1"/>
        <v>2.329565217391304</v>
      </c>
    </row>
    <row r="20" spans="1:7" ht="15.75">
      <c r="A20" s="173"/>
      <c r="B20" s="68" t="s">
        <v>285</v>
      </c>
      <c r="C20" s="65">
        <f>МР!D20+'МО г.Ртищево'!D17+'Кр-звезда'!D17+Макарово!D18+Октябрьский!D17+Салтыковка!D17+Урусово!D18+'Ш-Голицыно'!D17</f>
        <v>1856</v>
      </c>
      <c r="D20" s="65">
        <v>1425</v>
      </c>
      <c r="E20" s="65">
        <f>МР!F20+'МО г.Ртищево'!F17+'Кр-звезда'!F17+Макарово!F18+Октябрьский!F17+Салтыковка!F17+Урусово!F18+'Ш-Голицыно'!F17</f>
        <v>1858.9</v>
      </c>
      <c r="F20" s="73">
        <f t="shared" si="0"/>
        <v>1.0015625000000001</v>
      </c>
      <c r="G20" s="44">
        <f t="shared" si="1"/>
        <v>1.3044912280701755</v>
      </c>
    </row>
    <row r="21" spans="1:10" ht="15.75">
      <c r="A21" s="173"/>
      <c r="B21" s="68" t="s">
        <v>20</v>
      </c>
      <c r="C21" s="65">
        <f>МР!D21+'МО г.Ртищево'!D18+'Кр-звезда'!D18+Макарово!D19+Октябрьский!D18+Салтыковка!D18+Урусово!D19+'Ш-Голицыно'!D18</f>
        <v>1958</v>
      </c>
      <c r="D21" s="65">
        <v>1390.7</v>
      </c>
      <c r="E21" s="65">
        <f>МР!F21+'МО г.Ртищево'!F18+'Кр-звезда'!F18+Макарово!F19+Октябрьский!F18+Салтыковка!F18+Урусово!F19+'Ш-Голицыно'!F18</f>
        <v>2377.2</v>
      </c>
      <c r="F21" s="73">
        <f t="shared" si="0"/>
        <v>1.2140960163432073</v>
      </c>
      <c r="G21" s="44">
        <f t="shared" si="1"/>
        <v>1.7093550010785934</v>
      </c>
      <c r="J21" s="56">
        <f>МР!K21+'МО г.Ртищево'!K20+'Кр-звезда'!K20+Макарово!K20+Октябрьский!K20+Салтыковка!K20+Урусово!K20+'Ш-Голицыно'!K20</f>
        <v>0</v>
      </c>
    </row>
    <row r="22" spans="1:7" ht="15.75">
      <c r="A22" s="173"/>
      <c r="B22" s="68" t="s">
        <v>21</v>
      </c>
      <c r="C22" s="65">
        <f>МР!D22</f>
        <v>910</v>
      </c>
      <c r="D22" s="65">
        <v>625</v>
      </c>
      <c r="E22" s="65">
        <f>МР!F22</f>
        <v>1022.7</v>
      </c>
      <c r="F22" s="73">
        <f t="shared" si="0"/>
        <v>1.123846153846154</v>
      </c>
      <c r="G22" s="44">
        <f t="shared" si="1"/>
        <v>1.63632</v>
      </c>
    </row>
    <row r="23" spans="1:7" ht="15.75">
      <c r="A23" s="173"/>
      <c r="B23" s="68" t="s">
        <v>22</v>
      </c>
      <c r="C23" s="65">
        <f>МР!D23+'МО г.Ртищево'!D19+'Кр-звезда'!D19+Макарово!D20+Октябрьский!D19+Салтыковка!D19+Урусово!D20+'Ш-Голицыно'!D19</f>
        <v>0</v>
      </c>
      <c r="D23" s="65">
        <v>0</v>
      </c>
      <c r="E23" s="65">
        <v>-19.6</v>
      </c>
      <c r="F23" s="73">
        <v>0</v>
      </c>
      <c r="G23" s="44">
        <v>0</v>
      </c>
    </row>
    <row r="24" spans="1:7" ht="31.5">
      <c r="A24" s="173"/>
      <c r="B24" s="67" t="s">
        <v>81</v>
      </c>
      <c r="C24" s="65">
        <f>C25+C26+C28+C30+C29+C31</f>
        <v>499937.5</v>
      </c>
      <c r="D24" s="65">
        <f>D25+D26+D28+D30+D29+D31</f>
        <v>394149.3</v>
      </c>
      <c r="E24" s="65">
        <f>E25+E26+E28+E30+E29+E31</f>
        <v>382519.3</v>
      </c>
      <c r="F24" s="73">
        <f t="shared" si="0"/>
        <v>0.7651342417802225</v>
      </c>
      <c r="G24" s="44">
        <f t="shared" si="1"/>
        <v>0.970493414551288</v>
      </c>
    </row>
    <row r="25" spans="1:10" ht="21" customHeight="1">
      <c r="A25" s="173"/>
      <c r="B25" s="68" t="s">
        <v>24</v>
      </c>
      <c r="C25" s="65">
        <f>МР!D25+'МО г.Ртищево'!D21+'Кр-звезда'!D21+Макарово!D22+Октябрьский!D21+Салтыковка!D21+Урусово!D22+'Ш-Голицыно'!D21</f>
        <v>84156.10000000002</v>
      </c>
      <c r="D25" s="65">
        <f>МР!E25+'МО г.Ртищево'!E21+'Кр-звезда'!E21+Макарово!E22+Октябрьский!E21+Салтыковка!E21+Урусово!E22+'Ш-Голицыно'!E21</f>
        <v>63163.8</v>
      </c>
      <c r="E25" s="65">
        <f>МР!F25+'МО г.Ртищево'!F21+'Кр-звезда'!F21+Макарово!F22+Октябрьский!F21+Салтыковка!F21+Урусово!F22+'Ш-Голицыно'!F21</f>
        <v>72250</v>
      </c>
      <c r="F25" s="73">
        <f t="shared" si="0"/>
        <v>0.8585236245500918</v>
      </c>
      <c r="G25" s="44">
        <f t="shared" si="1"/>
        <v>1.1438513832290014</v>
      </c>
      <c r="J25" s="56">
        <f>МР!K25+'МО г.Ртищево'!K22+Макарово!K23+Урусово!K23</f>
        <v>0</v>
      </c>
    </row>
    <row r="26" spans="1:7" ht="23.25" customHeight="1">
      <c r="A26" s="173"/>
      <c r="B26" s="68" t="s">
        <v>25</v>
      </c>
      <c r="C26" s="65">
        <f>МР!D26+960</f>
        <v>358923.2</v>
      </c>
      <c r="D26" s="65">
        <f>МР!E26+236.9</f>
        <v>276078.4</v>
      </c>
      <c r="E26" s="65">
        <f>МР!F26+E27</f>
        <v>270764.9</v>
      </c>
      <c r="F26" s="73">
        <f t="shared" si="0"/>
        <v>0.7543811600921869</v>
      </c>
      <c r="G26" s="44">
        <f t="shared" si="1"/>
        <v>0.9807536554833699</v>
      </c>
    </row>
    <row r="27" spans="1:7" ht="23.25" customHeight="1">
      <c r="A27" s="173"/>
      <c r="B27" s="68" t="s">
        <v>159</v>
      </c>
      <c r="C27" s="65">
        <f>'Кр-звезда'!D23+Макарово!D23+Октябрьский!D22+Салтыковка!D22+Урусово!D23+'Ш-Голицыно'!D22</f>
        <v>960</v>
      </c>
      <c r="D27" s="65">
        <f>'Кр-звезда'!E23+Макарово!E23+Октябрьский!E22+Салтыковка!E22+Урусово!E23+'Ш-Голицыно'!E22</f>
        <v>705.7</v>
      </c>
      <c r="E27" s="65">
        <f>'Кр-звезда'!F23+Макарово!F23+Октябрьский!F22+Салтыковка!F22+Урусово!F23+'Ш-Голицыно'!F22</f>
        <v>708.5</v>
      </c>
      <c r="F27" s="73">
        <f t="shared" si="0"/>
        <v>0.7380208333333333</v>
      </c>
      <c r="G27" s="44">
        <f t="shared" si="1"/>
        <v>1.003967691653677</v>
      </c>
    </row>
    <row r="28" spans="1:7" ht="22.5" customHeight="1">
      <c r="A28" s="173"/>
      <c r="B28" s="68" t="s">
        <v>26</v>
      </c>
      <c r="C28" s="65">
        <f>МР!D27+'МО г.Ртищево'!D22+'МО г.Ртищево'!D23</f>
        <v>18340.3</v>
      </c>
      <c r="D28" s="65">
        <f>МР!E27+'МО г.Ртищево'!E22+'МО г.Ртищево'!E23</f>
        <v>16350.3</v>
      </c>
      <c r="E28" s="65">
        <f>МР!F27+'МО г.Ртищево'!F22+'МО г.Ртищево'!F23</f>
        <v>1517.8</v>
      </c>
      <c r="F28" s="73">
        <f t="shared" si="0"/>
        <v>0.08275764300474911</v>
      </c>
      <c r="G28" s="44">
        <f t="shared" si="1"/>
        <v>0.09283010097674049</v>
      </c>
    </row>
    <row r="29" spans="1:7" ht="15.75" customHeight="1">
      <c r="A29" s="173"/>
      <c r="B29" s="68" t="s">
        <v>67</v>
      </c>
      <c r="C29" s="65">
        <f>МР!D29+'МО г.Ртищево'!D24+'Кр-звезда'!D22+Макарово!D24+Октябрьский!D23+Салтыковка!D23+Урусово!D24+'Ш-Голицыно'!D23+МР!D30+МР!D31+МР!D33</f>
        <v>38692.8</v>
      </c>
      <c r="D29" s="65">
        <f>МР!E29+'МО г.Ртищево'!E24+'Кр-звезда'!E22+Макарово!E24+Октябрьский!E23+Салтыковка!E23+Урусово!E24+'Ш-Голицыно'!E23+МР!E30+МР!E31+МР!E33</f>
        <v>38731.69999999999</v>
      </c>
      <c r="E29" s="65">
        <f>МР!F29+'МО г.Ртищево'!F24+'Кр-звезда'!F22+Макарово!F24+Октябрьский!F23+Салтыковка!F23+Урусово!F24+'Ш-Голицыно'!F23+МР!F30+МР!F31+МР!F33</f>
        <v>38141.9</v>
      </c>
      <c r="F29" s="73">
        <f t="shared" si="0"/>
        <v>0.9857622089897862</v>
      </c>
      <c r="G29" s="44">
        <f t="shared" si="1"/>
        <v>0.9847721633700564</v>
      </c>
    </row>
    <row r="30" spans="1:7" ht="54" customHeight="1">
      <c r="A30" s="173"/>
      <c r="B30" s="68" t="s">
        <v>422</v>
      </c>
      <c r="C30" s="65">
        <f>МР!D32</f>
        <v>0</v>
      </c>
      <c r="D30" s="65">
        <f>МР!E32</f>
        <v>0</v>
      </c>
      <c r="E30" s="65">
        <f>'Ш-Голицыно'!F25</f>
        <v>19.6</v>
      </c>
      <c r="F30" s="73">
        <v>0</v>
      </c>
      <c r="G30" s="44" t="e">
        <f t="shared" si="1"/>
        <v>#DIV/0!</v>
      </c>
    </row>
    <row r="31" spans="1:7" ht="33" customHeight="1" thickBot="1">
      <c r="A31" s="173"/>
      <c r="B31" s="175" t="s">
        <v>154</v>
      </c>
      <c r="C31" s="65">
        <f>МР!D34+'Кр-звезда'!D25+Макарово!D26+Октябрьский!D25+Салтыковка!D25+Урусово!D25+'Ш-Голицыно'!D24</f>
        <v>-174.9</v>
      </c>
      <c r="D31" s="65">
        <f>МР!E34+'Кр-звезда'!E25+Макарово!E26+Октябрьский!E25+Салтыковка!E25+Урусово!E25+'Ш-Голицыно'!E24</f>
        <v>-174.9</v>
      </c>
      <c r="E31" s="65">
        <f>МР!F34+'Кр-звезда'!F25+Макарово!F26+Октябрьский!F25+Салтыковка!F25+Урусово!F25+'Ш-Голицыно'!F24</f>
        <v>-174.9</v>
      </c>
      <c r="F31" s="73">
        <f t="shared" si="0"/>
        <v>1</v>
      </c>
      <c r="G31" s="44">
        <f t="shared" si="1"/>
        <v>1</v>
      </c>
    </row>
    <row r="32" spans="1:7" ht="15.75">
      <c r="A32" s="173"/>
      <c r="B32" s="68" t="s">
        <v>28</v>
      </c>
      <c r="C32" s="65">
        <f>C4+C24</f>
        <v>747700.8</v>
      </c>
      <c r="D32" s="65">
        <f>МР!E35</f>
        <v>478340.60000000003</v>
      </c>
      <c r="E32" s="65">
        <f>E4+E24</f>
        <v>593888.3999999999</v>
      </c>
      <c r="F32" s="73">
        <f t="shared" si="0"/>
        <v>0.7942861636633262</v>
      </c>
      <c r="G32" s="44">
        <f t="shared" si="1"/>
        <v>1.2415596752606821</v>
      </c>
    </row>
    <row r="33" spans="1:7" ht="15.75">
      <c r="A33" s="173"/>
      <c r="B33" s="82" t="s">
        <v>240</v>
      </c>
      <c r="C33" s="65">
        <v>11041.4</v>
      </c>
      <c r="D33" s="65">
        <v>12215.9</v>
      </c>
      <c r="E33" s="65">
        <v>10083</v>
      </c>
      <c r="F33" s="73">
        <f t="shared" si="0"/>
        <v>0.9131994131179018</v>
      </c>
      <c r="G33" s="44">
        <f t="shared" si="1"/>
        <v>0.8253996840183695</v>
      </c>
    </row>
    <row r="34" spans="1:7" ht="15.75">
      <c r="A34" s="173"/>
      <c r="B34" s="176" t="s">
        <v>241</v>
      </c>
      <c r="C34" s="65">
        <f>C32-C33</f>
        <v>736659.4</v>
      </c>
      <c r="D34" s="65">
        <f>D32-D33</f>
        <v>466124.7</v>
      </c>
      <c r="E34" s="65">
        <f>E32-E33</f>
        <v>583805.3999999999</v>
      </c>
      <c r="F34" s="73">
        <f t="shared" si="0"/>
        <v>0.7925038355581968</v>
      </c>
      <c r="G34" s="44">
        <f t="shared" si="1"/>
        <v>1.2524661319170598</v>
      </c>
    </row>
    <row r="35" spans="1:7" ht="15.75" hidden="1">
      <c r="A35" s="173"/>
      <c r="B35" s="68" t="s">
        <v>107</v>
      </c>
      <c r="C35" s="65">
        <f>C4</f>
        <v>247763.30000000002</v>
      </c>
      <c r="D35" s="65">
        <f>D4</f>
        <v>177882.7</v>
      </c>
      <c r="E35" s="65">
        <f>E4</f>
        <v>211369.09999999998</v>
      </c>
      <c r="F35" s="73">
        <f t="shared" si="0"/>
        <v>0.8531089955614893</v>
      </c>
      <c r="G35" s="44">
        <f t="shared" si="1"/>
        <v>1.1882498972637585</v>
      </c>
    </row>
    <row r="36" spans="1:7" ht="15">
      <c r="A36" s="258"/>
      <c r="B36" s="259"/>
      <c r="C36" s="259"/>
      <c r="D36" s="259"/>
      <c r="E36" s="259"/>
      <c r="F36" s="259"/>
      <c r="G36" s="260"/>
    </row>
    <row r="37" spans="1:7" ht="15" customHeight="1">
      <c r="A37" s="261" t="s">
        <v>158</v>
      </c>
      <c r="B37" s="202" t="s">
        <v>29</v>
      </c>
      <c r="C37" s="196" t="s">
        <v>3</v>
      </c>
      <c r="D37" s="197" t="s">
        <v>406</v>
      </c>
      <c r="E37" s="196" t="s">
        <v>4</v>
      </c>
      <c r="F37" s="197" t="s">
        <v>146</v>
      </c>
      <c r="G37" s="194" t="s">
        <v>407</v>
      </c>
    </row>
    <row r="38" spans="1:7" ht="21" customHeight="1">
      <c r="A38" s="261"/>
      <c r="B38" s="202"/>
      <c r="C38" s="196"/>
      <c r="D38" s="198"/>
      <c r="E38" s="196"/>
      <c r="F38" s="198"/>
      <c r="G38" s="195"/>
    </row>
    <row r="39" spans="1:7" ht="21" customHeight="1">
      <c r="A39" s="74" t="s">
        <v>69</v>
      </c>
      <c r="B39" s="67" t="s">
        <v>30</v>
      </c>
      <c r="C39" s="177">
        <f>C40+C41+C43+C45+C46+C44+C42</f>
        <v>62552.19999999999</v>
      </c>
      <c r="D39" s="177">
        <f>D40+D41+D43+D45+D46+D44+D42</f>
        <v>54311.200000000004</v>
      </c>
      <c r="E39" s="177">
        <f>E40+E41+E43+E45+E46+E44+E42</f>
        <v>52848.6</v>
      </c>
      <c r="F39" s="73">
        <f>E39/C39</f>
        <v>0.8448719629365555</v>
      </c>
      <c r="G39" s="44">
        <f>E39/D39</f>
        <v>0.9730700113420435</v>
      </c>
    </row>
    <row r="40" spans="1:7" s="33" customFormat="1" ht="31.5">
      <c r="A40" s="178" t="s">
        <v>71</v>
      </c>
      <c r="B40" s="179" t="s">
        <v>31</v>
      </c>
      <c r="C40" s="180">
        <f>МР!D41+'МО г.Ртищево'!D33</f>
        <v>1940</v>
      </c>
      <c r="D40" s="180">
        <f>МР!E41+'МО г.Ртищево'!E33</f>
        <v>1655.5</v>
      </c>
      <c r="E40" s="180">
        <f>МР!F41+'МО г.Ртищево'!F33</f>
        <v>1645.4</v>
      </c>
      <c r="F40" s="73">
        <f aca="true" t="shared" si="2" ref="F40:F107">E40/C40</f>
        <v>0.8481443298969072</v>
      </c>
      <c r="G40" s="44">
        <f aca="true" t="shared" si="3" ref="G40:G107">E40/D40</f>
        <v>0.9938991241316824</v>
      </c>
    </row>
    <row r="41" spans="1:7" s="33" customFormat="1" ht="31.5">
      <c r="A41" s="178" t="s">
        <v>72</v>
      </c>
      <c r="B41" s="179" t="s">
        <v>32</v>
      </c>
      <c r="C41" s="180">
        <f>МР!D42+'Кр-звезда'!D33+Макарово!D33+Октябрьский!D32+Салтыковка!D32+Урусово!D33+'Ш-Голицыно'!D32+'МО г.Ртищево'!D34</f>
        <v>35513.399999999994</v>
      </c>
      <c r="D41" s="180">
        <f>МР!E42+'Кр-звезда'!E33+Макарово!E33+Октябрьский!E32+Салтыковка!E32+Урусово!E33+'Ш-Голицыно'!E32+'МО г.Ртищево'!E34</f>
        <v>30684.100000000002</v>
      </c>
      <c r="E41" s="180">
        <f>МР!F42+'Кр-звезда'!F33+Макарово!F33+Октябрьский!F32+Салтыковка!F32+Урусово!F33+'Ш-Голицыно'!F32+'МО г.Ртищево'!F34</f>
        <v>30129.899999999998</v>
      </c>
      <c r="F41" s="73">
        <f t="shared" si="2"/>
        <v>0.8484093328152191</v>
      </c>
      <c r="G41" s="44">
        <f t="shared" si="3"/>
        <v>0.9819385284235156</v>
      </c>
    </row>
    <row r="42" spans="1:7" s="33" customFormat="1" ht="31.5">
      <c r="A42" s="178" t="s">
        <v>277</v>
      </c>
      <c r="B42" s="179" t="s">
        <v>280</v>
      </c>
      <c r="C42" s="180">
        <f>МР!D44</f>
        <v>44.9</v>
      </c>
      <c r="D42" s="180">
        <f>МР!E44</f>
        <v>44.9</v>
      </c>
      <c r="E42" s="180">
        <f>МР!F44</f>
        <v>26.2</v>
      </c>
      <c r="F42" s="73">
        <f t="shared" si="2"/>
        <v>0.5835189309576837</v>
      </c>
      <c r="G42" s="44">
        <f t="shared" si="3"/>
        <v>0.5835189309576837</v>
      </c>
    </row>
    <row r="43" spans="1:7" s="33" customFormat="1" ht="31.5">
      <c r="A43" s="178" t="s">
        <v>73</v>
      </c>
      <c r="B43" s="179" t="s">
        <v>34</v>
      </c>
      <c r="C43" s="180">
        <f>МР!D45</f>
        <v>7054.9</v>
      </c>
      <c r="D43" s="180">
        <f>МР!E45</f>
        <v>5756.7</v>
      </c>
      <c r="E43" s="180">
        <f>МР!F45</f>
        <v>6015.5</v>
      </c>
      <c r="F43" s="73">
        <f t="shared" si="2"/>
        <v>0.8526697756169471</v>
      </c>
      <c r="G43" s="44">
        <f t="shared" si="3"/>
        <v>1.0449563117758438</v>
      </c>
    </row>
    <row r="44" spans="1:7" ht="31.5" hidden="1">
      <c r="A44" s="69" t="s">
        <v>200</v>
      </c>
      <c r="B44" s="68" t="s">
        <v>201</v>
      </c>
      <c r="C44" s="181">
        <f>МР!D46</f>
        <v>0</v>
      </c>
      <c r="D44" s="181">
        <f>МР!E46</f>
        <v>0</v>
      </c>
      <c r="E44" s="181">
        <f>МР!F46</f>
        <v>0</v>
      </c>
      <c r="F44" s="73" t="e">
        <f t="shared" si="2"/>
        <v>#DIV/0!</v>
      </c>
      <c r="G44" s="44" t="e">
        <f t="shared" si="3"/>
        <v>#DIV/0!</v>
      </c>
    </row>
    <row r="45" spans="1:7" s="33" customFormat="1" ht="31.5">
      <c r="A45" s="178" t="s">
        <v>74</v>
      </c>
      <c r="B45" s="179" t="s">
        <v>35</v>
      </c>
      <c r="C45" s="180">
        <f>МР!D47+'МО г.Ртищево'!D35+'Кр-звезда'!D34+Макарово!D34+Октябрьский!D33+Салтыковка!D33+Урусово!D34+'Ш-Голицыно'!D33</f>
        <v>460</v>
      </c>
      <c r="D45" s="180">
        <f>МР!E47+'МО г.Ртищево'!E35+'Кр-звезда'!E34+Макарово!E34+Октябрьский!E33+Салтыковка!E33+Урусово!E34+'Ш-Голицыно'!E33</f>
        <v>375</v>
      </c>
      <c r="E45" s="180">
        <f>МР!F47+'МО г.Ртищево'!F35+'Кр-звезда'!F34+Макарово!F34+Октябрьский!F33+Салтыковка!F33+Урусово!F34+'Ш-Голицыно'!F33</f>
        <v>0</v>
      </c>
      <c r="F45" s="73">
        <f t="shared" si="2"/>
        <v>0</v>
      </c>
      <c r="G45" s="44">
        <f t="shared" si="3"/>
        <v>0</v>
      </c>
    </row>
    <row r="46" spans="1:7" s="33" customFormat="1" ht="31.5">
      <c r="A46" s="178" t="s">
        <v>129</v>
      </c>
      <c r="B46" s="179" t="s">
        <v>36</v>
      </c>
      <c r="C46" s="180">
        <f>C47++C48+C49+C50+C51+C52+C56+C53+C55+C54</f>
        <v>17538.999999999996</v>
      </c>
      <c r="D46" s="180">
        <f>D47++D48+D49+D50+D51+D52+D56+D53+D55+D54</f>
        <v>15795</v>
      </c>
      <c r="E46" s="180">
        <f>E47++E48+E49+E50+E51+E52+E56+E53+E55+E54</f>
        <v>15031.6</v>
      </c>
      <c r="F46" s="73">
        <f t="shared" si="2"/>
        <v>0.8570385996921149</v>
      </c>
      <c r="G46" s="44">
        <f t="shared" si="3"/>
        <v>0.9516682494460272</v>
      </c>
    </row>
    <row r="47" spans="1:7" ht="15.75">
      <c r="A47" s="69"/>
      <c r="B47" s="68" t="s">
        <v>151</v>
      </c>
      <c r="C47" s="181">
        <f>МР!D49+'МО г.Ртищево'!D37</f>
        <v>8668.1</v>
      </c>
      <c r="D47" s="181">
        <f>МР!E49+'МО г.Ртищево'!E37</f>
        <v>7456.9</v>
      </c>
      <c r="E47" s="181">
        <f>МР!F49+'МО г.Ртищево'!F37</f>
        <v>7525.900000000001</v>
      </c>
      <c r="F47" s="73">
        <f t="shared" si="2"/>
        <v>0.8682294851236142</v>
      </c>
      <c r="G47" s="44">
        <f t="shared" si="3"/>
        <v>1.0092531749118268</v>
      </c>
    </row>
    <row r="48" spans="1:7" ht="15.75">
      <c r="A48" s="69"/>
      <c r="B48" s="68" t="s">
        <v>37</v>
      </c>
      <c r="C48" s="181">
        <f>'Кр-звезда'!D36+Макарово!D36+Октябрьский!D35+Салтыковка!D35+Урусово!D36+'Ш-Голицыно'!D35+МР!D51+'МО г.Ртищево'!D41</f>
        <v>50.7</v>
      </c>
      <c r="D48" s="181">
        <f>'Кр-звезда'!E36+Макарово!E36+Октябрьский!E35+Салтыковка!E35+Урусово!E36+'Ш-Голицыно'!E35+МР!E51+'МО г.Ртищево'!E41</f>
        <v>52.8</v>
      </c>
      <c r="E48" s="181">
        <f>'Кр-звезда'!F36+Макарово!F36+Октябрьский!F35+Салтыковка!F35+Урусово!F36+'Ш-Голицыно'!F35+МР!F51+'МО г.Ртищево'!F41</f>
        <v>40.2</v>
      </c>
      <c r="F48" s="73">
        <f t="shared" si="2"/>
        <v>0.7928994082840237</v>
      </c>
      <c r="G48" s="44">
        <f t="shared" si="3"/>
        <v>0.7613636363636365</v>
      </c>
    </row>
    <row r="49" spans="1:7" ht="15.75" hidden="1">
      <c r="A49" s="69"/>
      <c r="B49" s="68" t="s">
        <v>108</v>
      </c>
      <c r="C49" s="181">
        <f>МР!D52</f>
        <v>0</v>
      </c>
      <c r="D49" s="181">
        <f>МР!E52</f>
        <v>74.6</v>
      </c>
      <c r="E49" s="181">
        <f>МР!F52</f>
        <v>0</v>
      </c>
      <c r="F49" s="73" t="e">
        <f t="shared" si="2"/>
        <v>#DIV/0!</v>
      </c>
      <c r="G49" s="44">
        <f t="shared" si="3"/>
        <v>0</v>
      </c>
    </row>
    <row r="50" spans="1:7" ht="15.75">
      <c r="A50" s="69"/>
      <c r="B50" s="68" t="s">
        <v>411</v>
      </c>
      <c r="C50" s="181">
        <f>МР!D53+'МО г.Ртищево'!D44</f>
        <v>3704.2</v>
      </c>
      <c r="D50" s="181">
        <f>МР!E53+'МО г.Ртищево'!E44</f>
        <v>3509.2</v>
      </c>
      <c r="E50" s="181">
        <f>МР!F53+'МО г.Ртищево'!F44</f>
        <v>3398.5</v>
      </c>
      <c r="F50" s="73">
        <f t="shared" si="2"/>
        <v>0.9174720587441283</v>
      </c>
      <c r="G50" s="44">
        <f t="shared" si="3"/>
        <v>0.9684543485694745</v>
      </c>
    </row>
    <row r="51" spans="1:7" ht="20.25" customHeight="1">
      <c r="A51" s="69"/>
      <c r="B51" s="68" t="s">
        <v>244</v>
      </c>
      <c r="C51" s="182">
        <f>'МО г.Ртищево'!D45</f>
        <v>176.5</v>
      </c>
      <c r="D51" s="182">
        <f>'МО г.Ртищево'!E45</f>
        <v>156.7</v>
      </c>
      <c r="E51" s="182">
        <f>'МО г.Ртищево'!F45</f>
        <v>164.7</v>
      </c>
      <c r="F51" s="73">
        <f t="shared" si="2"/>
        <v>0.9331444759206798</v>
      </c>
      <c r="G51" s="44">
        <f t="shared" si="3"/>
        <v>1.0510529674537332</v>
      </c>
    </row>
    <row r="52" spans="1:7" ht="39.75" customHeight="1">
      <c r="A52" s="69"/>
      <c r="B52" s="87" t="s">
        <v>245</v>
      </c>
      <c r="C52" s="183">
        <f>МР!D55</f>
        <v>4394.6</v>
      </c>
      <c r="D52" s="183">
        <f>МР!E55</f>
        <v>3991.9</v>
      </c>
      <c r="E52" s="183">
        <f>МР!F55</f>
        <v>3564.5</v>
      </c>
      <c r="F52" s="73">
        <f t="shared" si="2"/>
        <v>0.8111090884267055</v>
      </c>
      <c r="G52" s="44">
        <f t="shared" si="3"/>
        <v>0.892933189709161</v>
      </c>
    </row>
    <row r="53" spans="1:7" ht="51.75" customHeight="1">
      <c r="A53" s="69"/>
      <c r="B53" s="87" t="s">
        <v>205</v>
      </c>
      <c r="C53" s="183">
        <f>'МО г.Ртищево'!D39+'Кр-звезда'!D37</f>
        <v>39.6</v>
      </c>
      <c r="D53" s="183">
        <f>'МО г.Ртищево'!E39+'Кр-звезда'!E37</f>
        <v>47.6</v>
      </c>
      <c r="E53" s="183">
        <f>'МО г.Ртищево'!F39+'Кр-звезда'!F37</f>
        <v>3</v>
      </c>
      <c r="F53" s="73">
        <f t="shared" si="2"/>
        <v>0.07575757575757576</v>
      </c>
      <c r="G53" s="44">
        <f t="shared" si="3"/>
        <v>0.06302521008403361</v>
      </c>
    </row>
    <row r="54" spans="1:7" ht="36" customHeight="1">
      <c r="A54" s="69"/>
      <c r="B54" s="87" t="s">
        <v>124</v>
      </c>
      <c r="C54" s="183">
        <f>'МО г.Ртищево'!D40</f>
        <v>28</v>
      </c>
      <c r="D54" s="183">
        <f>'МО г.Ртищево'!E40</f>
        <v>28</v>
      </c>
      <c r="E54" s="183">
        <f>'МО г.Ртищево'!F40</f>
        <v>0</v>
      </c>
      <c r="F54" s="73">
        <f t="shared" si="2"/>
        <v>0</v>
      </c>
      <c r="G54" s="44">
        <f t="shared" si="3"/>
        <v>0</v>
      </c>
    </row>
    <row r="55" spans="1:7" ht="36" customHeight="1">
      <c r="A55" s="69"/>
      <c r="B55" s="87" t="s">
        <v>309</v>
      </c>
      <c r="C55" s="182">
        <f>'МО г.Ртищево'!D43</f>
        <v>2</v>
      </c>
      <c r="D55" s="182">
        <f>'МО г.Ртищево'!E43</f>
        <v>2</v>
      </c>
      <c r="E55" s="182">
        <f>'МО г.Ртищево'!F43</f>
        <v>2</v>
      </c>
      <c r="F55" s="73">
        <f t="shared" si="2"/>
        <v>1</v>
      </c>
      <c r="G55" s="44">
        <f t="shared" si="3"/>
        <v>1</v>
      </c>
    </row>
    <row r="56" spans="1:7" ht="39.75" customHeight="1">
      <c r="A56" s="69"/>
      <c r="B56" s="87" t="s">
        <v>353</v>
      </c>
      <c r="C56" s="182">
        <f>'МО г.Ртищево'!D38</f>
        <v>475.3</v>
      </c>
      <c r="D56" s="182">
        <f>'МО г.Ртищево'!E38</f>
        <v>475.3</v>
      </c>
      <c r="E56" s="182">
        <f>'МО г.Ртищево'!F38</f>
        <v>332.8</v>
      </c>
      <c r="F56" s="73">
        <f t="shared" si="2"/>
        <v>0.7001893540921523</v>
      </c>
      <c r="G56" s="44">
        <f t="shared" si="3"/>
        <v>0.7001893540921523</v>
      </c>
    </row>
    <row r="57" spans="1:7" ht="21" customHeight="1">
      <c r="A57" s="74" t="s">
        <v>110</v>
      </c>
      <c r="B57" s="67" t="s">
        <v>103</v>
      </c>
      <c r="C57" s="177">
        <f>C58</f>
        <v>960</v>
      </c>
      <c r="D57" s="177">
        <f>D58</f>
        <v>960</v>
      </c>
      <c r="E57" s="177">
        <f>E58</f>
        <v>708.5</v>
      </c>
      <c r="F57" s="73">
        <f t="shared" si="2"/>
        <v>0.7380208333333333</v>
      </c>
      <c r="G57" s="44">
        <f t="shared" si="3"/>
        <v>0.7380208333333333</v>
      </c>
    </row>
    <row r="58" spans="1:7" s="33" customFormat="1" ht="42.75" customHeight="1">
      <c r="A58" s="178" t="s">
        <v>111</v>
      </c>
      <c r="B58" s="179" t="s">
        <v>104</v>
      </c>
      <c r="C58" s="180">
        <f>'Кр-звезда'!D39+Макарово!D38+Октябрьский!D37+Салтыковка!D37+Урусово!D39+'Ш-Голицыно'!D38</f>
        <v>960</v>
      </c>
      <c r="D58" s="180">
        <f>'Кр-звезда'!E39+Макарово!E38+Октябрьский!E37+Салтыковка!E37+Урусово!E39+'Ш-Голицыно'!E38</f>
        <v>960</v>
      </c>
      <c r="E58" s="180">
        <f>'Кр-звезда'!F39+Макарово!F38+Октябрьский!F37+Салтыковка!F37+Урусово!F39+'Ш-Голицыно'!F38</f>
        <v>708.5</v>
      </c>
      <c r="F58" s="73">
        <f t="shared" si="2"/>
        <v>0.7380208333333333</v>
      </c>
      <c r="G58" s="44">
        <f t="shared" si="3"/>
        <v>0.7380208333333333</v>
      </c>
    </row>
    <row r="59" spans="1:7" ht="21" customHeight="1">
      <c r="A59" s="74" t="s">
        <v>75</v>
      </c>
      <c r="B59" s="67" t="s">
        <v>38</v>
      </c>
      <c r="C59" s="177">
        <f>C60</f>
        <v>830</v>
      </c>
      <c r="D59" s="177">
        <f>D60</f>
        <v>704.6</v>
      </c>
      <c r="E59" s="177">
        <f>E60</f>
        <v>648</v>
      </c>
      <c r="F59" s="73">
        <f t="shared" si="2"/>
        <v>0.7807228915662651</v>
      </c>
      <c r="G59" s="44">
        <f t="shared" si="3"/>
        <v>0.9196707351688901</v>
      </c>
    </row>
    <row r="60" spans="1:7" s="33" customFormat="1" ht="30" customHeight="1">
      <c r="A60" s="178" t="s">
        <v>157</v>
      </c>
      <c r="B60" s="179" t="s">
        <v>186</v>
      </c>
      <c r="C60" s="180">
        <f>C61+C62+C63+C64</f>
        <v>830</v>
      </c>
      <c r="D60" s="180">
        <f>D61+D62+D63+D64</f>
        <v>704.6</v>
      </c>
      <c r="E60" s="180">
        <f>E61+E62+E63+E64</f>
        <v>648</v>
      </c>
      <c r="F60" s="73">
        <f t="shared" si="2"/>
        <v>0.7807228915662651</v>
      </c>
      <c r="G60" s="44">
        <f t="shared" si="3"/>
        <v>0.9196707351688901</v>
      </c>
    </row>
    <row r="61" spans="1:7" ht="66" customHeight="1">
      <c r="A61" s="69"/>
      <c r="B61" s="82" t="s">
        <v>381</v>
      </c>
      <c r="C61" s="181">
        <f>МР!D62</f>
        <v>200</v>
      </c>
      <c r="D61" s="181">
        <f>МР!E62</f>
        <v>200</v>
      </c>
      <c r="E61" s="181">
        <f>МР!F62</f>
        <v>199.8</v>
      </c>
      <c r="F61" s="73">
        <f t="shared" si="2"/>
        <v>0.9990000000000001</v>
      </c>
      <c r="G61" s="44">
        <f t="shared" si="3"/>
        <v>0.9990000000000001</v>
      </c>
    </row>
    <row r="62" spans="1:7" ht="69.75" customHeight="1">
      <c r="A62" s="69"/>
      <c r="B62" s="82" t="s">
        <v>317</v>
      </c>
      <c r="C62" s="181">
        <f>'МО г.Ртищево'!D48</f>
        <v>100</v>
      </c>
      <c r="D62" s="181">
        <f>'МО г.Ртищево'!E48</f>
        <v>100</v>
      </c>
      <c r="E62" s="181">
        <f>'МО г.Ртищево'!F48</f>
        <v>0</v>
      </c>
      <c r="F62" s="73">
        <f t="shared" si="2"/>
        <v>0</v>
      </c>
      <c r="G62" s="44">
        <f t="shared" si="3"/>
        <v>0</v>
      </c>
    </row>
    <row r="63" spans="1:7" ht="65.25" customHeight="1">
      <c r="A63" s="69"/>
      <c r="B63" s="82" t="s">
        <v>223</v>
      </c>
      <c r="C63" s="181">
        <f>'МО г.Ртищево'!D49</f>
        <v>520</v>
      </c>
      <c r="D63" s="181">
        <f>'МО г.Ртищево'!E49</f>
        <v>404.6</v>
      </c>
      <c r="E63" s="181">
        <f>'МО г.Ртищево'!F49</f>
        <v>448.2</v>
      </c>
      <c r="F63" s="73">
        <f t="shared" si="2"/>
        <v>0.8619230769230769</v>
      </c>
      <c r="G63" s="44">
        <f t="shared" si="3"/>
        <v>1.1077607513593672</v>
      </c>
    </row>
    <row r="64" spans="1:7" ht="87" customHeight="1">
      <c r="A64" s="69"/>
      <c r="B64" s="82" t="s">
        <v>318</v>
      </c>
      <c r="C64" s="181">
        <f>'МО г.Ртищево'!D50</f>
        <v>10</v>
      </c>
      <c r="D64" s="181">
        <f>'МО г.Ртищево'!E50</f>
        <v>0</v>
      </c>
      <c r="E64" s="181">
        <f>'МО г.Ртищево'!F50</f>
        <v>0</v>
      </c>
      <c r="F64" s="73">
        <f t="shared" si="2"/>
        <v>0</v>
      </c>
      <c r="G64" s="44">
        <v>0</v>
      </c>
    </row>
    <row r="65" spans="1:7" ht="22.5" customHeight="1">
      <c r="A65" s="74" t="s">
        <v>76</v>
      </c>
      <c r="B65" s="67" t="s">
        <v>40</v>
      </c>
      <c r="C65" s="177">
        <f>C66+C68+C76+C67</f>
        <v>78721.9</v>
      </c>
      <c r="D65" s="177">
        <f>D66+D68+D76+D67</f>
        <v>74915.09999999999</v>
      </c>
      <c r="E65" s="177">
        <f>E66+E68+E76+E67</f>
        <v>41505.3</v>
      </c>
      <c r="F65" s="73">
        <f t="shared" si="2"/>
        <v>0.5272395610370177</v>
      </c>
      <c r="G65" s="44">
        <f t="shared" si="3"/>
        <v>0.5540311632768294</v>
      </c>
    </row>
    <row r="66" spans="1:7" ht="32.25" customHeight="1">
      <c r="A66" s="74" t="s">
        <v>279</v>
      </c>
      <c r="B66" s="68" t="s">
        <v>363</v>
      </c>
      <c r="C66" s="177">
        <f>МР!D68</f>
        <v>217.4</v>
      </c>
      <c r="D66" s="177">
        <f>МР!E68</f>
        <v>163</v>
      </c>
      <c r="E66" s="177">
        <f>МР!F68</f>
        <v>0</v>
      </c>
      <c r="F66" s="73">
        <f t="shared" si="2"/>
        <v>0</v>
      </c>
      <c r="G66" s="44">
        <f t="shared" si="3"/>
        <v>0</v>
      </c>
    </row>
    <row r="67" spans="1:7" ht="32.25" customHeight="1">
      <c r="A67" s="74"/>
      <c r="B67" s="68" t="s">
        <v>389</v>
      </c>
      <c r="C67" s="181">
        <f>МР!D69</f>
        <v>1307.4</v>
      </c>
      <c r="D67" s="181">
        <f>МР!E69</f>
        <v>1307.4</v>
      </c>
      <c r="E67" s="181">
        <f>МР!F69</f>
        <v>330.8</v>
      </c>
      <c r="F67" s="73">
        <f t="shared" si="2"/>
        <v>0.2530212635765642</v>
      </c>
      <c r="G67" s="44">
        <f t="shared" si="3"/>
        <v>0.2530212635765642</v>
      </c>
    </row>
    <row r="68" spans="1:7" s="33" customFormat="1" ht="42" customHeight="1">
      <c r="A68" s="178" t="s">
        <v>120</v>
      </c>
      <c r="B68" s="179" t="s">
        <v>247</v>
      </c>
      <c r="C68" s="180">
        <f>C69+C70+C72+C73+C74+C75+C71</f>
        <v>74851.3</v>
      </c>
      <c r="D68" s="180">
        <f>D69+D70+D72+D73+D74+D75+D71</f>
        <v>73136.8</v>
      </c>
      <c r="E68" s="180">
        <f>E69+E70+E72+E73+E74+E75+E71</f>
        <v>40897.6</v>
      </c>
      <c r="F68" s="73">
        <f t="shared" si="2"/>
        <v>0.5463846319302403</v>
      </c>
      <c r="G68" s="44">
        <f t="shared" si="3"/>
        <v>0.5591931831854825</v>
      </c>
    </row>
    <row r="69" spans="1:7" ht="45.75" customHeight="1">
      <c r="A69" s="69"/>
      <c r="B69" s="89" t="s">
        <v>320</v>
      </c>
      <c r="C69" s="181">
        <f>'МО г.Ртищево'!D56</f>
        <v>12343.9</v>
      </c>
      <c r="D69" s="181">
        <f>'МО г.Ртищево'!E56</f>
        <v>10703.9</v>
      </c>
      <c r="E69" s="181">
        <f>'МО г.Ртищево'!F56</f>
        <v>7874.5</v>
      </c>
      <c r="F69" s="73">
        <f t="shared" si="2"/>
        <v>0.637926425197871</v>
      </c>
      <c r="G69" s="44">
        <f t="shared" si="3"/>
        <v>0.7356664393351956</v>
      </c>
    </row>
    <row r="70" spans="1:7" ht="60.75" customHeight="1">
      <c r="A70" s="74"/>
      <c r="B70" s="89" t="s">
        <v>365</v>
      </c>
      <c r="C70" s="181">
        <f>МР!D70</f>
        <v>17298.4</v>
      </c>
      <c r="D70" s="181">
        <f>МР!E70</f>
        <v>17298.4</v>
      </c>
      <c r="E70" s="181">
        <f>МР!F70</f>
        <v>2993.1</v>
      </c>
      <c r="F70" s="73">
        <f t="shared" si="2"/>
        <v>0.17302756324284324</v>
      </c>
      <c r="G70" s="44">
        <f t="shared" si="3"/>
        <v>0.17302756324284324</v>
      </c>
    </row>
    <row r="71" spans="1:7" ht="84" customHeight="1">
      <c r="A71" s="74"/>
      <c r="B71" s="89" t="s">
        <v>414</v>
      </c>
      <c r="C71" s="181">
        <f>МР!D71</f>
        <v>74.5</v>
      </c>
      <c r="D71" s="181">
        <f>МР!E71</f>
        <v>0</v>
      </c>
      <c r="E71" s="181">
        <f>МР!F71</f>
        <v>0</v>
      </c>
      <c r="F71" s="73">
        <f t="shared" si="2"/>
        <v>0</v>
      </c>
      <c r="G71" s="44"/>
    </row>
    <row r="72" spans="1:7" ht="105" customHeight="1">
      <c r="A72" s="74"/>
      <c r="B72" s="89" t="s">
        <v>367</v>
      </c>
      <c r="C72" s="181">
        <f>МР!D72</f>
        <v>14932</v>
      </c>
      <c r="D72" s="181">
        <f>МР!E72</f>
        <v>14932</v>
      </c>
      <c r="E72" s="181">
        <f>МР!F72</f>
        <v>0</v>
      </c>
      <c r="F72" s="73">
        <f t="shared" si="2"/>
        <v>0</v>
      </c>
      <c r="G72" s="44">
        <f t="shared" si="3"/>
        <v>0</v>
      </c>
    </row>
    <row r="73" spans="1:7" ht="100.5" customHeight="1">
      <c r="A73" s="74"/>
      <c r="B73" s="82" t="s">
        <v>369</v>
      </c>
      <c r="C73" s="181">
        <f>МР!D73</f>
        <v>172.5</v>
      </c>
      <c r="D73" s="181">
        <f>МР!E73</f>
        <v>172.5</v>
      </c>
      <c r="E73" s="181">
        <f>МР!F73</f>
        <v>0</v>
      </c>
      <c r="F73" s="73">
        <f t="shared" si="2"/>
        <v>0</v>
      </c>
      <c r="G73" s="44">
        <f t="shared" si="3"/>
        <v>0</v>
      </c>
    </row>
    <row r="74" spans="1:7" ht="138" customHeight="1">
      <c r="A74" s="74"/>
      <c r="B74" s="82" t="s">
        <v>401</v>
      </c>
      <c r="C74" s="181">
        <f>'МО г.Ртищево'!D54</f>
        <v>30</v>
      </c>
      <c r="D74" s="181">
        <f>'МО г.Ртищево'!E54</f>
        <v>30</v>
      </c>
      <c r="E74" s="181">
        <f>'МО г.Ртищево'!F54</f>
        <v>30</v>
      </c>
      <c r="F74" s="73">
        <f t="shared" si="2"/>
        <v>1</v>
      </c>
      <c r="G74" s="44">
        <f t="shared" si="3"/>
        <v>1</v>
      </c>
    </row>
    <row r="75" spans="1:7" ht="118.5" customHeight="1">
      <c r="A75" s="74"/>
      <c r="B75" s="82" t="s">
        <v>399</v>
      </c>
      <c r="C75" s="181">
        <f>'МО г.Ртищево'!D55</f>
        <v>30000</v>
      </c>
      <c r="D75" s="181">
        <f>'МО г.Ртищево'!E55</f>
        <v>30000</v>
      </c>
      <c r="E75" s="181">
        <f>'МО г.Ртищево'!F55</f>
        <v>30000</v>
      </c>
      <c r="F75" s="73">
        <f t="shared" si="2"/>
        <v>1</v>
      </c>
      <c r="G75" s="44">
        <f t="shared" si="3"/>
        <v>1</v>
      </c>
    </row>
    <row r="76" spans="1:7" s="33" customFormat="1" ht="38.25" customHeight="1">
      <c r="A76" s="178" t="s">
        <v>77</v>
      </c>
      <c r="B76" s="184" t="s">
        <v>202</v>
      </c>
      <c r="C76" s="180">
        <f>C77+C78+C79+C80</f>
        <v>2345.8</v>
      </c>
      <c r="D76" s="180">
        <f>D77+D78+D79+D80</f>
        <v>307.9</v>
      </c>
      <c r="E76" s="180">
        <f>E77+E78+E79+E80</f>
        <v>276.9</v>
      </c>
      <c r="F76" s="73">
        <f t="shared" si="2"/>
        <v>0.11804075368744137</v>
      </c>
      <c r="G76" s="44">
        <f t="shared" si="3"/>
        <v>0.8993179603767457</v>
      </c>
    </row>
    <row r="77" spans="1:7" ht="34.5" customHeight="1">
      <c r="A77" s="74"/>
      <c r="B77" s="97" t="s">
        <v>124</v>
      </c>
      <c r="C77" s="181">
        <f>МР!D76+'Кр-звезда'!D45+Макарово!D44+Октябрьский!D43+Салтыковка!D43+Урусово!D45+'Ш-Голицыно'!D44+'МО г.Ртищево'!D58</f>
        <v>345.8</v>
      </c>
      <c r="D77" s="181">
        <f>МР!E76+'Кр-звезда'!E45+Макарово!E44+Октябрьский!E43+Салтыковка!E43+Урусово!E45+'Ш-Голицыно'!E44+'МО г.Ртищево'!E58</f>
        <v>297.9</v>
      </c>
      <c r="E77" s="181">
        <f>МР!F76+'Кр-звезда'!F45+Макарово!F44+Октябрьский!F43+Салтыковка!F43+Урусово!F45+'Ш-Голицыно'!F44+'МО г.Ртищево'!F58</f>
        <v>276.9</v>
      </c>
      <c r="F77" s="73">
        <f t="shared" si="2"/>
        <v>0.800751879699248</v>
      </c>
      <c r="G77" s="44">
        <f t="shared" si="3"/>
        <v>0.9295065458207452</v>
      </c>
    </row>
    <row r="78" spans="1:7" ht="69.75" customHeight="1">
      <c r="A78" s="74"/>
      <c r="B78" s="97" t="s">
        <v>409</v>
      </c>
      <c r="C78" s="181">
        <f>МР!D80</f>
        <v>10</v>
      </c>
      <c r="D78" s="181">
        <f>МР!E80</f>
        <v>10</v>
      </c>
      <c r="E78" s="181">
        <f>МР!F80</f>
        <v>0</v>
      </c>
      <c r="F78" s="73">
        <f t="shared" si="2"/>
        <v>0</v>
      </c>
      <c r="G78" s="44">
        <f t="shared" si="3"/>
        <v>0</v>
      </c>
    </row>
    <row r="79" spans="1:7" ht="69.75" customHeight="1">
      <c r="A79" s="74"/>
      <c r="B79" s="97" t="s">
        <v>290</v>
      </c>
      <c r="C79" s="181">
        <f>МР!D78</f>
        <v>1890.5</v>
      </c>
      <c r="D79" s="181">
        <f>МР!E78</f>
        <v>0</v>
      </c>
      <c r="E79" s="181">
        <f>МР!F78</f>
        <v>0</v>
      </c>
      <c r="F79" s="73">
        <f t="shared" si="2"/>
        <v>0</v>
      </c>
      <c r="G79" s="44"/>
    </row>
    <row r="80" spans="1:7" ht="98.25" customHeight="1">
      <c r="A80" s="74"/>
      <c r="B80" s="97" t="s">
        <v>289</v>
      </c>
      <c r="C80" s="181">
        <f>МР!D79</f>
        <v>99.5</v>
      </c>
      <c r="D80" s="181"/>
      <c r="E80" s="181">
        <f>МР!F79</f>
        <v>0</v>
      </c>
      <c r="F80" s="73">
        <f t="shared" si="2"/>
        <v>0</v>
      </c>
      <c r="G80" s="44"/>
    </row>
    <row r="81" spans="1:7" ht="27" customHeight="1">
      <c r="A81" s="102" t="s">
        <v>78</v>
      </c>
      <c r="B81" s="103" t="s">
        <v>41</v>
      </c>
      <c r="C81" s="177">
        <f>C82+C85+C92</f>
        <v>37555.2</v>
      </c>
      <c r="D81" s="177">
        <f>D82+D85+D92</f>
        <v>32270.600000000002</v>
      </c>
      <c r="E81" s="177">
        <f>E82+E85+E92</f>
        <v>32421.4</v>
      </c>
      <c r="F81" s="73">
        <f t="shared" si="2"/>
        <v>0.8632998892297207</v>
      </c>
      <c r="G81" s="44">
        <f t="shared" si="3"/>
        <v>1.004672984078387</v>
      </c>
    </row>
    <row r="82" spans="1:7" s="33" customFormat="1" ht="31.5">
      <c r="A82" s="178" t="s">
        <v>79</v>
      </c>
      <c r="B82" s="179" t="s">
        <v>42</v>
      </c>
      <c r="C82" s="180">
        <f>C83+C84</f>
        <v>1330.4</v>
      </c>
      <c r="D82" s="180">
        <f>D83+D84</f>
        <v>1498.8000000000002</v>
      </c>
      <c r="E82" s="180">
        <f>E83+E84</f>
        <v>948</v>
      </c>
      <c r="F82" s="73">
        <f t="shared" si="2"/>
        <v>0.7125676488274203</v>
      </c>
      <c r="G82" s="44">
        <f t="shared" si="3"/>
        <v>0.632506004803843</v>
      </c>
    </row>
    <row r="83" spans="1:7" ht="57" customHeight="1">
      <c r="A83" s="69"/>
      <c r="B83" s="68" t="s">
        <v>321</v>
      </c>
      <c r="C83" s="181">
        <f>'МО г.Ртищево'!D63</f>
        <v>704.6</v>
      </c>
      <c r="D83" s="181">
        <f>'МО г.Ртищево'!E63</f>
        <v>704.6</v>
      </c>
      <c r="E83" s="181">
        <f>'МО г.Ртищево'!F63</f>
        <v>585.4</v>
      </c>
      <c r="F83" s="73">
        <f t="shared" si="2"/>
        <v>0.830826000567698</v>
      </c>
      <c r="G83" s="44">
        <f t="shared" si="3"/>
        <v>0.830826000567698</v>
      </c>
    </row>
    <row r="84" spans="1:7" ht="37.5" customHeight="1">
      <c r="A84" s="69"/>
      <c r="B84" s="68" t="s">
        <v>172</v>
      </c>
      <c r="C84" s="181">
        <f>'МО г.Ртищево'!D68+МР!D84</f>
        <v>625.8</v>
      </c>
      <c r="D84" s="181">
        <f>'МО г.Ртищево'!E68+МР!E84</f>
        <v>794.2</v>
      </c>
      <c r="E84" s="181">
        <f>'МО г.Ртищево'!F68+МР!F84</f>
        <v>362.6</v>
      </c>
      <c r="F84" s="73">
        <f t="shared" si="2"/>
        <v>0.5794183445190157</v>
      </c>
      <c r="G84" s="44">
        <f t="shared" si="3"/>
        <v>0.45656006043817676</v>
      </c>
    </row>
    <row r="85" spans="1:7" s="33" customFormat="1" ht="21" customHeight="1">
      <c r="A85" s="178" t="s">
        <v>80</v>
      </c>
      <c r="B85" s="179" t="s">
        <v>248</v>
      </c>
      <c r="C85" s="180">
        <f>C86+C89+C90</f>
        <v>8854.1</v>
      </c>
      <c r="D85" s="180">
        <f>D86+D89+D90</f>
        <v>8751</v>
      </c>
      <c r="E85" s="180">
        <f>E86+E89+E90</f>
        <v>8193.5</v>
      </c>
      <c r="F85" s="73">
        <f t="shared" si="2"/>
        <v>0.9253904970578601</v>
      </c>
      <c r="G85" s="44">
        <f t="shared" si="3"/>
        <v>0.9362929950862758</v>
      </c>
    </row>
    <row r="86" spans="1:7" s="33" customFormat="1" ht="39" customHeight="1">
      <c r="A86" s="178"/>
      <c r="B86" s="68" t="s">
        <v>238</v>
      </c>
      <c r="C86" s="181">
        <f>МР!D86</f>
        <v>8714.1</v>
      </c>
      <c r="D86" s="181">
        <f>МР!E86</f>
        <v>8689</v>
      </c>
      <c r="E86" s="181">
        <f>МР!F86</f>
        <v>8053.9</v>
      </c>
      <c r="F86" s="73">
        <f t="shared" si="2"/>
        <v>0.9242377296565336</v>
      </c>
      <c r="G86" s="44">
        <f t="shared" si="3"/>
        <v>0.9269075843019909</v>
      </c>
    </row>
    <row r="87" spans="1:7" ht="70.5" customHeight="1">
      <c r="A87" s="69"/>
      <c r="B87" s="101" t="s">
        <v>291</v>
      </c>
      <c r="C87" s="181">
        <f>МР!D87</f>
        <v>8353.2</v>
      </c>
      <c r="D87" s="181">
        <f>МР!E87</f>
        <v>8330</v>
      </c>
      <c r="E87" s="181">
        <f>МР!F87</f>
        <v>7751</v>
      </c>
      <c r="F87" s="73">
        <f t="shared" si="2"/>
        <v>0.9279078676435377</v>
      </c>
      <c r="G87" s="44">
        <f t="shared" si="3"/>
        <v>0.9304921968787515</v>
      </c>
    </row>
    <row r="88" spans="1:7" ht="51" customHeight="1">
      <c r="A88" s="69"/>
      <c r="B88" s="101" t="s">
        <v>385</v>
      </c>
      <c r="C88" s="181">
        <f>МР!D88</f>
        <v>308</v>
      </c>
      <c r="D88" s="181">
        <f>МР!E88</f>
        <v>308</v>
      </c>
      <c r="E88" s="181">
        <f>МР!F88</f>
        <v>250</v>
      </c>
      <c r="F88" s="73">
        <f t="shared" si="2"/>
        <v>0.8116883116883117</v>
      </c>
      <c r="G88" s="44">
        <f t="shared" si="3"/>
        <v>0.8116883116883117</v>
      </c>
    </row>
    <row r="89" spans="1:7" ht="32.25" customHeight="1">
      <c r="A89" s="69"/>
      <c r="B89" s="68" t="s">
        <v>324</v>
      </c>
      <c r="C89" s="181">
        <f>МР!D91</f>
        <v>62</v>
      </c>
      <c r="D89" s="181">
        <f>МР!E91</f>
        <v>62</v>
      </c>
      <c r="E89" s="181">
        <f>МР!F91</f>
        <v>61.6</v>
      </c>
      <c r="F89" s="73">
        <f t="shared" si="2"/>
        <v>0.9935483870967742</v>
      </c>
      <c r="G89" s="44">
        <f t="shared" si="3"/>
        <v>0.9935483870967742</v>
      </c>
    </row>
    <row r="90" spans="1:7" ht="51.75" customHeight="1">
      <c r="A90" s="69"/>
      <c r="B90" s="68" t="s">
        <v>420</v>
      </c>
      <c r="C90" s="181">
        <f>МР!D90</f>
        <v>78</v>
      </c>
      <c r="D90" s="181">
        <f>МР!E90</f>
        <v>0</v>
      </c>
      <c r="E90" s="181">
        <f>МР!F90</f>
        <v>78</v>
      </c>
      <c r="F90" s="73">
        <f t="shared" si="2"/>
        <v>1</v>
      </c>
      <c r="G90" s="44"/>
    </row>
    <row r="91" spans="1:7" ht="32.25" customHeight="1">
      <c r="A91" s="69"/>
      <c r="B91" s="68" t="s">
        <v>390</v>
      </c>
      <c r="C91" s="181">
        <f>МР!D89</f>
        <v>52.9</v>
      </c>
      <c r="D91" s="181">
        <f>МР!E89</f>
        <v>51</v>
      </c>
      <c r="E91" s="181">
        <f>МР!F89</f>
        <v>52.9</v>
      </c>
      <c r="F91" s="73">
        <f t="shared" si="2"/>
        <v>1</v>
      </c>
      <c r="G91" s="44">
        <f t="shared" si="3"/>
        <v>1.0372549019607842</v>
      </c>
    </row>
    <row r="92" spans="1:7" s="33" customFormat="1" ht="21" customHeight="1">
      <c r="A92" s="178" t="s">
        <v>44</v>
      </c>
      <c r="B92" s="185" t="s">
        <v>239</v>
      </c>
      <c r="C92" s="180">
        <f>C93+C100+C102+C103+C101</f>
        <v>27370.7</v>
      </c>
      <c r="D92" s="180">
        <f>D93+D100+D102+D103+D101</f>
        <v>22020.800000000003</v>
      </c>
      <c r="E92" s="180">
        <f>E93+E100+E102+E103+E101</f>
        <v>23279.9</v>
      </c>
      <c r="F92" s="73">
        <f t="shared" si="2"/>
        <v>0.850540906882177</v>
      </c>
      <c r="G92" s="44">
        <f t="shared" si="3"/>
        <v>1.0571777592094747</v>
      </c>
    </row>
    <row r="93" spans="1:7" ht="30.75" customHeight="1">
      <c r="A93" s="69"/>
      <c r="B93" s="98" t="s">
        <v>382</v>
      </c>
      <c r="C93" s="181">
        <f>'МО г.Ртищево'!D72</f>
        <v>1625.1</v>
      </c>
      <c r="D93" s="181">
        <f>'МО г.Ртищево'!E72</f>
        <v>1501.5</v>
      </c>
      <c r="E93" s="181">
        <f>'МО г.Ртищево'!F72</f>
        <v>1538.8</v>
      </c>
      <c r="F93" s="73">
        <f t="shared" si="2"/>
        <v>0.9468955756568826</v>
      </c>
      <c r="G93" s="44">
        <f t="shared" si="3"/>
        <v>1.0248418248418247</v>
      </c>
    </row>
    <row r="94" spans="1:7" ht="23.25" customHeight="1" hidden="1">
      <c r="A94" s="69"/>
      <c r="B94" s="101" t="s">
        <v>249</v>
      </c>
      <c r="C94" s="181">
        <v>0</v>
      </c>
      <c r="D94" s="181">
        <v>0</v>
      </c>
      <c r="E94" s="181">
        <f>'МО г.Ртищево'!F73</f>
        <v>100</v>
      </c>
      <c r="F94" s="73" t="e">
        <f t="shared" si="2"/>
        <v>#DIV/0!</v>
      </c>
      <c r="G94" s="44" t="e">
        <f t="shared" si="3"/>
        <v>#DIV/0!</v>
      </c>
    </row>
    <row r="95" spans="1:7" ht="30" customHeight="1" hidden="1">
      <c r="A95" s="69"/>
      <c r="B95" s="101" t="s">
        <v>298</v>
      </c>
      <c r="C95" s="181">
        <v>0</v>
      </c>
      <c r="D95" s="181">
        <f>'МО г.Ртищево'!E74</f>
        <v>91.5</v>
      </c>
      <c r="E95" s="181">
        <f>'МО г.Ртищево'!F74</f>
        <v>91.4</v>
      </c>
      <c r="F95" s="73" t="e">
        <f t="shared" si="2"/>
        <v>#DIV/0!</v>
      </c>
      <c r="G95" s="44">
        <f t="shared" si="3"/>
        <v>0.9989071038251367</v>
      </c>
    </row>
    <row r="96" spans="1:7" ht="23.25" customHeight="1" hidden="1">
      <c r="A96" s="69"/>
      <c r="B96" s="101" t="s">
        <v>250</v>
      </c>
      <c r="C96" s="181">
        <v>0</v>
      </c>
      <c r="D96" s="181">
        <f>'МО г.Ртищево'!E75</f>
        <v>0</v>
      </c>
      <c r="E96" s="181">
        <f>'МО г.Ртищево'!F75</f>
        <v>99</v>
      </c>
      <c r="F96" s="73" t="e">
        <f t="shared" si="2"/>
        <v>#DIV/0!</v>
      </c>
      <c r="G96" s="44" t="e">
        <f t="shared" si="3"/>
        <v>#DIV/0!</v>
      </c>
    </row>
    <row r="97" spans="1:7" ht="30.75" customHeight="1" hidden="1">
      <c r="A97" s="69"/>
      <c r="B97" s="101" t="s">
        <v>251</v>
      </c>
      <c r="C97" s="181">
        <v>0</v>
      </c>
      <c r="D97" s="181">
        <f>'МО г.Ртищево'!E76</f>
        <v>100</v>
      </c>
      <c r="E97" s="181">
        <f>'МО г.Ртищево'!F76</f>
        <v>99.6</v>
      </c>
      <c r="F97" s="73" t="e">
        <f t="shared" si="2"/>
        <v>#DIV/0!</v>
      </c>
      <c r="G97" s="44">
        <f t="shared" si="3"/>
        <v>0.996</v>
      </c>
    </row>
    <row r="98" spans="1:7" ht="20.25" customHeight="1" hidden="1">
      <c r="A98" s="69"/>
      <c r="B98" s="101" t="s">
        <v>252</v>
      </c>
      <c r="C98" s="181">
        <v>0</v>
      </c>
      <c r="D98" s="181">
        <f>'МО г.Ртищево'!E85</f>
        <v>0</v>
      </c>
      <c r="E98" s="181">
        <f>'МО г.Ртищево'!F85</f>
        <v>0</v>
      </c>
      <c r="F98" s="73" t="e">
        <f t="shared" si="2"/>
        <v>#DIV/0!</v>
      </c>
      <c r="G98" s="44" t="e">
        <f t="shared" si="3"/>
        <v>#DIV/0!</v>
      </c>
    </row>
    <row r="99" spans="1:7" ht="19.5" customHeight="1" hidden="1">
      <c r="A99" s="69"/>
      <c r="B99" s="101" t="s">
        <v>253</v>
      </c>
      <c r="C99" s="181">
        <v>0</v>
      </c>
      <c r="D99" s="181">
        <v>0</v>
      </c>
      <c r="E99" s="181">
        <v>0</v>
      </c>
      <c r="F99" s="73" t="e">
        <f t="shared" si="2"/>
        <v>#DIV/0!</v>
      </c>
      <c r="G99" s="44" t="e">
        <f t="shared" si="3"/>
        <v>#DIV/0!</v>
      </c>
    </row>
    <row r="100" spans="1:7" ht="21" customHeight="1">
      <c r="A100" s="69"/>
      <c r="B100" s="98" t="s">
        <v>174</v>
      </c>
      <c r="C100" s="181">
        <f>'МО г.Ртищево'!D86+'Кр-звезда'!D48+Макарово!D47+Октябрьский!D46+Салтыковка!D46+Урусово!D48+'Ш-Голицыно'!D47</f>
        <v>11353.400000000001</v>
      </c>
      <c r="D100" s="181">
        <f>'МО г.Ртищево'!E86+'Кр-звезда'!E48+Макарово!E47+Октябрьский!E46+Салтыковка!E46+Урусово!E48+'Ш-Голицыно'!E47</f>
        <v>9492.100000000002</v>
      </c>
      <c r="E100" s="181">
        <f>'МО г.Ртищево'!F86+'Кр-звезда'!F48+Макарово!F47+Октябрьский!F46+Салтыковка!F46+Урусово!F48+'Ш-Голицыно'!F47</f>
        <v>9400.199999999999</v>
      </c>
      <c r="F100" s="73">
        <f t="shared" si="2"/>
        <v>0.8279634294572549</v>
      </c>
      <c r="G100" s="44">
        <f t="shared" si="3"/>
        <v>0.9903182646621924</v>
      </c>
    </row>
    <row r="101" spans="1:7" ht="21" customHeight="1">
      <c r="A101" s="69"/>
      <c r="B101" s="98" t="s">
        <v>299</v>
      </c>
      <c r="C101" s="181">
        <f>'Кр-звезда'!D50+Макарово!D49+Октябрьский!D48+Салтыковка!D48+Урусово!D50+'Ш-Голицыно'!D49</f>
        <v>1.8</v>
      </c>
      <c r="D101" s="181">
        <f>'Кр-звезда'!E50+Макарово!E49+Октябрьский!E48+Салтыковка!E48+Урусово!E50+'Ш-Голицыно'!E49</f>
        <v>7.5</v>
      </c>
      <c r="E101" s="181">
        <f>'Кр-звезда'!F50+Макарово!F49+Октябрьский!F48+Салтыковка!F48+Урусово!F50+'Ш-Голицыно'!F49</f>
        <v>0</v>
      </c>
      <c r="F101" s="73">
        <f t="shared" si="2"/>
        <v>0</v>
      </c>
      <c r="G101" s="44">
        <f t="shared" si="3"/>
        <v>0</v>
      </c>
    </row>
    <row r="102" spans="1:7" ht="21" customHeight="1">
      <c r="A102" s="69"/>
      <c r="B102" s="98" t="s">
        <v>227</v>
      </c>
      <c r="C102" s="181">
        <f>'Кр-звезда'!D49+Макарово!D48+Октябрьский!D47+Салтыковка!D47+Урусово!D49+'Ш-Голицыно'!D48</f>
        <v>22.1</v>
      </c>
      <c r="D102" s="181">
        <f>'Кр-звезда'!E49+Макарово!E48+Октябрьский!E47+Салтыковка!E47+Урусово!E49+'Ш-Голицыно'!E48</f>
        <v>40.4</v>
      </c>
      <c r="E102" s="181">
        <f>'Кр-звезда'!F49+Макарово!F48+Октябрьский!F47+Салтыковка!F47+Урусово!F49+'Ш-Голицыно'!F48</f>
        <v>22.1</v>
      </c>
      <c r="F102" s="73">
        <f t="shared" si="2"/>
        <v>1</v>
      </c>
      <c r="G102" s="44">
        <f t="shared" si="3"/>
        <v>0.5470297029702971</v>
      </c>
    </row>
    <row r="103" spans="1:7" ht="21" customHeight="1">
      <c r="A103" s="69"/>
      <c r="B103" s="98" t="s">
        <v>176</v>
      </c>
      <c r="C103" s="181">
        <f>'МО г.Ртищево'!D87+'Кр-звезда'!D51+Макарово!D50+Октябрьский!D49+Салтыковка!D49+Урусово!D51+'Ш-Голицыно'!D50</f>
        <v>14368.300000000001</v>
      </c>
      <c r="D103" s="181">
        <f>'МО г.Ртищево'!E87+'Кр-звезда'!E51+Макарово!E50+Октябрьский!E49+Салтыковка!E49+Урусово!E51+'Ш-Голицыно'!E50</f>
        <v>10979.3</v>
      </c>
      <c r="E103" s="181">
        <f>'МО г.Ртищево'!F87+'Кр-звезда'!F51+Макарово!F50+Октябрьский!F49+Салтыковка!F49+Урусово!F51+'Ш-Голицыно'!F50</f>
        <v>12318.800000000001</v>
      </c>
      <c r="F103" s="73">
        <f t="shared" si="2"/>
        <v>0.857359604128533</v>
      </c>
      <c r="G103" s="44">
        <f t="shared" si="3"/>
        <v>1.122002313444391</v>
      </c>
    </row>
    <row r="104" spans="1:7" ht="21.75" customHeight="1">
      <c r="A104" s="102" t="s">
        <v>127</v>
      </c>
      <c r="B104" s="103" t="s">
        <v>125</v>
      </c>
      <c r="C104" s="177">
        <f>C105</f>
        <v>4.1</v>
      </c>
      <c r="D104" s="177">
        <f>D105</f>
        <v>3.6999999999999997</v>
      </c>
      <c r="E104" s="177">
        <f>E105</f>
        <v>4.1</v>
      </c>
      <c r="F104" s="73">
        <f t="shared" si="2"/>
        <v>1</v>
      </c>
      <c r="G104" s="44">
        <f t="shared" si="3"/>
        <v>1.1081081081081081</v>
      </c>
    </row>
    <row r="105" spans="1:7" ht="33" customHeight="1">
      <c r="A105" s="186" t="s">
        <v>121</v>
      </c>
      <c r="B105" s="187" t="s">
        <v>233</v>
      </c>
      <c r="C105" s="181">
        <f>'Кр-звезда'!D53+Макарово!D52+Октябрьский!D52+Салтыковка!D51+Урусово!D53+'Ш-Голицыно'!D52</f>
        <v>4.1</v>
      </c>
      <c r="D105" s="181">
        <f>'Кр-звезда'!E53+Макарово!E52+Октябрьский!E52+Салтыковка!E51+Урусово!E53+'Ш-Голицыно'!E52</f>
        <v>3.6999999999999997</v>
      </c>
      <c r="E105" s="181">
        <f>'Кр-звезда'!F53+Макарово!F52+Октябрьский!F52+Салтыковка!F51+Урусово!F53+'Ш-Голицыно'!F52</f>
        <v>4.1</v>
      </c>
      <c r="F105" s="73">
        <f t="shared" si="2"/>
        <v>1</v>
      </c>
      <c r="G105" s="44">
        <f t="shared" si="3"/>
        <v>1.1081081081081081</v>
      </c>
    </row>
    <row r="106" spans="1:7" ht="18" customHeight="1">
      <c r="A106" s="74" t="s">
        <v>46</v>
      </c>
      <c r="B106" s="67" t="s">
        <v>47</v>
      </c>
      <c r="C106" s="177">
        <f>C107+C108+C109+C110</f>
        <v>466423.80000000005</v>
      </c>
      <c r="D106" s="177">
        <f>D107+D108+D109+D110</f>
        <v>375711.39999999997</v>
      </c>
      <c r="E106" s="177">
        <f>E107+E108+E109+E110</f>
        <v>372525.1</v>
      </c>
      <c r="F106" s="73">
        <f t="shared" si="2"/>
        <v>0.7986837292608138</v>
      </c>
      <c r="G106" s="44">
        <f t="shared" si="3"/>
        <v>0.9915192884751435</v>
      </c>
    </row>
    <row r="107" spans="1:7" ht="15.75">
      <c r="A107" s="69" t="s">
        <v>48</v>
      </c>
      <c r="B107" s="68" t="s">
        <v>49</v>
      </c>
      <c r="C107" s="181">
        <f>МР!D97</f>
        <v>132008</v>
      </c>
      <c r="D107" s="181">
        <f>МР!E97</f>
        <v>108708</v>
      </c>
      <c r="E107" s="181">
        <f>МР!F97</f>
        <v>109704</v>
      </c>
      <c r="F107" s="73">
        <f t="shared" si="2"/>
        <v>0.831040542997394</v>
      </c>
      <c r="G107" s="44">
        <f t="shared" si="3"/>
        <v>1.0091621591787172</v>
      </c>
    </row>
    <row r="108" spans="1:7" ht="15.75">
      <c r="A108" s="69" t="s">
        <v>50</v>
      </c>
      <c r="B108" s="68" t="s">
        <v>150</v>
      </c>
      <c r="C108" s="181">
        <f>МР!D99+'МО г.Ртищево'!D89</f>
        <v>306959.30000000005</v>
      </c>
      <c r="D108" s="181">
        <f>МР!E99+'МО г.Ртищево'!E89</f>
        <v>242296.5</v>
      </c>
      <c r="E108" s="181">
        <f>МР!F99+'МО г.Ртищево'!F89</f>
        <v>239726.9</v>
      </c>
      <c r="F108" s="73">
        <f aca="true" t="shared" si="4" ref="F108:F129">E108/C108</f>
        <v>0.780972917256457</v>
      </c>
      <c r="G108" s="44">
        <f aca="true" t="shared" si="5" ref="G108:G129">E108/D108</f>
        <v>0.9893948117286052</v>
      </c>
    </row>
    <row r="109" spans="1:7" ht="15.75">
      <c r="A109" s="69" t="s">
        <v>51</v>
      </c>
      <c r="B109" s="68" t="s">
        <v>52</v>
      </c>
      <c r="C109" s="181">
        <f>МР!D100+'Кр-звезда'!D57+Макарово!D56+Октябрьский!D56+Салтыковка!D55+Урусово!D57+'Ш-Голицыно'!D56</f>
        <v>4332.3</v>
      </c>
      <c r="D109" s="181">
        <f>МР!E100+'Кр-звезда'!E57+Макарово!E56+Октябрьский!E56+Салтыковка!E55+Урусово!E57+'Ш-Голицыно'!E56</f>
        <v>4252.8</v>
      </c>
      <c r="E109" s="181">
        <f>МР!F100+'Кр-звезда'!F57+Макарово!F56+Октябрьский!F56+Салтыковка!F55+Урусово!F57+'Ш-Голицыно'!F56</f>
        <v>3261.1</v>
      </c>
      <c r="F109" s="73">
        <f t="shared" si="4"/>
        <v>0.7527410382475821</v>
      </c>
      <c r="G109" s="44">
        <f t="shared" si="5"/>
        <v>0.7668124529721595</v>
      </c>
    </row>
    <row r="110" spans="1:7" ht="15.75">
      <c r="A110" s="69" t="s">
        <v>53</v>
      </c>
      <c r="B110" s="68" t="s">
        <v>54</v>
      </c>
      <c r="C110" s="181">
        <f>МР!D102</f>
        <v>23124.2</v>
      </c>
      <c r="D110" s="181">
        <f>МР!E102</f>
        <v>20454.1</v>
      </c>
      <c r="E110" s="181">
        <f>МР!F102</f>
        <v>19833.1</v>
      </c>
      <c r="F110" s="73">
        <f t="shared" si="4"/>
        <v>0.8576772385639286</v>
      </c>
      <c r="G110" s="44">
        <f t="shared" si="5"/>
        <v>0.9696393388122675</v>
      </c>
    </row>
    <row r="111" spans="1:7" ht="15.75">
      <c r="A111" s="69"/>
      <c r="B111" s="68" t="s">
        <v>55</v>
      </c>
      <c r="C111" s="181">
        <f>МР!D103</f>
        <v>479.6</v>
      </c>
      <c r="D111" s="181">
        <f>МР!E103</f>
        <v>490.7</v>
      </c>
      <c r="E111" s="181">
        <f>МР!F103</f>
        <v>244.4</v>
      </c>
      <c r="F111" s="73">
        <f t="shared" si="4"/>
        <v>0.5095913261050875</v>
      </c>
      <c r="G111" s="44">
        <f t="shared" si="5"/>
        <v>0.49806399021805586</v>
      </c>
    </row>
    <row r="112" spans="1:7" ht="15.75">
      <c r="A112" s="74" t="s">
        <v>56</v>
      </c>
      <c r="B112" s="67" t="s">
        <v>155</v>
      </c>
      <c r="C112" s="177">
        <f>C113+C114</f>
        <v>62689</v>
      </c>
      <c r="D112" s="177">
        <f>D113+D114</f>
        <v>56610.100000000006</v>
      </c>
      <c r="E112" s="177">
        <f>E113+E114</f>
        <v>57687.799999999996</v>
      </c>
      <c r="F112" s="73">
        <f t="shared" si="4"/>
        <v>0.9202220485252596</v>
      </c>
      <c r="G112" s="44">
        <f t="shared" si="5"/>
        <v>1.0190372389379279</v>
      </c>
    </row>
    <row r="113" spans="1:7" ht="15.75">
      <c r="A113" s="69" t="s">
        <v>57</v>
      </c>
      <c r="B113" s="68" t="s">
        <v>58</v>
      </c>
      <c r="C113" s="181">
        <f>МР!D105</f>
        <v>59535</v>
      </c>
      <c r="D113" s="181">
        <f>МР!E105</f>
        <v>53816.8</v>
      </c>
      <c r="E113" s="181">
        <f>МР!F105</f>
        <v>54767.1</v>
      </c>
      <c r="F113" s="73">
        <f t="shared" si="4"/>
        <v>0.9199143361048123</v>
      </c>
      <c r="G113" s="44">
        <f t="shared" si="5"/>
        <v>1.0176580547338376</v>
      </c>
    </row>
    <row r="114" spans="1:7" ht="15.75">
      <c r="A114" s="69" t="s">
        <v>59</v>
      </c>
      <c r="B114" s="68" t="s">
        <v>109</v>
      </c>
      <c r="C114" s="181">
        <f>МР!D106</f>
        <v>3154</v>
      </c>
      <c r="D114" s="181">
        <f>МР!E106</f>
        <v>2793.3</v>
      </c>
      <c r="E114" s="181">
        <f>МР!F106</f>
        <v>2920.7</v>
      </c>
      <c r="F114" s="73">
        <f t="shared" si="4"/>
        <v>0.9260304375396321</v>
      </c>
      <c r="G114" s="44">
        <f t="shared" si="5"/>
        <v>1.0456091361472093</v>
      </c>
    </row>
    <row r="115" spans="1:7" ht="16.5" customHeight="1">
      <c r="A115" s="74" t="s">
        <v>60</v>
      </c>
      <c r="B115" s="67" t="s">
        <v>61</v>
      </c>
      <c r="C115" s="177">
        <f>C116+C117+C121+C118+C119+C120</f>
        <v>20307.199999999997</v>
      </c>
      <c r="D115" s="177">
        <f>D116+D117+D121+D118+D119+D120</f>
        <v>16580.7</v>
      </c>
      <c r="E115" s="177">
        <f>E116+E117+E121+E118+E119+E120</f>
        <v>13202.4</v>
      </c>
      <c r="F115" s="73">
        <f t="shared" si="4"/>
        <v>0.6501339426410337</v>
      </c>
      <c r="G115" s="44">
        <f t="shared" si="5"/>
        <v>0.7962510629828655</v>
      </c>
    </row>
    <row r="116" spans="1:7" ht="15.75">
      <c r="A116" s="69" t="s">
        <v>62</v>
      </c>
      <c r="B116" s="105" t="s">
        <v>213</v>
      </c>
      <c r="C116" s="181">
        <f>МР!D109+'МО г.Ртищево'!D91+'Кр-звезда'!D59+Макарово!D55+Октябрьский!D58+Салтыковка!D57+Урусово!D59+'Ш-Голицыно'!D57</f>
        <v>1794.8</v>
      </c>
      <c r="D116" s="181">
        <f>МР!E109+'МО г.Ртищево'!E91+'Кр-звезда'!E59+Макарово!E55+Октябрьский!E58+Салтыковка!E57+Урусово!E59+'Ш-Голицыно'!E57</f>
        <v>1603.1</v>
      </c>
      <c r="E116" s="181">
        <f>МР!F109+'МО г.Ртищево'!F91+'Кр-звезда'!F59+Макарово!F55+Октябрьский!F58+Салтыковка!F57+Урусово!F59+'Ш-Голицыно'!F57</f>
        <v>1599.9</v>
      </c>
      <c r="F116" s="73">
        <f t="shared" si="4"/>
        <v>0.8914085134833966</v>
      </c>
      <c r="G116" s="44">
        <f t="shared" si="5"/>
        <v>0.9980038675067059</v>
      </c>
    </row>
    <row r="117" spans="1:7" ht="31.5">
      <c r="A117" s="69" t="s">
        <v>63</v>
      </c>
      <c r="B117" s="105" t="s">
        <v>383</v>
      </c>
      <c r="C117" s="181">
        <f>МР!D110</f>
        <v>14551.4</v>
      </c>
      <c r="D117" s="181">
        <f>МР!E110</f>
        <v>11035.2</v>
      </c>
      <c r="E117" s="181">
        <f>МР!F110</f>
        <v>7969</v>
      </c>
      <c r="F117" s="73">
        <f t="shared" si="4"/>
        <v>0.5476449001470649</v>
      </c>
      <c r="G117" s="44">
        <f t="shared" si="5"/>
        <v>0.7221436856604321</v>
      </c>
    </row>
    <row r="118" spans="1:7" ht="47.25">
      <c r="A118" s="69"/>
      <c r="B118" s="68" t="s">
        <v>394</v>
      </c>
      <c r="C118" s="181">
        <f>МР!D112</f>
        <v>157.8</v>
      </c>
      <c r="D118" s="181">
        <f>МР!E112</f>
        <v>157.8</v>
      </c>
      <c r="E118" s="181">
        <f>МР!F112</f>
        <v>73.7</v>
      </c>
      <c r="F118" s="73">
        <f t="shared" si="4"/>
        <v>0.4670468948035488</v>
      </c>
      <c r="G118" s="44">
        <f t="shared" si="5"/>
        <v>0.4670468948035488</v>
      </c>
    </row>
    <row r="119" spans="1:7" ht="31.5">
      <c r="A119" s="69"/>
      <c r="B119" s="68" t="s">
        <v>396</v>
      </c>
      <c r="C119" s="181">
        <f>МР!D113</f>
        <v>85</v>
      </c>
      <c r="D119" s="181">
        <f>МР!E113</f>
        <v>85</v>
      </c>
      <c r="E119" s="181">
        <f>МР!F113</f>
        <v>60</v>
      </c>
      <c r="F119" s="73">
        <f t="shared" si="4"/>
        <v>0.7058823529411765</v>
      </c>
      <c r="G119" s="44">
        <f t="shared" si="5"/>
        <v>0.7058823529411765</v>
      </c>
    </row>
    <row r="120" spans="1:7" ht="31.5">
      <c r="A120" s="69"/>
      <c r="B120" s="68" t="s">
        <v>260</v>
      </c>
      <c r="C120" s="181">
        <f>МР!D114</f>
        <v>260.5</v>
      </c>
      <c r="D120" s="181">
        <f>МР!E114</f>
        <v>260.5</v>
      </c>
      <c r="E120" s="181">
        <f>МР!F114</f>
        <v>89.6</v>
      </c>
      <c r="F120" s="73">
        <f t="shared" si="4"/>
        <v>0.34395393474088287</v>
      </c>
      <c r="G120" s="44">
        <f t="shared" si="5"/>
        <v>0.34395393474088287</v>
      </c>
    </row>
    <row r="121" spans="1:7" ht="31.5">
      <c r="A121" s="69" t="s">
        <v>64</v>
      </c>
      <c r="B121" s="68" t="s">
        <v>375</v>
      </c>
      <c r="C121" s="181">
        <f>МР!D118</f>
        <v>3457.7</v>
      </c>
      <c r="D121" s="181">
        <f>МР!E118</f>
        <v>3439.1</v>
      </c>
      <c r="E121" s="181">
        <f>МР!F118</f>
        <v>3410.2</v>
      </c>
      <c r="F121" s="73">
        <f t="shared" si="4"/>
        <v>0.9862625444659745</v>
      </c>
      <c r="G121" s="44">
        <f t="shared" si="5"/>
        <v>0.9915966386554621</v>
      </c>
    </row>
    <row r="122" spans="1:7" ht="21" customHeight="1">
      <c r="A122" s="102" t="s">
        <v>65</v>
      </c>
      <c r="B122" s="103" t="s">
        <v>130</v>
      </c>
      <c r="C122" s="177">
        <f>C123+C124</f>
        <v>26372.3</v>
      </c>
      <c r="D122" s="177">
        <f>D123+D124</f>
        <v>22749.4</v>
      </c>
      <c r="E122" s="177">
        <f>E123+E124</f>
        <v>19636</v>
      </c>
      <c r="F122" s="73">
        <f t="shared" si="4"/>
        <v>0.7445691122882722</v>
      </c>
      <c r="G122" s="44">
        <f t="shared" si="5"/>
        <v>0.8631436433488355</v>
      </c>
    </row>
    <row r="123" spans="1:7" ht="15.75" customHeight="1">
      <c r="A123" s="69" t="s">
        <v>66</v>
      </c>
      <c r="B123" s="68" t="s">
        <v>131</v>
      </c>
      <c r="C123" s="181">
        <f>'МО г.Ртищево'!D93</f>
        <v>25742.3</v>
      </c>
      <c r="D123" s="181">
        <f>'МО г.Ртищево'!E93</f>
        <v>22247.7</v>
      </c>
      <c r="E123" s="181">
        <f>'МО г.Ртищево'!F93</f>
        <v>19076</v>
      </c>
      <c r="F123" s="73">
        <f t="shared" si="4"/>
        <v>0.7410371256647619</v>
      </c>
      <c r="G123" s="44">
        <f t="shared" si="5"/>
        <v>0.8574369485385006</v>
      </c>
    </row>
    <row r="124" spans="1:7" ht="18.75" customHeight="1">
      <c r="A124" s="69" t="s">
        <v>132</v>
      </c>
      <c r="B124" s="68" t="s">
        <v>133</v>
      </c>
      <c r="C124" s="181">
        <f>МР!D121</f>
        <v>630</v>
      </c>
      <c r="D124" s="181">
        <f>МР!E121</f>
        <v>501.7</v>
      </c>
      <c r="E124" s="181">
        <f>МР!F121</f>
        <v>560</v>
      </c>
      <c r="F124" s="73">
        <f t="shared" si="4"/>
        <v>0.8888888888888888</v>
      </c>
      <c r="G124" s="44">
        <f t="shared" si="5"/>
        <v>1.1162049033286825</v>
      </c>
    </row>
    <row r="125" spans="1:7" ht="21.75" customHeight="1">
      <c r="A125" s="102" t="s">
        <v>134</v>
      </c>
      <c r="B125" s="103" t="s">
        <v>135</v>
      </c>
      <c r="C125" s="177">
        <f>C126</f>
        <v>636</v>
      </c>
      <c r="D125" s="177">
        <f>D126</f>
        <v>548.6</v>
      </c>
      <c r="E125" s="177">
        <f>E126</f>
        <v>602.8</v>
      </c>
      <c r="F125" s="73">
        <f t="shared" si="4"/>
        <v>0.9477987421383647</v>
      </c>
      <c r="G125" s="44">
        <f t="shared" si="5"/>
        <v>1.0987969376594968</v>
      </c>
    </row>
    <row r="126" spans="1:7" ht="15.75">
      <c r="A126" s="69" t="s">
        <v>136</v>
      </c>
      <c r="B126" s="68" t="s">
        <v>137</v>
      </c>
      <c r="C126" s="181">
        <f>МР!D124+'МО г.Ртищево'!D95</f>
        <v>636</v>
      </c>
      <c r="D126" s="181">
        <f>МР!E124+'МО г.Ртищево'!E95</f>
        <v>548.6</v>
      </c>
      <c r="E126" s="181">
        <f>МР!F124+'МО г.Ртищево'!F95</f>
        <v>602.8</v>
      </c>
      <c r="F126" s="73">
        <f t="shared" si="4"/>
        <v>0.9477987421383647</v>
      </c>
      <c r="G126" s="44">
        <f t="shared" si="5"/>
        <v>1.0987969376594968</v>
      </c>
    </row>
    <row r="127" spans="1:7" ht="32.25" customHeight="1">
      <c r="A127" s="102" t="s">
        <v>138</v>
      </c>
      <c r="B127" s="103" t="s">
        <v>139</v>
      </c>
      <c r="C127" s="177">
        <f>C128</f>
        <v>1370</v>
      </c>
      <c r="D127" s="177">
        <f>D128</f>
        <v>1084</v>
      </c>
      <c r="E127" s="177">
        <f>E128</f>
        <v>829.2</v>
      </c>
      <c r="F127" s="73">
        <f t="shared" si="4"/>
        <v>0.6052554744525548</v>
      </c>
      <c r="G127" s="44">
        <f t="shared" si="5"/>
        <v>0.7649446494464945</v>
      </c>
    </row>
    <row r="128" spans="1:7" ht="15" customHeight="1">
      <c r="A128" s="69" t="s">
        <v>141</v>
      </c>
      <c r="B128" s="68" t="s">
        <v>140</v>
      </c>
      <c r="C128" s="181">
        <f>МР!D126</f>
        <v>1370</v>
      </c>
      <c r="D128" s="181">
        <f>МР!E126</f>
        <v>1084</v>
      </c>
      <c r="E128" s="181">
        <f>МР!F126</f>
        <v>829.2</v>
      </c>
      <c r="F128" s="73">
        <f t="shared" si="4"/>
        <v>0.6052554744525548</v>
      </c>
      <c r="G128" s="44">
        <f t="shared" si="5"/>
        <v>0.7649446494464945</v>
      </c>
    </row>
    <row r="129" spans="1:7" ht="22.5" customHeight="1">
      <c r="A129" s="69"/>
      <c r="B129" s="67" t="s">
        <v>68</v>
      </c>
      <c r="C129" s="177">
        <f>C39+C104+C57+C59+C65+C81+C106+C112+C115+C122+C125+C127</f>
        <v>758421.7</v>
      </c>
      <c r="D129" s="177">
        <f>D39+D104+D57+D59+D65+D81+D106+D112+D115+D122+D125+D127</f>
        <v>636449.3999999999</v>
      </c>
      <c r="E129" s="177">
        <f>E39+E104+E57+E59+E65+E81+E106+E112+E115+E122+E125+E127</f>
        <v>592619.2000000001</v>
      </c>
      <c r="F129" s="71">
        <f t="shared" si="4"/>
        <v>0.7813848153342661</v>
      </c>
      <c r="G129" s="43">
        <f t="shared" si="5"/>
        <v>0.9311332526984866</v>
      </c>
    </row>
    <row r="130" spans="3:6" ht="15.75">
      <c r="C130" s="109"/>
      <c r="D130" s="109"/>
      <c r="E130" s="109"/>
      <c r="F130" s="188"/>
    </row>
    <row r="131" spans="3:6" ht="15">
      <c r="C131" s="109"/>
      <c r="D131" s="109"/>
      <c r="E131" s="109"/>
      <c r="F131" s="189"/>
    </row>
    <row r="132" spans="2:6" ht="15.75">
      <c r="B132" s="111" t="s">
        <v>93</v>
      </c>
      <c r="C132" s="109"/>
      <c r="D132" s="109"/>
      <c r="E132" s="109">
        <v>9459.3</v>
      </c>
      <c r="F132" s="190"/>
    </row>
    <row r="133" spans="2:6" ht="15.75">
      <c r="B133" s="111"/>
      <c r="C133" s="109"/>
      <c r="D133" s="109"/>
      <c r="E133" s="109"/>
      <c r="F133" s="190"/>
    </row>
    <row r="134" spans="2:6" ht="15.75">
      <c r="B134" s="111" t="s">
        <v>84</v>
      </c>
      <c r="C134" s="109"/>
      <c r="D134" s="109"/>
      <c r="E134" s="109"/>
      <c r="F134" s="190"/>
    </row>
    <row r="135" spans="2:7" ht="15.75">
      <c r="B135" s="111" t="s">
        <v>85</v>
      </c>
      <c r="C135" s="109"/>
      <c r="D135" s="109"/>
      <c r="E135" s="109">
        <v>9600</v>
      </c>
      <c r="F135" s="190"/>
      <c r="G135" s="58"/>
    </row>
    <row r="136" spans="2:6" ht="15.75">
      <c r="B136" s="111"/>
      <c r="C136" s="109"/>
      <c r="D136" s="109"/>
      <c r="E136" s="109"/>
      <c r="F136" s="190"/>
    </row>
    <row r="137" spans="2:6" ht="15.75">
      <c r="B137" s="111" t="s">
        <v>86</v>
      </c>
      <c r="C137" s="109"/>
      <c r="D137" s="109"/>
      <c r="E137" s="109">
        <v>10000</v>
      </c>
      <c r="F137" s="190"/>
    </row>
    <row r="138" spans="2:7" ht="15.75">
      <c r="B138" s="111" t="s">
        <v>87</v>
      </c>
      <c r="C138" s="109"/>
      <c r="D138" s="109"/>
      <c r="E138" s="109"/>
      <c r="F138" s="190"/>
      <c r="G138" s="59"/>
    </row>
    <row r="139" spans="2:6" ht="15.75">
      <c r="B139" s="111"/>
      <c r="C139" s="109"/>
      <c r="D139" s="109"/>
      <c r="E139" s="109"/>
      <c r="F139" s="190"/>
    </row>
    <row r="140" spans="2:6" ht="15.75">
      <c r="B140" s="111" t="s">
        <v>88</v>
      </c>
      <c r="C140" s="109"/>
      <c r="D140" s="109"/>
      <c r="E140" s="109"/>
      <c r="F140" s="190"/>
    </row>
    <row r="141" spans="2:7" ht="15.75">
      <c r="B141" s="111" t="s">
        <v>89</v>
      </c>
      <c r="C141" s="109"/>
      <c r="D141" s="109"/>
      <c r="E141" s="109">
        <v>6075</v>
      </c>
      <c r="F141" s="190"/>
      <c r="G141" s="60"/>
    </row>
    <row r="142" spans="2:6" ht="15.75">
      <c r="B142" s="111"/>
      <c r="C142" s="109"/>
      <c r="D142" s="109"/>
      <c r="E142" s="109"/>
      <c r="F142" s="190"/>
    </row>
    <row r="143" spans="2:6" ht="15.75">
      <c r="B143" s="111" t="s">
        <v>90</v>
      </c>
      <c r="C143" s="109"/>
      <c r="D143" s="109"/>
      <c r="E143" s="109"/>
      <c r="F143" s="190"/>
    </row>
    <row r="144" spans="1:7" ht="15.75">
      <c r="A144" s="107"/>
      <c r="B144" s="111" t="s">
        <v>91</v>
      </c>
      <c r="C144" s="109"/>
      <c r="D144" s="109"/>
      <c r="E144" s="109">
        <v>9000</v>
      </c>
      <c r="F144" s="190"/>
      <c r="G144" s="61"/>
    </row>
    <row r="145" spans="1:6" ht="12" customHeight="1" hidden="1">
      <c r="A145" s="107"/>
      <c r="B145" s="111"/>
      <c r="C145" s="109"/>
      <c r="D145" s="109"/>
      <c r="E145" s="109"/>
      <c r="F145" s="190"/>
    </row>
    <row r="146" spans="1:6" ht="5.25" customHeight="1" hidden="1">
      <c r="A146" s="107"/>
      <c r="B146" s="111"/>
      <c r="C146" s="109"/>
      <c r="D146" s="109"/>
      <c r="E146" s="109"/>
      <c r="F146" s="190"/>
    </row>
    <row r="147" spans="1:7" ht="45" customHeight="1">
      <c r="A147" s="107"/>
      <c r="B147" s="111" t="s">
        <v>92</v>
      </c>
      <c r="C147" s="109"/>
      <c r="D147" s="109"/>
      <c r="E147" s="109">
        <f>E34+E132-E129+E135+E137-E141-E144</f>
        <v>5170.499999999884</v>
      </c>
      <c r="F147" s="190"/>
      <c r="G147" s="62"/>
    </row>
    <row r="148" spans="1:6" ht="15">
      <c r="A148" s="107"/>
      <c r="C148" s="109"/>
      <c r="D148" s="109"/>
      <c r="E148" s="109"/>
      <c r="F148" s="190"/>
    </row>
    <row r="149" spans="1:6" ht="15" hidden="1">
      <c r="A149" s="107"/>
      <c r="C149" s="109"/>
      <c r="D149" s="109"/>
      <c r="E149" s="109"/>
      <c r="F149" s="190"/>
    </row>
    <row r="150" spans="1:6" ht="15.75">
      <c r="A150" s="107"/>
      <c r="B150" s="111" t="s">
        <v>94</v>
      </c>
      <c r="C150" s="109"/>
      <c r="D150" s="109"/>
      <c r="E150" s="109"/>
      <c r="F150" s="190"/>
    </row>
    <row r="151" spans="1:6" ht="15.75">
      <c r="A151" s="107"/>
      <c r="B151" s="111" t="s">
        <v>95</v>
      </c>
      <c r="C151" s="109"/>
      <c r="D151" s="109"/>
      <c r="E151" s="109"/>
      <c r="F151" s="190"/>
    </row>
    <row r="152" spans="1:6" ht="15.75">
      <c r="A152" s="107"/>
      <c r="B152" s="111" t="s">
        <v>96</v>
      </c>
      <c r="C152" s="109"/>
      <c r="D152" s="109"/>
      <c r="E152" s="109"/>
      <c r="F152" s="190"/>
    </row>
  </sheetData>
  <sheetProtection/>
  <mergeCells count="16">
    <mergeCell ref="A36:G36"/>
    <mergeCell ref="F37:F38"/>
    <mergeCell ref="G37:G38"/>
    <mergeCell ref="A37:A38"/>
    <mergeCell ref="B37:B38"/>
    <mergeCell ref="C37:C38"/>
    <mergeCell ref="E37:E38"/>
    <mergeCell ref="D37:D38"/>
    <mergeCell ref="A1:G1"/>
    <mergeCell ref="A2:A3"/>
    <mergeCell ref="B2:B3"/>
    <mergeCell ref="C2:C3"/>
    <mergeCell ref="E2:E3"/>
    <mergeCell ref="G2:G3"/>
    <mergeCell ref="D2:D3"/>
    <mergeCell ref="F2:F3"/>
  </mergeCells>
  <printOptions/>
  <pageMargins left="0.7874015748031497" right="0.3937007874015748" top="0.5905511811023623" bottom="0.5905511811023623" header="0" footer="0"/>
  <pageSetup fitToHeight="6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2016-11-09T11:50:40Z</cp:lastPrinted>
  <dcterms:created xsi:type="dcterms:W3CDTF">1996-10-08T23:32:33Z</dcterms:created>
  <dcterms:modified xsi:type="dcterms:W3CDTF">2016-12-01T07:10:12Z</dcterms:modified>
  <cp:category/>
  <cp:version/>
  <cp:contentType/>
  <cp:contentStatus/>
</cp:coreProperties>
</file>