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<sst xmlns="http://schemas.openxmlformats.org/spreadsheetml/2006/main" count="1353" uniqueCount="434">
  <si>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</si>
  <si>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</si>
  <si>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</si>
  <si>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</si>
  <si>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</si>
  <si>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</si>
  <si>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</si>
  <si>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</si>
  <si>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</si>
  <si>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</si>
  <si>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</si>
  <si>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</si>
  <si>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</si>
  <si>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</si>
  <si>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</si>
  <si>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</si>
  <si>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</si>
  <si>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</si>
  <si>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</si>
  <si>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</si>
  <si>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</si>
  <si>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</si>
  <si>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</si>
  <si>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</si>
  <si>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</si>
  <si>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</si>
  <si>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</si>
  <si>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</si>
  <si>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</si>
  <si>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</si>
  <si>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</si>
  <si>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</si>
  <si>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</si>
  <si>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</si>
  <si>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</si>
  <si>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</si>
  <si>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</si>
  <si>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</si>
  <si>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</si>
  <si>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</si>
  <si>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</si>
  <si>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</si>
  <si>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</si>
  <si>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</si>
  <si>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</si>
  <si>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</si>
  <si>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</si>
  <si>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</si>
  <si>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</si>
  <si>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</si>
  <si>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</si>
  <si>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</si>
  <si>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</si>
  <si>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</si>
  <si>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</si>
  <si>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</si>
  <si>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</si>
  <si>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</si>
  <si>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</si>
  <si>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</si>
  <si>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</si>
  <si>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</si>
  <si>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</si>
  <si>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</si>
  <si>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</si>
  <si>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</si>
  <si>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</si>
  <si>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</si>
  <si>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</si>
  <si>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</si>
  <si>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</si>
  <si>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</si>
  <si>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</si>
  <si>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</si>
  <si>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</si>
  <si>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</si>
  <si>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</si>
  <si>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</si>
  <si>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</si>
  <si>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</si>
  <si>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</si>
  <si>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</si>
  <si>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</si>
  <si>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</si>
  <si>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</si>
  <si>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</si>
  <si>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</si>
  <si>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</si>
  <si>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</si>
  <si>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</si>
  <si>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</si>
  <si>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</si>
  <si>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</si>
  <si>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</si>
  <si>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</si>
  <si>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</si>
  <si>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</si>
  <si>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</si>
  <si>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</si>
  <si>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</si>
  <si>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</si>
  <si>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</si>
  <si>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</si>
  <si>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</si>
  <si>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</si>
  <si>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</si>
  <si>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</si>
  <si>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</si>
  <si>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</si>
  <si>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</si>
  <si>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</si>
  <si>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</si>
  <si>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</si>
  <si>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</si>
  <si>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</si>
  <si>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</si>
  <si>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</si>
  <si>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</si>
  <si>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</si>
  <si>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</si>
  <si>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</si>
  <si>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</si>
  <si>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</si>
  <si>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</si>
  <si>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</si>
  <si>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</si>
  <si>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</si>
  <si>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</si>
  <si>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</si>
  <si>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</si>
  <si>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</si>
  <si>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</si>
  <si>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</si>
  <si>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</si>
  <si>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</si>
  <si>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</si>
  <si>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</si>
  <si>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</si>
  <si>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</si>
  <si>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</si>
  <si>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</si>
  <si>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</si>
  <si>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</si>
  <si>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</si>
  <si>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</si>
  <si>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</si>
  <si>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</si>
  <si>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</si>
  <si>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</si>
  <si>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</si>
  <si>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</si>
  <si>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</si>
  <si>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</si>
  <si>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</si>
  <si>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</si>
  <si>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</si>
  <si>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</si>
  <si>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</si>
  <si>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</si>
  <si>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</si>
  <si>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</si>
  <si>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</si>
  <si>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</si>
  <si>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</si>
  <si>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</si>
  <si>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</si>
  <si>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</si>
  <si>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</si>
  <si>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</si>
  <si>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</si>
  <si>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</si>
  <si>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</si>
  <si>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</si>
  <si>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</si>
  <si>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</si>
  <si>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</si>
  <si>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</si>
  <si>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</si>
  <si>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</si>
  <si>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</si>
  <si>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</si>
  <si>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</si>
  <si>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</si>
  <si>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</si>
  <si>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</si>
  <si>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</si>
  <si>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</si>
  <si>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</si>
  <si>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</si>
  <si>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</si>
  <si>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</si>
  <si>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</si>
  <si>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</si>
  <si>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</si>
  <si>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</si>
  <si>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</si>
  <si>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</si>
  <si>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</si>
  <si>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</si>
  <si>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</si>
  <si>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</si>
  <si>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</si>
  <si>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</si>
  <si>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</si>
  <si>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</si>
  <si>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</si>
  <si>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</si>
  <si>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</si>
  <si>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</si>
  <si>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</si>
  <si>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</si>
  <si>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</si>
  <si>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</si>
  <si>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</si>
  <si>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</si>
  <si>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</si>
  <si>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</si>
  <si>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</si>
  <si>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</si>
  <si>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</si>
  <si>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</si>
  <si>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</si>
  <si>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</si>
  <si>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</si>
  <si>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</si>
  <si>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</si>
  <si>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</si>
  <si>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</si>
  <si>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</si>
  <si>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</si>
  <si>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</si>
  <si>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</si>
  <si>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</si>
  <si>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</si>
  <si>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</si>
  <si>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</si>
  <si>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</si>
  <si>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</si>
  <si>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</si>
  <si>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</si>
  <si>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</si>
  <si>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</si>
  <si>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</si>
  <si>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</si>
  <si>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</si>
  <si>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</si>
  <si>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</si>
  <si>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</si>
  <si>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</si>
  <si>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</si>
  <si>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</si>
  <si>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</si>
  <si>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</si>
  <si>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</si>
  <si>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</si>
  <si>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</si>
  <si>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</si>
  <si>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</si>
  <si>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</si>
  <si>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</si>
  <si>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</si>
  <si>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</si>
  <si>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</si>
  <si>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</si>
  <si>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</si>
  <si>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</si>
  <si>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</si>
  <si>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</si>
  <si>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</si>
  <si>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</si>
  <si>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</si>
  <si>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</si>
  <si>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</si>
  <si>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</si>
  <si>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</si>
  <si>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</si>
  <si>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</si>
  <si>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</si>
  <si>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</si>
  <si>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</si>
  <si>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</si>
  <si>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</si>
  <si>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</si>
  <si>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</si>
  <si>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</si>
  <si>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</si>
  <si>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</si>
  <si>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</si>
  <si>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</si>
  <si>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</si>
  <si>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 xml:space="preserve">Доходы мест. бюдж. от продажи имущ.и земли </t>
  </si>
  <si>
    <t>Доходы мест. бюдж. от продажи имущ.земл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</si>
  <si>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</si>
  <si>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</si>
  <si>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</si>
  <si>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</si>
  <si>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</si>
  <si>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</si>
  <si>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</si>
  <si>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</si>
  <si>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</si>
  <si>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</si>
  <si>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</si>
  <si>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</si>
  <si>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</si>
  <si>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</si>
  <si>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</si>
  <si>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</si>
  <si>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</si>
  <si>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</si>
  <si>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</si>
  <si>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</si>
  <si>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</si>
  <si>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</si>
  <si>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</si>
  <si>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</si>
  <si>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</si>
  <si>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</si>
  <si>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</si>
  <si>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</si>
  <si>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</si>
  <si>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</si>
  <si>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</si>
  <si>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</si>
  <si>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</si>
  <si>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</si>
  <si>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</si>
  <si>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</si>
  <si>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</si>
  <si>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</si>
  <si>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</si>
  <si>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</si>
  <si>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</si>
  <si>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</si>
  <si>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</si>
  <si>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</si>
  <si>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</si>
  <si>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</si>
  <si>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</si>
  <si>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</si>
  <si>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</si>
  <si>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</si>
  <si>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</si>
  <si>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</si>
  <si>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</si>
  <si>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</si>
  <si>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</si>
  <si>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</si>
  <si>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</si>
  <si>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</si>
  <si>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</si>
  <si>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</si>
  <si>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</si>
  <si>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</si>
  <si>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</si>
  <si>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</si>
  <si>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</si>
  <si>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</si>
  <si>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</si>
  <si>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</si>
  <si>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</si>
  <si>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</si>
  <si>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</si>
  <si>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</si>
  <si>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</si>
  <si>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</si>
  <si>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</si>
  <si>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</si>
  <si>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</si>
  <si>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</si>
  <si>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</si>
  <si>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</si>
  <si>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</si>
  <si>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</si>
  <si>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</si>
  <si>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</si>
  <si>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</si>
  <si>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</si>
  <si>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</si>
  <si>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</si>
  <si>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</si>
  <si>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</si>
  <si>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</si>
  <si>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</si>
  <si>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</si>
  <si>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9140008600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</si>
  <si>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</si>
  <si>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</si>
  <si>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</si>
  <si>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</si>
  <si>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</si>
  <si>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7210150200</t>
  </si>
  <si>
    <t>Мероприятия  подпрограммы «Обеспечение жильем молодых семей» федеральной целевой программы «Жилище» на 2015 - 2020 годы</t>
  </si>
  <si>
    <t>72101L0200</t>
  </si>
  <si>
    <t>Обеспечение жильем молодых семей за счет средств местного бюджета</t>
  </si>
  <si>
    <t>72101R0200</t>
  </si>
  <si>
    <t>7530354200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</si>
  <si>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</si>
  <si>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75303L4200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</si>
  <si>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местного бюджета</t>
  </si>
  <si>
    <t>Межбюджетные трансферты, передаваемые бюджетам городских поселений на реализацию мероприятий региональных программ в сфере дорожного хозяйства по решениям Правительства Российской Федерации</t>
  </si>
  <si>
    <t>914008200</t>
  </si>
  <si>
    <t>9010051180</t>
  </si>
  <si>
    <t>Патент</t>
  </si>
  <si>
    <t>план на 9 месяцев</t>
  </si>
  <si>
    <t>% к плану 9 месяцев</t>
  </si>
  <si>
    <t>9010051200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</si>
  <si>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</si>
  <si>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77008V0000</t>
  </si>
  <si>
    <t>Отдел по управл.имуществом</t>
  </si>
  <si>
    <t>Другие вопросы в области национальной экономики</t>
  </si>
  <si>
    <t>75302G0810</t>
  </si>
  <si>
    <t>Основное мероприятие "Ремонт асфальтобетонного покрытия улиц в границах сельских населенных пунктов" Реализация основного мероприятия за счет средств муниципального дорожного фонда (переданные полномочия)</t>
  </si>
  <si>
    <t>Основное мероприятие "Ремонт асфальтобетонного покрытия улиц в границах сельских населенных пунктов"Реализация основного мероприятия за счет средств муниципального дорожного фонда (собственные средства муниципального образования)</t>
  </si>
  <si>
    <t>7700850640</t>
  </si>
  <si>
    <t>77008R064А</t>
  </si>
  <si>
    <t>72304V0000</t>
  </si>
  <si>
    <t>Основное мероприятие "Капитальный ремонт водопроводов в муниципальных образованиях Ртищевского муниципального района"</t>
  </si>
  <si>
    <t>ПРОЧИЕ БЕЗВОЗМЕЗДНЫЕ ПОСТУПЛЕНИЯ (Денежные пожертв. от физических лиц в бюджеты поселений)</t>
  </si>
  <si>
    <t>*</t>
  </si>
  <si>
    <t>Функционирование высшего должностного лица субъекта Российской Федерации и муниципального образования</t>
  </si>
  <si>
    <t>7910300550</t>
  </si>
  <si>
    <t>Приобретение и установка систем видеонаблюдения на объекты социальной сферы</t>
  </si>
  <si>
    <t xml:space="preserve">СПРАВКА
об исполнении бюджета Ртищевского района
на 01.12.2016 г.
</t>
  </si>
  <si>
    <t xml:space="preserve">СПРАВКА
об исполнении бюджета МО г. Ртищево
на 01.12.2016г.
</t>
  </si>
  <si>
    <t xml:space="preserve">СПРАВКА
об исполнении бюджета Краснозвездинского МО
на 01.12.2016г.
</t>
  </si>
  <si>
    <t xml:space="preserve">СПРАВКА
об исполнении бюджета Макаровского МО
на 01.12.2016г.
</t>
  </si>
  <si>
    <t xml:space="preserve">СПРАВКА
об исполнении бюджета Октябрьского МО
на 01.12.2016г.
</t>
  </si>
  <si>
    <t xml:space="preserve">СПРАВКА
об исполнении бюджета Салтыковского МО
на 01.12.2016г.
</t>
  </si>
  <si>
    <t xml:space="preserve">СПРАВКА
об исполнении бюджета Урусовского МО
на 01.12.2016г.
</t>
  </si>
  <si>
    <t xml:space="preserve">СПРАВКА
об исполнении бюджета Шило-Голицинского МО
на 01.12.2016г.
</t>
  </si>
  <si>
    <t xml:space="preserve">СПРАВКА
об исполнении бюджета Ртищевского района (консолидация)
на 01.12.2016г.
</t>
  </si>
  <si>
    <t>Глава района</t>
  </si>
  <si>
    <t>150,2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</si>
</sst>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9" fontId="7" fillId="33" borderId="10" xfId="0" applyNumberFormat="1" applyFont="1" applyFill="1" applyBorder="1" applyAlignment="1">
      <alignment horizontal="center" vertical="center" wrapText="1"/>
    </xf>
    <xf numFmtId="9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/>
    </xf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92" fontId="19" fillId="33" borderId="0" xfId="0" applyNumberFormat="1" applyFont="1" applyFill="1" applyAlignment="1">
      <alignment horizontal="center" vertical="center"/>
    </xf>
    <xf numFmtId="177" fontId="19" fillId="33" borderId="0" xfId="0" applyNumberFormat="1" applyFont="1" applyFill="1" applyAlignment="1">
      <alignment horizontal="center" vertical="center"/>
    </xf>
    <xf numFmtId="9" fontId="8" fillId="33" borderId="10" xfId="0" applyNumberFormat="1" applyFont="1" applyFill="1" applyBorder="1" applyAlignment="1">
      <alignment horizontal="center" vertical="center" wrapText="1"/>
    </xf>
    <xf numFmtId="9" fontId="2" fillId="33" borderId="10" xfId="0" applyNumberFormat="1" applyFont="1" applyFill="1" applyBorder="1" applyAlignment="1">
      <alignment horizontal="center" vertical="center" wrapText="1"/>
    </xf>
    <xf numFmtId="9" fontId="6" fillId="33" borderId="10" xfId="0" applyNumberFormat="1" applyFont="1" applyFill="1" applyBorder="1" applyAlignment="1">
      <alignment horizontal="right" vertical="top" wrapText="1"/>
    </xf>
    <xf numFmtId="177" fontId="0" fillId="33" borderId="0" xfId="0" applyNumberFormat="1" applyFont="1" applyFill="1" applyAlignment="1">
      <alignment horizontal="left"/>
    </xf>
    <xf numFmtId="9" fontId="6" fillId="33" borderId="10" xfId="0" applyNumberFormat="1" applyFont="1" applyFill="1" applyBorder="1" applyAlignment="1">
      <alignment horizontal="left" vertical="top" wrapText="1"/>
    </xf>
    <xf numFmtId="178" fontId="0" fillId="33" borderId="0" xfId="0" applyNumberFormat="1" applyFont="1" applyFill="1" applyAlignment="1">
      <alignment horizontal="left"/>
    </xf>
    <xf numFmtId="177" fontId="19" fillId="33" borderId="1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2" fontId="19" fillId="33" borderId="0" xfId="0" applyNumberFormat="1" applyFont="1" applyFill="1" applyAlignment="1">
      <alignment horizontal="center"/>
    </xf>
    <xf numFmtId="178" fontId="19" fillId="33" borderId="0" xfId="0" applyNumberFormat="1" applyFont="1" applyFill="1" applyAlignment="1">
      <alignment horizontal="center"/>
    </xf>
    <xf numFmtId="177" fontId="19" fillId="33" borderId="0" xfId="0" applyNumberFormat="1" applyFont="1" applyFill="1" applyAlignment="1">
      <alignment horizontal="center"/>
    </xf>
    <xf numFmtId="9" fontId="1" fillId="33" borderId="10" xfId="0" applyNumberFormat="1" applyFont="1" applyFill="1" applyBorder="1" applyAlignment="1">
      <alignment horizontal="right" vertical="top" wrapText="1"/>
    </xf>
    <xf numFmtId="9" fontId="1" fillId="33" borderId="10" xfId="0" applyNumberFormat="1" applyFont="1" applyFill="1" applyBorder="1" applyAlignment="1">
      <alignment horizontal="left" vertical="top" wrapText="1"/>
    </xf>
    <xf numFmtId="0" fontId="18" fillId="33" borderId="11" xfId="0" applyFont="1" applyFill="1" applyBorder="1" applyAlignment="1">
      <alignment horizontal="left"/>
    </xf>
    <xf numFmtId="0" fontId="18" fillId="33" borderId="12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 vertical="top" wrapText="1"/>
    </xf>
    <xf numFmtId="0" fontId="19" fillId="33" borderId="15" xfId="0" applyFont="1" applyFill="1" applyBorder="1" applyAlignment="1">
      <alignment horizontal="center" vertical="top" wrapText="1"/>
    </xf>
    <xf numFmtId="49" fontId="13" fillId="0" borderId="0" xfId="0" applyNumberFormat="1" applyFont="1" applyFill="1" applyBorder="1" applyAlignment="1">
      <alignment horizontal="center"/>
    </xf>
    <xf numFmtId="0" fontId="17" fillId="33" borderId="16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9" fillId="33" borderId="16" xfId="0" applyFont="1" applyFill="1" applyBorder="1" applyAlignment="1">
      <alignment horizontal="center" wrapText="1"/>
    </xf>
    <xf numFmtId="0" fontId="0" fillId="33" borderId="11" xfId="0" applyFont="1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9" fillId="33" borderId="0" xfId="0" applyFont="1" applyFill="1" applyAlignment="1">
      <alignment horizont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left"/>
    </xf>
    <xf numFmtId="0" fontId="18" fillId="33" borderId="12" xfId="0" applyFont="1" applyFill="1" applyBorder="1" applyAlignment="1">
      <alignment horizontal="left"/>
    </xf>
    <xf numFmtId="0" fontId="18" fillId="33" borderId="13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vertical="top" wrapText="1"/>
    </xf>
    <xf numFmtId="49" fontId="7" fillId="33" borderId="14" xfId="0" applyNumberFormat="1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0" fontId="18" fillId="33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 horizontal="center" vertical="top" wrapText="1"/>
    </xf>
    <xf numFmtId="9" fontId="2" fillId="33" borderId="0" xfId="0" applyNumberFormat="1" applyFont="1" applyFill="1" applyBorder="1" applyAlignment="1">
      <alignment horizontal="left" vertical="top" wrapText="1"/>
    </xf>
    <xf numFmtId="177" fontId="19" fillId="33" borderId="1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19" fillId="33" borderId="17" xfId="0" applyFont="1" applyFill="1" applyBorder="1" applyAlignment="1">
      <alignment horizontal="left" vertical="top" wrapText="1"/>
    </xf>
    <xf numFmtId="49" fontId="19" fillId="33" borderId="17" xfId="0" applyNumberFormat="1" applyFont="1" applyFill="1" applyBorder="1" applyAlignment="1">
      <alignment horizontal="left" vertical="top" wrapText="1"/>
    </xf>
    <xf numFmtId="0" fontId="7" fillId="33" borderId="18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7" xfId="54" applyNumberFormat="1" applyFont="1" applyFill="1" applyBorder="1" applyAlignment="1" applyProtection="1">
      <alignment horizontal="left" vertical="center" wrapText="1"/>
      <protection hidden="1"/>
    </xf>
    <xf numFmtId="0" fontId="0" fillId="33" borderId="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left" vertical="top" wrapText="1"/>
    </xf>
    <xf numFmtId="177" fontId="19" fillId="33" borderId="10" xfId="0" applyNumberFormat="1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 horizontal="left" vertical="top" wrapText="1"/>
    </xf>
    <xf numFmtId="177" fontId="6" fillId="33" borderId="0" xfId="0" applyNumberFormat="1" applyFont="1" applyFill="1" applyBorder="1" applyAlignment="1">
      <alignment horizontal="left" vertical="top" wrapText="1"/>
    </xf>
    <xf numFmtId="177" fontId="19" fillId="33" borderId="10" xfId="0" applyNumberFormat="1" applyFont="1" applyFill="1" applyBorder="1" applyAlignment="1">
      <alignment horizontal="left" vertical="top" wrapText="1"/>
    </xf>
    <xf numFmtId="9" fontId="6" fillId="33" borderId="0" xfId="0" applyNumberFormat="1" applyFont="1" applyFill="1" applyBorder="1" applyAlignment="1">
      <alignment horizontal="left" vertical="top" wrapText="1"/>
    </xf>
    <xf numFmtId="9" fontId="6" fillId="33" borderId="19" xfId="0" applyNumberFormat="1" applyFont="1" applyFill="1" applyBorder="1" applyAlignment="1">
      <alignment horizontal="left" vertical="top" wrapText="1"/>
    </xf>
    <xf numFmtId="49" fontId="15" fillId="33" borderId="10" xfId="0" applyNumberFormat="1" applyFont="1" applyFill="1" applyBorder="1" applyAlignment="1">
      <alignment horizontal="left" vertical="top" wrapText="1"/>
    </xf>
    <xf numFmtId="0" fontId="15" fillId="33" borderId="10" xfId="0" applyFont="1" applyFill="1" applyBorder="1" applyAlignment="1">
      <alignment horizontal="left" vertical="top" wrapText="1"/>
    </xf>
    <xf numFmtId="177" fontId="15" fillId="33" borderId="10" xfId="0" applyNumberFormat="1" applyFont="1" applyFill="1" applyBorder="1" applyAlignment="1">
      <alignment horizontal="left" vertical="top" wrapText="1"/>
    </xf>
    <xf numFmtId="9" fontId="11" fillId="33" borderId="19" xfId="0" applyNumberFormat="1" applyFont="1" applyFill="1" applyBorder="1" applyAlignment="1">
      <alignment horizontal="left" vertical="top" wrapText="1"/>
    </xf>
    <xf numFmtId="9" fontId="11" fillId="33" borderId="0" xfId="0" applyNumberFormat="1" applyFont="1" applyFill="1" applyBorder="1" applyAlignment="1">
      <alignment horizontal="left" vertical="top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2" fillId="33" borderId="10" xfId="0" applyFont="1" applyFill="1" applyBorder="1" applyAlignment="1">
      <alignment horizontal="left" vertical="top" wrapText="1"/>
    </xf>
    <xf numFmtId="49" fontId="21" fillId="33" borderId="10" xfId="0" applyNumberFormat="1" applyFont="1" applyFill="1" applyBorder="1" applyAlignment="1">
      <alignment horizontal="left" vertical="top" wrapText="1"/>
    </xf>
    <xf numFmtId="0" fontId="21" fillId="33" borderId="10" xfId="0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center" wrapText="1"/>
    </xf>
    <xf numFmtId="187" fontId="19" fillId="33" borderId="10" xfId="52" applyNumberFormat="1" applyFont="1" applyFill="1" applyBorder="1" applyAlignment="1" applyProtection="1">
      <alignment vertical="center" wrapText="1"/>
      <protection hidden="1"/>
    </xf>
    <xf numFmtId="49" fontId="19" fillId="33" borderId="10" xfId="52" applyNumberFormat="1" applyFont="1" applyFill="1" applyBorder="1" applyAlignment="1" applyProtection="1">
      <alignment vertical="center" wrapText="1"/>
      <protection hidden="1"/>
    </xf>
    <xf numFmtId="177" fontId="19" fillId="33" borderId="10" xfId="0" applyNumberFormat="1" applyFont="1" applyFill="1" applyBorder="1" applyAlignment="1">
      <alignment horizontal="left" vertical="center" wrapText="1"/>
    </xf>
    <xf numFmtId="9" fontId="1" fillId="33" borderId="0" xfId="0" applyNumberFormat="1" applyFont="1" applyFill="1" applyBorder="1" applyAlignment="1">
      <alignment horizontal="left" vertical="center" wrapText="1"/>
    </xf>
    <xf numFmtId="49" fontId="15" fillId="33" borderId="10" xfId="0" applyNumberFormat="1" applyFont="1" applyFill="1" applyBorder="1" applyAlignment="1">
      <alignment horizontal="left" vertical="center" wrapText="1"/>
    </xf>
    <xf numFmtId="187" fontId="19" fillId="33" borderId="10" xfId="52" applyNumberFormat="1" applyFont="1" applyFill="1" applyBorder="1" applyAlignment="1" applyProtection="1">
      <alignment wrapText="1"/>
      <protection hidden="1"/>
    </xf>
    <xf numFmtId="49" fontId="15" fillId="33" borderId="10" xfId="52" applyNumberFormat="1" applyFont="1" applyFill="1" applyBorder="1" applyAlignment="1" applyProtection="1">
      <alignment wrapText="1"/>
      <protection hidden="1"/>
    </xf>
    <xf numFmtId="177" fontId="15" fillId="33" borderId="10" xfId="0" applyNumberFormat="1" applyFont="1" applyFill="1" applyBorder="1" applyAlignment="1">
      <alignment horizontal="left" vertical="center" wrapText="1"/>
    </xf>
    <xf numFmtId="9" fontId="11" fillId="33" borderId="0" xfId="0" applyNumberFormat="1" applyFont="1" applyFill="1" applyBorder="1" applyAlignment="1">
      <alignment horizontal="left" vertical="center" wrapText="1"/>
    </xf>
    <xf numFmtId="187" fontId="15" fillId="33" borderId="10" xfId="52" applyNumberFormat="1" applyFont="1" applyFill="1" applyBorder="1" applyAlignment="1" applyProtection="1">
      <alignment wrapText="1"/>
      <protection hidden="1"/>
    </xf>
    <xf numFmtId="9" fontId="6" fillId="33" borderId="0" xfId="0" applyNumberFormat="1" applyFont="1" applyFill="1" applyBorder="1" applyAlignment="1">
      <alignment horizontal="left" vertical="center" wrapText="1"/>
    </xf>
    <xf numFmtId="0" fontId="15" fillId="33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vertical="top" wrapText="1"/>
    </xf>
    <xf numFmtId="49" fontId="15" fillId="33" borderId="10" xfId="0" applyNumberFormat="1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77" fontId="7" fillId="33" borderId="10" xfId="0" applyNumberFormat="1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left" vertical="center" wrapText="1"/>
    </xf>
    <xf numFmtId="177" fontId="18" fillId="33" borderId="10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left"/>
    </xf>
    <xf numFmtId="177" fontId="18" fillId="33" borderId="0" xfId="0" applyNumberFormat="1" applyFont="1" applyFill="1" applyAlignment="1">
      <alignment horizontal="left"/>
    </xf>
    <xf numFmtId="177" fontId="18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left"/>
    </xf>
    <xf numFmtId="49" fontId="19" fillId="33" borderId="0" xfId="0" applyNumberFormat="1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 horizontal="left"/>
    </xf>
    <xf numFmtId="177" fontId="2" fillId="33" borderId="0" xfId="0" applyNumberFormat="1" applyFont="1" applyFill="1" applyAlignment="1">
      <alignment horizontal="left"/>
    </xf>
    <xf numFmtId="0" fontId="0" fillId="33" borderId="10" xfId="0" applyFont="1" applyFill="1" applyBorder="1" applyAlignment="1">
      <alignment horizontal="left"/>
    </xf>
    <xf numFmtId="0" fontId="8" fillId="33" borderId="10" xfId="0" applyFont="1" applyFill="1" applyBorder="1" applyAlignment="1">
      <alignment horizontal="left" vertical="top" wrapText="1"/>
    </xf>
    <xf numFmtId="49" fontId="8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177" fontId="8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top" wrapText="1"/>
    </xf>
    <xf numFmtId="49" fontId="1" fillId="33" borderId="10" xfId="0" applyNumberFormat="1" applyFont="1" applyFill="1" applyBorder="1" applyAlignment="1">
      <alignment horizontal="left" vertical="top" wrapText="1"/>
    </xf>
    <xf numFmtId="177" fontId="1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top" wrapText="1"/>
    </xf>
    <xf numFmtId="0" fontId="1" fillId="33" borderId="11" xfId="56" applyNumberFormat="1" applyFont="1" applyFill="1" applyBorder="1" applyAlignment="1" applyProtection="1">
      <alignment horizontal="left" wrapText="1"/>
      <protection hidden="1"/>
    </xf>
    <xf numFmtId="49" fontId="1" fillId="33" borderId="11" xfId="56" applyNumberFormat="1" applyFont="1" applyFill="1" applyBorder="1" applyAlignment="1" applyProtection="1">
      <alignment horizontal="left" wrapText="1"/>
      <protection hidden="1"/>
    </xf>
    <xf numFmtId="0" fontId="4" fillId="33" borderId="18" xfId="56" applyNumberFormat="1" applyFont="1" applyFill="1" applyBorder="1" applyAlignment="1" applyProtection="1">
      <alignment horizontal="left" wrapText="1"/>
      <protection hidden="1"/>
    </xf>
    <xf numFmtId="4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4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6" fillId="33" borderId="15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left" vertical="top" wrapText="1"/>
    </xf>
    <xf numFmtId="177" fontId="1" fillId="33" borderId="10" xfId="0" applyNumberFormat="1" applyFont="1" applyFill="1" applyBorder="1" applyAlignment="1">
      <alignment horizontal="left" vertical="top" wrapText="1"/>
    </xf>
    <xf numFmtId="49" fontId="12" fillId="33" borderId="10" xfId="0" applyNumberFormat="1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177" fontId="12" fillId="33" borderId="10" xfId="0" applyNumberFormat="1" applyFont="1" applyFill="1" applyBorder="1" applyAlignment="1">
      <alignment horizontal="left" vertical="top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11" fillId="33" borderId="10" xfId="0" applyNumberFormat="1" applyFont="1" applyFill="1" applyBorder="1" applyAlignment="1">
      <alignment horizontal="left" vertical="top" wrapText="1"/>
    </xf>
    <xf numFmtId="0" fontId="12" fillId="33" borderId="10" xfId="0" applyNumberFormat="1" applyFont="1" applyFill="1" applyBorder="1" applyAlignment="1">
      <alignment horizontal="left" vertical="top" wrapText="1"/>
    </xf>
    <xf numFmtId="49" fontId="0" fillId="33" borderId="10" xfId="0" applyNumberFormat="1" applyFont="1" applyFill="1" applyBorder="1" applyAlignment="1">
      <alignment horizontal="left"/>
    </xf>
    <xf numFmtId="177" fontId="0" fillId="33" borderId="10" xfId="0" applyNumberFormat="1" applyFont="1" applyFill="1" applyBorder="1" applyAlignment="1">
      <alignment horizontal="left" vertical="center"/>
    </xf>
    <xf numFmtId="49" fontId="0" fillId="33" borderId="0" xfId="0" applyNumberFormat="1" applyFont="1" applyFill="1" applyAlignment="1">
      <alignment horizontal="left"/>
    </xf>
    <xf numFmtId="0" fontId="8" fillId="33" borderId="14" xfId="0" applyFont="1" applyFill="1" applyBorder="1" applyAlignment="1">
      <alignment horizontal="left" vertical="center" wrapText="1"/>
    </xf>
    <xf numFmtId="49" fontId="8" fillId="33" borderId="14" xfId="0" applyNumberFormat="1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49" fontId="8" fillId="33" borderId="15" xfId="0" applyNumberFormat="1" applyFont="1" applyFill="1" applyBorder="1" applyAlignment="1">
      <alignment horizontal="left" vertical="center" wrapText="1"/>
    </xf>
    <xf numFmtId="0" fontId="1" fillId="33" borderId="18" xfId="54" applyNumberFormat="1" applyFont="1" applyFill="1" applyBorder="1" applyAlignment="1" applyProtection="1">
      <alignment horizontal="left" wrapText="1"/>
      <protection hidden="1"/>
    </xf>
    <xf numFmtId="49" fontId="1" fillId="33" borderId="17" xfId="54" applyNumberFormat="1" applyFont="1" applyFill="1" applyBorder="1" applyAlignment="1" applyProtection="1">
      <alignment horizontal="left" wrapText="1"/>
      <protection hidden="1"/>
    </xf>
    <xf numFmtId="0" fontId="9" fillId="33" borderId="10" xfId="0" applyFont="1" applyFill="1" applyBorder="1" applyAlignment="1">
      <alignment horizontal="left"/>
    </xf>
    <xf numFmtId="0" fontId="10" fillId="33" borderId="10" xfId="0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left" vertical="top" wrapText="1"/>
    </xf>
    <xf numFmtId="49" fontId="1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177" fontId="0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49" fontId="2" fillId="33" borderId="10" xfId="0" applyNumberFormat="1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center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177" fontId="6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left"/>
    </xf>
    <xf numFmtId="49" fontId="1" fillId="33" borderId="1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49" fontId="8" fillId="33" borderId="14" xfId="0" applyNumberFormat="1" applyFont="1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 vertical="top" wrapText="1"/>
    </xf>
    <xf numFmtId="0" fontId="0" fillId="33" borderId="15" xfId="0" applyFill="1" applyBorder="1" applyAlignment="1">
      <alignment horizontal="left" vertical="top" wrapText="1"/>
    </xf>
    <xf numFmtId="178" fontId="8" fillId="33" borderId="10" xfId="0" applyNumberFormat="1" applyFont="1" applyFill="1" applyBorder="1" applyAlignment="1">
      <alignment horizontal="center" vertical="center" wrapText="1"/>
    </xf>
    <xf numFmtId="178" fontId="1" fillId="33" borderId="10" xfId="0" applyNumberFormat="1" applyFont="1" applyFill="1" applyBorder="1" applyAlignment="1">
      <alignment horizontal="center" vertical="center" wrapText="1"/>
    </xf>
    <xf numFmtId="178" fontId="2" fillId="33" borderId="1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Alignment="1">
      <alignment/>
    </xf>
    <xf numFmtId="0" fontId="1" fillId="33" borderId="10" xfId="0" applyFont="1" applyFill="1" applyBorder="1" applyAlignment="1">
      <alignment horizontal="left" vertical="top" wrapText="1"/>
    </xf>
    <xf numFmtId="177" fontId="2" fillId="33" borderId="14" xfId="0" applyNumberFormat="1" applyFont="1" applyFill="1" applyBorder="1" applyAlignment="1">
      <alignment horizontal="center" vertical="top" wrapText="1"/>
    </xf>
    <xf numFmtId="177" fontId="2" fillId="33" borderId="15" xfId="0" applyNumberFormat="1" applyFont="1" applyFill="1" applyBorder="1" applyAlignment="1">
      <alignment horizontal="center" vertical="top" wrapText="1"/>
    </xf>
    <xf numFmtId="49" fontId="18" fillId="33" borderId="10" xfId="0" applyNumberFormat="1" applyFont="1" applyFill="1" applyBorder="1" applyAlignment="1">
      <alignment horizontal="left"/>
    </xf>
    <xf numFmtId="49" fontId="18" fillId="33" borderId="10" xfId="0" applyNumberFormat="1" applyFont="1" applyFill="1" applyBorder="1" applyAlignment="1">
      <alignment horizontal="left"/>
    </xf>
    <xf numFmtId="177" fontId="7" fillId="33" borderId="10" xfId="0" applyNumberFormat="1" applyFont="1" applyFill="1" applyBorder="1" applyAlignment="1">
      <alignment horizontal="center" vertical="center" wrapText="1"/>
    </xf>
    <xf numFmtId="0" fontId="19" fillId="33" borderId="18" xfId="54" applyNumberFormat="1" applyFont="1" applyFill="1" applyBorder="1" applyAlignment="1" applyProtection="1">
      <alignment horizontal="left" vertical="center" wrapText="1"/>
      <protection hidden="1"/>
    </xf>
    <xf numFmtId="0" fontId="7" fillId="33" borderId="10" xfId="0" applyFont="1" applyFill="1" applyBorder="1" applyAlignment="1">
      <alignment horizontal="left" vertical="top" wrapText="1"/>
    </xf>
    <xf numFmtId="49" fontId="19" fillId="33" borderId="10" xfId="0" applyNumberFormat="1" applyFont="1" applyFill="1" applyBorder="1" applyAlignment="1">
      <alignment horizontal="left" vertical="top" wrapText="1"/>
    </xf>
    <xf numFmtId="177" fontId="7" fillId="33" borderId="10" xfId="0" applyNumberFormat="1" applyFont="1" applyFill="1" applyBorder="1" applyAlignment="1">
      <alignment horizontal="right" vertical="center" wrapText="1"/>
    </xf>
    <xf numFmtId="49" fontId="20" fillId="33" borderId="10" xfId="0" applyNumberFormat="1" applyFont="1" applyFill="1" applyBorder="1" applyAlignment="1">
      <alignment horizontal="left" vertical="top" wrapText="1"/>
    </xf>
    <xf numFmtId="0" fontId="20" fillId="33" borderId="10" xfId="0" applyFont="1" applyFill="1" applyBorder="1" applyAlignment="1">
      <alignment horizontal="left" vertical="top" wrapText="1"/>
    </xf>
    <xf numFmtId="177" fontId="20" fillId="33" borderId="10" xfId="0" applyNumberFormat="1" applyFont="1" applyFill="1" applyBorder="1" applyAlignment="1">
      <alignment horizontal="right" vertical="center" wrapText="1"/>
    </xf>
    <xf numFmtId="177" fontId="19" fillId="33" borderId="10" xfId="0" applyNumberFormat="1" applyFont="1" applyFill="1" applyBorder="1" applyAlignment="1">
      <alignment horizontal="right" vertical="center" wrapText="1"/>
    </xf>
    <xf numFmtId="2" fontId="19" fillId="33" borderId="10" xfId="0" applyNumberFormat="1" applyFont="1" applyFill="1" applyBorder="1" applyAlignment="1">
      <alignment horizontal="right" vertical="top" wrapText="1"/>
    </xf>
    <xf numFmtId="2" fontId="19" fillId="33" borderId="10" xfId="0" applyNumberFormat="1" applyFont="1" applyFill="1" applyBorder="1" applyAlignment="1">
      <alignment horizontal="right" vertical="center" wrapText="1"/>
    </xf>
    <xf numFmtId="187" fontId="20" fillId="33" borderId="10" xfId="52" applyNumberFormat="1" applyFont="1" applyFill="1" applyBorder="1" applyAlignment="1" applyProtection="1">
      <alignment vertical="center" wrapText="1"/>
      <protection hidden="1"/>
    </xf>
    <xf numFmtId="0" fontId="20" fillId="33" borderId="10" xfId="0" applyFont="1" applyFill="1" applyBorder="1" applyAlignment="1">
      <alignment vertical="top" wrapText="1"/>
    </xf>
    <xf numFmtId="49" fontId="19" fillId="33" borderId="10" xfId="0" applyNumberFormat="1" applyFont="1" applyFill="1" applyBorder="1" applyAlignment="1">
      <alignment horizontal="left" wrapText="1"/>
    </xf>
    <xf numFmtId="0" fontId="19" fillId="33" borderId="10" xfId="0" applyFont="1" applyFill="1" applyBorder="1" applyAlignment="1">
      <alignment horizontal="left" wrapText="1"/>
    </xf>
    <xf numFmtId="9" fontId="7" fillId="33" borderId="0" xfId="0" applyNumberFormat="1" applyFont="1" applyFill="1" applyBorder="1" applyAlignment="1">
      <alignment horizontal="center" vertical="center" wrapText="1"/>
    </xf>
    <xf numFmtId="177" fontId="18" fillId="33" borderId="0" xfId="0" applyNumberFormat="1" applyFont="1" applyFill="1" applyBorder="1" applyAlignment="1">
      <alignment horizontal="center"/>
    </xf>
    <xf numFmtId="177" fontId="18" fillId="33" borderId="0" xfId="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6"/>
  <sheetViews>
    <sheetView tabSelected="1" zoomScale="90" zoomScaleNormal="90" workbookViewId="0" topLeftCell="A1">
      <selection activeCell="D20" sqref="D20"/>
    </sheetView>
  </sheetViews>
  <sheetFormatPr defaultColWidth="9.140625" defaultRowHeight="12.75"/>
  <cols>
    <col min="1" max="1" width="6.57421875" style="134" customWidth="1"/>
    <col min="2" max="2" width="50.421875" style="134" customWidth="1"/>
    <col min="3" max="3" width="14.140625" style="135" customWidth="1"/>
    <col min="4" max="4" width="15.00390625" style="134" customWidth="1"/>
    <col min="5" max="5" width="14.57421875" style="134" hidden="1" customWidth="1"/>
    <col min="6" max="6" width="13.00390625" style="134" customWidth="1"/>
    <col min="7" max="7" width="11.28125" style="30" customWidth="1"/>
    <col min="8" max="8" width="12.57421875" style="30" hidden="1" customWidth="1"/>
    <col min="9" max="9" width="12.57421875" style="15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6" customFormat="1" ht="79.5" customHeight="1">
      <c r="A1" s="58" t="s">
        <v>423</v>
      </c>
      <c r="B1" s="58"/>
      <c r="C1" s="58"/>
      <c r="D1" s="58"/>
      <c r="E1" s="58"/>
      <c r="F1" s="58"/>
      <c r="G1" s="58"/>
      <c r="H1" s="58"/>
      <c r="I1" s="75"/>
    </row>
    <row r="2" spans="1:9" ht="12.75" customHeight="1">
      <c r="A2" s="76"/>
      <c r="B2" s="77" t="s">
        <v>2</v>
      </c>
      <c r="C2" s="78" t="s">
        <v>160</v>
      </c>
      <c r="D2" s="79" t="s">
        <v>3</v>
      </c>
      <c r="E2" s="55" t="s">
        <v>404</v>
      </c>
      <c r="F2" s="79" t="s">
        <v>4</v>
      </c>
      <c r="G2" s="80" t="s">
        <v>5</v>
      </c>
      <c r="H2" s="55" t="s">
        <v>405</v>
      </c>
      <c r="I2" s="81"/>
    </row>
    <row r="3" spans="1:9" ht="21" customHeight="1">
      <c r="A3" s="76"/>
      <c r="B3" s="77"/>
      <c r="C3" s="82"/>
      <c r="D3" s="79"/>
      <c r="E3" s="56"/>
      <c r="F3" s="79"/>
      <c r="G3" s="80"/>
      <c r="H3" s="56"/>
      <c r="I3" s="81"/>
    </row>
    <row r="4" spans="1:9" ht="15" customHeight="1">
      <c r="A4" s="83"/>
      <c r="B4" s="84" t="s">
        <v>82</v>
      </c>
      <c r="C4" s="85"/>
      <c r="D4" s="86">
        <f>D5+D6+D7+D8+D9+D10+D11+D12+D13+D14+D15+D16+D17+D18+D19+D20+D21+D23</f>
        <v>171887.49999999997</v>
      </c>
      <c r="E4" s="86">
        <f>E5+E6+E7+E8+E9+E10+E11+E12+E13+E14+E15+E16+E17+E18+E19+E20+E21+E23</f>
        <v>118276</v>
      </c>
      <c r="F4" s="86">
        <f>F5+F6+F7+F8+F9+F10+F11+F12+F13+F14+F15+F16+F17+F18+F19+F20+F21+F23</f>
        <v>158561.7</v>
      </c>
      <c r="G4" s="28">
        <f>F4/D4</f>
        <v>0.9224737110028364</v>
      </c>
      <c r="H4" s="28">
        <f>F4/E4</f>
        <v>1.3406075619736888</v>
      </c>
      <c r="I4" s="87"/>
    </row>
    <row r="5" spans="1:9" ht="15.75">
      <c r="A5" s="83"/>
      <c r="B5" s="84" t="s">
        <v>6</v>
      </c>
      <c r="C5" s="85"/>
      <c r="D5" s="88">
        <v>108340</v>
      </c>
      <c r="E5" s="88">
        <v>74800</v>
      </c>
      <c r="F5" s="88">
        <v>95341.8</v>
      </c>
      <c r="G5" s="29">
        <f aca="true" t="shared" si="0" ref="G5:G36">F5/D5</f>
        <v>0.8800239985231678</v>
      </c>
      <c r="H5" s="29">
        <f aca="true" t="shared" si="1" ref="H5:H36">F5/E5</f>
        <v>1.2746229946524064</v>
      </c>
      <c r="I5" s="87"/>
    </row>
    <row r="6" spans="1:9" ht="15.75">
      <c r="A6" s="83"/>
      <c r="B6" s="84" t="s">
        <v>7</v>
      </c>
      <c r="C6" s="85"/>
      <c r="D6" s="88">
        <v>19000</v>
      </c>
      <c r="E6" s="88">
        <v>14000</v>
      </c>
      <c r="F6" s="88">
        <v>18570.7</v>
      </c>
      <c r="G6" s="29">
        <f t="shared" si="0"/>
        <v>0.9774052631578948</v>
      </c>
      <c r="H6" s="29">
        <f t="shared" si="1"/>
        <v>1.3264785714285714</v>
      </c>
      <c r="I6" s="87"/>
    </row>
    <row r="7" spans="1:9" ht="15.75">
      <c r="A7" s="83"/>
      <c r="B7" s="84" t="s">
        <v>8</v>
      </c>
      <c r="C7" s="85"/>
      <c r="D7" s="88">
        <v>12400</v>
      </c>
      <c r="E7" s="88">
        <v>11000</v>
      </c>
      <c r="F7" s="88">
        <v>12360.6</v>
      </c>
      <c r="G7" s="29">
        <f t="shared" si="0"/>
        <v>0.9968225806451613</v>
      </c>
      <c r="H7" s="29">
        <f t="shared" si="1"/>
        <v>1.123690909090909</v>
      </c>
      <c r="I7" s="87"/>
    </row>
    <row r="8" spans="1:9" ht="15.75">
      <c r="A8" s="83"/>
      <c r="B8" s="84" t="s">
        <v>9</v>
      </c>
      <c r="C8" s="85"/>
      <c r="D8" s="88">
        <v>0</v>
      </c>
      <c r="E8" s="88">
        <v>0</v>
      </c>
      <c r="F8" s="88">
        <v>0</v>
      </c>
      <c r="G8" s="29">
        <v>0</v>
      </c>
      <c r="H8" s="29">
        <v>0</v>
      </c>
      <c r="I8" s="87"/>
    </row>
    <row r="9" spans="1:9" ht="15.75">
      <c r="A9" s="83"/>
      <c r="B9" s="84" t="s">
        <v>252</v>
      </c>
      <c r="C9" s="85"/>
      <c r="D9" s="88">
        <v>15331.3</v>
      </c>
      <c r="E9" s="88">
        <v>9840</v>
      </c>
      <c r="F9" s="88">
        <v>15332.5</v>
      </c>
      <c r="G9" s="29">
        <f t="shared" si="0"/>
        <v>1.0000782712490135</v>
      </c>
      <c r="H9" s="29">
        <f t="shared" si="1"/>
        <v>1.558180894308943</v>
      </c>
      <c r="I9" s="87"/>
    </row>
    <row r="10" spans="1:9" ht="15.75">
      <c r="A10" s="83"/>
      <c r="B10" s="84" t="s">
        <v>10</v>
      </c>
      <c r="C10" s="85"/>
      <c r="D10" s="88">
        <v>0</v>
      </c>
      <c r="E10" s="88">
        <v>0</v>
      </c>
      <c r="F10" s="88">
        <v>0</v>
      </c>
      <c r="G10" s="29">
        <v>0</v>
      </c>
      <c r="H10" s="29">
        <v>0</v>
      </c>
      <c r="I10" s="87"/>
    </row>
    <row r="11" spans="1:9" ht="15.75">
      <c r="A11" s="83"/>
      <c r="B11" s="84" t="s">
        <v>106</v>
      </c>
      <c r="C11" s="85"/>
      <c r="D11" s="88">
        <v>3420</v>
      </c>
      <c r="E11" s="88">
        <v>2300</v>
      </c>
      <c r="F11" s="88">
        <v>3302.1</v>
      </c>
      <c r="G11" s="29">
        <f t="shared" si="0"/>
        <v>0.9655263157894737</v>
      </c>
      <c r="H11" s="29">
        <f t="shared" si="1"/>
        <v>1.435695652173913</v>
      </c>
      <c r="I11" s="87"/>
    </row>
    <row r="12" spans="1:9" ht="15.75">
      <c r="A12" s="83"/>
      <c r="B12" s="84" t="s">
        <v>403</v>
      </c>
      <c r="C12" s="85"/>
      <c r="D12" s="88">
        <v>0</v>
      </c>
      <c r="E12" s="88">
        <v>0</v>
      </c>
      <c r="F12" s="88">
        <v>17</v>
      </c>
      <c r="G12" s="29">
        <v>0</v>
      </c>
      <c r="H12" s="29">
        <v>0</v>
      </c>
      <c r="I12" s="87"/>
    </row>
    <row r="13" spans="1:9" ht="15.75">
      <c r="A13" s="83"/>
      <c r="B13" s="84" t="s">
        <v>12</v>
      </c>
      <c r="C13" s="85"/>
      <c r="D13" s="88">
        <v>4700</v>
      </c>
      <c r="E13" s="88">
        <v>2950</v>
      </c>
      <c r="F13" s="88">
        <v>4627.5</v>
      </c>
      <c r="G13" s="29">
        <f t="shared" si="0"/>
        <v>0.9845744680851064</v>
      </c>
      <c r="H13" s="29">
        <f t="shared" si="1"/>
        <v>1.5686440677966103</v>
      </c>
      <c r="I13" s="87"/>
    </row>
    <row r="14" spans="1:9" ht="15.75">
      <c r="A14" s="83"/>
      <c r="B14" s="84" t="s">
        <v>13</v>
      </c>
      <c r="C14" s="85"/>
      <c r="D14" s="88">
        <v>740</v>
      </c>
      <c r="E14" s="88">
        <v>640</v>
      </c>
      <c r="F14" s="88">
        <v>739.6</v>
      </c>
      <c r="G14" s="29">
        <f t="shared" si="0"/>
        <v>0.9994594594594595</v>
      </c>
      <c r="H14" s="29">
        <f t="shared" si="1"/>
        <v>1.1556250000000001</v>
      </c>
      <c r="I14" s="87"/>
    </row>
    <row r="15" spans="1:9" ht="15.75">
      <c r="A15" s="83"/>
      <c r="B15" s="84" t="s">
        <v>14</v>
      </c>
      <c r="C15" s="85"/>
      <c r="D15" s="88">
        <v>0</v>
      </c>
      <c r="E15" s="88">
        <v>0</v>
      </c>
      <c r="F15" s="88">
        <v>37.8</v>
      </c>
      <c r="G15" s="29">
        <v>0</v>
      </c>
      <c r="H15" s="29">
        <v>0</v>
      </c>
      <c r="I15" s="87"/>
    </row>
    <row r="16" spans="1:9" ht="15.75">
      <c r="A16" s="83"/>
      <c r="B16" s="84" t="s">
        <v>15</v>
      </c>
      <c r="C16" s="85"/>
      <c r="D16" s="88">
        <v>0</v>
      </c>
      <c r="E16" s="88">
        <v>0</v>
      </c>
      <c r="F16" s="88">
        <v>0</v>
      </c>
      <c r="G16" s="29">
        <v>0</v>
      </c>
      <c r="H16" s="29">
        <v>0</v>
      </c>
      <c r="I16" s="87"/>
    </row>
    <row r="17" spans="1:9" ht="15.75">
      <c r="A17" s="83"/>
      <c r="B17" s="84" t="s">
        <v>16</v>
      </c>
      <c r="C17" s="85"/>
      <c r="D17" s="88">
        <v>736.6</v>
      </c>
      <c r="E17" s="88">
        <v>300</v>
      </c>
      <c r="F17" s="88">
        <v>951.6</v>
      </c>
      <c r="G17" s="29">
        <f t="shared" si="0"/>
        <v>1.2918816182459951</v>
      </c>
      <c r="H17" s="29">
        <f t="shared" si="1"/>
        <v>3.172</v>
      </c>
      <c r="I17" s="87"/>
    </row>
    <row r="18" spans="1:9" ht="15.75" hidden="1">
      <c r="A18" s="83"/>
      <c r="B18" s="84"/>
      <c r="C18" s="85"/>
      <c r="D18" s="88">
        <v>0</v>
      </c>
      <c r="E18" s="88">
        <v>0</v>
      </c>
      <c r="F18" s="88"/>
      <c r="G18" s="29" t="e">
        <f t="shared" si="0"/>
        <v>#DIV/0!</v>
      </c>
      <c r="H18" s="29" t="e">
        <f t="shared" si="1"/>
        <v>#DIV/0!</v>
      </c>
      <c r="I18" s="87"/>
    </row>
    <row r="19" spans="1:9" ht="15.75">
      <c r="A19" s="83"/>
      <c r="B19" s="84" t="s">
        <v>18</v>
      </c>
      <c r="C19" s="85"/>
      <c r="D19" s="88">
        <v>185</v>
      </c>
      <c r="E19" s="88">
        <v>115</v>
      </c>
      <c r="F19" s="88">
        <v>150.2</v>
      </c>
      <c r="G19" s="29">
        <f t="shared" si="0"/>
        <v>0.8118918918918918</v>
      </c>
      <c r="H19" s="29">
        <f t="shared" si="1"/>
        <v>1.306086956521739</v>
      </c>
      <c r="I19" s="87"/>
    </row>
    <row r="20" spans="1:9" ht="15.75">
      <c r="A20" s="83"/>
      <c r="B20" s="84" t="s">
        <v>290</v>
      </c>
      <c r="C20" s="85"/>
      <c r="D20" s="88">
        <v>4481.3</v>
      </c>
      <c r="E20" s="88">
        <v>995</v>
      </c>
      <c r="F20" s="88">
        <v>4665.9</v>
      </c>
      <c r="G20" s="29">
        <f t="shared" si="0"/>
        <v>1.0411934036998192</v>
      </c>
      <c r="H20" s="29">
        <f t="shared" si="1"/>
        <v>4.689346733668342</v>
      </c>
      <c r="I20" s="87"/>
    </row>
    <row r="21" spans="1:9" ht="15.75">
      <c r="A21" s="83"/>
      <c r="B21" s="84" t="s">
        <v>20</v>
      </c>
      <c r="C21" s="85"/>
      <c r="D21" s="88">
        <v>2553.3</v>
      </c>
      <c r="E21" s="88">
        <v>1336</v>
      </c>
      <c r="F21" s="88">
        <v>2484</v>
      </c>
      <c r="G21" s="29">
        <f t="shared" si="0"/>
        <v>0.9728586535072259</v>
      </c>
      <c r="H21" s="29">
        <f t="shared" si="1"/>
        <v>1.8592814371257484</v>
      </c>
      <c r="I21" s="87"/>
    </row>
    <row r="22" spans="1:9" ht="15.75">
      <c r="A22" s="83"/>
      <c r="B22" s="84" t="s">
        <v>21</v>
      </c>
      <c r="C22" s="85"/>
      <c r="D22" s="88">
        <v>1160</v>
      </c>
      <c r="E22" s="88">
        <v>625</v>
      </c>
      <c r="F22" s="88">
        <v>1124.3</v>
      </c>
      <c r="G22" s="29">
        <f t="shared" si="0"/>
        <v>0.9692241379310345</v>
      </c>
      <c r="H22" s="29">
        <f t="shared" si="1"/>
        <v>1.79888</v>
      </c>
      <c r="I22" s="87"/>
    </row>
    <row r="23" spans="1:9" ht="15.75">
      <c r="A23" s="83"/>
      <c r="B23" s="84" t="s">
        <v>22</v>
      </c>
      <c r="C23" s="85"/>
      <c r="D23" s="88">
        <v>0</v>
      </c>
      <c r="E23" s="88">
        <v>0</v>
      </c>
      <c r="F23" s="88">
        <v>-19.6</v>
      </c>
      <c r="G23" s="29">
        <v>0</v>
      </c>
      <c r="H23" s="29">
        <v>0</v>
      </c>
      <c r="I23" s="87"/>
    </row>
    <row r="24" spans="1:9" ht="31.5">
      <c r="A24" s="83"/>
      <c r="B24" s="89" t="s">
        <v>81</v>
      </c>
      <c r="C24" s="90"/>
      <c r="D24" s="88">
        <f>D25+D26+D27+D28+D29+D32+D34+D30+D31+D33</f>
        <v>464192.19999999995</v>
      </c>
      <c r="E24" s="88">
        <f>E25+E26+E27+E28+E29+E32+E34+E30+E31+E33</f>
        <v>360064.60000000003</v>
      </c>
      <c r="F24" s="88">
        <f>F25+F26+F27+F28+F29+F32+F34+F30+F31+F33</f>
        <v>387951.1</v>
      </c>
      <c r="G24" s="29">
        <f t="shared" si="0"/>
        <v>0.8357553185943237</v>
      </c>
      <c r="H24" s="29">
        <f t="shared" si="1"/>
        <v>1.077448602278591</v>
      </c>
      <c r="I24" s="87"/>
    </row>
    <row r="25" spans="1:9" ht="15.75">
      <c r="A25" s="83"/>
      <c r="B25" s="84" t="s">
        <v>24</v>
      </c>
      <c r="C25" s="85"/>
      <c r="D25" s="88">
        <v>81675.6</v>
      </c>
      <c r="E25" s="88">
        <v>60087.9</v>
      </c>
      <c r="F25" s="88">
        <v>75926</v>
      </c>
      <c r="G25" s="29">
        <f t="shared" si="0"/>
        <v>0.9296044351066903</v>
      </c>
      <c r="H25" s="29">
        <f t="shared" si="1"/>
        <v>1.263582185431676</v>
      </c>
      <c r="I25" s="87"/>
    </row>
    <row r="26" spans="1:9" ht="15.75">
      <c r="A26" s="83"/>
      <c r="B26" s="84" t="s">
        <v>25</v>
      </c>
      <c r="C26" s="85"/>
      <c r="D26" s="88">
        <v>355658.4</v>
      </c>
      <c r="E26" s="88">
        <v>275841.5</v>
      </c>
      <c r="F26" s="88">
        <v>300298.9</v>
      </c>
      <c r="G26" s="29">
        <f t="shared" si="0"/>
        <v>0.8443464290453986</v>
      </c>
      <c r="H26" s="29">
        <f t="shared" si="1"/>
        <v>1.0886646860606546</v>
      </c>
      <c r="I26" s="87"/>
    </row>
    <row r="27" spans="1:9" ht="15.75">
      <c r="A27" s="83"/>
      <c r="B27" s="84" t="s">
        <v>26</v>
      </c>
      <c r="C27" s="85"/>
      <c r="D27" s="88">
        <v>18340.3</v>
      </c>
      <c r="E27" s="88">
        <v>16350.3</v>
      </c>
      <c r="F27" s="88">
        <v>3408.3</v>
      </c>
      <c r="G27" s="29">
        <f t="shared" si="0"/>
        <v>0.18583665479844932</v>
      </c>
      <c r="H27" s="29">
        <f t="shared" si="1"/>
        <v>0.20845489073594983</v>
      </c>
      <c r="I27" s="87"/>
    </row>
    <row r="28" spans="1:9" ht="29.25" customHeight="1" hidden="1">
      <c r="A28" s="83"/>
      <c r="B28" s="84" t="s">
        <v>201</v>
      </c>
      <c r="C28" s="85"/>
      <c r="D28" s="88">
        <v>0</v>
      </c>
      <c r="E28" s="88">
        <v>0</v>
      </c>
      <c r="F28" s="88">
        <v>0</v>
      </c>
      <c r="G28" s="29" t="e">
        <f t="shared" si="0"/>
        <v>#DIV/0!</v>
      </c>
      <c r="H28" s="29" t="e">
        <f t="shared" si="1"/>
        <v>#DIV/0!</v>
      </c>
      <c r="I28" s="87"/>
    </row>
    <row r="29" spans="1:9" ht="54" customHeight="1">
      <c r="A29" s="83"/>
      <c r="B29" s="89" t="s">
        <v>148</v>
      </c>
      <c r="C29" s="90"/>
      <c r="D29" s="88">
        <v>8560.9</v>
      </c>
      <c r="E29" s="88">
        <v>7816.2</v>
      </c>
      <c r="F29" s="88">
        <v>8360.9</v>
      </c>
      <c r="G29" s="29">
        <f t="shared" si="0"/>
        <v>0.9766379703068603</v>
      </c>
      <c r="H29" s="29">
        <f t="shared" si="1"/>
        <v>1.0696885954811801</v>
      </c>
      <c r="I29" s="87"/>
    </row>
    <row r="30" spans="1:9" ht="36.75" customHeight="1">
      <c r="A30" s="83"/>
      <c r="B30" s="84" t="s">
        <v>201</v>
      </c>
      <c r="C30" s="90"/>
      <c r="D30" s="88">
        <v>16.8</v>
      </c>
      <c r="E30" s="88">
        <v>19.2</v>
      </c>
      <c r="F30" s="88">
        <v>16.8</v>
      </c>
      <c r="G30" s="29">
        <f t="shared" si="0"/>
        <v>1</v>
      </c>
      <c r="H30" s="29">
        <f t="shared" si="1"/>
        <v>0.8750000000000001</v>
      </c>
      <c r="I30" s="87"/>
    </row>
    <row r="31" spans="1:9" ht="103.5" customHeight="1">
      <c r="A31" s="83"/>
      <c r="B31" s="84" t="s">
        <v>382</v>
      </c>
      <c r="C31" s="90"/>
      <c r="D31" s="88">
        <v>65.1</v>
      </c>
      <c r="E31" s="88">
        <v>74.4</v>
      </c>
      <c r="F31" s="88">
        <v>65.1</v>
      </c>
      <c r="G31" s="29">
        <f t="shared" si="0"/>
        <v>1</v>
      </c>
      <c r="H31" s="29">
        <f t="shared" si="1"/>
        <v>0.8749999999999999</v>
      </c>
      <c r="I31" s="87"/>
    </row>
    <row r="32" spans="1:9" ht="17.25" customHeight="1" hidden="1">
      <c r="A32" s="83"/>
      <c r="B32" s="84" t="s">
        <v>298</v>
      </c>
      <c r="C32" s="85"/>
      <c r="D32" s="88">
        <v>0</v>
      </c>
      <c r="E32" s="88">
        <v>0</v>
      </c>
      <c r="F32" s="88">
        <v>0</v>
      </c>
      <c r="G32" s="29" t="e">
        <f t="shared" si="0"/>
        <v>#DIV/0!</v>
      </c>
      <c r="H32" s="29" t="e">
        <f t="shared" si="1"/>
        <v>#DIV/0!</v>
      </c>
      <c r="I32" s="87"/>
    </row>
    <row r="33" spans="1:9" ht="117.75" customHeight="1">
      <c r="A33" s="83"/>
      <c r="B33" s="91" t="s">
        <v>390</v>
      </c>
      <c r="C33" s="92"/>
      <c r="D33" s="88">
        <v>50</v>
      </c>
      <c r="E33" s="88">
        <v>50</v>
      </c>
      <c r="F33" s="88">
        <v>50</v>
      </c>
      <c r="G33" s="29">
        <f t="shared" si="0"/>
        <v>1</v>
      </c>
      <c r="H33" s="29">
        <f t="shared" si="1"/>
        <v>1</v>
      </c>
      <c r="I33" s="87"/>
    </row>
    <row r="34" spans="1:9" ht="37.5" customHeight="1" thickBot="1">
      <c r="A34" s="83"/>
      <c r="B34" s="93" t="s">
        <v>156</v>
      </c>
      <c r="C34" s="94"/>
      <c r="D34" s="88">
        <v>-174.9</v>
      </c>
      <c r="E34" s="88">
        <v>-174.9</v>
      </c>
      <c r="F34" s="88">
        <v>-174.9</v>
      </c>
      <c r="G34" s="29">
        <f t="shared" si="0"/>
        <v>1</v>
      </c>
      <c r="H34" s="29">
        <f t="shared" si="1"/>
        <v>1</v>
      </c>
      <c r="I34" s="87"/>
    </row>
    <row r="35" spans="1:9" ht="15.75">
      <c r="A35" s="83"/>
      <c r="B35" s="84" t="s">
        <v>28</v>
      </c>
      <c r="C35" s="85"/>
      <c r="D35" s="88">
        <f>D4+D24</f>
        <v>636079.7</v>
      </c>
      <c r="E35" s="88">
        <f>E4+E24</f>
        <v>478340.60000000003</v>
      </c>
      <c r="F35" s="88">
        <f>F4+F24</f>
        <v>546512.8</v>
      </c>
      <c r="G35" s="29">
        <f t="shared" si="0"/>
        <v>0.8591891865123192</v>
      </c>
      <c r="H35" s="29">
        <f t="shared" si="1"/>
        <v>1.142518113662106</v>
      </c>
      <c r="I35" s="87"/>
    </row>
    <row r="36" spans="1:9" ht="15.75">
      <c r="A36" s="83"/>
      <c r="B36" s="84" t="s">
        <v>107</v>
      </c>
      <c r="C36" s="85"/>
      <c r="D36" s="88">
        <f>D4</f>
        <v>171887.49999999997</v>
      </c>
      <c r="E36" s="88">
        <f>E4</f>
        <v>118276</v>
      </c>
      <c r="F36" s="88">
        <f>F4</f>
        <v>158561.7</v>
      </c>
      <c r="G36" s="29">
        <f t="shared" si="0"/>
        <v>0.9224737110028364</v>
      </c>
      <c r="H36" s="29">
        <f t="shared" si="1"/>
        <v>1.3406075619736888</v>
      </c>
      <c r="I36" s="87"/>
    </row>
    <row r="37" spans="1:9" ht="15">
      <c r="A37" s="50"/>
      <c r="B37" s="51"/>
      <c r="C37" s="51"/>
      <c r="D37" s="51"/>
      <c r="E37" s="51"/>
      <c r="F37" s="51"/>
      <c r="G37" s="51"/>
      <c r="H37" s="52"/>
      <c r="I37" s="95"/>
    </row>
    <row r="38" spans="1:9" ht="15" customHeight="1">
      <c r="A38" s="96" t="s">
        <v>158</v>
      </c>
      <c r="B38" s="96" t="s">
        <v>29</v>
      </c>
      <c r="C38" s="78" t="s">
        <v>160</v>
      </c>
      <c r="D38" s="97" t="s">
        <v>3</v>
      </c>
      <c r="E38" s="55" t="s">
        <v>404</v>
      </c>
      <c r="F38" s="97" t="s">
        <v>4</v>
      </c>
      <c r="G38" s="80" t="s">
        <v>5</v>
      </c>
      <c r="H38" s="55" t="s">
        <v>405</v>
      </c>
      <c r="I38" s="81"/>
    </row>
    <row r="39" spans="1:9" ht="20.25" customHeight="1">
      <c r="A39" s="96"/>
      <c r="B39" s="96"/>
      <c r="C39" s="82"/>
      <c r="D39" s="97"/>
      <c r="E39" s="56"/>
      <c r="F39" s="97"/>
      <c r="G39" s="80"/>
      <c r="H39" s="56"/>
      <c r="I39" s="81"/>
    </row>
    <row r="40" spans="1:9" ht="19.5" customHeight="1">
      <c r="A40" s="90" t="s">
        <v>69</v>
      </c>
      <c r="B40" s="89" t="s">
        <v>30</v>
      </c>
      <c r="C40" s="90"/>
      <c r="D40" s="98">
        <f>D42+D43+D48+D49+D46+D47+D45+D41</f>
        <v>50017.50000000001</v>
      </c>
      <c r="E40" s="98">
        <f>E42+E43+E48+E49+E46+E47+E45+E41</f>
        <v>42156.6</v>
      </c>
      <c r="F40" s="98">
        <f>F42+F43+F48+F49+F46+F47+F45+F41</f>
        <v>45818.6</v>
      </c>
      <c r="G40" s="29">
        <f aca="true" t="shared" si="2" ref="G40:G115">F40/D40</f>
        <v>0.9160513820162941</v>
      </c>
      <c r="H40" s="29">
        <f>F40/E40</f>
        <v>1.0868665879126875</v>
      </c>
      <c r="I40" s="99"/>
    </row>
    <row r="41" spans="1:9" ht="52.5" customHeight="1">
      <c r="A41" s="85" t="s">
        <v>70</v>
      </c>
      <c r="B41" s="84" t="s">
        <v>420</v>
      </c>
      <c r="C41" s="85" t="s">
        <v>70</v>
      </c>
      <c r="D41" s="100">
        <v>179.2</v>
      </c>
      <c r="E41" s="100"/>
      <c r="F41" s="100">
        <v>0</v>
      </c>
      <c r="G41" s="29">
        <f t="shared" si="2"/>
        <v>0</v>
      </c>
      <c r="H41" s="29"/>
      <c r="I41" s="99"/>
    </row>
    <row r="42" spans="1:9" ht="69" customHeight="1">
      <c r="A42" s="85" t="s">
        <v>71</v>
      </c>
      <c r="B42" s="84" t="s">
        <v>161</v>
      </c>
      <c r="C42" s="85" t="s">
        <v>202</v>
      </c>
      <c r="D42" s="100">
        <v>1040</v>
      </c>
      <c r="E42" s="100">
        <v>930.3</v>
      </c>
      <c r="F42" s="100">
        <v>1040</v>
      </c>
      <c r="G42" s="29">
        <f t="shared" si="2"/>
        <v>1</v>
      </c>
      <c r="H42" s="29">
        <f aca="true" t="shared" si="3" ref="H42:H107">F42/E42</f>
        <v>1.1179189508760616</v>
      </c>
      <c r="I42" s="101"/>
    </row>
    <row r="43" spans="1:14" ht="65.25" customHeight="1">
      <c r="A43" s="85" t="s">
        <v>72</v>
      </c>
      <c r="B43" s="84" t="s">
        <v>162</v>
      </c>
      <c r="C43" s="85" t="s">
        <v>72</v>
      </c>
      <c r="D43" s="100">
        <f>D44</f>
        <v>23886</v>
      </c>
      <c r="E43" s="100">
        <f>E44</f>
        <v>20886.1</v>
      </c>
      <c r="F43" s="100">
        <f>F44</f>
        <v>22435.7</v>
      </c>
      <c r="G43" s="29">
        <f t="shared" si="2"/>
        <v>0.9392824248513774</v>
      </c>
      <c r="H43" s="29">
        <f t="shared" si="3"/>
        <v>1.0741928842627395</v>
      </c>
      <c r="I43" s="102"/>
      <c r="J43" s="54"/>
      <c r="K43" s="54"/>
      <c r="L43" s="53"/>
      <c r="M43" s="53"/>
      <c r="N43" s="53"/>
    </row>
    <row r="44" spans="1:14" s="8" customFormat="1" ht="23.25" customHeight="1">
      <c r="A44" s="103"/>
      <c r="B44" s="104" t="s">
        <v>33</v>
      </c>
      <c r="C44" s="103" t="s">
        <v>72</v>
      </c>
      <c r="D44" s="105">
        <v>23886</v>
      </c>
      <c r="E44" s="105">
        <v>20886.1</v>
      </c>
      <c r="F44" s="105">
        <v>22435.7</v>
      </c>
      <c r="G44" s="29">
        <f t="shared" si="2"/>
        <v>0.9392824248513774</v>
      </c>
      <c r="H44" s="29">
        <f t="shared" si="3"/>
        <v>1.0741928842627395</v>
      </c>
      <c r="I44" s="106"/>
      <c r="J44" s="57"/>
      <c r="K44" s="57"/>
      <c r="L44" s="53"/>
      <c r="M44" s="53"/>
      <c r="N44" s="53"/>
    </row>
    <row r="45" spans="1:14" s="8" customFormat="1" ht="68.25" customHeight="1">
      <c r="A45" s="103" t="s">
        <v>275</v>
      </c>
      <c r="B45" s="84" t="s">
        <v>276</v>
      </c>
      <c r="C45" s="103" t="s">
        <v>406</v>
      </c>
      <c r="D45" s="105">
        <v>44.9</v>
      </c>
      <c r="E45" s="105">
        <v>44.9</v>
      </c>
      <c r="F45" s="105">
        <v>26.2</v>
      </c>
      <c r="G45" s="29">
        <f t="shared" si="2"/>
        <v>0.5835189309576837</v>
      </c>
      <c r="H45" s="29">
        <f t="shared" si="3"/>
        <v>0.5835189309576837</v>
      </c>
      <c r="I45" s="107"/>
      <c r="J45" s="20"/>
      <c r="K45" s="20"/>
      <c r="L45" s="19"/>
      <c r="M45" s="19"/>
      <c r="N45" s="19"/>
    </row>
    <row r="46" spans="1:14" s="14" customFormat="1" ht="60.75" customHeight="1">
      <c r="A46" s="85" t="s">
        <v>73</v>
      </c>
      <c r="B46" s="84" t="s">
        <v>163</v>
      </c>
      <c r="C46" s="85" t="s">
        <v>73</v>
      </c>
      <c r="D46" s="100">
        <v>7245.8</v>
      </c>
      <c r="E46" s="100">
        <v>5756.7</v>
      </c>
      <c r="F46" s="100">
        <v>6540.8</v>
      </c>
      <c r="G46" s="29">
        <f t="shared" si="2"/>
        <v>0.902702255099506</v>
      </c>
      <c r="H46" s="29">
        <f t="shared" si="3"/>
        <v>1.1362065072003058</v>
      </c>
      <c r="I46" s="101"/>
      <c r="J46" s="12"/>
      <c r="K46" s="12"/>
      <c r="L46" s="13"/>
      <c r="M46" s="13"/>
      <c r="N46" s="13"/>
    </row>
    <row r="47" spans="1:14" s="14" customFormat="1" ht="30" customHeight="1" hidden="1">
      <c r="A47" s="85" t="s">
        <v>198</v>
      </c>
      <c r="B47" s="84" t="s">
        <v>199</v>
      </c>
      <c r="C47" s="85" t="s">
        <v>198</v>
      </c>
      <c r="D47" s="100">
        <v>0</v>
      </c>
      <c r="E47" s="100">
        <v>0</v>
      </c>
      <c r="F47" s="100">
        <v>0</v>
      </c>
      <c r="G47" s="29" t="e">
        <f t="shared" si="2"/>
        <v>#DIV/0!</v>
      </c>
      <c r="H47" s="29" t="e">
        <f t="shared" si="3"/>
        <v>#DIV/0!</v>
      </c>
      <c r="I47" s="101"/>
      <c r="J47" s="12"/>
      <c r="K47" s="12"/>
      <c r="L47" s="13"/>
      <c r="M47" s="13"/>
      <c r="N47" s="13"/>
    </row>
    <row r="48" spans="1:9" ht="17.25" customHeight="1" hidden="1">
      <c r="A48" s="85" t="s">
        <v>74</v>
      </c>
      <c r="B48" s="84" t="s">
        <v>164</v>
      </c>
      <c r="C48" s="85" t="s">
        <v>74</v>
      </c>
      <c r="D48" s="100">
        <v>0</v>
      </c>
      <c r="E48" s="100">
        <v>300</v>
      </c>
      <c r="F48" s="100">
        <v>0</v>
      </c>
      <c r="G48" s="29" t="e">
        <f t="shared" si="2"/>
        <v>#DIV/0!</v>
      </c>
      <c r="H48" s="29">
        <f t="shared" si="3"/>
        <v>0</v>
      </c>
      <c r="I48" s="101"/>
    </row>
    <row r="49" spans="1:9" ht="18" customHeight="1">
      <c r="A49" s="108" t="s">
        <v>129</v>
      </c>
      <c r="B49" s="109" t="s">
        <v>36</v>
      </c>
      <c r="C49" s="108"/>
      <c r="D49" s="100">
        <f>D50+D51+D52+D53+D54+D56+D57</f>
        <v>17621.600000000002</v>
      </c>
      <c r="E49" s="100">
        <f>E50+E51+E52+E53+E54+E56+E57</f>
        <v>14238.6</v>
      </c>
      <c r="F49" s="100">
        <f>F50+F51+F52+F53+F54+F56+F57</f>
        <v>15775.9</v>
      </c>
      <c r="G49" s="29">
        <f t="shared" si="2"/>
        <v>0.8952592273119352</v>
      </c>
      <c r="H49" s="29">
        <f t="shared" si="3"/>
        <v>1.1079670754147177</v>
      </c>
      <c r="I49" s="101"/>
    </row>
    <row r="50" spans="1:9" s="8" customFormat="1" ht="49.5" customHeight="1">
      <c r="A50" s="110"/>
      <c r="B50" s="111" t="s">
        <v>207</v>
      </c>
      <c r="C50" s="110" t="s">
        <v>208</v>
      </c>
      <c r="D50" s="105">
        <v>8437.6</v>
      </c>
      <c r="E50" s="105">
        <v>6908.9</v>
      </c>
      <c r="F50" s="105">
        <v>7766.9</v>
      </c>
      <c r="G50" s="29">
        <f t="shared" si="2"/>
        <v>0.9205105717265573</v>
      </c>
      <c r="H50" s="29">
        <f t="shared" si="3"/>
        <v>1.1241876420269508</v>
      </c>
      <c r="I50" s="107"/>
    </row>
    <row r="51" spans="1:9" s="8" customFormat="1" ht="25.5" customHeight="1" hidden="1">
      <c r="A51" s="110"/>
      <c r="B51" s="111" t="s">
        <v>147</v>
      </c>
      <c r="C51" s="110"/>
      <c r="D51" s="105">
        <v>0</v>
      </c>
      <c r="E51" s="105">
        <v>0</v>
      </c>
      <c r="F51" s="105">
        <v>0</v>
      </c>
      <c r="G51" s="29" t="e">
        <f t="shared" si="2"/>
        <v>#DIV/0!</v>
      </c>
      <c r="H51" s="29" t="e">
        <f t="shared" si="3"/>
        <v>#DIV/0!</v>
      </c>
      <c r="I51" s="107"/>
    </row>
    <row r="52" spans="1:9" s="8" customFormat="1" ht="31.5" hidden="1">
      <c r="A52" s="110"/>
      <c r="B52" s="111" t="s">
        <v>204</v>
      </c>
      <c r="C52" s="110" t="s">
        <v>205</v>
      </c>
      <c r="D52" s="105">
        <v>0</v>
      </c>
      <c r="E52" s="105">
        <v>0</v>
      </c>
      <c r="F52" s="105">
        <v>0</v>
      </c>
      <c r="G52" s="29" t="e">
        <f t="shared" si="2"/>
        <v>#DIV/0!</v>
      </c>
      <c r="H52" s="29" t="e">
        <f t="shared" si="3"/>
        <v>#DIV/0!</v>
      </c>
      <c r="I52" s="107"/>
    </row>
    <row r="53" spans="1:9" s="8" customFormat="1" ht="47.25" hidden="1">
      <c r="A53" s="110"/>
      <c r="B53" s="111" t="s">
        <v>203</v>
      </c>
      <c r="C53" s="110" t="s">
        <v>353</v>
      </c>
      <c r="D53" s="105">
        <v>0</v>
      </c>
      <c r="E53" s="105">
        <v>74.6</v>
      </c>
      <c r="F53" s="105">
        <v>0</v>
      </c>
      <c r="G53" s="29" t="e">
        <f t="shared" si="2"/>
        <v>#DIV/0!</v>
      </c>
      <c r="H53" s="29">
        <f t="shared" si="3"/>
        <v>0</v>
      </c>
      <c r="I53" s="107"/>
    </row>
    <row r="54" spans="1:9" s="8" customFormat="1" ht="15.75">
      <c r="A54" s="110"/>
      <c r="B54" s="111" t="s">
        <v>165</v>
      </c>
      <c r="C54" s="110" t="s">
        <v>206</v>
      </c>
      <c r="D54" s="105">
        <v>3809.8</v>
      </c>
      <c r="E54" s="105">
        <v>3263.2</v>
      </c>
      <c r="F54" s="105">
        <v>3444.5</v>
      </c>
      <c r="G54" s="29">
        <f t="shared" si="2"/>
        <v>0.9041157016116331</v>
      </c>
      <c r="H54" s="29">
        <f t="shared" si="3"/>
        <v>1.0555589605295417</v>
      </c>
      <c r="I54" s="107"/>
    </row>
    <row r="55" spans="1:9" s="8" customFormat="1" ht="77.25" customHeight="1" hidden="1">
      <c r="A55" s="110"/>
      <c r="B55" s="111" t="s">
        <v>279</v>
      </c>
      <c r="C55" s="110" t="s">
        <v>280</v>
      </c>
      <c r="D55" s="105">
        <v>0</v>
      </c>
      <c r="E55" s="105">
        <v>0</v>
      </c>
      <c r="F55" s="105">
        <v>0</v>
      </c>
      <c r="G55" s="29" t="e">
        <f t="shared" si="2"/>
        <v>#DIV/0!</v>
      </c>
      <c r="H55" s="29" t="e">
        <f t="shared" si="3"/>
        <v>#DIV/0!</v>
      </c>
      <c r="I55" s="107"/>
    </row>
    <row r="56" spans="1:9" s="8" customFormat="1" ht="39" customHeight="1">
      <c r="A56" s="110"/>
      <c r="B56" s="111" t="s">
        <v>243</v>
      </c>
      <c r="C56" s="110" t="s">
        <v>352</v>
      </c>
      <c r="D56" s="105">
        <v>5374.2</v>
      </c>
      <c r="E56" s="105">
        <v>3991.9</v>
      </c>
      <c r="F56" s="105">
        <v>4564.5</v>
      </c>
      <c r="G56" s="29">
        <f t="shared" si="2"/>
        <v>0.8493357150831752</v>
      </c>
      <c r="H56" s="29">
        <f t="shared" si="3"/>
        <v>1.1434404669455647</v>
      </c>
      <c r="I56" s="107"/>
    </row>
    <row r="57" spans="1:9" s="8" customFormat="1" ht="24.75" customHeight="1" hidden="1">
      <c r="A57" s="110"/>
      <c r="B57" s="111" t="s">
        <v>351</v>
      </c>
      <c r="C57" s="110" t="s">
        <v>234</v>
      </c>
      <c r="D57" s="105">
        <v>0</v>
      </c>
      <c r="E57" s="105">
        <v>0</v>
      </c>
      <c r="F57" s="105">
        <v>0</v>
      </c>
      <c r="G57" s="29" t="e">
        <f t="shared" si="2"/>
        <v>#DIV/0!</v>
      </c>
      <c r="H57" s="29" t="e">
        <f t="shared" si="3"/>
        <v>#DIV/0!</v>
      </c>
      <c r="I57" s="107"/>
    </row>
    <row r="58" spans="1:9" s="8" customFormat="1" ht="24.75" customHeight="1" hidden="1">
      <c r="A58" s="110"/>
      <c r="B58" s="111" t="s">
        <v>310</v>
      </c>
      <c r="C58" s="110"/>
      <c r="D58" s="105"/>
      <c r="E58" s="105"/>
      <c r="F58" s="105"/>
      <c r="G58" s="29" t="e">
        <f t="shared" si="2"/>
        <v>#DIV/0!</v>
      </c>
      <c r="H58" s="29" t="e">
        <f t="shared" si="3"/>
        <v>#DIV/0!</v>
      </c>
      <c r="I58" s="107"/>
    </row>
    <row r="59" spans="1:9" ht="15.75" hidden="1">
      <c r="A59" s="90" t="s">
        <v>110</v>
      </c>
      <c r="B59" s="89" t="s">
        <v>103</v>
      </c>
      <c r="C59" s="90"/>
      <c r="D59" s="98">
        <f>D60</f>
        <v>0</v>
      </c>
      <c r="E59" s="98">
        <f>E60</f>
        <v>0</v>
      </c>
      <c r="F59" s="98">
        <f>F60</f>
        <v>0</v>
      </c>
      <c r="G59" s="29" t="e">
        <f t="shared" si="2"/>
        <v>#DIV/0!</v>
      </c>
      <c r="H59" s="29" t="e">
        <f t="shared" si="3"/>
        <v>#DIV/0!</v>
      </c>
      <c r="I59" s="101"/>
    </row>
    <row r="60" spans="1:9" ht="27.75" customHeight="1" hidden="1">
      <c r="A60" s="85" t="s">
        <v>111</v>
      </c>
      <c r="B60" s="84" t="s">
        <v>166</v>
      </c>
      <c r="C60" s="85" t="s">
        <v>209</v>
      </c>
      <c r="D60" s="100">
        <v>0</v>
      </c>
      <c r="E60" s="100">
        <v>0</v>
      </c>
      <c r="F60" s="100">
        <v>0</v>
      </c>
      <c r="G60" s="29" t="e">
        <f t="shared" si="2"/>
        <v>#DIV/0!</v>
      </c>
      <c r="H60" s="29" t="e">
        <f t="shared" si="3"/>
        <v>#DIV/0!</v>
      </c>
      <c r="I60" s="101"/>
    </row>
    <row r="61" spans="1:9" ht="20.25" customHeight="1">
      <c r="A61" s="90" t="s">
        <v>75</v>
      </c>
      <c r="B61" s="89" t="s">
        <v>167</v>
      </c>
      <c r="C61" s="90"/>
      <c r="D61" s="98">
        <f aca="true" t="shared" si="4" ref="D61:F62">D62</f>
        <v>199.8</v>
      </c>
      <c r="E61" s="98">
        <f t="shared" si="4"/>
        <v>200</v>
      </c>
      <c r="F61" s="98">
        <f t="shared" si="4"/>
        <v>199.8</v>
      </c>
      <c r="G61" s="29">
        <f t="shared" si="2"/>
        <v>1</v>
      </c>
      <c r="H61" s="29">
        <f t="shared" si="3"/>
        <v>0.9990000000000001</v>
      </c>
      <c r="I61" s="101"/>
    </row>
    <row r="62" spans="1:9" ht="34.5" customHeight="1">
      <c r="A62" s="85" t="s">
        <v>157</v>
      </c>
      <c r="B62" s="84" t="s">
        <v>168</v>
      </c>
      <c r="C62" s="85"/>
      <c r="D62" s="100">
        <f t="shared" si="4"/>
        <v>199.8</v>
      </c>
      <c r="E62" s="100">
        <f t="shared" si="4"/>
        <v>200</v>
      </c>
      <c r="F62" s="100">
        <f t="shared" si="4"/>
        <v>199.8</v>
      </c>
      <c r="G62" s="29">
        <f t="shared" si="2"/>
        <v>1</v>
      </c>
      <c r="H62" s="29">
        <f t="shared" si="3"/>
        <v>0.9990000000000001</v>
      </c>
      <c r="I62" s="101"/>
    </row>
    <row r="63" spans="1:9" s="8" customFormat="1" ht="69.75" customHeight="1">
      <c r="A63" s="103"/>
      <c r="B63" s="104" t="s">
        <v>355</v>
      </c>
      <c r="C63" s="103" t="s">
        <v>356</v>
      </c>
      <c r="D63" s="105">
        <f>D64+D65</f>
        <v>199.8</v>
      </c>
      <c r="E63" s="105">
        <f>E64+E65</f>
        <v>200</v>
      </c>
      <c r="F63" s="105">
        <f>F64+F65</f>
        <v>199.8</v>
      </c>
      <c r="G63" s="29">
        <f t="shared" si="2"/>
        <v>1</v>
      </c>
      <c r="H63" s="29">
        <f t="shared" si="3"/>
        <v>0.9990000000000001</v>
      </c>
      <c r="I63" s="107"/>
    </row>
    <row r="64" spans="1:9" s="8" customFormat="1" ht="38.25" customHeight="1">
      <c r="A64" s="103"/>
      <c r="B64" s="104" t="s">
        <v>357</v>
      </c>
      <c r="C64" s="103" t="s">
        <v>354</v>
      </c>
      <c r="D64" s="105">
        <v>99.9</v>
      </c>
      <c r="E64" s="105">
        <v>100</v>
      </c>
      <c r="F64" s="105">
        <v>99.9</v>
      </c>
      <c r="G64" s="29">
        <f t="shared" si="2"/>
        <v>1</v>
      </c>
      <c r="H64" s="29">
        <f t="shared" si="3"/>
        <v>0.9990000000000001</v>
      </c>
      <c r="I64" s="107"/>
    </row>
    <row r="65" spans="1:9" s="8" customFormat="1" ht="34.5" customHeight="1">
      <c r="A65" s="103"/>
      <c r="B65" s="104" t="s">
        <v>358</v>
      </c>
      <c r="C65" s="103" t="s">
        <v>359</v>
      </c>
      <c r="D65" s="105">
        <v>99.9</v>
      </c>
      <c r="E65" s="105">
        <v>100</v>
      </c>
      <c r="F65" s="105">
        <v>99.9</v>
      </c>
      <c r="G65" s="29">
        <f t="shared" si="2"/>
        <v>1</v>
      </c>
      <c r="H65" s="29">
        <f t="shared" si="3"/>
        <v>0.9990000000000001</v>
      </c>
      <c r="I65" s="107"/>
    </row>
    <row r="66" spans="1:9" ht="19.5" customHeight="1">
      <c r="A66" s="90" t="s">
        <v>76</v>
      </c>
      <c r="B66" s="89" t="s">
        <v>40</v>
      </c>
      <c r="C66" s="90"/>
      <c r="D66" s="98">
        <f>D71+D76+D67+D68+D69+D73+D74+D70+D72</f>
        <v>35011.2</v>
      </c>
      <c r="E66" s="98">
        <f>E71+E76+E67+E68+E69+E73+E74+E70+E72</f>
        <v>34105.6</v>
      </c>
      <c r="F66" s="98">
        <f>F71+F76+F67+F68+F69+F73+F74+F70+F72</f>
        <v>6116</v>
      </c>
      <c r="G66" s="29">
        <f t="shared" si="2"/>
        <v>0.17468695731651587</v>
      </c>
      <c r="H66" s="29">
        <f t="shared" si="3"/>
        <v>0.17932538937887035</v>
      </c>
      <c r="I66" s="101"/>
    </row>
    <row r="67" spans="1:9" ht="33" customHeight="1" hidden="1">
      <c r="A67" s="85" t="s">
        <v>214</v>
      </c>
      <c r="B67" s="84" t="s">
        <v>215</v>
      </c>
      <c r="C67" s="85" t="s">
        <v>216</v>
      </c>
      <c r="D67" s="100">
        <v>0</v>
      </c>
      <c r="E67" s="100">
        <v>0</v>
      </c>
      <c r="F67" s="100">
        <v>0</v>
      </c>
      <c r="G67" s="29" t="e">
        <f t="shared" si="2"/>
        <v>#DIV/0!</v>
      </c>
      <c r="H67" s="29" t="e">
        <f t="shared" si="3"/>
        <v>#DIV/0!</v>
      </c>
      <c r="I67" s="101"/>
    </row>
    <row r="68" spans="1:9" ht="33" customHeight="1" hidden="1">
      <c r="A68" s="85" t="s">
        <v>214</v>
      </c>
      <c r="B68" s="84" t="s">
        <v>257</v>
      </c>
      <c r="C68" s="85" t="s">
        <v>256</v>
      </c>
      <c r="D68" s="100">
        <v>0</v>
      </c>
      <c r="E68" s="100">
        <v>0</v>
      </c>
      <c r="F68" s="100">
        <v>0</v>
      </c>
      <c r="G68" s="29" t="e">
        <f t="shared" si="2"/>
        <v>#DIV/0!</v>
      </c>
      <c r="H68" s="29" t="e">
        <f t="shared" si="3"/>
        <v>#DIV/0!</v>
      </c>
      <c r="I68" s="101"/>
    </row>
    <row r="69" spans="1:9" ht="32.25" customHeight="1">
      <c r="A69" s="85" t="s">
        <v>277</v>
      </c>
      <c r="B69" s="84" t="s">
        <v>361</v>
      </c>
      <c r="C69" s="85" t="s">
        <v>360</v>
      </c>
      <c r="D69" s="100">
        <v>217.4</v>
      </c>
      <c r="E69" s="100">
        <v>163</v>
      </c>
      <c r="F69" s="100">
        <v>0</v>
      </c>
      <c r="G69" s="29">
        <f t="shared" si="2"/>
        <v>0</v>
      </c>
      <c r="H69" s="29">
        <f t="shared" si="3"/>
        <v>0</v>
      </c>
      <c r="I69" s="101"/>
    </row>
    <row r="70" spans="1:9" ht="36.75" customHeight="1">
      <c r="A70" s="85"/>
      <c r="B70" s="84" t="s">
        <v>387</v>
      </c>
      <c r="C70" s="85" t="s">
        <v>386</v>
      </c>
      <c r="D70" s="100">
        <v>1111.2</v>
      </c>
      <c r="E70" s="100">
        <v>1307.4</v>
      </c>
      <c r="F70" s="100">
        <v>330.8</v>
      </c>
      <c r="G70" s="29">
        <f t="shared" si="2"/>
        <v>0.2976961843052556</v>
      </c>
      <c r="H70" s="29">
        <f t="shared" si="3"/>
        <v>0.2530212635765642</v>
      </c>
      <c r="I70" s="101"/>
    </row>
    <row r="71" spans="1:9" s="9" customFormat="1" ht="82.5" customHeight="1">
      <c r="A71" s="112" t="s">
        <v>120</v>
      </c>
      <c r="B71" s="113" t="s">
        <v>413</v>
      </c>
      <c r="C71" s="114" t="s">
        <v>362</v>
      </c>
      <c r="D71" s="115">
        <v>16298.4</v>
      </c>
      <c r="E71" s="115">
        <v>17298.4</v>
      </c>
      <c r="F71" s="115">
        <v>5641.8</v>
      </c>
      <c r="G71" s="29">
        <f t="shared" si="2"/>
        <v>0.34615667795611843</v>
      </c>
      <c r="H71" s="29">
        <f t="shared" si="3"/>
        <v>0.3261457707071174</v>
      </c>
      <c r="I71" s="116"/>
    </row>
    <row r="72" spans="1:9" s="9" customFormat="1" ht="77.25" customHeight="1">
      <c r="A72" s="112"/>
      <c r="B72" s="113" t="s">
        <v>412</v>
      </c>
      <c r="C72" s="114" t="s">
        <v>411</v>
      </c>
      <c r="D72" s="115">
        <v>74.5</v>
      </c>
      <c r="E72" s="115"/>
      <c r="F72" s="115">
        <v>0</v>
      </c>
      <c r="G72" s="29">
        <f t="shared" si="2"/>
        <v>0</v>
      </c>
      <c r="H72" s="29"/>
      <c r="I72" s="116"/>
    </row>
    <row r="73" spans="1:9" s="9" customFormat="1" ht="76.5" customHeight="1">
      <c r="A73" s="112"/>
      <c r="B73" s="113" t="s">
        <v>365</v>
      </c>
      <c r="C73" s="114" t="s">
        <v>364</v>
      </c>
      <c r="D73" s="115">
        <v>14932</v>
      </c>
      <c r="E73" s="115">
        <v>14932</v>
      </c>
      <c r="F73" s="115">
        <v>0</v>
      </c>
      <c r="G73" s="29">
        <f t="shared" si="2"/>
        <v>0</v>
      </c>
      <c r="H73" s="29">
        <f t="shared" si="3"/>
        <v>0</v>
      </c>
      <c r="I73" s="116"/>
    </row>
    <row r="74" spans="1:9" s="10" customFormat="1" ht="64.5" customHeight="1">
      <c r="A74" s="117"/>
      <c r="B74" s="118" t="s">
        <v>367</v>
      </c>
      <c r="C74" s="119" t="s">
        <v>366</v>
      </c>
      <c r="D74" s="120">
        <v>172.5</v>
      </c>
      <c r="E74" s="120">
        <v>172.5</v>
      </c>
      <c r="F74" s="120">
        <v>0</v>
      </c>
      <c r="G74" s="29">
        <f t="shared" si="2"/>
        <v>0</v>
      </c>
      <c r="H74" s="29">
        <f t="shared" si="3"/>
        <v>0</v>
      </c>
      <c r="I74" s="121"/>
    </row>
    <row r="75" spans="1:9" s="10" customFormat="1" ht="66.75" customHeight="1" hidden="1">
      <c r="A75" s="117"/>
      <c r="B75" s="122" t="s">
        <v>171</v>
      </c>
      <c r="C75" s="119" t="s">
        <v>170</v>
      </c>
      <c r="D75" s="120">
        <v>0</v>
      </c>
      <c r="E75" s="120">
        <v>0</v>
      </c>
      <c r="F75" s="120">
        <v>0</v>
      </c>
      <c r="G75" s="29" t="e">
        <f t="shared" si="2"/>
        <v>#DIV/0!</v>
      </c>
      <c r="H75" s="29" t="e">
        <f t="shared" si="3"/>
        <v>#DIV/0!</v>
      </c>
      <c r="I75" s="121"/>
    </row>
    <row r="76" spans="1:9" s="9" customFormat="1" ht="30.75" customHeight="1">
      <c r="A76" s="112" t="s">
        <v>77</v>
      </c>
      <c r="B76" s="113" t="s">
        <v>200</v>
      </c>
      <c r="C76" s="114"/>
      <c r="D76" s="115">
        <f>D77+D81+D79+D80+D78</f>
        <v>2205.2</v>
      </c>
      <c r="E76" s="115">
        <f>E77+E81+E79+E80+E78</f>
        <v>232.3</v>
      </c>
      <c r="F76" s="115">
        <f>F77+F81+F79+F80+F78</f>
        <v>143.4</v>
      </c>
      <c r="G76" s="29">
        <f t="shared" si="2"/>
        <v>0.06502811536368584</v>
      </c>
      <c r="H76" s="29">
        <f t="shared" si="3"/>
        <v>0.6173052087817478</v>
      </c>
      <c r="I76" s="123"/>
    </row>
    <row r="77" spans="1:9" s="10" customFormat="1" ht="36.75" customHeight="1">
      <c r="A77" s="117"/>
      <c r="B77" s="124" t="s">
        <v>124</v>
      </c>
      <c r="C77" s="117" t="s">
        <v>368</v>
      </c>
      <c r="D77" s="120">
        <v>205.2</v>
      </c>
      <c r="E77" s="120">
        <v>222.3</v>
      </c>
      <c r="F77" s="120">
        <v>143.4</v>
      </c>
      <c r="G77" s="29">
        <f t="shared" si="2"/>
        <v>0.6988304093567252</v>
      </c>
      <c r="H77" s="29">
        <f t="shared" si="3"/>
        <v>0.6450742240215924</v>
      </c>
      <c r="I77" s="121"/>
    </row>
    <row r="78" spans="1:9" s="10" customFormat="1" ht="38.25" customHeight="1" hidden="1">
      <c r="A78" s="117"/>
      <c r="B78" s="124" t="s">
        <v>293</v>
      </c>
      <c r="C78" s="117" t="s">
        <v>292</v>
      </c>
      <c r="D78" s="120">
        <v>0</v>
      </c>
      <c r="E78" s="120">
        <v>0</v>
      </c>
      <c r="F78" s="120">
        <v>0</v>
      </c>
      <c r="G78" s="29" t="e">
        <f t="shared" si="2"/>
        <v>#DIV/0!</v>
      </c>
      <c r="H78" s="29" t="e">
        <f t="shared" si="3"/>
        <v>#DIV/0!</v>
      </c>
      <c r="I78" s="121"/>
    </row>
    <row r="79" spans="1:9" s="10" customFormat="1" ht="56.25" customHeight="1">
      <c r="A79" s="117"/>
      <c r="B79" s="124" t="s">
        <v>288</v>
      </c>
      <c r="C79" s="117" t="s">
        <v>414</v>
      </c>
      <c r="D79" s="120">
        <v>1890.5</v>
      </c>
      <c r="E79" s="120"/>
      <c r="F79" s="120">
        <v>0</v>
      </c>
      <c r="G79" s="29">
        <f t="shared" si="2"/>
        <v>0</v>
      </c>
      <c r="H79" s="29" t="e">
        <f t="shared" si="3"/>
        <v>#DIV/0!</v>
      </c>
      <c r="I79" s="121"/>
    </row>
    <row r="80" spans="1:9" s="10" customFormat="1" ht="84.75" customHeight="1">
      <c r="A80" s="117"/>
      <c r="B80" s="124" t="s">
        <v>287</v>
      </c>
      <c r="C80" s="117" t="s">
        <v>415</v>
      </c>
      <c r="D80" s="120">
        <v>99.5</v>
      </c>
      <c r="E80" s="120"/>
      <c r="F80" s="120">
        <v>0</v>
      </c>
      <c r="G80" s="29">
        <f t="shared" si="2"/>
        <v>0</v>
      </c>
      <c r="H80" s="29" t="e">
        <f t="shared" si="3"/>
        <v>#DIV/0!</v>
      </c>
      <c r="I80" s="121"/>
    </row>
    <row r="81" spans="1:9" s="10" customFormat="1" ht="51.75" customHeight="1">
      <c r="A81" s="117"/>
      <c r="B81" s="124" t="s">
        <v>407</v>
      </c>
      <c r="C81" s="117" t="s">
        <v>408</v>
      </c>
      <c r="D81" s="120">
        <v>10</v>
      </c>
      <c r="E81" s="120">
        <v>10</v>
      </c>
      <c r="F81" s="120">
        <v>0</v>
      </c>
      <c r="G81" s="29">
        <f t="shared" si="2"/>
        <v>0</v>
      </c>
      <c r="H81" s="29">
        <f t="shared" si="3"/>
        <v>0</v>
      </c>
      <c r="I81" s="121"/>
    </row>
    <row r="82" spans="1:9" ht="21" customHeight="1">
      <c r="A82" s="90" t="s">
        <v>78</v>
      </c>
      <c r="B82" s="89" t="s">
        <v>41</v>
      </c>
      <c r="C82" s="90"/>
      <c r="D82" s="98">
        <f>D83+D86</f>
        <v>9004.1</v>
      </c>
      <c r="E82" s="98">
        <f>E83+E86</f>
        <v>8851</v>
      </c>
      <c r="F82" s="98">
        <f>F83+F86</f>
        <v>8643.5</v>
      </c>
      <c r="G82" s="29">
        <f t="shared" si="2"/>
        <v>0.9599515776146422</v>
      </c>
      <c r="H82" s="29">
        <f t="shared" si="3"/>
        <v>0.9765563213196249</v>
      </c>
      <c r="I82" s="101"/>
    </row>
    <row r="83" spans="1:9" ht="18.75" customHeight="1">
      <c r="A83" s="85" t="s">
        <v>79</v>
      </c>
      <c r="B83" s="89" t="s">
        <v>42</v>
      </c>
      <c r="C83" s="90"/>
      <c r="D83" s="100">
        <f>D85+D84</f>
        <v>150</v>
      </c>
      <c r="E83" s="100">
        <f>E85+E84</f>
        <v>100</v>
      </c>
      <c r="F83" s="100">
        <f>F85+F84</f>
        <v>150</v>
      </c>
      <c r="G83" s="29">
        <f t="shared" si="2"/>
        <v>1</v>
      </c>
      <c r="H83" s="29">
        <f t="shared" si="3"/>
        <v>1.5</v>
      </c>
      <c r="I83" s="101"/>
    </row>
    <row r="84" spans="1:9" ht="30" customHeight="1" hidden="1">
      <c r="A84" s="85"/>
      <c r="B84" s="84" t="s">
        <v>219</v>
      </c>
      <c r="C84" s="85" t="s">
        <v>217</v>
      </c>
      <c r="D84" s="100">
        <v>0</v>
      </c>
      <c r="E84" s="100">
        <v>0</v>
      </c>
      <c r="F84" s="100">
        <v>0</v>
      </c>
      <c r="G84" s="29" t="e">
        <f t="shared" si="2"/>
        <v>#DIV/0!</v>
      </c>
      <c r="H84" s="29" t="e">
        <f t="shared" si="3"/>
        <v>#DIV/0!</v>
      </c>
      <c r="I84" s="101"/>
    </row>
    <row r="85" spans="1:9" ht="18.75" customHeight="1">
      <c r="A85" s="85"/>
      <c r="B85" s="84" t="s">
        <v>172</v>
      </c>
      <c r="C85" s="85" t="s">
        <v>321</v>
      </c>
      <c r="D85" s="100">
        <v>150</v>
      </c>
      <c r="E85" s="100">
        <v>100</v>
      </c>
      <c r="F85" s="100">
        <v>150</v>
      </c>
      <c r="G85" s="29">
        <f t="shared" si="2"/>
        <v>1</v>
      </c>
      <c r="H85" s="29">
        <f t="shared" si="3"/>
        <v>1.5</v>
      </c>
      <c r="I85" s="101"/>
    </row>
    <row r="86" spans="1:9" ht="15.75">
      <c r="A86" s="85" t="s">
        <v>80</v>
      </c>
      <c r="B86" s="84" t="s">
        <v>43</v>
      </c>
      <c r="C86" s="90"/>
      <c r="D86" s="98">
        <f>D93+D87+D92+D91</f>
        <v>8854.1</v>
      </c>
      <c r="E86" s="98">
        <f>E93+E87+E92+E91</f>
        <v>8751</v>
      </c>
      <c r="F86" s="98">
        <f>F93+F87+F92+F91</f>
        <v>8493.5</v>
      </c>
      <c r="G86" s="29">
        <f t="shared" si="2"/>
        <v>0.9592731051151444</v>
      </c>
      <c r="H86" s="29">
        <f t="shared" si="3"/>
        <v>0.9705747914524054</v>
      </c>
      <c r="I86" s="101"/>
    </row>
    <row r="87" spans="1:9" ht="31.5">
      <c r="A87" s="90"/>
      <c r="B87" s="84" t="s">
        <v>236</v>
      </c>
      <c r="C87" s="85"/>
      <c r="D87" s="100">
        <f>D88+D89+D90</f>
        <v>8714.1</v>
      </c>
      <c r="E87" s="100">
        <f>E88+E89+E90</f>
        <v>8689</v>
      </c>
      <c r="F87" s="100">
        <f>F88+F89+F90</f>
        <v>8353.9</v>
      </c>
      <c r="G87" s="29">
        <f t="shared" si="2"/>
        <v>0.9586646928541099</v>
      </c>
      <c r="H87" s="29">
        <f t="shared" si="3"/>
        <v>0.9614339970077108</v>
      </c>
      <c r="I87" s="101"/>
    </row>
    <row r="88" spans="1:9" ht="18.75" customHeight="1">
      <c r="A88" s="90"/>
      <c r="B88" s="125" t="s">
        <v>294</v>
      </c>
      <c r="C88" s="126" t="s">
        <v>369</v>
      </c>
      <c r="D88" s="100">
        <v>8353.2</v>
      </c>
      <c r="E88" s="100">
        <v>8330</v>
      </c>
      <c r="F88" s="100">
        <v>8051</v>
      </c>
      <c r="G88" s="29">
        <f t="shared" si="2"/>
        <v>0.9638222477613368</v>
      </c>
      <c r="H88" s="29">
        <f t="shared" si="3"/>
        <v>0.9665066026410564</v>
      </c>
      <c r="I88" s="101"/>
    </row>
    <row r="89" spans="1:9" s="8" customFormat="1" ht="48.75" customHeight="1">
      <c r="A89" s="103"/>
      <c r="B89" s="84" t="s">
        <v>383</v>
      </c>
      <c r="C89" s="127" t="s">
        <v>384</v>
      </c>
      <c r="D89" s="105">
        <v>308</v>
      </c>
      <c r="E89" s="105">
        <v>308</v>
      </c>
      <c r="F89" s="105">
        <v>250</v>
      </c>
      <c r="G89" s="29">
        <f t="shared" si="2"/>
        <v>0.8116883116883117</v>
      </c>
      <c r="H89" s="29">
        <f t="shared" si="3"/>
        <v>0.8116883116883117</v>
      </c>
      <c r="I89" s="107"/>
    </row>
    <row r="90" spans="1:9" s="8" customFormat="1" ht="39" customHeight="1">
      <c r="A90" s="103"/>
      <c r="B90" s="84" t="s">
        <v>388</v>
      </c>
      <c r="C90" s="127" t="s">
        <v>389</v>
      </c>
      <c r="D90" s="105">
        <v>52.9</v>
      </c>
      <c r="E90" s="105">
        <v>51</v>
      </c>
      <c r="F90" s="105">
        <v>52.9</v>
      </c>
      <c r="G90" s="29">
        <f t="shared" si="2"/>
        <v>1</v>
      </c>
      <c r="H90" s="29">
        <f t="shared" si="3"/>
        <v>1.0372549019607842</v>
      </c>
      <c r="I90" s="107"/>
    </row>
    <row r="91" spans="1:9" s="8" customFormat="1" ht="52.5" customHeight="1">
      <c r="A91" s="103"/>
      <c r="B91" s="84" t="s">
        <v>417</v>
      </c>
      <c r="C91" s="127" t="s">
        <v>416</v>
      </c>
      <c r="D91" s="105">
        <v>78</v>
      </c>
      <c r="E91" s="105"/>
      <c r="F91" s="105">
        <v>78</v>
      </c>
      <c r="G91" s="29">
        <f t="shared" si="2"/>
        <v>1</v>
      </c>
      <c r="H91" s="29"/>
      <c r="I91" s="107"/>
    </row>
    <row r="92" spans="1:9" s="8" customFormat="1" ht="30" customHeight="1">
      <c r="A92" s="103"/>
      <c r="B92" s="84" t="s">
        <v>322</v>
      </c>
      <c r="C92" s="127" t="s">
        <v>323</v>
      </c>
      <c r="D92" s="105">
        <v>62</v>
      </c>
      <c r="E92" s="105">
        <v>62</v>
      </c>
      <c r="F92" s="105">
        <v>61.6</v>
      </c>
      <c r="G92" s="29">
        <f t="shared" si="2"/>
        <v>0.9935483870967742</v>
      </c>
      <c r="H92" s="29">
        <f t="shared" si="3"/>
        <v>0.9935483870967742</v>
      </c>
      <c r="I92" s="107"/>
    </row>
    <row r="93" spans="1:9" ht="55.5" customHeight="1" hidden="1">
      <c r="A93" s="85" t="s">
        <v>44</v>
      </c>
      <c r="B93" s="125" t="s">
        <v>173</v>
      </c>
      <c r="C93" s="126"/>
      <c r="D93" s="100">
        <f>D94+D95+D96</f>
        <v>0</v>
      </c>
      <c r="E93" s="100">
        <f>E94+E95+E96</f>
        <v>0</v>
      </c>
      <c r="F93" s="100">
        <f>F94+F95+F96</f>
        <v>0</v>
      </c>
      <c r="G93" s="29" t="e">
        <f t="shared" si="2"/>
        <v>#DIV/0!</v>
      </c>
      <c r="H93" s="29" t="e">
        <f t="shared" si="3"/>
        <v>#DIV/0!</v>
      </c>
      <c r="I93" s="101"/>
    </row>
    <row r="94" spans="1:9" s="8" customFormat="1" ht="16.5" customHeight="1" hidden="1">
      <c r="A94" s="103"/>
      <c r="B94" s="128" t="s">
        <v>174</v>
      </c>
      <c r="C94" s="127" t="s">
        <v>175</v>
      </c>
      <c r="D94" s="105">
        <v>0</v>
      </c>
      <c r="E94" s="105">
        <v>0</v>
      </c>
      <c r="F94" s="105">
        <v>0</v>
      </c>
      <c r="G94" s="29" t="e">
        <f t="shared" si="2"/>
        <v>#DIV/0!</v>
      </c>
      <c r="H94" s="29" t="e">
        <f t="shared" si="3"/>
        <v>#DIV/0!</v>
      </c>
      <c r="I94" s="107"/>
    </row>
    <row r="95" spans="1:9" s="8" customFormat="1" ht="19.5" customHeight="1" hidden="1">
      <c r="A95" s="103"/>
      <c r="B95" s="128" t="s">
        <v>176</v>
      </c>
      <c r="C95" s="127" t="s">
        <v>177</v>
      </c>
      <c r="D95" s="105">
        <v>0</v>
      </c>
      <c r="E95" s="105">
        <v>0</v>
      </c>
      <c r="F95" s="105">
        <v>0</v>
      </c>
      <c r="G95" s="29" t="e">
        <f t="shared" si="2"/>
        <v>#DIV/0!</v>
      </c>
      <c r="H95" s="29" t="e">
        <f t="shared" si="3"/>
        <v>#DIV/0!</v>
      </c>
      <c r="I95" s="107"/>
    </row>
    <row r="96" spans="1:9" s="8" customFormat="1" ht="19.5" customHeight="1" hidden="1">
      <c r="A96" s="103"/>
      <c r="B96" s="128" t="s">
        <v>153</v>
      </c>
      <c r="C96" s="127" t="s">
        <v>178</v>
      </c>
      <c r="D96" s="105">
        <v>0</v>
      </c>
      <c r="E96" s="105">
        <v>0</v>
      </c>
      <c r="F96" s="105">
        <v>0</v>
      </c>
      <c r="G96" s="29" t="e">
        <f t="shared" si="2"/>
        <v>#DIV/0!</v>
      </c>
      <c r="H96" s="29" t="e">
        <f t="shared" si="3"/>
        <v>#DIV/0!</v>
      </c>
      <c r="I96" s="107"/>
    </row>
    <row r="97" spans="1:9" ht="14.25" customHeight="1">
      <c r="A97" s="90" t="s">
        <v>46</v>
      </c>
      <c r="B97" s="89" t="s">
        <v>47</v>
      </c>
      <c r="C97" s="90"/>
      <c r="D97" s="98">
        <f>D98+D100+D101+D103</f>
        <v>463961.30000000005</v>
      </c>
      <c r="E97" s="98">
        <f>E98+E100+E101+E103</f>
        <v>372376.99999999994</v>
      </c>
      <c r="F97" s="98">
        <f>F98+F100+F101+F103</f>
        <v>406564.60000000003</v>
      </c>
      <c r="G97" s="29">
        <f t="shared" si="2"/>
        <v>0.8762898974548092</v>
      </c>
      <c r="H97" s="29">
        <f t="shared" si="3"/>
        <v>1.0918091074368184</v>
      </c>
      <c r="I97" s="101"/>
    </row>
    <row r="98" spans="1:9" ht="21.75" customHeight="1">
      <c r="A98" s="85" t="s">
        <v>48</v>
      </c>
      <c r="B98" s="84" t="s">
        <v>149</v>
      </c>
      <c r="C98" s="85" t="s">
        <v>48</v>
      </c>
      <c r="D98" s="100">
        <v>134603.6</v>
      </c>
      <c r="E98" s="100">
        <v>108708</v>
      </c>
      <c r="F98" s="100">
        <v>119813.1</v>
      </c>
      <c r="G98" s="29">
        <f t="shared" si="2"/>
        <v>0.8901180949097944</v>
      </c>
      <c r="H98" s="29">
        <f t="shared" si="3"/>
        <v>1.1021553151561982</v>
      </c>
      <c r="I98" s="101"/>
    </row>
    <row r="99" spans="1:9" s="8" customFormat="1" ht="47.25" hidden="1">
      <c r="A99" s="103"/>
      <c r="B99" s="104" t="s">
        <v>210</v>
      </c>
      <c r="C99" s="103" t="s">
        <v>267</v>
      </c>
      <c r="D99" s="105">
        <v>0</v>
      </c>
      <c r="E99" s="105">
        <v>0</v>
      </c>
      <c r="F99" s="105">
        <v>0</v>
      </c>
      <c r="G99" s="29" t="e">
        <f t="shared" si="2"/>
        <v>#DIV/0!</v>
      </c>
      <c r="H99" s="29" t="e">
        <f t="shared" si="3"/>
        <v>#DIV/0!</v>
      </c>
      <c r="I99" s="107"/>
    </row>
    <row r="100" spans="1:9" ht="16.5" customHeight="1">
      <c r="A100" s="85" t="s">
        <v>50</v>
      </c>
      <c r="B100" s="84" t="s">
        <v>150</v>
      </c>
      <c r="C100" s="85" t="s">
        <v>50</v>
      </c>
      <c r="D100" s="100">
        <v>301985.2</v>
      </c>
      <c r="E100" s="100">
        <v>238962.1</v>
      </c>
      <c r="F100" s="100">
        <v>261548.9</v>
      </c>
      <c r="G100" s="29">
        <f t="shared" si="2"/>
        <v>0.8660984048224879</v>
      </c>
      <c r="H100" s="29">
        <f t="shared" si="3"/>
        <v>1.094520428134838</v>
      </c>
      <c r="I100" s="101"/>
    </row>
    <row r="101" spans="1:9" ht="15.75" customHeight="1">
      <c r="A101" s="85" t="s">
        <v>51</v>
      </c>
      <c r="B101" s="84" t="s">
        <v>295</v>
      </c>
      <c r="C101" s="85" t="s">
        <v>51</v>
      </c>
      <c r="D101" s="100">
        <v>4224.5</v>
      </c>
      <c r="E101" s="100">
        <v>4252.8</v>
      </c>
      <c r="F101" s="100">
        <v>3495.9</v>
      </c>
      <c r="G101" s="29">
        <f t="shared" si="2"/>
        <v>0.827529885193514</v>
      </c>
      <c r="H101" s="29">
        <f t="shared" si="3"/>
        <v>0.8220231376975169</v>
      </c>
      <c r="I101" s="101"/>
    </row>
    <row r="102" spans="1:9" s="8" customFormat="1" ht="15" customHeight="1" hidden="1">
      <c r="A102" s="103"/>
      <c r="B102" s="104" t="s">
        <v>39</v>
      </c>
      <c r="C102" s="103"/>
      <c r="D102" s="105">
        <v>0</v>
      </c>
      <c r="E102" s="105">
        <v>0</v>
      </c>
      <c r="F102" s="105">
        <v>0</v>
      </c>
      <c r="G102" s="29" t="e">
        <f t="shared" si="2"/>
        <v>#DIV/0!</v>
      </c>
      <c r="H102" s="29" t="e">
        <f t="shared" si="3"/>
        <v>#DIV/0!</v>
      </c>
      <c r="I102" s="107"/>
    </row>
    <row r="103" spans="1:9" ht="15.75">
      <c r="A103" s="85" t="s">
        <v>53</v>
      </c>
      <c r="B103" s="84" t="s">
        <v>54</v>
      </c>
      <c r="C103" s="85" t="s">
        <v>53</v>
      </c>
      <c r="D103" s="100">
        <v>23148</v>
      </c>
      <c r="E103" s="100">
        <v>20454.1</v>
      </c>
      <c r="F103" s="100">
        <v>21706.7</v>
      </c>
      <c r="G103" s="29">
        <f t="shared" si="2"/>
        <v>0.9377354415068256</v>
      </c>
      <c r="H103" s="29">
        <f t="shared" si="3"/>
        <v>1.0612395558836616</v>
      </c>
      <c r="I103" s="101"/>
    </row>
    <row r="104" spans="1:9" s="8" customFormat="1" ht="15.75">
      <c r="A104" s="103"/>
      <c r="B104" s="104" t="s">
        <v>55</v>
      </c>
      <c r="C104" s="103"/>
      <c r="D104" s="105">
        <v>486.1</v>
      </c>
      <c r="E104" s="105">
        <v>490.7</v>
      </c>
      <c r="F104" s="105">
        <v>288.2</v>
      </c>
      <c r="G104" s="29">
        <f t="shared" si="2"/>
        <v>0.5928821230199547</v>
      </c>
      <c r="H104" s="29">
        <f t="shared" si="3"/>
        <v>0.5873242306908498</v>
      </c>
      <c r="I104" s="107"/>
    </row>
    <row r="105" spans="1:9" ht="17.25" customHeight="1">
      <c r="A105" s="90" t="s">
        <v>56</v>
      </c>
      <c r="B105" s="89" t="s">
        <v>152</v>
      </c>
      <c r="C105" s="90"/>
      <c r="D105" s="98">
        <f>D106++D107</f>
        <v>67059</v>
      </c>
      <c r="E105" s="98">
        <f>E106++E107</f>
        <v>56610.100000000006</v>
      </c>
      <c r="F105" s="98">
        <f>F106++F107</f>
        <v>63070.700000000004</v>
      </c>
      <c r="G105" s="29">
        <f t="shared" si="2"/>
        <v>0.9405255073890157</v>
      </c>
      <c r="H105" s="29">
        <f t="shared" si="3"/>
        <v>1.114124511350448</v>
      </c>
      <c r="I105" s="101"/>
    </row>
    <row r="106" spans="1:9" ht="15.75">
      <c r="A106" s="85" t="s">
        <v>57</v>
      </c>
      <c r="B106" s="84" t="s">
        <v>58</v>
      </c>
      <c r="C106" s="85" t="s">
        <v>57</v>
      </c>
      <c r="D106" s="100">
        <v>63586.5</v>
      </c>
      <c r="E106" s="100">
        <v>53816.8</v>
      </c>
      <c r="F106" s="100">
        <v>59866.9</v>
      </c>
      <c r="G106" s="29">
        <f t="shared" si="2"/>
        <v>0.9415033065194657</v>
      </c>
      <c r="H106" s="29">
        <f t="shared" si="3"/>
        <v>1.1124202851154286</v>
      </c>
      <c r="I106" s="101"/>
    </row>
    <row r="107" spans="1:9" ht="31.5">
      <c r="A107" s="85" t="s">
        <v>59</v>
      </c>
      <c r="B107" s="84" t="s">
        <v>109</v>
      </c>
      <c r="C107" s="85" t="s">
        <v>59</v>
      </c>
      <c r="D107" s="100">
        <v>3472.5</v>
      </c>
      <c r="E107" s="100">
        <v>2793.3</v>
      </c>
      <c r="F107" s="100">
        <v>3203.8</v>
      </c>
      <c r="G107" s="29">
        <f t="shared" si="2"/>
        <v>0.9226205903527719</v>
      </c>
      <c r="H107" s="29">
        <f t="shared" si="3"/>
        <v>1.146958794257688</v>
      </c>
      <c r="I107" s="101"/>
    </row>
    <row r="108" spans="1:9" s="8" customFormat="1" ht="15.75" hidden="1">
      <c r="A108" s="103"/>
      <c r="B108" s="104" t="s">
        <v>39</v>
      </c>
      <c r="C108" s="103"/>
      <c r="D108" s="105">
        <v>0</v>
      </c>
      <c r="E108" s="105">
        <v>0</v>
      </c>
      <c r="F108" s="105">
        <v>0</v>
      </c>
      <c r="G108" s="29" t="e">
        <f t="shared" si="2"/>
        <v>#DIV/0!</v>
      </c>
      <c r="H108" s="29" t="e">
        <f aca="true" t="shared" si="5" ref="H108:H133">F108/E108</f>
        <v>#DIV/0!</v>
      </c>
      <c r="I108" s="107"/>
    </row>
    <row r="109" spans="1:9" ht="23.25" customHeight="1">
      <c r="A109" s="129" t="s">
        <v>60</v>
      </c>
      <c r="B109" s="130" t="s">
        <v>61</v>
      </c>
      <c r="C109" s="129"/>
      <c r="D109" s="131">
        <f>D110+D112+D115+D116+D119+D117+D118+D111+D113+D114</f>
        <v>21517.899999999998</v>
      </c>
      <c r="E109" s="131">
        <f>E110+E112+E115+E116+E119+E117+E118+E111+E113+E114</f>
        <v>16041.2</v>
      </c>
      <c r="F109" s="131">
        <f>F110+F112+F115+F116+F119+F117+F118+F111+F113+F114</f>
        <v>15224.6</v>
      </c>
      <c r="G109" s="29">
        <f t="shared" si="2"/>
        <v>0.707531868816195</v>
      </c>
      <c r="H109" s="29">
        <f t="shared" si="5"/>
        <v>0.9490935840211455</v>
      </c>
      <c r="I109" s="101"/>
    </row>
    <row r="110" spans="1:9" ht="30" customHeight="1">
      <c r="A110" s="112" t="s">
        <v>62</v>
      </c>
      <c r="B110" s="132" t="s">
        <v>211</v>
      </c>
      <c r="C110" s="112" t="s">
        <v>62</v>
      </c>
      <c r="D110" s="115">
        <v>1315.8</v>
      </c>
      <c r="E110" s="115">
        <v>1063.6</v>
      </c>
      <c r="F110" s="115">
        <v>1095.8</v>
      </c>
      <c r="G110" s="29">
        <f t="shared" si="2"/>
        <v>0.8328013375892993</v>
      </c>
      <c r="H110" s="29">
        <f t="shared" si="5"/>
        <v>1.0302745393004888</v>
      </c>
      <c r="I110" s="101"/>
    </row>
    <row r="111" spans="1:9" ht="44.25" customHeight="1">
      <c r="A111" s="112" t="s">
        <v>63</v>
      </c>
      <c r="B111" s="132" t="s">
        <v>370</v>
      </c>
      <c r="C111" s="112" t="s">
        <v>371</v>
      </c>
      <c r="D111" s="115">
        <v>14123</v>
      </c>
      <c r="E111" s="115">
        <v>11035.2</v>
      </c>
      <c r="F111" s="115">
        <v>9335.1</v>
      </c>
      <c r="G111" s="29">
        <f t="shared" si="2"/>
        <v>0.6609856262833675</v>
      </c>
      <c r="H111" s="29">
        <f t="shared" si="5"/>
        <v>0.8459384515006524</v>
      </c>
      <c r="I111" s="101"/>
    </row>
    <row r="112" spans="1:9" ht="36" customHeight="1" hidden="1">
      <c r="A112" s="112" t="s">
        <v>63</v>
      </c>
      <c r="B112" s="132" t="s">
        <v>180</v>
      </c>
      <c r="C112" s="112" t="s">
        <v>212</v>
      </c>
      <c r="D112" s="115">
        <v>0</v>
      </c>
      <c r="E112" s="115">
        <v>0</v>
      </c>
      <c r="F112" s="115">
        <v>0</v>
      </c>
      <c r="G112" s="29" t="e">
        <f t="shared" si="2"/>
        <v>#DIV/0!</v>
      </c>
      <c r="H112" s="29" t="e">
        <f t="shared" si="5"/>
        <v>#DIV/0!</v>
      </c>
      <c r="I112" s="101"/>
    </row>
    <row r="113" spans="1:9" ht="48" customHeight="1">
      <c r="A113" s="112" t="s">
        <v>63</v>
      </c>
      <c r="B113" s="132" t="s">
        <v>392</v>
      </c>
      <c r="C113" s="112" t="s">
        <v>391</v>
      </c>
      <c r="D113" s="115">
        <v>157.8</v>
      </c>
      <c r="E113" s="115">
        <v>157.8</v>
      </c>
      <c r="F113" s="115">
        <v>73.7</v>
      </c>
      <c r="G113" s="29">
        <f t="shared" si="2"/>
        <v>0.4670468948035488</v>
      </c>
      <c r="H113" s="29">
        <f t="shared" si="5"/>
        <v>0.4670468948035488</v>
      </c>
      <c r="I113" s="101"/>
    </row>
    <row r="114" spans="1:9" ht="45" customHeight="1">
      <c r="A114" s="112" t="s">
        <v>63</v>
      </c>
      <c r="B114" s="132" t="s">
        <v>394</v>
      </c>
      <c r="C114" s="112" t="s">
        <v>393</v>
      </c>
      <c r="D114" s="115">
        <v>85</v>
      </c>
      <c r="E114" s="115">
        <v>85</v>
      </c>
      <c r="F114" s="115">
        <v>60</v>
      </c>
      <c r="G114" s="29">
        <f t="shared" si="2"/>
        <v>0.7058823529411765</v>
      </c>
      <c r="H114" s="29">
        <f t="shared" si="5"/>
        <v>0.7058823529411765</v>
      </c>
      <c r="I114" s="101"/>
    </row>
    <row r="115" spans="1:9" s="11" customFormat="1" ht="36" customHeight="1">
      <c r="A115" s="85" t="s">
        <v>63</v>
      </c>
      <c r="B115" s="84" t="s">
        <v>258</v>
      </c>
      <c r="C115" s="85" t="s">
        <v>395</v>
      </c>
      <c r="D115" s="100">
        <v>260.5</v>
      </c>
      <c r="E115" s="100">
        <v>260.5</v>
      </c>
      <c r="F115" s="100">
        <v>89.6</v>
      </c>
      <c r="G115" s="29">
        <f t="shared" si="2"/>
        <v>0.34395393474088287</v>
      </c>
      <c r="H115" s="29">
        <f t="shared" si="5"/>
        <v>0.34395393474088287</v>
      </c>
      <c r="I115" s="101"/>
    </row>
    <row r="116" spans="1:9" s="11" customFormat="1" ht="35.25" customHeight="1" hidden="1">
      <c r="A116" s="85" t="s">
        <v>63</v>
      </c>
      <c r="B116" s="84" t="s">
        <v>181</v>
      </c>
      <c r="C116" s="85" t="s">
        <v>182</v>
      </c>
      <c r="D116" s="115">
        <v>0</v>
      </c>
      <c r="E116" s="115">
        <v>0</v>
      </c>
      <c r="F116" s="115">
        <v>0</v>
      </c>
      <c r="G116" s="29" t="e">
        <f aca="true" t="shared" si="6" ref="G116:G133">F116/D116</f>
        <v>#DIV/0!</v>
      </c>
      <c r="H116" s="29" t="e">
        <f t="shared" si="5"/>
        <v>#DIV/0!</v>
      </c>
      <c r="I116" s="101"/>
    </row>
    <row r="117" spans="1:9" s="11" customFormat="1" ht="30.75" customHeight="1" hidden="1">
      <c r="A117" s="85" t="s">
        <v>63</v>
      </c>
      <c r="B117" s="84" t="s">
        <v>268</v>
      </c>
      <c r="C117" s="85" t="s">
        <v>269</v>
      </c>
      <c r="D117" s="115">
        <v>0</v>
      </c>
      <c r="E117" s="115">
        <v>0</v>
      </c>
      <c r="F117" s="115">
        <v>0</v>
      </c>
      <c r="G117" s="29" t="e">
        <f t="shared" si="6"/>
        <v>#DIV/0!</v>
      </c>
      <c r="H117" s="29" t="e">
        <f t="shared" si="5"/>
        <v>#DIV/0!</v>
      </c>
      <c r="I117" s="101"/>
    </row>
    <row r="118" spans="1:9" s="11" customFormat="1" ht="44.25" customHeight="1" hidden="1">
      <c r="A118" s="85" t="s">
        <v>63</v>
      </c>
      <c r="B118" s="84" t="s">
        <v>271</v>
      </c>
      <c r="C118" s="85" t="s">
        <v>270</v>
      </c>
      <c r="D118" s="115">
        <v>0</v>
      </c>
      <c r="E118" s="115">
        <v>0</v>
      </c>
      <c r="F118" s="115">
        <v>0</v>
      </c>
      <c r="G118" s="29" t="e">
        <f t="shared" si="6"/>
        <v>#DIV/0!</v>
      </c>
      <c r="H118" s="29" t="e">
        <f t="shared" si="5"/>
        <v>#DIV/0!</v>
      </c>
      <c r="I118" s="101"/>
    </row>
    <row r="119" spans="1:9" ht="36" customHeight="1">
      <c r="A119" s="85" t="s">
        <v>64</v>
      </c>
      <c r="B119" s="84" t="s">
        <v>373</v>
      </c>
      <c r="C119" s="85" t="s">
        <v>372</v>
      </c>
      <c r="D119" s="100">
        <v>5575.8</v>
      </c>
      <c r="E119" s="100">
        <v>3439.1</v>
      </c>
      <c r="F119" s="100">
        <v>4570.4</v>
      </c>
      <c r="G119" s="29">
        <f t="shared" si="6"/>
        <v>0.8196850676136159</v>
      </c>
      <c r="H119" s="29">
        <f t="shared" si="5"/>
        <v>1.3289523421825478</v>
      </c>
      <c r="I119" s="101"/>
    </row>
    <row r="120" spans="1:9" ht="26.25" customHeight="1">
      <c r="A120" s="90" t="s">
        <v>65</v>
      </c>
      <c r="B120" s="89" t="s">
        <v>130</v>
      </c>
      <c r="C120" s="90"/>
      <c r="D120" s="98">
        <f>D121+D122</f>
        <v>630</v>
      </c>
      <c r="E120" s="98">
        <f>E121+E122</f>
        <v>501.7</v>
      </c>
      <c r="F120" s="98">
        <f>F121+F122</f>
        <v>614.4</v>
      </c>
      <c r="G120" s="29">
        <f t="shared" si="6"/>
        <v>0.9752380952380952</v>
      </c>
      <c r="H120" s="29">
        <f t="shared" si="5"/>
        <v>1.2246362367948973</v>
      </c>
      <c r="I120" s="101"/>
    </row>
    <row r="121" spans="1:9" ht="23.25" customHeight="1" hidden="1">
      <c r="A121" s="85" t="s">
        <v>66</v>
      </c>
      <c r="B121" s="84" t="s">
        <v>131</v>
      </c>
      <c r="C121" s="85" t="s">
        <v>66</v>
      </c>
      <c r="D121" s="100">
        <v>0</v>
      </c>
      <c r="E121" s="100">
        <v>0</v>
      </c>
      <c r="F121" s="100">
        <v>0</v>
      </c>
      <c r="G121" s="29" t="e">
        <f t="shared" si="6"/>
        <v>#DIV/0!</v>
      </c>
      <c r="H121" s="29" t="e">
        <f t="shared" si="5"/>
        <v>#DIV/0!</v>
      </c>
      <c r="I121" s="101"/>
    </row>
    <row r="122" spans="1:9" ht="26.25" customHeight="1">
      <c r="A122" s="85" t="s">
        <v>132</v>
      </c>
      <c r="B122" s="84" t="s">
        <v>133</v>
      </c>
      <c r="C122" s="85" t="s">
        <v>132</v>
      </c>
      <c r="D122" s="100">
        <v>630</v>
      </c>
      <c r="E122" s="100">
        <v>501.7</v>
      </c>
      <c r="F122" s="100">
        <v>614.4</v>
      </c>
      <c r="G122" s="29">
        <f t="shared" si="6"/>
        <v>0.9752380952380952</v>
      </c>
      <c r="H122" s="29">
        <f t="shared" si="5"/>
        <v>1.2246362367948973</v>
      </c>
      <c r="I122" s="101"/>
    </row>
    <row r="123" spans="1:9" ht="26.25" customHeight="1" hidden="1">
      <c r="A123" s="85"/>
      <c r="B123" s="104" t="s">
        <v>39</v>
      </c>
      <c r="C123" s="85"/>
      <c r="D123" s="100">
        <v>0</v>
      </c>
      <c r="E123" s="100">
        <v>0</v>
      </c>
      <c r="F123" s="100">
        <v>0</v>
      </c>
      <c r="G123" s="29" t="e">
        <f t="shared" si="6"/>
        <v>#DIV/0!</v>
      </c>
      <c r="H123" s="29" t="e">
        <f t="shared" si="5"/>
        <v>#DIV/0!</v>
      </c>
      <c r="I123" s="101"/>
    </row>
    <row r="124" spans="1:9" ht="27" customHeight="1">
      <c r="A124" s="90" t="s">
        <v>134</v>
      </c>
      <c r="B124" s="89" t="s">
        <v>135</v>
      </c>
      <c r="C124" s="90"/>
      <c r="D124" s="98">
        <f>D125</f>
        <v>599.9</v>
      </c>
      <c r="E124" s="98">
        <f>E125</f>
        <v>478.6</v>
      </c>
      <c r="F124" s="98">
        <f>F125</f>
        <v>599.9</v>
      </c>
      <c r="G124" s="29">
        <f t="shared" si="6"/>
        <v>1</v>
      </c>
      <c r="H124" s="29">
        <f t="shared" si="5"/>
        <v>1.2534475553698285</v>
      </c>
      <c r="I124" s="101"/>
    </row>
    <row r="125" spans="1:9" ht="17.25" customHeight="1">
      <c r="A125" s="85" t="s">
        <v>136</v>
      </c>
      <c r="B125" s="84" t="s">
        <v>137</v>
      </c>
      <c r="C125" s="85" t="s">
        <v>136</v>
      </c>
      <c r="D125" s="100">
        <v>599.9</v>
      </c>
      <c r="E125" s="100">
        <v>478.6</v>
      </c>
      <c r="F125" s="100">
        <v>599.9</v>
      </c>
      <c r="G125" s="29">
        <f t="shared" si="6"/>
        <v>1</v>
      </c>
      <c r="H125" s="29">
        <f t="shared" si="5"/>
        <v>1.2534475553698285</v>
      </c>
      <c r="I125" s="101"/>
    </row>
    <row r="126" spans="1:9" ht="39.75" customHeight="1">
      <c r="A126" s="90" t="s">
        <v>138</v>
      </c>
      <c r="B126" s="89" t="s">
        <v>139</v>
      </c>
      <c r="C126" s="90"/>
      <c r="D126" s="98">
        <f>D127</f>
        <v>1170</v>
      </c>
      <c r="E126" s="98">
        <f>E127</f>
        <v>1084</v>
      </c>
      <c r="F126" s="98">
        <f>F127</f>
        <v>920.1</v>
      </c>
      <c r="G126" s="29">
        <f t="shared" si="6"/>
        <v>0.7864102564102564</v>
      </c>
      <c r="H126" s="29">
        <f t="shared" si="5"/>
        <v>0.8488007380073801</v>
      </c>
      <c r="I126" s="101"/>
    </row>
    <row r="127" spans="1:9" ht="17.25" customHeight="1">
      <c r="A127" s="85" t="s">
        <v>141</v>
      </c>
      <c r="B127" s="84" t="s">
        <v>183</v>
      </c>
      <c r="C127" s="85" t="s">
        <v>141</v>
      </c>
      <c r="D127" s="100">
        <v>1170</v>
      </c>
      <c r="E127" s="100">
        <v>1084</v>
      </c>
      <c r="F127" s="100">
        <v>920.1</v>
      </c>
      <c r="G127" s="29">
        <f t="shared" si="6"/>
        <v>0.7864102564102564</v>
      </c>
      <c r="H127" s="29">
        <f t="shared" si="5"/>
        <v>0.8488007380073801</v>
      </c>
      <c r="I127" s="101"/>
    </row>
    <row r="128" spans="1:9" ht="26.25" customHeight="1">
      <c r="A128" s="90" t="s">
        <v>142</v>
      </c>
      <c r="B128" s="89" t="s">
        <v>145</v>
      </c>
      <c r="C128" s="90"/>
      <c r="D128" s="98">
        <f>D129+D131+D130</f>
        <v>2480.5</v>
      </c>
      <c r="E128" s="98">
        <f>E129+E131+E130</f>
        <v>3848.1000000000004</v>
      </c>
      <c r="F128" s="98">
        <f>F129+F131+F130</f>
        <v>2276.8</v>
      </c>
      <c r="G128" s="29">
        <f t="shared" si="6"/>
        <v>0.9178794597863335</v>
      </c>
      <c r="H128" s="29">
        <f t="shared" si="5"/>
        <v>0.5916686156804657</v>
      </c>
      <c r="I128" s="101"/>
    </row>
    <row r="129" spans="1:9" ht="67.5" customHeight="1">
      <c r="A129" s="85" t="s">
        <v>143</v>
      </c>
      <c r="B129" s="84" t="s">
        <v>374</v>
      </c>
      <c r="C129" s="85" t="s">
        <v>375</v>
      </c>
      <c r="D129" s="100">
        <v>2278.6</v>
      </c>
      <c r="E129" s="100">
        <v>1708.9</v>
      </c>
      <c r="F129" s="100">
        <v>2074.9</v>
      </c>
      <c r="G129" s="29">
        <f t="shared" si="6"/>
        <v>0.9106030018432372</v>
      </c>
      <c r="H129" s="29">
        <f t="shared" si="5"/>
        <v>1.214172859734332</v>
      </c>
      <c r="I129" s="101"/>
    </row>
    <row r="130" spans="1:9" ht="52.5" customHeight="1">
      <c r="A130" s="85" t="s">
        <v>143</v>
      </c>
      <c r="B130" s="84" t="s">
        <v>376</v>
      </c>
      <c r="C130" s="85" t="s">
        <v>377</v>
      </c>
      <c r="D130" s="100">
        <v>201.9</v>
      </c>
      <c r="E130" s="100">
        <v>1367.3</v>
      </c>
      <c r="F130" s="100">
        <v>201.9</v>
      </c>
      <c r="G130" s="29">
        <f t="shared" si="6"/>
        <v>1</v>
      </c>
      <c r="H130" s="29">
        <f t="shared" si="5"/>
        <v>0.14766327799312515</v>
      </c>
      <c r="I130" s="101"/>
    </row>
    <row r="131" spans="1:9" ht="42" customHeight="1" hidden="1">
      <c r="A131" s="85" t="s">
        <v>144</v>
      </c>
      <c r="B131" s="84" t="s">
        <v>213</v>
      </c>
      <c r="C131" s="85" t="s">
        <v>378</v>
      </c>
      <c r="D131" s="100">
        <v>0</v>
      </c>
      <c r="E131" s="100">
        <v>771.9</v>
      </c>
      <c r="F131" s="100">
        <v>0</v>
      </c>
      <c r="G131" s="29" t="e">
        <f t="shared" si="6"/>
        <v>#DIV/0!</v>
      </c>
      <c r="H131" s="29">
        <f t="shared" si="5"/>
        <v>0</v>
      </c>
      <c r="I131" s="101"/>
    </row>
    <row r="132" spans="1:9" ht="26.25" customHeight="1">
      <c r="A132" s="129"/>
      <c r="B132" s="130" t="s">
        <v>68</v>
      </c>
      <c r="C132" s="129"/>
      <c r="D132" s="131">
        <f>D40+D59+D61+D66+D82+D97+D105+D109+D120+D124+D126+D128</f>
        <v>651651.2000000001</v>
      </c>
      <c r="E132" s="131">
        <f>E40+E59+E61+E66+E82+E97+E105+E109+E120+E124+E126+E128</f>
        <v>536253.8999999998</v>
      </c>
      <c r="F132" s="131">
        <f>F40+F59+F61+F66+F82+F97+F105+F109+F120+F124+F126+F128</f>
        <v>550049.0000000001</v>
      </c>
      <c r="G132" s="28">
        <f t="shared" si="6"/>
        <v>0.8440849951630567</v>
      </c>
      <c r="H132" s="28">
        <f t="shared" si="5"/>
        <v>1.025724941114648</v>
      </c>
      <c r="I132" s="101"/>
    </row>
    <row r="133" spans="1:9" ht="19.5" customHeight="1">
      <c r="A133" s="83"/>
      <c r="B133" s="84" t="s">
        <v>83</v>
      </c>
      <c r="C133" s="85"/>
      <c r="D133" s="133">
        <f>D128+D60</f>
        <v>2480.5</v>
      </c>
      <c r="E133" s="133">
        <f>E128+E60</f>
        <v>3848.1000000000004</v>
      </c>
      <c r="F133" s="133">
        <f>F128+F60</f>
        <v>2276.8</v>
      </c>
      <c r="G133" s="29">
        <f t="shared" si="6"/>
        <v>0.9178794597863335</v>
      </c>
      <c r="H133" s="29">
        <f t="shared" si="5"/>
        <v>0.5916686156804657</v>
      </c>
      <c r="I133" s="101"/>
    </row>
    <row r="134" spans="4:7" ht="15">
      <c r="D134" s="136"/>
      <c r="E134" s="136"/>
      <c r="F134" s="136"/>
      <c r="G134" s="137"/>
    </row>
    <row r="135" spans="4:7" ht="15">
      <c r="D135" s="136"/>
      <c r="E135" s="136"/>
      <c r="F135" s="136"/>
      <c r="G135" s="137"/>
    </row>
    <row r="136" spans="2:7" ht="15.75">
      <c r="B136" s="138" t="s">
        <v>93</v>
      </c>
      <c r="C136" s="139"/>
      <c r="D136" s="136"/>
      <c r="E136" s="136"/>
      <c r="F136" s="136">
        <v>2546.5</v>
      </c>
      <c r="G136" s="137"/>
    </row>
    <row r="137" spans="2:7" ht="15.75">
      <c r="B137" s="138"/>
      <c r="C137" s="139"/>
      <c r="D137" s="136"/>
      <c r="E137" s="136"/>
      <c r="F137" s="136"/>
      <c r="G137" s="137"/>
    </row>
    <row r="138" spans="2:7" ht="15.75">
      <c r="B138" s="138" t="s">
        <v>84</v>
      </c>
      <c r="C138" s="139"/>
      <c r="D138" s="136"/>
      <c r="E138" s="136"/>
      <c r="F138" s="136"/>
      <c r="G138" s="137"/>
    </row>
    <row r="139" spans="2:9" ht="15.75">
      <c r="B139" s="138" t="s">
        <v>85</v>
      </c>
      <c r="C139" s="139"/>
      <c r="D139" s="136"/>
      <c r="E139" s="136"/>
      <c r="F139" s="136">
        <v>9600</v>
      </c>
      <c r="G139" s="137"/>
      <c r="H139" s="31"/>
      <c r="I139" s="140"/>
    </row>
    <row r="140" spans="2:7" ht="15.75">
      <c r="B140" s="138"/>
      <c r="C140" s="139"/>
      <c r="D140" s="136"/>
      <c r="E140" s="136"/>
      <c r="F140" s="136"/>
      <c r="G140" s="137"/>
    </row>
    <row r="141" spans="2:7" ht="15.75">
      <c r="B141" s="138" t="s">
        <v>86</v>
      </c>
      <c r="C141" s="139"/>
      <c r="D141" s="136"/>
      <c r="E141" s="136"/>
      <c r="F141" s="136"/>
      <c r="G141" s="137"/>
    </row>
    <row r="142" spans="2:9" ht="15.75">
      <c r="B142" s="138" t="s">
        <v>87</v>
      </c>
      <c r="C142" s="139"/>
      <c r="D142" s="136"/>
      <c r="E142" s="136"/>
      <c r="F142" s="136">
        <v>10000</v>
      </c>
      <c r="G142" s="137"/>
      <c r="H142" s="31"/>
      <c r="I142" s="140"/>
    </row>
    <row r="143" spans="2:7" ht="15.75">
      <c r="B143" s="138"/>
      <c r="C143" s="139"/>
      <c r="D143" s="136"/>
      <c r="E143" s="136"/>
      <c r="F143" s="136"/>
      <c r="G143" s="137"/>
    </row>
    <row r="144" spans="2:7" ht="15.75">
      <c r="B144" s="138" t="s">
        <v>88</v>
      </c>
      <c r="C144" s="139"/>
      <c r="D144" s="136"/>
      <c r="E144" s="136"/>
      <c r="F144" s="136"/>
      <c r="G144" s="137"/>
    </row>
    <row r="145" spans="2:9" ht="15.75">
      <c r="B145" s="138" t="s">
        <v>89</v>
      </c>
      <c r="C145" s="139"/>
      <c r="D145" s="136"/>
      <c r="E145" s="136"/>
      <c r="F145" s="136">
        <v>6075</v>
      </c>
      <c r="G145" s="137"/>
      <c r="H145" s="32"/>
      <c r="I145" s="141"/>
    </row>
    <row r="146" spans="2:7" ht="15.75">
      <c r="B146" s="138"/>
      <c r="C146" s="139"/>
      <c r="D146" s="136"/>
      <c r="E146" s="136"/>
      <c r="F146" s="136"/>
      <c r="G146" s="137"/>
    </row>
    <row r="147" spans="2:7" ht="15.75">
      <c r="B147" s="138" t="s">
        <v>90</v>
      </c>
      <c r="C147" s="139"/>
      <c r="D147" s="136"/>
      <c r="E147" s="136"/>
      <c r="F147" s="136"/>
      <c r="G147" s="137"/>
    </row>
    <row r="148" spans="2:9" ht="15.75">
      <c r="B148" s="138" t="s">
        <v>91</v>
      </c>
      <c r="C148" s="139"/>
      <c r="D148" s="136"/>
      <c r="E148" s="136"/>
      <c r="F148" s="136">
        <v>9000</v>
      </c>
      <c r="G148" s="137"/>
      <c r="H148" s="33"/>
      <c r="I148" s="141"/>
    </row>
    <row r="149" spans="2:7" ht="15.75">
      <c r="B149" s="138"/>
      <c r="C149" s="139"/>
      <c r="D149" s="136"/>
      <c r="E149" s="136"/>
      <c r="F149" s="136"/>
      <c r="G149" s="137"/>
    </row>
    <row r="150" spans="2:7" ht="15.75">
      <c r="B150" s="138"/>
      <c r="C150" s="139"/>
      <c r="D150" s="136"/>
      <c r="E150" s="136"/>
      <c r="F150" s="136"/>
      <c r="G150" s="137"/>
    </row>
    <row r="151" spans="2:9" ht="15.75">
      <c r="B151" s="138" t="s">
        <v>92</v>
      </c>
      <c r="C151" s="139"/>
      <c r="D151" s="136"/>
      <c r="E151" s="136"/>
      <c r="F151" s="136">
        <f>F136+F35+F139+F142-F132-F145-F148</f>
        <v>3535.29999999993</v>
      </c>
      <c r="G151" s="137"/>
      <c r="H151" s="34"/>
      <c r="I151" s="142"/>
    </row>
    <row r="152" spans="4:7" ht="15">
      <c r="D152" s="136"/>
      <c r="E152" s="136"/>
      <c r="F152" s="136"/>
      <c r="G152" s="137"/>
    </row>
    <row r="153" spans="4:7" ht="15">
      <c r="D153" s="136"/>
      <c r="E153" s="136"/>
      <c r="F153" s="136"/>
      <c r="G153" s="137"/>
    </row>
    <row r="154" spans="2:7" ht="15.75">
      <c r="B154" s="138" t="s">
        <v>94</v>
      </c>
      <c r="C154" s="139"/>
      <c r="D154" s="136"/>
      <c r="E154" s="136"/>
      <c r="F154" s="136"/>
      <c r="G154" s="137"/>
    </row>
    <row r="155" spans="2:7" ht="15.75">
      <c r="B155" s="138" t="s">
        <v>95</v>
      </c>
      <c r="C155" s="139"/>
      <c r="D155" s="136"/>
      <c r="E155" s="136"/>
      <c r="F155" s="136"/>
      <c r="G155" s="137"/>
    </row>
    <row r="156" spans="2:7" ht="15.75">
      <c r="B156" s="138" t="s">
        <v>96</v>
      </c>
      <c r="C156" s="139"/>
      <c r="D156" s="136"/>
      <c r="E156" s="136"/>
      <c r="F156" s="136"/>
      <c r="G156" s="137"/>
    </row>
  </sheetData>
  <sheetProtection/>
  <mergeCells count="21">
    <mergeCell ref="C38:C39"/>
    <mergeCell ref="F2:F3"/>
    <mergeCell ref="E2:E3"/>
    <mergeCell ref="A1:H1"/>
    <mergeCell ref="A38:A39"/>
    <mergeCell ref="H38:H39"/>
    <mergeCell ref="B38:B39"/>
    <mergeCell ref="D38:D39"/>
    <mergeCell ref="G38:G39"/>
    <mergeCell ref="B2:B3"/>
    <mergeCell ref="C2:C3"/>
    <mergeCell ref="G2:G3"/>
    <mergeCell ref="A37:H37"/>
    <mergeCell ref="A2:A3"/>
    <mergeCell ref="L43:N44"/>
    <mergeCell ref="F38:F39"/>
    <mergeCell ref="J43:K43"/>
    <mergeCell ref="H2:H3"/>
    <mergeCell ref="J44:K44"/>
    <mergeCell ref="D2:D3"/>
    <mergeCell ref="E38:E39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25"/>
  <sheetViews>
    <sheetView zoomScalePageLayoutView="0" workbookViewId="0" topLeftCell="A1">
      <selection activeCell="J1" sqref="A1:J16384"/>
    </sheetView>
  </sheetViews>
  <sheetFormatPr defaultColWidth="9.140625" defaultRowHeight="12.75"/>
  <cols>
    <col min="1" max="1" width="6.7109375" style="15" customWidth="1"/>
    <col min="2" max="2" width="45.8515625" style="15" customWidth="1"/>
    <col min="3" max="3" width="11.57421875" style="180" customWidth="1"/>
    <col min="4" max="4" width="14.421875" style="15" customWidth="1"/>
    <col min="5" max="5" width="14.8515625" style="15" hidden="1" customWidth="1"/>
    <col min="6" max="6" width="13.57421875" style="15" customWidth="1"/>
    <col min="7" max="7" width="11.57421875" style="15" customWidth="1"/>
    <col min="8" max="8" width="11.8515625" style="15" hidden="1" customWidth="1"/>
    <col min="9" max="9" width="12.28125" style="15" customWidth="1"/>
    <col min="10" max="10" width="9.140625" style="15" customWidth="1"/>
    <col min="11" max="16384" width="9.140625" style="1" customWidth="1"/>
  </cols>
  <sheetData>
    <row r="1" spans="1:10" s="6" customFormat="1" ht="55.5" customHeight="1">
      <c r="A1" s="61" t="s">
        <v>424</v>
      </c>
      <c r="B1" s="61"/>
      <c r="C1" s="61"/>
      <c r="D1" s="61"/>
      <c r="E1" s="61"/>
      <c r="F1" s="61"/>
      <c r="G1" s="61"/>
      <c r="H1" s="61"/>
      <c r="I1" s="17"/>
      <c r="J1" s="17"/>
    </row>
    <row r="2" spans="1:8" ht="12.75" customHeight="1">
      <c r="A2" s="143"/>
      <c r="B2" s="144" t="s">
        <v>2</v>
      </c>
      <c r="C2" s="145"/>
      <c r="D2" s="146" t="s">
        <v>3</v>
      </c>
      <c r="E2" s="65" t="s">
        <v>404</v>
      </c>
      <c r="F2" s="146" t="s">
        <v>4</v>
      </c>
      <c r="G2" s="146" t="s">
        <v>5</v>
      </c>
      <c r="H2" s="65" t="s">
        <v>405</v>
      </c>
    </row>
    <row r="3" spans="1:8" ht="18" customHeight="1">
      <c r="A3" s="147"/>
      <c r="B3" s="144"/>
      <c r="C3" s="145"/>
      <c r="D3" s="146"/>
      <c r="E3" s="66"/>
      <c r="F3" s="146"/>
      <c r="G3" s="146"/>
      <c r="H3" s="66"/>
    </row>
    <row r="4" spans="1:8" ht="15">
      <c r="A4" s="147"/>
      <c r="B4" s="148" t="s">
        <v>82</v>
      </c>
      <c r="C4" s="149"/>
      <c r="D4" s="150">
        <f>D5+D6+D7+D8+D9+D10+D11+D12+D13+D14+D15+D16+D17+D18+D19</f>
        <v>69693.2</v>
      </c>
      <c r="E4" s="150">
        <f>E5+E6+E7+E8+E9+E10+E11+E12+E13+E14+E15+E16+E17+E18+E19</f>
        <v>49078.7</v>
      </c>
      <c r="F4" s="150">
        <f>F5+F6+F7+F8+F9+F10+F11+F12+F13+F14+F15+F16+F17+F18+F19</f>
        <v>63815.299999999996</v>
      </c>
      <c r="G4" s="35">
        <f aca="true" t="shared" si="0" ref="G4:G28">F4/D4</f>
        <v>0.9156603513685696</v>
      </c>
      <c r="H4" s="35">
        <f>F4/E4</f>
        <v>1.3002646769372457</v>
      </c>
    </row>
    <row r="5" spans="1:8" ht="15">
      <c r="A5" s="147"/>
      <c r="B5" s="151" t="s">
        <v>6</v>
      </c>
      <c r="C5" s="152"/>
      <c r="D5" s="153">
        <v>38990</v>
      </c>
      <c r="E5" s="153">
        <v>28800</v>
      </c>
      <c r="F5" s="153">
        <v>34327.7</v>
      </c>
      <c r="G5" s="36">
        <f t="shared" si="0"/>
        <v>0.880423185432162</v>
      </c>
      <c r="H5" s="36">
        <f aca="true" t="shared" si="1" ref="H5:H28">F5/E5</f>
        <v>1.1919340277777777</v>
      </c>
    </row>
    <row r="6" spans="1:8" ht="15">
      <c r="A6" s="147"/>
      <c r="B6" s="151" t="s">
        <v>252</v>
      </c>
      <c r="C6" s="152"/>
      <c r="D6" s="153">
        <v>5013.8</v>
      </c>
      <c r="E6" s="153">
        <v>3234</v>
      </c>
      <c r="F6" s="153">
        <v>5036.9</v>
      </c>
      <c r="G6" s="36">
        <f t="shared" si="0"/>
        <v>1.0046072838964457</v>
      </c>
      <c r="H6" s="36">
        <f t="shared" si="1"/>
        <v>1.557482993197279</v>
      </c>
    </row>
    <row r="7" spans="1:8" ht="15">
      <c r="A7" s="147"/>
      <c r="B7" s="151" t="s">
        <v>8</v>
      </c>
      <c r="C7" s="152"/>
      <c r="D7" s="153">
        <v>900</v>
      </c>
      <c r="E7" s="153">
        <v>700</v>
      </c>
      <c r="F7" s="153">
        <v>860.3</v>
      </c>
      <c r="G7" s="36">
        <f t="shared" si="0"/>
        <v>0.9558888888888888</v>
      </c>
      <c r="H7" s="36">
        <f t="shared" si="1"/>
        <v>1.2289999999999999</v>
      </c>
    </row>
    <row r="8" spans="1:8" ht="15">
      <c r="A8" s="147"/>
      <c r="B8" s="151" t="s">
        <v>9</v>
      </c>
      <c r="C8" s="152"/>
      <c r="D8" s="153">
        <v>6940</v>
      </c>
      <c r="E8" s="153">
        <v>3500</v>
      </c>
      <c r="F8" s="153">
        <v>8496.4</v>
      </c>
      <c r="G8" s="36">
        <f t="shared" si="0"/>
        <v>1.2242651296829972</v>
      </c>
      <c r="H8" s="36">
        <f t="shared" si="1"/>
        <v>2.427542857142857</v>
      </c>
    </row>
    <row r="9" spans="1:8" ht="15">
      <c r="A9" s="147"/>
      <c r="B9" s="151" t="s">
        <v>10</v>
      </c>
      <c r="C9" s="152"/>
      <c r="D9" s="153">
        <v>13000</v>
      </c>
      <c r="E9" s="153">
        <v>9400</v>
      </c>
      <c r="F9" s="153">
        <v>10414.5</v>
      </c>
      <c r="G9" s="36">
        <f t="shared" si="0"/>
        <v>0.8011153846153846</v>
      </c>
      <c r="H9" s="36">
        <f t="shared" si="1"/>
        <v>1.1079255319148935</v>
      </c>
    </row>
    <row r="10" spans="1:8" ht="15">
      <c r="A10" s="147"/>
      <c r="B10" s="151" t="s">
        <v>106</v>
      </c>
      <c r="C10" s="152"/>
      <c r="D10" s="153">
        <v>0</v>
      </c>
      <c r="E10" s="153">
        <v>0</v>
      </c>
      <c r="F10" s="153">
        <v>0</v>
      </c>
      <c r="G10" s="36">
        <v>0</v>
      </c>
      <c r="H10" s="36">
        <v>0</v>
      </c>
    </row>
    <row r="11" spans="1:8" ht="15">
      <c r="A11" s="147"/>
      <c r="B11" s="151" t="s">
        <v>403</v>
      </c>
      <c r="C11" s="152"/>
      <c r="D11" s="153">
        <v>0</v>
      </c>
      <c r="E11" s="153">
        <v>0</v>
      </c>
      <c r="F11" s="153">
        <v>0</v>
      </c>
      <c r="G11" s="36">
        <v>0</v>
      </c>
      <c r="H11" s="36">
        <v>0</v>
      </c>
    </row>
    <row r="12" spans="1:8" ht="15">
      <c r="A12" s="147"/>
      <c r="B12" s="151" t="s">
        <v>12</v>
      </c>
      <c r="C12" s="152"/>
      <c r="D12" s="153">
        <v>1700</v>
      </c>
      <c r="E12" s="153">
        <v>1340</v>
      </c>
      <c r="F12" s="153">
        <v>1618.2</v>
      </c>
      <c r="G12" s="36">
        <f t="shared" si="0"/>
        <v>0.9518823529411765</v>
      </c>
      <c r="H12" s="36">
        <f t="shared" si="1"/>
        <v>1.2076119402985075</v>
      </c>
    </row>
    <row r="13" spans="1:8" ht="15">
      <c r="A13" s="147"/>
      <c r="B13" s="151" t="s">
        <v>13</v>
      </c>
      <c r="C13" s="152"/>
      <c r="D13" s="153">
        <v>2000</v>
      </c>
      <c r="E13" s="153">
        <v>1400</v>
      </c>
      <c r="F13" s="153">
        <v>1960.1</v>
      </c>
      <c r="G13" s="36">
        <f t="shared" si="0"/>
        <v>0.98005</v>
      </c>
      <c r="H13" s="36">
        <f t="shared" si="1"/>
        <v>1.4000714285714284</v>
      </c>
    </row>
    <row r="14" spans="1:8" ht="15">
      <c r="A14" s="147"/>
      <c r="B14" s="151" t="s">
        <v>97</v>
      </c>
      <c r="C14" s="152"/>
      <c r="D14" s="153">
        <v>320</v>
      </c>
      <c r="E14" s="153">
        <v>220</v>
      </c>
      <c r="F14" s="153">
        <v>308.7</v>
      </c>
      <c r="G14" s="36">
        <f t="shared" si="0"/>
        <v>0.9646874999999999</v>
      </c>
      <c r="H14" s="36">
        <f t="shared" si="1"/>
        <v>1.403181818181818</v>
      </c>
    </row>
    <row r="15" spans="1:8" ht="15">
      <c r="A15" s="147"/>
      <c r="B15" s="151" t="s">
        <v>16</v>
      </c>
      <c r="C15" s="152"/>
      <c r="D15" s="153">
        <v>0</v>
      </c>
      <c r="E15" s="153">
        <v>0</v>
      </c>
      <c r="F15" s="153">
        <v>0</v>
      </c>
      <c r="G15" s="36">
        <v>0</v>
      </c>
      <c r="H15" s="36">
        <v>0</v>
      </c>
    </row>
    <row r="16" spans="1:8" ht="15">
      <c r="A16" s="147"/>
      <c r="B16" s="151" t="s">
        <v>123</v>
      </c>
      <c r="C16" s="152"/>
      <c r="D16" s="153">
        <v>0</v>
      </c>
      <c r="E16" s="153">
        <v>0</v>
      </c>
      <c r="F16" s="153">
        <v>3.3</v>
      </c>
      <c r="G16" s="36">
        <v>0</v>
      </c>
      <c r="H16" s="36">
        <v>0</v>
      </c>
    </row>
    <row r="17" spans="1:8" ht="15">
      <c r="A17" s="147"/>
      <c r="B17" s="151" t="s">
        <v>286</v>
      </c>
      <c r="C17" s="152"/>
      <c r="D17" s="153">
        <v>774.7</v>
      </c>
      <c r="E17" s="153">
        <v>430</v>
      </c>
      <c r="F17" s="153">
        <v>736.1</v>
      </c>
      <c r="G17" s="36">
        <f t="shared" si="0"/>
        <v>0.9501742610042597</v>
      </c>
      <c r="H17" s="36">
        <f t="shared" si="1"/>
        <v>1.7118604651162792</v>
      </c>
    </row>
    <row r="18" spans="1:8" ht="15">
      <c r="A18" s="147"/>
      <c r="B18" s="151" t="s">
        <v>119</v>
      </c>
      <c r="C18" s="152"/>
      <c r="D18" s="153">
        <v>54.7</v>
      </c>
      <c r="E18" s="153">
        <v>54.7</v>
      </c>
      <c r="F18" s="153">
        <v>53.1</v>
      </c>
      <c r="G18" s="36">
        <f t="shared" si="0"/>
        <v>0.9707495429616088</v>
      </c>
      <c r="H18" s="36">
        <f t="shared" si="1"/>
        <v>0.9707495429616088</v>
      </c>
    </row>
    <row r="19" spans="1:8" ht="15">
      <c r="A19" s="147"/>
      <c r="B19" s="151" t="s">
        <v>22</v>
      </c>
      <c r="C19" s="152"/>
      <c r="D19" s="153">
        <v>0</v>
      </c>
      <c r="E19" s="153">
        <v>0</v>
      </c>
      <c r="F19" s="153">
        <v>0</v>
      </c>
      <c r="G19" s="36">
        <v>0</v>
      </c>
      <c r="H19" s="36">
        <v>0</v>
      </c>
    </row>
    <row r="20" spans="1:8" ht="24.75" customHeight="1">
      <c r="A20" s="147"/>
      <c r="B20" s="154" t="s">
        <v>81</v>
      </c>
      <c r="C20" s="155"/>
      <c r="D20" s="153">
        <f>D21+D22+D24+D25+D23+D26</f>
        <v>31618.7</v>
      </c>
      <c r="E20" s="153">
        <f>E21+E22+E24+E25+E23+E26</f>
        <v>31214.1</v>
      </c>
      <c r="F20" s="153">
        <f>F21+F22+F24+F25+F23+F26</f>
        <v>31472.1</v>
      </c>
      <c r="G20" s="36">
        <f t="shared" si="0"/>
        <v>0.9953635032433338</v>
      </c>
      <c r="H20" s="36">
        <f t="shared" si="1"/>
        <v>1.0082654954011168</v>
      </c>
    </row>
    <row r="21" spans="1:8" ht="15">
      <c r="A21" s="147"/>
      <c r="B21" s="151" t="s">
        <v>24</v>
      </c>
      <c r="C21" s="152"/>
      <c r="D21" s="153">
        <v>1618.7</v>
      </c>
      <c r="E21" s="153">
        <v>1214.1</v>
      </c>
      <c r="F21" s="153">
        <v>1472.1</v>
      </c>
      <c r="G21" s="36">
        <f t="shared" si="0"/>
        <v>0.9094334960153209</v>
      </c>
      <c r="H21" s="36">
        <f t="shared" si="1"/>
        <v>1.2125030887076846</v>
      </c>
    </row>
    <row r="22" spans="1:8" ht="15" hidden="1">
      <c r="A22" s="147"/>
      <c r="B22" s="151" t="s">
        <v>264</v>
      </c>
      <c r="C22" s="152"/>
      <c r="D22" s="153">
        <v>0</v>
      </c>
      <c r="E22" s="153">
        <v>0</v>
      </c>
      <c r="F22" s="153">
        <v>0</v>
      </c>
      <c r="G22" s="36" t="e">
        <f t="shared" si="0"/>
        <v>#DIV/0!</v>
      </c>
      <c r="H22" s="36" t="e">
        <f t="shared" si="1"/>
        <v>#DIV/0!</v>
      </c>
    </row>
    <row r="23" spans="1:8" ht="15" hidden="1">
      <c r="A23" s="147"/>
      <c r="B23" s="156" t="s">
        <v>274</v>
      </c>
      <c r="C23" s="157"/>
      <c r="D23" s="153">
        <v>0</v>
      </c>
      <c r="E23" s="153">
        <v>0</v>
      </c>
      <c r="F23" s="153">
        <v>0</v>
      </c>
      <c r="G23" s="36" t="e">
        <f t="shared" si="0"/>
        <v>#DIV/0!</v>
      </c>
      <c r="H23" s="36" t="e">
        <f t="shared" si="1"/>
        <v>#DIV/0!</v>
      </c>
    </row>
    <row r="24" spans="1:8" ht="57" customHeight="1">
      <c r="A24" s="147"/>
      <c r="B24" s="151" t="s">
        <v>400</v>
      </c>
      <c r="C24" s="152"/>
      <c r="D24" s="153">
        <v>30000</v>
      </c>
      <c r="E24" s="153">
        <v>30000</v>
      </c>
      <c r="F24" s="153">
        <v>30000</v>
      </c>
      <c r="G24" s="36">
        <f t="shared" si="0"/>
        <v>1</v>
      </c>
      <c r="H24" s="36">
        <f t="shared" si="1"/>
        <v>1</v>
      </c>
    </row>
    <row r="25" spans="1:8" ht="29.25" customHeight="1" hidden="1">
      <c r="A25" s="147"/>
      <c r="B25" s="151" t="s">
        <v>27</v>
      </c>
      <c r="C25" s="152"/>
      <c r="D25" s="153">
        <v>0</v>
      </c>
      <c r="E25" s="153">
        <v>0</v>
      </c>
      <c r="F25" s="153">
        <v>0</v>
      </c>
      <c r="G25" s="36" t="e">
        <f t="shared" si="0"/>
        <v>#DIV/0!</v>
      </c>
      <c r="H25" s="36" t="e">
        <f t="shared" si="1"/>
        <v>#DIV/0!</v>
      </c>
    </row>
    <row r="26" spans="1:8" ht="14.25" customHeight="1" hidden="1" thickBot="1">
      <c r="A26" s="147"/>
      <c r="B26" s="158" t="s">
        <v>154</v>
      </c>
      <c r="C26" s="152"/>
      <c r="D26" s="159">
        <v>0</v>
      </c>
      <c r="E26" s="159">
        <v>0</v>
      </c>
      <c r="F26" s="159">
        <v>0</v>
      </c>
      <c r="G26" s="36" t="e">
        <f t="shared" si="0"/>
        <v>#DIV/0!</v>
      </c>
      <c r="H26" s="36" t="e">
        <f t="shared" si="1"/>
        <v>#DIV/0!</v>
      </c>
    </row>
    <row r="27" spans="1:8" ht="18.75">
      <c r="A27" s="147"/>
      <c r="B27" s="160" t="s">
        <v>28</v>
      </c>
      <c r="C27" s="161"/>
      <c r="D27" s="162">
        <f>D4+D20</f>
        <v>101311.9</v>
      </c>
      <c r="E27" s="162">
        <f>E4+E20</f>
        <v>80292.79999999999</v>
      </c>
      <c r="F27" s="162">
        <f>F4+F20</f>
        <v>95287.4</v>
      </c>
      <c r="G27" s="36">
        <f t="shared" si="0"/>
        <v>0.9405351197638184</v>
      </c>
      <c r="H27" s="36">
        <f t="shared" si="1"/>
        <v>1.1867489986648867</v>
      </c>
    </row>
    <row r="28" spans="1:8" ht="15">
      <c r="A28" s="147"/>
      <c r="B28" s="151" t="s">
        <v>107</v>
      </c>
      <c r="C28" s="152"/>
      <c r="D28" s="153">
        <f>D4</f>
        <v>69693.2</v>
      </c>
      <c r="E28" s="153">
        <f>E4</f>
        <v>49078.7</v>
      </c>
      <c r="F28" s="153">
        <f>F4</f>
        <v>63815.299999999996</v>
      </c>
      <c r="G28" s="36">
        <f t="shared" si="0"/>
        <v>0.9156603513685696</v>
      </c>
      <c r="H28" s="36">
        <f t="shared" si="1"/>
        <v>1.3002646769372457</v>
      </c>
    </row>
    <row r="29" spans="1:8" ht="12.75">
      <c r="A29" s="62"/>
      <c r="B29" s="63"/>
      <c r="C29" s="63"/>
      <c r="D29" s="63"/>
      <c r="E29" s="63"/>
      <c r="F29" s="63"/>
      <c r="G29" s="63"/>
      <c r="H29" s="64"/>
    </row>
    <row r="30" spans="1:8" ht="15" customHeight="1">
      <c r="A30" s="163" t="s">
        <v>158</v>
      </c>
      <c r="B30" s="164" t="s">
        <v>29</v>
      </c>
      <c r="C30" s="165" t="s">
        <v>160</v>
      </c>
      <c r="D30" s="166" t="s">
        <v>3</v>
      </c>
      <c r="E30" s="59" t="s">
        <v>404</v>
      </c>
      <c r="F30" s="167" t="s">
        <v>4</v>
      </c>
      <c r="G30" s="167" t="s">
        <v>5</v>
      </c>
      <c r="H30" s="59" t="s">
        <v>405</v>
      </c>
    </row>
    <row r="31" spans="1:8" ht="15" customHeight="1">
      <c r="A31" s="163"/>
      <c r="B31" s="164"/>
      <c r="C31" s="168"/>
      <c r="D31" s="166"/>
      <c r="E31" s="60"/>
      <c r="F31" s="167"/>
      <c r="G31" s="167"/>
      <c r="H31" s="60"/>
    </row>
    <row r="32" spans="1:8" ht="12.75">
      <c r="A32" s="155" t="s">
        <v>69</v>
      </c>
      <c r="B32" s="154" t="s">
        <v>30</v>
      </c>
      <c r="C32" s="155"/>
      <c r="D32" s="169">
        <f>D33+D34+D35+D36</f>
        <v>2556.7999999999997</v>
      </c>
      <c r="E32" s="169">
        <f>E33+E34+E35+E36</f>
        <v>2287.8999999999996</v>
      </c>
      <c r="F32" s="169">
        <f>F33+F34+F35+F36</f>
        <v>2253.7</v>
      </c>
      <c r="G32" s="48">
        <f>F32/D32</f>
        <v>0.8814533792240301</v>
      </c>
      <c r="H32" s="48">
        <f>F32/E32</f>
        <v>0.9850517942217755</v>
      </c>
    </row>
    <row r="33" spans="1:8" ht="31.5" customHeight="1">
      <c r="A33" s="152" t="s">
        <v>71</v>
      </c>
      <c r="B33" s="151" t="s">
        <v>220</v>
      </c>
      <c r="C33" s="152" t="s">
        <v>71</v>
      </c>
      <c r="D33" s="170">
        <v>923</v>
      </c>
      <c r="E33" s="170">
        <v>725.2</v>
      </c>
      <c r="F33" s="170">
        <v>789.1</v>
      </c>
      <c r="G33" s="48">
        <f aca="true" t="shared" si="2" ref="G33:G97">F33/D33</f>
        <v>0.8549295774647887</v>
      </c>
      <c r="H33" s="48">
        <f aca="true" t="shared" si="3" ref="H33:H97">F33/E33</f>
        <v>1.0881136238279094</v>
      </c>
    </row>
    <row r="34" spans="1:8" ht="53.25" customHeight="1">
      <c r="A34" s="152" t="s">
        <v>72</v>
      </c>
      <c r="B34" s="151" t="s">
        <v>162</v>
      </c>
      <c r="C34" s="152" t="s">
        <v>72</v>
      </c>
      <c r="D34" s="170">
        <v>2</v>
      </c>
      <c r="E34" s="170">
        <v>2</v>
      </c>
      <c r="F34" s="170">
        <v>2</v>
      </c>
      <c r="G34" s="48">
        <f t="shared" si="2"/>
        <v>1</v>
      </c>
      <c r="H34" s="48">
        <f t="shared" si="3"/>
        <v>1</v>
      </c>
    </row>
    <row r="35" spans="1:8" ht="12.75" hidden="1">
      <c r="A35" s="152" t="s">
        <v>74</v>
      </c>
      <c r="B35" s="151" t="s">
        <v>184</v>
      </c>
      <c r="C35" s="152" t="s">
        <v>74</v>
      </c>
      <c r="D35" s="170">
        <v>0</v>
      </c>
      <c r="E35" s="170">
        <v>30</v>
      </c>
      <c r="F35" s="170">
        <v>0</v>
      </c>
      <c r="G35" s="48" t="e">
        <f t="shared" si="2"/>
        <v>#DIV/0!</v>
      </c>
      <c r="H35" s="48">
        <f t="shared" si="3"/>
        <v>0</v>
      </c>
    </row>
    <row r="36" spans="1:9" ht="14.25" customHeight="1">
      <c r="A36" s="152" t="s">
        <v>129</v>
      </c>
      <c r="B36" s="151" t="s">
        <v>117</v>
      </c>
      <c r="C36" s="152"/>
      <c r="D36" s="170">
        <f>D37+D38+D39+D40+D44+D45+D42+D41+D43</f>
        <v>1631.7999999999997</v>
      </c>
      <c r="E36" s="170">
        <f>E37+E38+E39+E40+E44+E45+E42+E41+E43</f>
        <v>1530.6999999999998</v>
      </c>
      <c r="F36" s="170">
        <f>F37+F38+F39+F40+F44+F45+F42+F41+F43</f>
        <v>1462.6</v>
      </c>
      <c r="G36" s="48">
        <f t="shared" si="2"/>
        <v>0.8963108224047066</v>
      </c>
      <c r="H36" s="48">
        <f t="shared" si="3"/>
        <v>0.955510550728425</v>
      </c>
      <c r="I36" s="26"/>
    </row>
    <row r="37" spans="1:10" s="8" customFormat="1" ht="34.5" customHeight="1">
      <c r="A37" s="171"/>
      <c r="B37" s="172" t="s">
        <v>207</v>
      </c>
      <c r="C37" s="171" t="s">
        <v>309</v>
      </c>
      <c r="D37" s="173">
        <v>610.5</v>
      </c>
      <c r="E37" s="173">
        <v>548</v>
      </c>
      <c r="F37" s="173">
        <v>607</v>
      </c>
      <c r="G37" s="48">
        <f t="shared" si="2"/>
        <v>0.9942669942669943</v>
      </c>
      <c r="H37" s="48">
        <f t="shared" si="3"/>
        <v>1.1076642335766422</v>
      </c>
      <c r="I37" s="27"/>
      <c r="J37" s="22"/>
    </row>
    <row r="38" spans="1:9" s="22" customFormat="1" ht="25.5">
      <c r="A38" s="171"/>
      <c r="B38" s="172" t="s">
        <v>235</v>
      </c>
      <c r="C38" s="171" t="s">
        <v>385</v>
      </c>
      <c r="D38" s="173">
        <v>482.3</v>
      </c>
      <c r="E38" s="173">
        <v>475.3</v>
      </c>
      <c r="F38" s="173">
        <v>369.2</v>
      </c>
      <c r="G38" s="48">
        <f t="shared" si="2"/>
        <v>0.765498652291105</v>
      </c>
      <c r="H38" s="48">
        <f t="shared" si="3"/>
        <v>0.7767725646959814</v>
      </c>
      <c r="I38" s="27"/>
    </row>
    <row r="39" spans="1:10" s="8" customFormat="1" ht="38.25">
      <c r="A39" s="171"/>
      <c r="B39" s="172" t="s">
        <v>203</v>
      </c>
      <c r="C39" s="171" t="s">
        <v>353</v>
      </c>
      <c r="D39" s="173">
        <v>27.6</v>
      </c>
      <c r="E39" s="173">
        <v>47.6</v>
      </c>
      <c r="F39" s="173">
        <v>3</v>
      </c>
      <c r="G39" s="48">
        <f t="shared" si="2"/>
        <v>0.10869565217391304</v>
      </c>
      <c r="H39" s="48">
        <f t="shared" si="3"/>
        <v>0.06302521008403361</v>
      </c>
      <c r="I39" s="27"/>
      <c r="J39" s="22"/>
    </row>
    <row r="40" spans="1:10" s="8" customFormat="1" ht="25.5" customHeight="1">
      <c r="A40" s="171"/>
      <c r="B40" s="172" t="s">
        <v>124</v>
      </c>
      <c r="C40" s="171" t="s">
        <v>368</v>
      </c>
      <c r="D40" s="173">
        <v>28</v>
      </c>
      <c r="E40" s="173">
        <v>28</v>
      </c>
      <c r="F40" s="173">
        <v>0</v>
      </c>
      <c r="G40" s="48">
        <f t="shared" si="2"/>
        <v>0</v>
      </c>
      <c r="H40" s="48">
        <f t="shared" si="3"/>
        <v>0</v>
      </c>
      <c r="I40" s="27"/>
      <c r="J40" s="22"/>
    </row>
    <row r="41" spans="1:10" s="8" customFormat="1" ht="12.75">
      <c r="A41" s="171"/>
      <c r="B41" s="172" t="s">
        <v>204</v>
      </c>
      <c r="C41" s="171" t="s">
        <v>299</v>
      </c>
      <c r="D41" s="173">
        <v>27.1</v>
      </c>
      <c r="E41" s="173">
        <v>27.1</v>
      </c>
      <c r="F41" s="173">
        <v>27.1</v>
      </c>
      <c r="G41" s="48">
        <f t="shared" si="2"/>
        <v>1</v>
      </c>
      <c r="H41" s="48">
        <f t="shared" si="3"/>
        <v>1</v>
      </c>
      <c r="I41" s="27"/>
      <c r="J41" s="22"/>
    </row>
    <row r="42" spans="1:10" s="8" customFormat="1" ht="31.5" customHeight="1" hidden="1">
      <c r="A42" s="171"/>
      <c r="B42" s="172" t="s">
        <v>253</v>
      </c>
      <c r="C42" s="171" t="s">
        <v>244</v>
      </c>
      <c r="D42" s="173">
        <v>0</v>
      </c>
      <c r="E42" s="173">
        <v>0</v>
      </c>
      <c r="F42" s="173">
        <v>0</v>
      </c>
      <c r="G42" s="48" t="e">
        <f t="shared" si="2"/>
        <v>#DIV/0!</v>
      </c>
      <c r="H42" s="48" t="e">
        <f t="shared" si="3"/>
        <v>#DIV/0!</v>
      </c>
      <c r="I42" s="27"/>
      <c r="J42" s="22"/>
    </row>
    <row r="43" spans="1:10" s="8" customFormat="1" ht="31.5" customHeight="1">
      <c r="A43" s="171"/>
      <c r="B43" s="172" t="s">
        <v>307</v>
      </c>
      <c r="C43" s="171" t="s">
        <v>308</v>
      </c>
      <c r="D43" s="173">
        <v>2</v>
      </c>
      <c r="E43" s="173">
        <v>2</v>
      </c>
      <c r="F43" s="173">
        <v>2</v>
      </c>
      <c r="G43" s="48">
        <f t="shared" si="2"/>
        <v>1</v>
      </c>
      <c r="H43" s="48">
        <f t="shared" si="3"/>
        <v>1</v>
      </c>
      <c r="I43" s="27"/>
      <c r="J43" s="22"/>
    </row>
    <row r="44" spans="1:10" s="8" customFormat="1" ht="25.5" customHeight="1">
      <c r="A44" s="171"/>
      <c r="B44" s="172" t="s">
        <v>310</v>
      </c>
      <c r="C44" s="171" t="s">
        <v>311</v>
      </c>
      <c r="D44" s="173">
        <v>271.5</v>
      </c>
      <c r="E44" s="173">
        <v>246</v>
      </c>
      <c r="F44" s="173">
        <v>271.5</v>
      </c>
      <c r="G44" s="48">
        <f t="shared" si="2"/>
        <v>1</v>
      </c>
      <c r="H44" s="48">
        <f t="shared" si="3"/>
        <v>1.103658536585366</v>
      </c>
      <c r="I44" s="27"/>
      <c r="J44" s="22"/>
    </row>
    <row r="45" spans="1:10" s="8" customFormat="1" ht="12.75">
      <c r="A45" s="171"/>
      <c r="B45" s="172" t="s">
        <v>242</v>
      </c>
      <c r="C45" s="171" t="s">
        <v>306</v>
      </c>
      <c r="D45" s="173">
        <v>182.8</v>
      </c>
      <c r="E45" s="173">
        <v>156.7</v>
      </c>
      <c r="F45" s="173">
        <v>182.8</v>
      </c>
      <c r="G45" s="48">
        <f t="shared" si="2"/>
        <v>1</v>
      </c>
      <c r="H45" s="48">
        <f t="shared" si="3"/>
        <v>1.166560306317805</v>
      </c>
      <c r="I45" s="27"/>
      <c r="J45" s="22"/>
    </row>
    <row r="46" spans="1:8" ht="18.75" customHeight="1">
      <c r="A46" s="174" t="s">
        <v>75</v>
      </c>
      <c r="B46" s="175" t="s">
        <v>38</v>
      </c>
      <c r="C46" s="174"/>
      <c r="D46" s="169">
        <f>D47</f>
        <v>630</v>
      </c>
      <c r="E46" s="169">
        <f>E47</f>
        <v>504.6</v>
      </c>
      <c r="F46" s="169">
        <f>F47</f>
        <v>549.6</v>
      </c>
      <c r="G46" s="48">
        <f t="shared" si="2"/>
        <v>0.8723809523809524</v>
      </c>
      <c r="H46" s="48">
        <f t="shared" si="3"/>
        <v>1.089179548156956</v>
      </c>
    </row>
    <row r="47" spans="1:8" ht="33" customHeight="1">
      <c r="A47" s="152" t="s">
        <v>157</v>
      </c>
      <c r="B47" s="151" t="s">
        <v>185</v>
      </c>
      <c r="C47" s="152"/>
      <c r="D47" s="170">
        <f>D48+D49+D50+D51</f>
        <v>630</v>
      </c>
      <c r="E47" s="170">
        <f>E48+E49+E50+E51</f>
        <v>504.6</v>
      </c>
      <c r="F47" s="170">
        <f>F48+F49+F50+F51</f>
        <v>549.6</v>
      </c>
      <c r="G47" s="48">
        <f t="shared" si="2"/>
        <v>0.8723809523809524</v>
      </c>
      <c r="H47" s="48">
        <f t="shared" si="3"/>
        <v>1.089179548156956</v>
      </c>
    </row>
    <row r="48" spans="1:10" s="8" customFormat="1" ht="54.75" customHeight="1">
      <c r="A48" s="171"/>
      <c r="B48" s="172" t="s">
        <v>315</v>
      </c>
      <c r="C48" s="171" t="s">
        <v>312</v>
      </c>
      <c r="D48" s="173">
        <v>39.6</v>
      </c>
      <c r="E48" s="173">
        <v>100</v>
      </c>
      <c r="F48" s="173">
        <v>0</v>
      </c>
      <c r="G48" s="48">
        <f t="shared" si="2"/>
        <v>0</v>
      </c>
      <c r="H48" s="48">
        <f t="shared" si="3"/>
        <v>0</v>
      </c>
      <c r="I48" s="22"/>
      <c r="J48" s="22"/>
    </row>
    <row r="49" spans="1:10" s="8" customFormat="1" ht="51" customHeight="1">
      <c r="A49" s="171"/>
      <c r="B49" s="172" t="s">
        <v>221</v>
      </c>
      <c r="C49" s="171" t="s">
        <v>313</v>
      </c>
      <c r="D49" s="173">
        <v>520</v>
      </c>
      <c r="E49" s="173">
        <v>404.6</v>
      </c>
      <c r="F49" s="173">
        <v>489.2</v>
      </c>
      <c r="G49" s="48">
        <f t="shared" si="2"/>
        <v>0.9407692307692308</v>
      </c>
      <c r="H49" s="48">
        <f t="shared" si="3"/>
        <v>1.209095402867029</v>
      </c>
      <c r="I49" s="22"/>
      <c r="J49" s="22"/>
    </row>
    <row r="50" spans="1:10" s="8" customFormat="1" ht="71.25" customHeight="1">
      <c r="A50" s="171"/>
      <c r="B50" s="172" t="s">
        <v>316</v>
      </c>
      <c r="C50" s="171" t="s">
        <v>314</v>
      </c>
      <c r="D50" s="173">
        <v>10</v>
      </c>
      <c r="E50" s="173">
        <v>0</v>
      </c>
      <c r="F50" s="173">
        <v>0</v>
      </c>
      <c r="G50" s="48">
        <f t="shared" si="2"/>
        <v>0</v>
      </c>
      <c r="H50" s="48">
        <v>0</v>
      </c>
      <c r="I50" s="22"/>
      <c r="J50" s="22"/>
    </row>
    <row r="51" spans="1:10" s="8" customFormat="1" ht="30" customHeight="1">
      <c r="A51" s="171"/>
      <c r="B51" s="172" t="s">
        <v>422</v>
      </c>
      <c r="C51" s="171" t="s">
        <v>421</v>
      </c>
      <c r="D51" s="173">
        <v>60.4</v>
      </c>
      <c r="E51" s="173"/>
      <c r="F51" s="173">
        <v>60.4</v>
      </c>
      <c r="G51" s="48">
        <f t="shared" si="2"/>
        <v>1</v>
      </c>
      <c r="H51" s="48"/>
      <c r="I51" s="22"/>
      <c r="J51" s="22"/>
    </row>
    <row r="52" spans="1:8" ht="34.5" customHeight="1">
      <c r="A52" s="155" t="s">
        <v>76</v>
      </c>
      <c r="B52" s="154" t="s">
        <v>40</v>
      </c>
      <c r="C52" s="155"/>
      <c r="D52" s="169">
        <f>SUM(D54:D58)</f>
        <v>42825.4</v>
      </c>
      <c r="E52" s="169">
        <f>SUM(E54:E58)</f>
        <v>40789.9</v>
      </c>
      <c r="F52" s="169">
        <f>SUM(F54:F58)</f>
        <v>39425.3</v>
      </c>
      <c r="G52" s="48">
        <f t="shared" si="2"/>
        <v>0.9206055284947718</v>
      </c>
      <c r="H52" s="48">
        <f t="shared" si="3"/>
        <v>0.9665456399746016</v>
      </c>
    </row>
    <row r="53" spans="1:8" ht="22.5" customHeight="1">
      <c r="A53" s="155" t="s">
        <v>120</v>
      </c>
      <c r="B53" s="154" t="s">
        <v>186</v>
      </c>
      <c r="C53" s="155"/>
      <c r="D53" s="169">
        <f>D56+D55+D54+D57</f>
        <v>42673.9</v>
      </c>
      <c r="E53" s="169">
        <f>E56+E55+E54+E57</f>
        <v>40733.9</v>
      </c>
      <c r="F53" s="169">
        <f>F56+F55+F54+F57</f>
        <v>39273.8</v>
      </c>
      <c r="G53" s="48">
        <f t="shared" si="2"/>
        <v>0.9203236638788581</v>
      </c>
      <c r="H53" s="48">
        <f t="shared" si="3"/>
        <v>0.9641551631442116</v>
      </c>
    </row>
    <row r="54" spans="1:8" ht="69" customHeight="1" hidden="1">
      <c r="A54" s="155"/>
      <c r="B54" s="151" t="s">
        <v>254</v>
      </c>
      <c r="C54" s="152" t="s">
        <v>255</v>
      </c>
      <c r="D54" s="170">
        <v>0</v>
      </c>
      <c r="E54" s="170">
        <v>0</v>
      </c>
      <c r="F54" s="170">
        <v>0</v>
      </c>
      <c r="G54" s="48" t="e">
        <f t="shared" si="2"/>
        <v>#DIV/0!</v>
      </c>
      <c r="H54" s="48" t="e">
        <f t="shared" si="3"/>
        <v>#DIV/0!</v>
      </c>
    </row>
    <row r="55" spans="1:8" ht="108.75" customHeight="1">
      <c r="A55" s="155"/>
      <c r="B55" s="151" t="s">
        <v>399</v>
      </c>
      <c r="C55" s="152" t="s">
        <v>398</v>
      </c>
      <c r="D55" s="170">
        <v>30</v>
      </c>
      <c r="E55" s="170">
        <v>30</v>
      </c>
      <c r="F55" s="170">
        <v>30</v>
      </c>
      <c r="G55" s="48">
        <f t="shared" si="2"/>
        <v>1</v>
      </c>
      <c r="H55" s="48">
        <f t="shared" si="3"/>
        <v>1</v>
      </c>
    </row>
    <row r="56" spans="1:8" ht="92.25" customHeight="1">
      <c r="A56" s="152"/>
      <c r="B56" s="151" t="s">
        <v>397</v>
      </c>
      <c r="C56" s="152" t="s">
        <v>396</v>
      </c>
      <c r="D56" s="170">
        <v>30000</v>
      </c>
      <c r="E56" s="170">
        <v>30000</v>
      </c>
      <c r="F56" s="170">
        <v>30000</v>
      </c>
      <c r="G56" s="48">
        <f t="shared" si="2"/>
        <v>1</v>
      </c>
      <c r="H56" s="48">
        <f t="shared" si="3"/>
        <v>1</v>
      </c>
    </row>
    <row r="57" spans="1:8" ht="45" customHeight="1">
      <c r="A57" s="152"/>
      <c r="B57" s="151" t="s">
        <v>318</v>
      </c>
      <c r="C57" s="152" t="s">
        <v>317</v>
      </c>
      <c r="D57" s="170">
        <v>12643.9</v>
      </c>
      <c r="E57" s="170">
        <v>10703.9</v>
      </c>
      <c r="F57" s="170">
        <v>9243.8</v>
      </c>
      <c r="G57" s="48">
        <f t="shared" si="2"/>
        <v>0.7310877181882172</v>
      </c>
      <c r="H57" s="48">
        <f t="shared" si="3"/>
        <v>0.8635917749605284</v>
      </c>
    </row>
    <row r="58" spans="1:10" s="7" customFormat="1" ht="25.5" customHeight="1">
      <c r="A58" s="155" t="s">
        <v>77</v>
      </c>
      <c r="B58" s="154" t="s">
        <v>410</v>
      </c>
      <c r="C58" s="155"/>
      <c r="D58" s="169">
        <f>D59</f>
        <v>151.5</v>
      </c>
      <c r="E58" s="169">
        <f>E59</f>
        <v>56</v>
      </c>
      <c r="F58" s="169">
        <f>F59</f>
        <v>151.5</v>
      </c>
      <c r="G58" s="48">
        <f t="shared" si="2"/>
        <v>1</v>
      </c>
      <c r="H58" s="48">
        <f t="shared" si="3"/>
        <v>2.705357142857143</v>
      </c>
      <c r="I58" s="23"/>
      <c r="J58" s="23"/>
    </row>
    <row r="59" spans="1:10" s="7" customFormat="1" ht="25.5" customHeight="1">
      <c r="A59" s="155"/>
      <c r="B59" s="151" t="s">
        <v>124</v>
      </c>
      <c r="C59" s="155"/>
      <c r="D59" s="170">
        <v>151.5</v>
      </c>
      <c r="E59" s="170">
        <v>56</v>
      </c>
      <c r="F59" s="170">
        <v>151.5</v>
      </c>
      <c r="G59" s="48">
        <f t="shared" si="2"/>
        <v>1</v>
      </c>
      <c r="H59" s="48">
        <f t="shared" si="3"/>
        <v>2.705357142857143</v>
      </c>
      <c r="I59" s="23"/>
      <c r="J59" s="23"/>
    </row>
    <row r="60" spans="1:8" ht="30.75" customHeight="1">
      <c r="A60" s="155" t="s">
        <v>78</v>
      </c>
      <c r="B60" s="154" t="s">
        <v>41</v>
      </c>
      <c r="C60" s="155"/>
      <c r="D60" s="169">
        <f>D61+D71+D72</f>
        <v>27068.5</v>
      </c>
      <c r="E60" s="169">
        <f>E61+E71+E72</f>
        <v>21444.7</v>
      </c>
      <c r="F60" s="169">
        <f>F61+F71+F72</f>
        <v>25288.100000000002</v>
      </c>
      <c r="G60" s="48">
        <f t="shared" si="2"/>
        <v>0.9342261300035097</v>
      </c>
      <c r="H60" s="48">
        <f t="shared" si="3"/>
        <v>1.1792237709084297</v>
      </c>
    </row>
    <row r="61" spans="1:8" ht="21.75" customHeight="1">
      <c r="A61" s="155" t="s">
        <v>79</v>
      </c>
      <c r="B61" s="154" t="s">
        <v>42</v>
      </c>
      <c r="C61" s="155"/>
      <c r="D61" s="170">
        <f>D65+D70+D69+D66+D67+D68+D62+D63+D64</f>
        <v>1517.5</v>
      </c>
      <c r="E61" s="170">
        <f>E65+E70+E69+E66+E67+E68+E62+E63+E64</f>
        <v>1398.8000000000002</v>
      </c>
      <c r="F61" s="170">
        <f>F65+F70+F69+F66+F67+F68+F62+F63+F64</f>
        <v>1311.1999999999998</v>
      </c>
      <c r="G61" s="48">
        <f t="shared" si="2"/>
        <v>0.8640527182866555</v>
      </c>
      <c r="H61" s="48">
        <f t="shared" si="3"/>
        <v>0.9373748927652271</v>
      </c>
    </row>
    <row r="62" spans="1:8" ht="42.75" customHeight="1" hidden="1">
      <c r="A62" s="155"/>
      <c r="B62" s="151" t="s">
        <v>273</v>
      </c>
      <c r="C62" s="152" t="s">
        <v>272</v>
      </c>
      <c r="D62" s="170">
        <v>0</v>
      </c>
      <c r="E62" s="170">
        <v>0</v>
      </c>
      <c r="F62" s="170">
        <v>0</v>
      </c>
      <c r="G62" s="48" t="e">
        <f t="shared" si="2"/>
        <v>#DIV/0!</v>
      </c>
      <c r="H62" s="48" t="e">
        <f t="shared" si="3"/>
        <v>#DIV/0!</v>
      </c>
    </row>
    <row r="63" spans="1:8" ht="42.75" customHeight="1" hidden="1">
      <c r="A63" s="155"/>
      <c r="B63" s="151" t="s">
        <v>282</v>
      </c>
      <c r="C63" s="152" t="s">
        <v>281</v>
      </c>
      <c r="D63" s="170">
        <v>0</v>
      </c>
      <c r="E63" s="170">
        <v>0</v>
      </c>
      <c r="F63" s="170">
        <v>0</v>
      </c>
      <c r="G63" s="48" t="e">
        <f t="shared" si="2"/>
        <v>#DIV/0!</v>
      </c>
      <c r="H63" s="48" t="e">
        <f t="shared" si="3"/>
        <v>#DIV/0!</v>
      </c>
    </row>
    <row r="64" spans="1:8" ht="42.75" customHeight="1">
      <c r="A64" s="155"/>
      <c r="B64" s="151" t="s">
        <v>319</v>
      </c>
      <c r="C64" s="152" t="s">
        <v>320</v>
      </c>
      <c r="D64" s="170">
        <v>1104.6</v>
      </c>
      <c r="E64" s="170">
        <v>704.6</v>
      </c>
      <c r="F64" s="170">
        <v>1098.6</v>
      </c>
      <c r="G64" s="48">
        <f t="shared" si="2"/>
        <v>0.9945681694731124</v>
      </c>
      <c r="H64" s="48">
        <f t="shared" si="3"/>
        <v>1.559182514902072</v>
      </c>
    </row>
    <row r="65" spans="1:8" ht="42" customHeight="1" hidden="1">
      <c r="A65" s="152"/>
      <c r="B65" s="151" t="s">
        <v>259</v>
      </c>
      <c r="C65" s="152" t="s">
        <v>241</v>
      </c>
      <c r="D65" s="170">
        <v>0</v>
      </c>
      <c r="E65" s="170">
        <v>0</v>
      </c>
      <c r="F65" s="170">
        <v>0</v>
      </c>
      <c r="G65" s="48" t="e">
        <f t="shared" si="2"/>
        <v>#DIV/0!</v>
      </c>
      <c r="H65" s="48" t="e">
        <f t="shared" si="3"/>
        <v>#DIV/0!</v>
      </c>
    </row>
    <row r="66" spans="1:8" ht="42" customHeight="1" hidden="1">
      <c r="A66" s="152"/>
      <c r="B66" s="151" t="s">
        <v>263</v>
      </c>
      <c r="C66" s="152" t="s">
        <v>260</v>
      </c>
      <c r="D66" s="170">
        <v>0</v>
      </c>
      <c r="E66" s="170">
        <v>0</v>
      </c>
      <c r="F66" s="170">
        <v>0</v>
      </c>
      <c r="G66" s="48" t="e">
        <f t="shared" si="2"/>
        <v>#DIV/0!</v>
      </c>
      <c r="H66" s="48" t="e">
        <f t="shared" si="3"/>
        <v>#DIV/0!</v>
      </c>
    </row>
    <row r="67" spans="1:8" ht="42" customHeight="1" hidden="1">
      <c r="A67" s="152"/>
      <c r="B67" s="151" t="s">
        <v>262</v>
      </c>
      <c r="C67" s="152" t="s">
        <v>261</v>
      </c>
      <c r="D67" s="170">
        <v>0</v>
      </c>
      <c r="E67" s="170">
        <v>0</v>
      </c>
      <c r="F67" s="170">
        <v>0</v>
      </c>
      <c r="G67" s="48" t="e">
        <f t="shared" si="2"/>
        <v>#DIV/0!</v>
      </c>
      <c r="H67" s="48" t="e">
        <f t="shared" si="3"/>
        <v>#DIV/0!</v>
      </c>
    </row>
    <row r="68" spans="1:8" ht="42" customHeight="1" hidden="1">
      <c r="A68" s="152"/>
      <c r="B68" s="151" t="s">
        <v>265</v>
      </c>
      <c r="C68" s="152" t="s">
        <v>266</v>
      </c>
      <c r="D68" s="170">
        <v>0</v>
      </c>
      <c r="E68" s="170">
        <v>0</v>
      </c>
      <c r="F68" s="170">
        <v>0</v>
      </c>
      <c r="G68" s="48" t="e">
        <f t="shared" si="2"/>
        <v>#DIV/0!</v>
      </c>
      <c r="H68" s="48" t="e">
        <f t="shared" si="3"/>
        <v>#DIV/0!</v>
      </c>
    </row>
    <row r="69" spans="1:8" ht="29.25" customHeight="1">
      <c r="A69" s="155"/>
      <c r="B69" s="151" t="s">
        <v>172</v>
      </c>
      <c r="C69" s="152" t="s">
        <v>321</v>
      </c>
      <c r="D69" s="170">
        <v>412.9</v>
      </c>
      <c r="E69" s="170">
        <v>694.2</v>
      </c>
      <c r="F69" s="170">
        <v>212.6</v>
      </c>
      <c r="G69" s="48">
        <f t="shared" si="2"/>
        <v>0.5148946476144345</v>
      </c>
      <c r="H69" s="48">
        <f t="shared" si="3"/>
        <v>0.30625180063382307</v>
      </c>
    </row>
    <row r="70" spans="1:10" s="8" customFormat="1" ht="34.5" customHeight="1" hidden="1">
      <c r="A70" s="171"/>
      <c r="B70" s="172" t="s">
        <v>218</v>
      </c>
      <c r="C70" s="171" t="s">
        <v>217</v>
      </c>
      <c r="D70" s="173">
        <v>0</v>
      </c>
      <c r="E70" s="173">
        <v>0</v>
      </c>
      <c r="F70" s="173">
        <v>0</v>
      </c>
      <c r="G70" s="48" t="e">
        <f t="shared" si="2"/>
        <v>#DIV/0!</v>
      </c>
      <c r="H70" s="48" t="e">
        <f t="shared" si="3"/>
        <v>#DIV/0!</v>
      </c>
      <c r="I70" s="22"/>
      <c r="J70" s="22"/>
    </row>
    <row r="71" spans="1:10" s="8" customFormat="1" ht="34.5" customHeight="1" hidden="1">
      <c r="A71" s="176" t="s">
        <v>80</v>
      </c>
      <c r="B71" s="154" t="s">
        <v>322</v>
      </c>
      <c r="C71" s="171" t="s">
        <v>323</v>
      </c>
      <c r="D71" s="169">
        <v>0</v>
      </c>
      <c r="E71" s="169">
        <v>0</v>
      </c>
      <c r="F71" s="169">
        <v>0</v>
      </c>
      <c r="G71" s="48" t="e">
        <f t="shared" si="2"/>
        <v>#DIV/0!</v>
      </c>
      <c r="H71" s="48" t="e">
        <f t="shared" si="3"/>
        <v>#DIV/0!</v>
      </c>
      <c r="I71" s="22"/>
      <c r="J71" s="22"/>
    </row>
    <row r="72" spans="1:10" s="8" customFormat="1" ht="27" customHeight="1">
      <c r="A72" s="176" t="s">
        <v>44</v>
      </c>
      <c r="B72" s="154" t="s">
        <v>45</v>
      </c>
      <c r="C72" s="171"/>
      <c r="D72" s="169">
        <f>D73+D87+D88</f>
        <v>25551</v>
      </c>
      <c r="E72" s="169">
        <f>E73+E87+E88</f>
        <v>20045.9</v>
      </c>
      <c r="F72" s="169">
        <f>F73+F87+F88</f>
        <v>23976.9</v>
      </c>
      <c r="G72" s="48">
        <f t="shared" si="2"/>
        <v>0.9383938006340261</v>
      </c>
      <c r="H72" s="48">
        <f t="shared" si="3"/>
        <v>1.1960999506133423</v>
      </c>
      <c r="I72" s="22"/>
      <c r="J72" s="22"/>
    </row>
    <row r="73" spans="1:10" s="8" customFormat="1" ht="42" customHeight="1">
      <c r="A73" s="155" t="s">
        <v>44</v>
      </c>
      <c r="B73" s="154" t="s">
        <v>324</v>
      </c>
      <c r="C73" s="155"/>
      <c r="D73" s="169">
        <f>D74+D75+D76+D77+D78+D79+D80+D81+D83+D84+D85+D86</f>
        <v>1625.1</v>
      </c>
      <c r="E73" s="169">
        <f>E74+E75+E76+E77+E78+E79+E80+E81+E83+E84+E85+E86</f>
        <v>1501.5</v>
      </c>
      <c r="F73" s="169">
        <f>F74+F75+F76+F77+F78+F79+F80+F81+F83+F84+F85+F86</f>
        <v>1538.8</v>
      </c>
      <c r="G73" s="48">
        <f t="shared" si="2"/>
        <v>0.9468955756568826</v>
      </c>
      <c r="H73" s="48">
        <f t="shared" si="3"/>
        <v>1.0248418248418247</v>
      </c>
      <c r="I73" s="22"/>
      <c r="J73" s="22"/>
    </row>
    <row r="74" spans="1:10" s="8" customFormat="1" ht="30.75" customHeight="1">
      <c r="A74" s="171"/>
      <c r="B74" s="172" t="s">
        <v>325</v>
      </c>
      <c r="C74" s="171" t="s">
        <v>326</v>
      </c>
      <c r="D74" s="173">
        <v>100</v>
      </c>
      <c r="E74" s="173">
        <v>100</v>
      </c>
      <c r="F74" s="173">
        <v>100</v>
      </c>
      <c r="G74" s="48">
        <f t="shared" si="2"/>
        <v>1</v>
      </c>
      <c r="H74" s="48">
        <f t="shared" si="3"/>
        <v>1</v>
      </c>
      <c r="I74" s="22"/>
      <c r="J74" s="22"/>
    </row>
    <row r="75" spans="1:10" s="8" customFormat="1" ht="30.75" customHeight="1">
      <c r="A75" s="171"/>
      <c r="B75" s="172" t="s">
        <v>327</v>
      </c>
      <c r="C75" s="171" t="s">
        <v>328</v>
      </c>
      <c r="D75" s="173">
        <v>91.5</v>
      </c>
      <c r="E75" s="173">
        <v>91.5</v>
      </c>
      <c r="F75" s="173">
        <v>91.4</v>
      </c>
      <c r="G75" s="48">
        <f t="shared" si="2"/>
        <v>0.9989071038251367</v>
      </c>
      <c r="H75" s="48">
        <f t="shared" si="3"/>
        <v>0.9989071038251367</v>
      </c>
      <c r="I75" s="22"/>
      <c r="J75" s="22"/>
    </row>
    <row r="76" spans="1:10" s="8" customFormat="1" ht="21.75" customHeight="1">
      <c r="A76" s="171"/>
      <c r="B76" s="172" t="s">
        <v>329</v>
      </c>
      <c r="C76" s="171" t="s">
        <v>330</v>
      </c>
      <c r="D76" s="173">
        <v>99</v>
      </c>
      <c r="E76" s="173">
        <v>0</v>
      </c>
      <c r="F76" s="173">
        <v>99</v>
      </c>
      <c r="G76" s="48">
        <f t="shared" si="2"/>
        <v>1</v>
      </c>
      <c r="H76" s="48" t="e">
        <f t="shared" si="3"/>
        <v>#DIV/0!</v>
      </c>
      <c r="I76" s="22"/>
      <c r="J76" s="22"/>
    </row>
    <row r="77" spans="1:10" s="8" customFormat="1" ht="30.75" customHeight="1">
      <c r="A77" s="171"/>
      <c r="B77" s="172" t="s">
        <v>331</v>
      </c>
      <c r="C77" s="171" t="s">
        <v>332</v>
      </c>
      <c r="D77" s="173">
        <v>99.6</v>
      </c>
      <c r="E77" s="173">
        <v>100</v>
      </c>
      <c r="F77" s="173">
        <v>99.6</v>
      </c>
      <c r="G77" s="48">
        <f t="shared" si="2"/>
        <v>1</v>
      </c>
      <c r="H77" s="48">
        <f t="shared" si="3"/>
        <v>0.996</v>
      </c>
      <c r="I77" s="22"/>
      <c r="J77" s="22"/>
    </row>
    <row r="78" spans="1:10" s="8" customFormat="1" ht="30.75" customHeight="1" hidden="1">
      <c r="A78" s="171"/>
      <c r="B78" s="172" t="s">
        <v>333</v>
      </c>
      <c r="C78" s="171" t="s">
        <v>334</v>
      </c>
      <c r="D78" s="173">
        <v>0</v>
      </c>
      <c r="E78" s="173">
        <v>0</v>
      </c>
      <c r="F78" s="173">
        <v>0</v>
      </c>
      <c r="G78" s="48" t="e">
        <f t="shared" si="2"/>
        <v>#DIV/0!</v>
      </c>
      <c r="H78" s="48" t="e">
        <f t="shared" si="3"/>
        <v>#DIV/0!</v>
      </c>
      <c r="I78" s="22"/>
      <c r="J78" s="22"/>
    </row>
    <row r="79" spans="1:10" s="8" customFormat="1" ht="30.75" customHeight="1">
      <c r="A79" s="171"/>
      <c r="B79" s="172" t="s">
        <v>336</v>
      </c>
      <c r="C79" s="171" t="s">
        <v>335</v>
      </c>
      <c r="D79" s="173">
        <v>150</v>
      </c>
      <c r="E79" s="173">
        <v>150</v>
      </c>
      <c r="F79" s="173">
        <v>90.7</v>
      </c>
      <c r="G79" s="48">
        <f t="shared" si="2"/>
        <v>0.6046666666666667</v>
      </c>
      <c r="H79" s="48">
        <f t="shared" si="3"/>
        <v>0.6046666666666667</v>
      </c>
      <c r="I79" s="22"/>
      <c r="J79" s="22"/>
    </row>
    <row r="80" spans="1:10" s="8" customFormat="1" ht="30.75" customHeight="1">
      <c r="A80" s="171"/>
      <c r="B80" s="172" t="s">
        <v>222</v>
      </c>
      <c r="C80" s="171" t="s">
        <v>337</v>
      </c>
      <c r="D80" s="173">
        <v>50</v>
      </c>
      <c r="E80" s="173">
        <v>25</v>
      </c>
      <c r="F80" s="173">
        <v>25</v>
      </c>
      <c r="G80" s="48">
        <f t="shared" si="2"/>
        <v>0.5</v>
      </c>
      <c r="H80" s="48">
        <f t="shared" si="3"/>
        <v>1</v>
      </c>
      <c r="I80" s="22"/>
      <c r="J80" s="22"/>
    </row>
    <row r="81" spans="1:10" s="8" customFormat="1" ht="41.25" customHeight="1">
      <c r="A81" s="171"/>
      <c r="B81" s="172" t="s">
        <v>339</v>
      </c>
      <c r="C81" s="171" t="s">
        <v>338</v>
      </c>
      <c r="D81" s="173">
        <v>1035</v>
      </c>
      <c r="E81" s="173">
        <v>1035</v>
      </c>
      <c r="F81" s="173">
        <v>1033.1</v>
      </c>
      <c r="G81" s="48">
        <f t="shared" si="2"/>
        <v>0.9981642512077293</v>
      </c>
      <c r="H81" s="48">
        <f t="shared" si="3"/>
        <v>0.9981642512077293</v>
      </c>
      <c r="I81" s="22"/>
      <c r="J81" s="22"/>
    </row>
    <row r="82" spans="1:10" s="8" customFormat="1" ht="30.75" customHeight="1" hidden="1">
      <c r="A82" s="171"/>
      <c r="B82" s="172" t="s">
        <v>341</v>
      </c>
      <c r="C82" s="171" t="s">
        <v>340</v>
      </c>
      <c r="D82" s="173">
        <v>0</v>
      </c>
      <c r="E82" s="173">
        <v>0</v>
      </c>
      <c r="F82" s="173">
        <v>0</v>
      </c>
      <c r="G82" s="48" t="e">
        <f t="shared" si="2"/>
        <v>#DIV/0!</v>
      </c>
      <c r="H82" s="48" t="e">
        <f t="shared" si="3"/>
        <v>#DIV/0!</v>
      </c>
      <c r="I82" s="22"/>
      <c r="J82" s="22"/>
    </row>
    <row r="83" spans="1:10" s="8" customFormat="1" ht="30.75" customHeight="1" hidden="1">
      <c r="A83" s="171"/>
      <c r="B83" s="172" t="s">
        <v>342</v>
      </c>
      <c r="C83" s="171" t="s">
        <v>343</v>
      </c>
      <c r="D83" s="173"/>
      <c r="E83" s="173"/>
      <c r="F83" s="173"/>
      <c r="G83" s="48" t="e">
        <f t="shared" si="2"/>
        <v>#DIV/0!</v>
      </c>
      <c r="H83" s="48" t="e">
        <f t="shared" si="3"/>
        <v>#DIV/0!</v>
      </c>
      <c r="I83" s="22"/>
      <c r="J83" s="22"/>
    </row>
    <row r="84" spans="1:10" s="8" customFormat="1" ht="20.25" customHeight="1" hidden="1">
      <c r="A84" s="171"/>
      <c r="B84" s="172" t="s">
        <v>345</v>
      </c>
      <c r="C84" s="171" t="s">
        <v>344</v>
      </c>
      <c r="D84" s="173"/>
      <c r="E84" s="173"/>
      <c r="F84" s="173"/>
      <c r="G84" s="48" t="e">
        <f t="shared" si="2"/>
        <v>#DIV/0!</v>
      </c>
      <c r="H84" s="48" t="e">
        <f t="shared" si="3"/>
        <v>#DIV/0!</v>
      </c>
      <c r="I84" s="22"/>
      <c r="J84" s="22"/>
    </row>
    <row r="85" spans="1:10" s="8" customFormat="1" ht="30.75" customHeight="1" hidden="1">
      <c r="A85" s="171"/>
      <c r="B85" s="172" t="s">
        <v>347</v>
      </c>
      <c r="C85" s="171" t="s">
        <v>346</v>
      </c>
      <c r="D85" s="173"/>
      <c r="E85" s="173"/>
      <c r="F85" s="173"/>
      <c r="G85" s="48" t="e">
        <f t="shared" si="2"/>
        <v>#DIV/0!</v>
      </c>
      <c r="H85" s="48" t="e">
        <f t="shared" si="3"/>
        <v>#DIV/0!</v>
      </c>
      <c r="I85" s="22"/>
      <c r="J85" s="22"/>
    </row>
    <row r="86" spans="1:10" s="8" customFormat="1" ht="21.75" customHeight="1" hidden="1">
      <c r="A86" s="171"/>
      <c r="B86" s="172" t="s">
        <v>349</v>
      </c>
      <c r="C86" s="171" t="s">
        <v>348</v>
      </c>
      <c r="D86" s="173"/>
      <c r="E86" s="173"/>
      <c r="F86" s="173"/>
      <c r="G86" s="48" t="e">
        <f t="shared" si="2"/>
        <v>#DIV/0!</v>
      </c>
      <c r="H86" s="48" t="e">
        <f t="shared" si="3"/>
        <v>#DIV/0!</v>
      </c>
      <c r="I86" s="22"/>
      <c r="J86" s="22"/>
    </row>
    <row r="87" spans="1:10" s="8" customFormat="1" ht="21.75" customHeight="1">
      <c r="A87" s="171"/>
      <c r="B87" s="172" t="s">
        <v>174</v>
      </c>
      <c r="C87" s="171" t="s">
        <v>300</v>
      </c>
      <c r="D87" s="173">
        <v>10375.9</v>
      </c>
      <c r="E87" s="173">
        <v>8186.6</v>
      </c>
      <c r="F87" s="173">
        <v>10056.4</v>
      </c>
      <c r="G87" s="48">
        <f t="shared" si="2"/>
        <v>0.9692074904345647</v>
      </c>
      <c r="H87" s="48">
        <f t="shared" si="3"/>
        <v>1.2283976253878288</v>
      </c>
      <c r="I87" s="22"/>
      <c r="J87" s="22"/>
    </row>
    <row r="88" spans="1:10" s="8" customFormat="1" ht="21.75" customHeight="1">
      <c r="A88" s="171"/>
      <c r="B88" s="172" t="s">
        <v>176</v>
      </c>
      <c r="C88" s="171" t="s">
        <v>303</v>
      </c>
      <c r="D88" s="173">
        <v>13550</v>
      </c>
      <c r="E88" s="173">
        <v>10357.8</v>
      </c>
      <c r="F88" s="173">
        <v>12381.7</v>
      </c>
      <c r="G88" s="48">
        <f t="shared" si="2"/>
        <v>0.9137785977859779</v>
      </c>
      <c r="H88" s="48">
        <f t="shared" si="3"/>
        <v>1.1953986367761495</v>
      </c>
      <c r="I88" s="22"/>
      <c r="J88" s="22"/>
    </row>
    <row r="89" spans="1:10" s="7" customFormat="1" ht="21.75" customHeight="1">
      <c r="A89" s="155" t="s">
        <v>46</v>
      </c>
      <c r="B89" s="154" t="s">
        <v>47</v>
      </c>
      <c r="C89" s="155"/>
      <c r="D89" s="169">
        <f>D90</f>
        <v>3771</v>
      </c>
      <c r="E89" s="169">
        <f>E90</f>
        <v>3334.4</v>
      </c>
      <c r="F89" s="169">
        <f>F90</f>
        <v>3481</v>
      </c>
      <c r="G89" s="48">
        <f t="shared" si="2"/>
        <v>0.9230973216653408</v>
      </c>
      <c r="H89" s="48">
        <f t="shared" si="3"/>
        <v>1.0439659309021112</v>
      </c>
      <c r="I89" s="23"/>
      <c r="J89" s="23"/>
    </row>
    <row r="90" spans="1:10" s="8" customFormat="1" ht="29.25" customHeight="1">
      <c r="A90" s="171" t="s">
        <v>50</v>
      </c>
      <c r="B90" s="172" t="s">
        <v>223</v>
      </c>
      <c r="C90" s="171" t="s">
        <v>350</v>
      </c>
      <c r="D90" s="173">
        <v>3771</v>
      </c>
      <c r="E90" s="173">
        <v>3334.4</v>
      </c>
      <c r="F90" s="173">
        <v>3481</v>
      </c>
      <c r="G90" s="48">
        <f t="shared" si="2"/>
        <v>0.9230973216653408</v>
      </c>
      <c r="H90" s="48">
        <f t="shared" si="3"/>
        <v>1.0439659309021112</v>
      </c>
      <c r="I90" s="22"/>
      <c r="J90" s="22"/>
    </row>
    <row r="91" spans="1:8" ht="20.25" customHeight="1">
      <c r="A91" s="155">
        <v>1000</v>
      </c>
      <c r="B91" s="154" t="s">
        <v>61</v>
      </c>
      <c r="C91" s="155"/>
      <c r="D91" s="169">
        <f>D92</f>
        <v>420</v>
      </c>
      <c r="E91" s="169">
        <f>E92</f>
        <v>317.5</v>
      </c>
      <c r="F91" s="169">
        <f>F92</f>
        <v>368.6</v>
      </c>
      <c r="G91" s="48">
        <f t="shared" si="2"/>
        <v>0.8776190476190476</v>
      </c>
      <c r="H91" s="48">
        <f t="shared" si="3"/>
        <v>1.1609448818897639</v>
      </c>
    </row>
    <row r="92" spans="1:8" ht="29.25" customHeight="1">
      <c r="A92" s="152">
        <v>1001</v>
      </c>
      <c r="B92" s="151" t="s">
        <v>211</v>
      </c>
      <c r="C92" s="152" t="s">
        <v>62</v>
      </c>
      <c r="D92" s="170">
        <v>420</v>
      </c>
      <c r="E92" s="170">
        <v>317.5</v>
      </c>
      <c r="F92" s="170">
        <v>368.6</v>
      </c>
      <c r="G92" s="48">
        <f t="shared" si="2"/>
        <v>0.8776190476190476</v>
      </c>
      <c r="H92" s="48">
        <f t="shared" si="3"/>
        <v>1.1609448818897639</v>
      </c>
    </row>
    <row r="93" spans="1:8" ht="29.25" customHeight="1">
      <c r="A93" s="155" t="s">
        <v>65</v>
      </c>
      <c r="B93" s="154" t="s">
        <v>130</v>
      </c>
      <c r="C93" s="155"/>
      <c r="D93" s="169">
        <f>D94</f>
        <v>25724.7</v>
      </c>
      <c r="E93" s="169">
        <f>E94</f>
        <v>22247.7</v>
      </c>
      <c r="F93" s="169">
        <f>F94</f>
        <v>22495.7</v>
      </c>
      <c r="G93" s="48">
        <f t="shared" si="2"/>
        <v>0.8744786139391324</v>
      </c>
      <c r="H93" s="48">
        <f t="shared" si="3"/>
        <v>1.0111472197125995</v>
      </c>
    </row>
    <row r="94" spans="1:8" ht="29.25" customHeight="1">
      <c r="A94" s="152" t="s">
        <v>66</v>
      </c>
      <c r="B94" s="151" t="s">
        <v>224</v>
      </c>
      <c r="C94" s="152" t="s">
        <v>66</v>
      </c>
      <c r="D94" s="170">
        <v>25724.7</v>
      </c>
      <c r="E94" s="170">
        <v>22247.7</v>
      </c>
      <c r="F94" s="170">
        <v>22495.7</v>
      </c>
      <c r="G94" s="48">
        <f t="shared" si="2"/>
        <v>0.8744786139391324</v>
      </c>
      <c r="H94" s="48">
        <f t="shared" si="3"/>
        <v>1.0111472197125995</v>
      </c>
    </row>
    <row r="95" spans="1:8" ht="20.25" customHeight="1">
      <c r="A95" s="155" t="s">
        <v>134</v>
      </c>
      <c r="B95" s="154" t="s">
        <v>135</v>
      </c>
      <c r="C95" s="155"/>
      <c r="D95" s="169">
        <f>D96</f>
        <v>80</v>
      </c>
      <c r="E95" s="169">
        <f>E96</f>
        <v>70</v>
      </c>
      <c r="F95" s="169">
        <f>F96</f>
        <v>46.8</v>
      </c>
      <c r="G95" s="48">
        <f t="shared" si="2"/>
        <v>0.585</v>
      </c>
      <c r="H95" s="48">
        <f t="shared" si="3"/>
        <v>0.6685714285714285</v>
      </c>
    </row>
    <row r="96" spans="1:8" ht="18.75" customHeight="1">
      <c r="A96" s="152" t="s">
        <v>136</v>
      </c>
      <c r="B96" s="151" t="s">
        <v>137</v>
      </c>
      <c r="C96" s="152" t="s">
        <v>136</v>
      </c>
      <c r="D96" s="170">
        <v>80</v>
      </c>
      <c r="E96" s="170">
        <v>70</v>
      </c>
      <c r="F96" s="170">
        <v>46.8</v>
      </c>
      <c r="G96" s="48">
        <f t="shared" si="2"/>
        <v>0.585</v>
      </c>
      <c r="H96" s="48">
        <f t="shared" si="3"/>
        <v>0.6685714285714285</v>
      </c>
    </row>
    <row r="97" spans="1:8" ht="25.5" customHeight="1" hidden="1">
      <c r="A97" s="155"/>
      <c r="B97" s="154" t="s">
        <v>99</v>
      </c>
      <c r="C97" s="155"/>
      <c r="D97" s="169">
        <f>D98+D99+D100</f>
        <v>0</v>
      </c>
      <c r="E97" s="169">
        <f>E98+E99+E100</f>
        <v>0</v>
      </c>
      <c r="F97" s="169">
        <f>F98+F99+F100</f>
        <v>0</v>
      </c>
      <c r="G97" s="48" t="e">
        <f t="shared" si="2"/>
        <v>#DIV/0!</v>
      </c>
      <c r="H97" s="48" t="e">
        <f t="shared" si="3"/>
        <v>#DIV/0!</v>
      </c>
    </row>
    <row r="98" spans="1:10" s="8" customFormat="1" ht="30" customHeight="1" hidden="1">
      <c r="A98" s="171"/>
      <c r="B98" s="172" t="s">
        <v>100</v>
      </c>
      <c r="C98" s="171" t="s">
        <v>187</v>
      </c>
      <c r="D98" s="173">
        <v>0</v>
      </c>
      <c r="E98" s="173">
        <v>0</v>
      </c>
      <c r="F98" s="173">
        <v>0</v>
      </c>
      <c r="G98" s="48" t="e">
        <f>F98/D98</f>
        <v>#DIV/0!</v>
      </c>
      <c r="H98" s="48" t="e">
        <f>F98/E98</f>
        <v>#DIV/0!</v>
      </c>
      <c r="I98" s="22"/>
      <c r="J98" s="22"/>
    </row>
    <row r="99" spans="1:10" s="8" customFormat="1" ht="106.5" customHeight="1" hidden="1">
      <c r="A99" s="171"/>
      <c r="B99" s="177" t="s">
        <v>0</v>
      </c>
      <c r="C99" s="171" t="s">
        <v>169</v>
      </c>
      <c r="D99" s="173">
        <v>0</v>
      </c>
      <c r="E99" s="173">
        <v>0</v>
      </c>
      <c r="F99" s="173">
        <v>0</v>
      </c>
      <c r="G99" s="48" t="e">
        <f>F99/D99</f>
        <v>#DIV/0!</v>
      </c>
      <c r="H99" s="48" t="e">
        <f>F99/E99</f>
        <v>#DIV/0!</v>
      </c>
      <c r="I99" s="22"/>
      <c r="J99" s="22"/>
    </row>
    <row r="100" spans="1:10" s="8" customFormat="1" ht="91.5" customHeight="1" hidden="1">
      <c r="A100" s="171"/>
      <c r="B100" s="177" t="s">
        <v>1</v>
      </c>
      <c r="C100" s="171" t="s">
        <v>170</v>
      </c>
      <c r="D100" s="173">
        <v>0</v>
      </c>
      <c r="E100" s="173">
        <v>0</v>
      </c>
      <c r="F100" s="173">
        <v>0</v>
      </c>
      <c r="G100" s="48" t="e">
        <f>F100/D100</f>
        <v>#DIV/0!</v>
      </c>
      <c r="H100" s="48" t="e">
        <f>F100/E100</f>
        <v>#DIV/0!</v>
      </c>
      <c r="I100" s="22"/>
      <c r="J100" s="22"/>
    </row>
    <row r="101" spans="1:8" ht="27" customHeight="1">
      <c r="A101" s="152"/>
      <c r="B101" s="89" t="s">
        <v>68</v>
      </c>
      <c r="C101" s="90"/>
      <c r="D101" s="98">
        <f>D32+D46+D52+D60+D91+D95+D97+D89+D93</f>
        <v>103076.40000000001</v>
      </c>
      <c r="E101" s="98">
        <f>E32+E46+E52+E60+E91+E95+E97+E89+E93</f>
        <v>90996.7</v>
      </c>
      <c r="F101" s="98">
        <f>F32+F46+F52+F60+F91+F95+F97+F89+F93</f>
        <v>93908.80000000002</v>
      </c>
      <c r="G101" s="37">
        <f>F101/D101</f>
        <v>0.9110601456783513</v>
      </c>
      <c r="H101" s="37">
        <f>F101/E101</f>
        <v>1.0320022594225946</v>
      </c>
    </row>
    <row r="102" spans="1:8" ht="12.75">
      <c r="A102" s="178"/>
      <c r="B102" s="151" t="s">
        <v>83</v>
      </c>
      <c r="C102" s="152"/>
      <c r="D102" s="179">
        <f>D97</f>
        <v>0</v>
      </c>
      <c r="E102" s="179">
        <f>E97</f>
        <v>0</v>
      </c>
      <c r="F102" s="179">
        <f>F97</f>
        <v>0</v>
      </c>
      <c r="G102" s="48">
        <v>0</v>
      </c>
      <c r="H102" s="48">
        <v>0</v>
      </c>
    </row>
    <row r="105" spans="2:6" ht="15">
      <c r="B105" s="141" t="s">
        <v>93</v>
      </c>
      <c r="C105" s="140"/>
      <c r="F105" s="15">
        <v>1764.4</v>
      </c>
    </row>
    <row r="106" spans="2:3" ht="15">
      <c r="B106" s="141"/>
      <c r="C106" s="140"/>
    </row>
    <row r="107" spans="2:3" ht="15">
      <c r="B107" s="141" t="s">
        <v>84</v>
      </c>
      <c r="C107" s="140"/>
    </row>
    <row r="108" spans="2:3" ht="15">
      <c r="B108" s="141" t="s">
        <v>85</v>
      </c>
      <c r="C108" s="140"/>
    </row>
    <row r="109" spans="2:3" ht="15">
      <c r="B109" s="141"/>
      <c r="C109" s="140"/>
    </row>
    <row r="110" spans="2:3" ht="15">
      <c r="B110" s="141" t="s">
        <v>86</v>
      </c>
      <c r="C110" s="140"/>
    </row>
    <row r="111" spans="2:3" ht="15">
      <c r="B111" s="141" t="s">
        <v>87</v>
      </c>
      <c r="C111" s="140"/>
    </row>
    <row r="112" spans="2:3" ht="15">
      <c r="B112" s="141"/>
      <c r="C112" s="140"/>
    </row>
    <row r="113" spans="2:3" ht="15">
      <c r="B113" s="141" t="s">
        <v>88</v>
      </c>
      <c r="C113" s="140"/>
    </row>
    <row r="114" spans="2:3" ht="15">
      <c r="B114" s="141" t="s">
        <v>89</v>
      </c>
      <c r="C114" s="140"/>
    </row>
    <row r="115" spans="2:3" ht="15">
      <c r="B115" s="141"/>
      <c r="C115" s="140"/>
    </row>
    <row r="116" spans="2:3" ht="15">
      <c r="B116" s="141" t="s">
        <v>90</v>
      </c>
      <c r="C116" s="140"/>
    </row>
    <row r="117" spans="2:3" ht="15">
      <c r="B117" s="141" t="s">
        <v>91</v>
      </c>
      <c r="C117" s="140"/>
    </row>
    <row r="118" spans="2:3" ht="15">
      <c r="B118" s="141"/>
      <c r="C118" s="140"/>
    </row>
    <row r="119" spans="2:3" ht="15">
      <c r="B119" s="141"/>
      <c r="C119" s="140"/>
    </row>
    <row r="120" spans="2:8" ht="15">
      <c r="B120" s="141" t="s">
        <v>92</v>
      </c>
      <c r="C120" s="140"/>
      <c r="E120" s="38"/>
      <c r="F120" s="38">
        <f>F105+F27-F101</f>
        <v>3142.999999999971</v>
      </c>
      <c r="H120" s="38"/>
    </row>
    <row r="123" spans="2:3" ht="15">
      <c r="B123" s="141" t="s">
        <v>94</v>
      </c>
      <c r="C123" s="140"/>
    </row>
    <row r="124" spans="2:3" ht="15">
      <c r="B124" s="141" t="s">
        <v>95</v>
      </c>
      <c r="C124" s="140"/>
    </row>
    <row r="125" spans="2:3" ht="15">
      <c r="B125" s="141" t="s">
        <v>96</v>
      </c>
      <c r="C125" s="140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J85"/>
  <sheetViews>
    <sheetView zoomScalePageLayoutView="0" workbookViewId="0" topLeftCell="A1">
      <selection activeCell="J1" sqref="A1:J16384"/>
    </sheetView>
  </sheetViews>
  <sheetFormatPr defaultColWidth="9.140625" defaultRowHeight="12.75"/>
  <cols>
    <col min="1" max="1" width="6.7109375" style="15" customWidth="1"/>
    <col min="2" max="2" width="37.421875" style="15" customWidth="1"/>
    <col min="3" max="3" width="11.8515625" style="180" customWidth="1"/>
    <col min="4" max="4" width="11.7109375" style="15" customWidth="1"/>
    <col min="5" max="5" width="11.7109375" style="15" hidden="1" customWidth="1"/>
    <col min="6" max="7" width="11.140625" style="15" customWidth="1"/>
    <col min="8" max="8" width="12.00390625" style="15" hidden="1" customWidth="1"/>
    <col min="9" max="9" width="12.57421875" style="15" customWidth="1"/>
    <col min="10" max="10" width="9.140625" style="15" customWidth="1"/>
    <col min="11" max="16384" width="9.140625" style="1" customWidth="1"/>
  </cols>
  <sheetData>
    <row r="1" spans="1:10" s="5" customFormat="1" ht="57" customHeight="1">
      <c r="A1" s="61" t="s">
        <v>425</v>
      </c>
      <c r="B1" s="61"/>
      <c r="C1" s="61"/>
      <c r="D1" s="61"/>
      <c r="E1" s="61"/>
      <c r="F1" s="61"/>
      <c r="G1" s="61"/>
      <c r="H1" s="61"/>
      <c r="I1" s="21"/>
      <c r="J1" s="21"/>
    </row>
    <row r="2" spans="1:8" ht="12.75" customHeight="1">
      <c r="A2" s="143"/>
      <c r="B2" s="181" t="s">
        <v>2</v>
      </c>
      <c r="C2" s="182"/>
      <c r="D2" s="146" t="s">
        <v>3</v>
      </c>
      <c r="E2" s="65" t="s">
        <v>404</v>
      </c>
      <c r="F2" s="146" t="s">
        <v>4</v>
      </c>
      <c r="G2" s="146" t="s">
        <v>5</v>
      </c>
      <c r="H2" s="65" t="s">
        <v>405</v>
      </c>
    </row>
    <row r="3" spans="1:8" ht="23.25" customHeight="1">
      <c r="A3" s="147"/>
      <c r="B3" s="183"/>
      <c r="C3" s="184"/>
      <c r="D3" s="146"/>
      <c r="E3" s="66"/>
      <c r="F3" s="146"/>
      <c r="G3" s="146"/>
      <c r="H3" s="66"/>
    </row>
    <row r="4" spans="1:8" ht="15">
      <c r="A4" s="147"/>
      <c r="B4" s="148" t="s">
        <v>82</v>
      </c>
      <c r="C4" s="149"/>
      <c r="D4" s="150">
        <f>D5+D6+D7+D8+D9+D10+D11+D12+D13+D14+D15+D16+D17+D18+D19</f>
        <v>3653.2</v>
      </c>
      <c r="E4" s="150">
        <f>E5+E6+E7+E8+E9+E10+E11+E12+E13+E14+E15+E16+E17+E18+E19</f>
        <v>2588</v>
      </c>
      <c r="F4" s="150">
        <f>F5+F6+F7+F8+F9+F10+F11+F12+F13+F14+F15+F16+F17+F18+F19</f>
        <v>3927.7</v>
      </c>
      <c r="G4" s="35">
        <f>F4/D4</f>
        <v>1.0751396036351692</v>
      </c>
      <c r="H4" s="35">
        <f>F4/E4</f>
        <v>1.5176584234930448</v>
      </c>
    </row>
    <row r="5" spans="1:8" ht="15">
      <c r="A5" s="147"/>
      <c r="B5" s="151" t="s">
        <v>6</v>
      </c>
      <c r="C5" s="152"/>
      <c r="D5" s="153">
        <v>160</v>
      </c>
      <c r="E5" s="153">
        <v>95</v>
      </c>
      <c r="F5" s="153">
        <v>136</v>
      </c>
      <c r="G5" s="36">
        <f aca="true" t="shared" si="0" ref="G5:G27">F5/D5</f>
        <v>0.85</v>
      </c>
      <c r="H5" s="36">
        <f aca="true" t="shared" si="1" ref="H5:H27">F5/E5</f>
        <v>1.431578947368421</v>
      </c>
    </row>
    <row r="6" spans="1:8" ht="15" hidden="1">
      <c r="A6" s="147"/>
      <c r="B6" s="151" t="s">
        <v>252</v>
      </c>
      <c r="C6" s="152"/>
      <c r="D6" s="153">
        <v>0</v>
      </c>
      <c r="E6" s="153">
        <v>0</v>
      </c>
      <c r="F6" s="153">
        <v>0</v>
      </c>
      <c r="G6" s="36" t="e">
        <f t="shared" si="0"/>
        <v>#DIV/0!</v>
      </c>
      <c r="H6" s="36" t="e">
        <f t="shared" si="1"/>
        <v>#DIV/0!</v>
      </c>
    </row>
    <row r="7" spans="1:8" ht="15">
      <c r="A7" s="147"/>
      <c r="B7" s="151" t="s">
        <v>8</v>
      </c>
      <c r="C7" s="152"/>
      <c r="D7" s="153">
        <v>1570</v>
      </c>
      <c r="E7" s="153">
        <v>1515</v>
      </c>
      <c r="F7" s="153">
        <v>1565.1</v>
      </c>
      <c r="G7" s="36">
        <f t="shared" si="0"/>
        <v>0.9968789808917197</v>
      </c>
      <c r="H7" s="36">
        <f t="shared" si="1"/>
        <v>1.033069306930693</v>
      </c>
    </row>
    <row r="8" spans="1:8" ht="15">
      <c r="A8" s="147"/>
      <c r="B8" s="151" t="s">
        <v>9</v>
      </c>
      <c r="C8" s="152"/>
      <c r="D8" s="153">
        <v>170</v>
      </c>
      <c r="E8" s="153">
        <v>90</v>
      </c>
      <c r="F8" s="153">
        <v>285.6</v>
      </c>
      <c r="G8" s="36">
        <f t="shared" si="0"/>
        <v>1.6800000000000002</v>
      </c>
      <c r="H8" s="36">
        <f t="shared" si="1"/>
        <v>3.173333333333334</v>
      </c>
    </row>
    <row r="9" spans="1:8" ht="15">
      <c r="A9" s="147"/>
      <c r="B9" s="151" t="s">
        <v>10</v>
      </c>
      <c r="C9" s="152"/>
      <c r="D9" s="153">
        <v>1740</v>
      </c>
      <c r="E9" s="153">
        <v>880</v>
      </c>
      <c r="F9" s="153">
        <v>1917.1</v>
      </c>
      <c r="G9" s="36">
        <f t="shared" si="0"/>
        <v>1.1017816091954022</v>
      </c>
      <c r="H9" s="36">
        <f t="shared" si="1"/>
        <v>2.178522727272727</v>
      </c>
    </row>
    <row r="10" spans="1:8" ht="15">
      <c r="A10" s="147"/>
      <c r="B10" s="151" t="s">
        <v>106</v>
      </c>
      <c r="C10" s="152"/>
      <c r="D10" s="153">
        <v>13.2</v>
      </c>
      <c r="E10" s="153">
        <v>8</v>
      </c>
      <c r="F10" s="153">
        <v>23.9</v>
      </c>
      <c r="G10" s="36">
        <f t="shared" si="0"/>
        <v>1.8106060606060606</v>
      </c>
      <c r="H10" s="36">
        <f t="shared" si="1"/>
        <v>2.9875</v>
      </c>
    </row>
    <row r="11" spans="1:8" ht="15">
      <c r="A11" s="147"/>
      <c r="B11" s="151" t="s">
        <v>11</v>
      </c>
      <c r="C11" s="152"/>
      <c r="D11" s="153">
        <v>0</v>
      </c>
      <c r="E11" s="153">
        <v>0</v>
      </c>
      <c r="F11" s="153">
        <v>0</v>
      </c>
      <c r="G11" s="36">
        <v>0</v>
      </c>
      <c r="H11" s="36">
        <v>0</v>
      </c>
    </row>
    <row r="12" spans="1:8" ht="15">
      <c r="A12" s="147"/>
      <c r="B12" s="151" t="s">
        <v>12</v>
      </c>
      <c r="C12" s="152"/>
      <c r="D12" s="153">
        <v>0</v>
      </c>
      <c r="E12" s="153">
        <v>0</v>
      </c>
      <c r="F12" s="153">
        <v>0</v>
      </c>
      <c r="G12" s="36">
        <v>0</v>
      </c>
      <c r="H12" s="36">
        <v>0</v>
      </c>
    </row>
    <row r="13" spans="1:8" ht="15">
      <c r="A13" s="147"/>
      <c r="B13" s="151" t="s">
        <v>13</v>
      </c>
      <c r="C13" s="152"/>
      <c r="D13" s="153">
        <v>0</v>
      </c>
      <c r="E13" s="153">
        <v>0</v>
      </c>
      <c r="F13" s="153">
        <v>0</v>
      </c>
      <c r="G13" s="36">
        <v>0</v>
      </c>
      <c r="H13" s="36">
        <v>0</v>
      </c>
    </row>
    <row r="14" spans="1:8" ht="15">
      <c r="A14" s="147"/>
      <c r="B14" s="151" t="s">
        <v>15</v>
      </c>
      <c r="C14" s="152"/>
      <c r="D14" s="153">
        <v>0</v>
      </c>
      <c r="E14" s="153">
        <v>0</v>
      </c>
      <c r="F14" s="153">
        <v>0</v>
      </c>
      <c r="G14" s="36">
        <v>0</v>
      </c>
      <c r="H14" s="36">
        <v>0</v>
      </c>
    </row>
    <row r="15" spans="1:8" ht="15">
      <c r="A15" s="147"/>
      <c r="B15" s="151" t="s">
        <v>16</v>
      </c>
      <c r="C15" s="152"/>
      <c r="D15" s="153">
        <v>0</v>
      </c>
      <c r="E15" s="153">
        <v>0</v>
      </c>
      <c r="F15" s="153">
        <v>0</v>
      </c>
      <c r="G15" s="36">
        <v>0</v>
      </c>
      <c r="H15" s="36">
        <v>0</v>
      </c>
    </row>
    <row r="16" spans="1:8" ht="25.5">
      <c r="A16" s="147"/>
      <c r="B16" s="151" t="s">
        <v>17</v>
      </c>
      <c r="C16" s="152"/>
      <c r="D16" s="153">
        <v>0</v>
      </c>
      <c r="E16" s="153">
        <v>0</v>
      </c>
      <c r="F16" s="153">
        <v>0</v>
      </c>
      <c r="G16" s="36">
        <v>0</v>
      </c>
      <c r="H16" s="36">
        <v>0</v>
      </c>
    </row>
    <row r="17" spans="1:8" ht="15">
      <c r="A17" s="147"/>
      <c r="B17" s="151" t="s">
        <v>291</v>
      </c>
      <c r="C17" s="152"/>
      <c r="D17" s="153">
        <v>0</v>
      </c>
      <c r="E17" s="153">
        <v>0</v>
      </c>
      <c r="F17" s="153">
        <v>0</v>
      </c>
      <c r="G17" s="36">
        <v>0</v>
      </c>
      <c r="H17" s="36">
        <v>0</v>
      </c>
    </row>
    <row r="18" spans="1:8" ht="15">
      <c r="A18" s="147"/>
      <c r="B18" s="151" t="s">
        <v>119</v>
      </c>
      <c r="C18" s="152"/>
      <c r="D18" s="153">
        <v>0</v>
      </c>
      <c r="E18" s="153">
        <v>0</v>
      </c>
      <c r="F18" s="153">
        <v>0</v>
      </c>
      <c r="G18" s="36">
        <v>0</v>
      </c>
      <c r="H18" s="36">
        <v>0</v>
      </c>
    </row>
    <row r="19" spans="1:8" ht="15">
      <c r="A19" s="147"/>
      <c r="B19" s="151" t="s">
        <v>22</v>
      </c>
      <c r="C19" s="152"/>
      <c r="D19" s="153">
        <v>0</v>
      </c>
      <c r="E19" s="153">
        <v>0</v>
      </c>
      <c r="F19" s="153"/>
      <c r="G19" s="36">
        <v>0</v>
      </c>
      <c r="H19" s="36">
        <v>0</v>
      </c>
    </row>
    <row r="20" spans="1:8" ht="25.5">
      <c r="A20" s="147"/>
      <c r="B20" s="154" t="s">
        <v>81</v>
      </c>
      <c r="C20" s="155"/>
      <c r="D20" s="153">
        <f>D21+D22+D23+D24+D25</f>
        <v>310.1</v>
      </c>
      <c r="E20" s="153">
        <f>E21+E22+E23+E24+E25</f>
        <v>556.6</v>
      </c>
      <c r="F20" s="153">
        <f>F21+F22+F23+F24+F25</f>
        <v>266.3</v>
      </c>
      <c r="G20" s="36">
        <f t="shared" si="0"/>
        <v>0.8587552402450822</v>
      </c>
      <c r="H20" s="36">
        <f t="shared" si="1"/>
        <v>0.4784405318002156</v>
      </c>
    </row>
    <row r="21" spans="1:8" ht="15">
      <c r="A21" s="147"/>
      <c r="B21" s="151" t="s">
        <v>24</v>
      </c>
      <c r="C21" s="152"/>
      <c r="D21" s="153">
        <v>150.1</v>
      </c>
      <c r="E21" s="153">
        <v>439.9</v>
      </c>
      <c r="F21" s="153">
        <v>140.9</v>
      </c>
      <c r="G21" s="36">
        <f t="shared" si="0"/>
        <v>0.9387075283144571</v>
      </c>
      <c r="H21" s="36">
        <f t="shared" si="1"/>
        <v>0.3203000681973176</v>
      </c>
    </row>
    <row r="22" spans="1:8" ht="15">
      <c r="A22" s="147"/>
      <c r="B22" s="151" t="s">
        <v>67</v>
      </c>
      <c r="C22" s="152"/>
      <c r="D22" s="153">
        <v>0</v>
      </c>
      <c r="E22" s="153">
        <v>0</v>
      </c>
      <c r="F22" s="153">
        <v>0</v>
      </c>
      <c r="G22" s="36">
        <v>0</v>
      </c>
      <c r="H22" s="36">
        <v>0</v>
      </c>
    </row>
    <row r="23" spans="1:8" ht="15">
      <c r="A23" s="147"/>
      <c r="B23" s="151" t="s">
        <v>101</v>
      </c>
      <c r="C23" s="152"/>
      <c r="D23" s="153">
        <v>160</v>
      </c>
      <c r="E23" s="153">
        <v>116.7</v>
      </c>
      <c r="F23" s="153">
        <v>125.4</v>
      </c>
      <c r="G23" s="36">
        <f t="shared" si="0"/>
        <v>0.7837500000000001</v>
      </c>
      <c r="H23" s="36">
        <f t="shared" si="1"/>
        <v>1.0745501285347043</v>
      </c>
    </row>
    <row r="24" spans="1:8" ht="25.5">
      <c r="A24" s="147"/>
      <c r="B24" s="151" t="s">
        <v>27</v>
      </c>
      <c r="C24" s="152"/>
      <c r="D24" s="153">
        <v>0</v>
      </c>
      <c r="E24" s="153"/>
      <c r="F24" s="153">
        <v>0</v>
      </c>
      <c r="G24" s="36">
        <v>0</v>
      </c>
      <c r="H24" s="36">
        <v>0</v>
      </c>
    </row>
    <row r="25" spans="1:8" ht="26.25" thickBot="1">
      <c r="A25" s="147"/>
      <c r="B25" s="185" t="s">
        <v>154</v>
      </c>
      <c r="C25" s="186"/>
      <c r="D25" s="153">
        <v>0</v>
      </c>
      <c r="E25" s="153">
        <v>0</v>
      </c>
      <c r="F25" s="153">
        <v>0</v>
      </c>
      <c r="G25" s="36">
        <v>0</v>
      </c>
      <c r="H25" s="36">
        <v>0</v>
      </c>
    </row>
    <row r="26" spans="1:8" ht="18.75">
      <c r="A26" s="187"/>
      <c r="B26" s="188" t="s">
        <v>28</v>
      </c>
      <c r="C26" s="189"/>
      <c r="D26" s="162">
        <f>D4+D20</f>
        <v>3963.2999999999997</v>
      </c>
      <c r="E26" s="162">
        <f>E4+E20</f>
        <v>3144.6</v>
      </c>
      <c r="F26" s="162">
        <f>F4+F20</f>
        <v>4194</v>
      </c>
      <c r="G26" s="36">
        <f t="shared" si="0"/>
        <v>1.058209068200742</v>
      </c>
      <c r="H26" s="36">
        <f t="shared" si="1"/>
        <v>1.3337149398969663</v>
      </c>
    </row>
    <row r="27" spans="1:8" ht="15">
      <c r="A27" s="147"/>
      <c r="B27" s="151" t="s">
        <v>107</v>
      </c>
      <c r="C27" s="152"/>
      <c r="D27" s="153">
        <f>D4</f>
        <v>3653.2</v>
      </c>
      <c r="E27" s="153">
        <f>E4</f>
        <v>2588</v>
      </c>
      <c r="F27" s="153">
        <f>F4</f>
        <v>3927.7</v>
      </c>
      <c r="G27" s="36">
        <f t="shared" si="0"/>
        <v>1.0751396036351692</v>
      </c>
      <c r="H27" s="36">
        <f t="shared" si="1"/>
        <v>1.5176584234930448</v>
      </c>
    </row>
    <row r="28" spans="1:8" ht="12.75">
      <c r="A28" s="62"/>
      <c r="B28" s="63"/>
      <c r="C28" s="63"/>
      <c r="D28" s="63"/>
      <c r="E28" s="63"/>
      <c r="F28" s="63"/>
      <c r="G28" s="63"/>
      <c r="H28" s="64"/>
    </row>
    <row r="29" spans="1:8" ht="15" customHeight="1">
      <c r="A29" s="190" t="s">
        <v>158</v>
      </c>
      <c r="B29" s="181" t="s">
        <v>29</v>
      </c>
      <c r="C29" s="191" t="s">
        <v>188</v>
      </c>
      <c r="D29" s="167" t="s">
        <v>3</v>
      </c>
      <c r="E29" s="59" t="s">
        <v>404</v>
      </c>
      <c r="F29" s="59" t="s">
        <v>4</v>
      </c>
      <c r="G29" s="167" t="s">
        <v>5</v>
      </c>
      <c r="H29" s="59" t="s">
        <v>405</v>
      </c>
    </row>
    <row r="30" spans="1:8" ht="15" customHeight="1">
      <c r="A30" s="192"/>
      <c r="B30" s="183"/>
      <c r="C30" s="193"/>
      <c r="D30" s="167"/>
      <c r="E30" s="60"/>
      <c r="F30" s="60"/>
      <c r="G30" s="167"/>
      <c r="H30" s="60"/>
    </row>
    <row r="31" spans="1:8" ht="12.75">
      <c r="A31" s="155" t="s">
        <v>69</v>
      </c>
      <c r="B31" s="154" t="s">
        <v>30</v>
      </c>
      <c r="C31" s="155"/>
      <c r="D31" s="169">
        <f>D32+D33+D34+D35</f>
        <v>2012.6000000000001</v>
      </c>
      <c r="E31" s="169">
        <f>E32+E33+E34+E35</f>
        <v>1533.5</v>
      </c>
      <c r="F31" s="169">
        <f>F32+F33+F34+F35</f>
        <v>1635</v>
      </c>
      <c r="G31" s="48">
        <f>F31/D31</f>
        <v>0.8123819934413197</v>
      </c>
      <c r="H31" s="48">
        <f>F31/E31</f>
        <v>1.0661884577763288</v>
      </c>
    </row>
    <row r="32" spans="1:8" ht="12.75" hidden="1">
      <c r="A32" s="152" t="s">
        <v>70</v>
      </c>
      <c r="B32" s="151" t="s">
        <v>102</v>
      </c>
      <c r="C32" s="152"/>
      <c r="D32" s="170">
        <v>0</v>
      </c>
      <c r="E32" s="170">
        <v>0</v>
      </c>
      <c r="F32" s="170">
        <v>0</v>
      </c>
      <c r="G32" s="48" t="e">
        <f aca="true" t="shared" si="2" ref="G32:G63">F32/D32</f>
        <v>#DIV/0!</v>
      </c>
      <c r="H32" s="48" t="e">
        <f aca="true" t="shared" si="3" ref="H32:H63">F32/E32</f>
        <v>#DIV/0!</v>
      </c>
    </row>
    <row r="33" spans="1:8" ht="66.75" customHeight="1">
      <c r="A33" s="152" t="s">
        <v>72</v>
      </c>
      <c r="B33" s="151" t="s">
        <v>162</v>
      </c>
      <c r="C33" s="152" t="s">
        <v>72</v>
      </c>
      <c r="D33" s="170">
        <v>1986.2</v>
      </c>
      <c r="E33" s="170">
        <v>1521.6</v>
      </c>
      <c r="F33" s="170">
        <v>1632.3</v>
      </c>
      <c r="G33" s="48">
        <f t="shared" si="2"/>
        <v>0.821820561876951</v>
      </c>
      <c r="H33" s="48">
        <f t="shared" si="3"/>
        <v>1.0727523659305993</v>
      </c>
    </row>
    <row r="34" spans="1:8" ht="12.75">
      <c r="A34" s="152" t="s">
        <v>74</v>
      </c>
      <c r="B34" s="151" t="s">
        <v>35</v>
      </c>
      <c r="C34" s="152"/>
      <c r="D34" s="170">
        <v>10</v>
      </c>
      <c r="E34" s="170">
        <v>7.5</v>
      </c>
      <c r="F34" s="170">
        <v>0</v>
      </c>
      <c r="G34" s="48">
        <f t="shared" si="2"/>
        <v>0</v>
      </c>
      <c r="H34" s="48">
        <f t="shared" si="3"/>
        <v>0</v>
      </c>
    </row>
    <row r="35" spans="1:8" ht="12.75">
      <c r="A35" s="152" t="s">
        <v>129</v>
      </c>
      <c r="B35" s="151" t="s">
        <v>122</v>
      </c>
      <c r="C35" s="152"/>
      <c r="D35" s="170">
        <f>D36+D37</f>
        <v>16.4</v>
      </c>
      <c r="E35" s="170">
        <f>E36+E37</f>
        <v>4.4</v>
      </c>
      <c r="F35" s="170">
        <f>F36+F37</f>
        <v>2.7</v>
      </c>
      <c r="G35" s="48">
        <f t="shared" si="2"/>
        <v>0.16463414634146345</v>
      </c>
      <c r="H35" s="48">
        <f t="shared" si="3"/>
        <v>0.6136363636363636</v>
      </c>
    </row>
    <row r="36" spans="1:10" s="8" customFormat="1" ht="25.5">
      <c r="A36" s="171"/>
      <c r="B36" s="172" t="s">
        <v>115</v>
      </c>
      <c r="C36" s="171" t="s">
        <v>299</v>
      </c>
      <c r="D36" s="173">
        <v>4.4</v>
      </c>
      <c r="E36" s="173">
        <v>4.4</v>
      </c>
      <c r="F36" s="173">
        <v>2.7</v>
      </c>
      <c r="G36" s="48">
        <f t="shared" si="2"/>
        <v>0.6136363636363636</v>
      </c>
      <c r="H36" s="48">
        <f t="shared" si="3"/>
        <v>0.6136363636363636</v>
      </c>
      <c r="I36" s="22"/>
      <c r="J36" s="22"/>
    </row>
    <row r="37" spans="1:10" s="8" customFormat="1" ht="38.25">
      <c r="A37" s="171"/>
      <c r="B37" s="172" t="s">
        <v>203</v>
      </c>
      <c r="C37" s="171" t="s">
        <v>353</v>
      </c>
      <c r="D37" s="173">
        <v>12</v>
      </c>
      <c r="E37" s="173"/>
      <c r="F37" s="173">
        <v>0</v>
      </c>
      <c r="G37" s="48">
        <f t="shared" si="2"/>
        <v>0</v>
      </c>
      <c r="H37" s="48"/>
      <c r="I37" s="22"/>
      <c r="J37" s="22"/>
    </row>
    <row r="38" spans="1:8" ht="12.75">
      <c r="A38" s="155" t="s">
        <v>110</v>
      </c>
      <c r="B38" s="154" t="s">
        <v>103</v>
      </c>
      <c r="C38" s="155"/>
      <c r="D38" s="170">
        <f>D39</f>
        <v>160</v>
      </c>
      <c r="E38" s="170">
        <f>E39</f>
        <v>160</v>
      </c>
      <c r="F38" s="170">
        <f>F39</f>
        <v>125.4</v>
      </c>
      <c r="G38" s="48">
        <f t="shared" si="2"/>
        <v>0.7837500000000001</v>
      </c>
      <c r="H38" s="48">
        <f t="shared" si="3"/>
        <v>0.7837500000000001</v>
      </c>
    </row>
    <row r="39" spans="1:8" ht="39.75" customHeight="1">
      <c r="A39" s="152" t="s">
        <v>111</v>
      </c>
      <c r="B39" s="151" t="s">
        <v>166</v>
      </c>
      <c r="C39" s="152" t="s">
        <v>228</v>
      </c>
      <c r="D39" s="170">
        <v>160</v>
      </c>
      <c r="E39" s="170">
        <v>160</v>
      </c>
      <c r="F39" s="170">
        <v>125.4</v>
      </c>
      <c r="G39" s="48">
        <f t="shared" si="2"/>
        <v>0.7837500000000001</v>
      </c>
      <c r="H39" s="48">
        <f t="shared" si="3"/>
        <v>0.7837500000000001</v>
      </c>
    </row>
    <row r="40" spans="1:8" ht="25.5" hidden="1">
      <c r="A40" s="155" t="s">
        <v>75</v>
      </c>
      <c r="B40" s="154" t="s">
        <v>38</v>
      </c>
      <c r="C40" s="155"/>
      <c r="D40" s="169">
        <f aca="true" t="shared" si="4" ref="D40:F41">D41</f>
        <v>0</v>
      </c>
      <c r="E40" s="169">
        <f t="shared" si="4"/>
        <v>0</v>
      </c>
      <c r="F40" s="169">
        <f t="shared" si="4"/>
        <v>0</v>
      </c>
      <c r="G40" s="48" t="e">
        <f t="shared" si="2"/>
        <v>#DIV/0!</v>
      </c>
      <c r="H40" s="48" t="e">
        <f t="shared" si="3"/>
        <v>#DIV/0!</v>
      </c>
    </row>
    <row r="41" spans="1:8" ht="12.75" hidden="1">
      <c r="A41" s="152" t="s">
        <v>112</v>
      </c>
      <c r="B41" s="151" t="s">
        <v>105</v>
      </c>
      <c r="C41" s="152"/>
      <c r="D41" s="170">
        <f t="shared" si="4"/>
        <v>0</v>
      </c>
      <c r="E41" s="170">
        <f t="shared" si="4"/>
        <v>0</v>
      </c>
      <c r="F41" s="170">
        <f t="shared" si="4"/>
        <v>0</v>
      </c>
      <c r="G41" s="48" t="e">
        <f t="shared" si="2"/>
        <v>#DIV/0!</v>
      </c>
      <c r="H41" s="48" t="e">
        <f t="shared" si="3"/>
        <v>#DIV/0!</v>
      </c>
    </row>
    <row r="42" spans="1:10" s="8" customFormat="1" ht="51" hidden="1">
      <c r="A42" s="171"/>
      <c r="B42" s="172" t="s">
        <v>190</v>
      </c>
      <c r="C42" s="171" t="s">
        <v>191</v>
      </c>
      <c r="D42" s="173">
        <v>0</v>
      </c>
      <c r="E42" s="173">
        <v>0</v>
      </c>
      <c r="F42" s="173">
        <v>0</v>
      </c>
      <c r="G42" s="48" t="e">
        <f t="shared" si="2"/>
        <v>#DIV/0!</v>
      </c>
      <c r="H42" s="48" t="e">
        <f t="shared" si="3"/>
        <v>#DIV/0!</v>
      </c>
      <c r="I42" s="22"/>
      <c r="J42" s="22"/>
    </row>
    <row r="43" spans="1:10" s="7" customFormat="1" ht="12.75">
      <c r="A43" s="155" t="s">
        <v>76</v>
      </c>
      <c r="B43" s="154" t="s">
        <v>40</v>
      </c>
      <c r="C43" s="155"/>
      <c r="D43" s="169">
        <f aca="true" t="shared" si="5" ref="D43:F44">D44</f>
        <v>20.6</v>
      </c>
      <c r="E43" s="169">
        <f t="shared" si="5"/>
        <v>8.6</v>
      </c>
      <c r="F43" s="169">
        <f t="shared" si="5"/>
        <v>20.6</v>
      </c>
      <c r="G43" s="48">
        <f t="shared" si="2"/>
        <v>1</v>
      </c>
      <c r="H43" s="48">
        <f t="shared" si="3"/>
        <v>2.3953488372093026</v>
      </c>
      <c r="I43" s="23"/>
      <c r="J43" s="23"/>
    </row>
    <row r="44" spans="1:8" ht="25.5">
      <c r="A44" s="194" t="s">
        <v>77</v>
      </c>
      <c r="B44" s="195" t="s">
        <v>124</v>
      </c>
      <c r="C44" s="152"/>
      <c r="D44" s="170">
        <f t="shared" si="5"/>
        <v>20.6</v>
      </c>
      <c r="E44" s="170">
        <f t="shared" si="5"/>
        <v>8.6</v>
      </c>
      <c r="F44" s="170">
        <f t="shared" si="5"/>
        <v>20.6</v>
      </c>
      <c r="G44" s="48">
        <f t="shared" si="2"/>
        <v>1</v>
      </c>
      <c r="H44" s="48">
        <f t="shared" si="3"/>
        <v>2.3953488372093026</v>
      </c>
    </row>
    <row r="45" spans="1:10" s="8" customFormat="1" ht="25.5">
      <c r="A45" s="171"/>
      <c r="B45" s="196" t="s">
        <v>124</v>
      </c>
      <c r="C45" s="171" t="s">
        <v>368</v>
      </c>
      <c r="D45" s="173">
        <v>20.6</v>
      </c>
      <c r="E45" s="173">
        <v>8.6</v>
      </c>
      <c r="F45" s="173">
        <v>20.6</v>
      </c>
      <c r="G45" s="48">
        <f t="shared" si="2"/>
        <v>1</v>
      </c>
      <c r="H45" s="48">
        <f t="shared" si="3"/>
        <v>2.3953488372093026</v>
      </c>
      <c r="I45" s="22"/>
      <c r="J45" s="22"/>
    </row>
    <row r="46" spans="1:8" ht="25.5">
      <c r="A46" s="176" t="s">
        <v>78</v>
      </c>
      <c r="B46" s="154" t="s">
        <v>41</v>
      </c>
      <c r="C46" s="155"/>
      <c r="D46" s="169">
        <f>D47</f>
        <v>707.8</v>
      </c>
      <c r="E46" s="169">
        <f>E47</f>
        <v>593.4</v>
      </c>
      <c r="F46" s="169">
        <f>F47</f>
        <v>686.3</v>
      </c>
      <c r="G46" s="48">
        <f t="shared" si="2"/>
        <v>0.9696241876236225</v>
      </c>
      <c r="H46" s="48">
        <f t="shared" si="3"/>
        <v>1.1565554432086282</v>
      </c>
    </row>
    <row r="47" spans="1:8" ht="12.75">
      <c r="A47" s="155" t="s">
        <v>44</v>
      </c>
      <c r="B47" s="154" t="s">
        <v>45</v>
      </c>
      <c r="C47" s="155"/>
      <c r="D47" s="169">
        <f>D48+D49+D51+D50</f>
        <v>707.8</v>
      </c>
      <c r="E47" s="169">
        <f>E48+E49+E51+E50</f>
        <v>593.4</v>
      </c>
      <c r="F47" s="169">
        <f>F48+F49+F51+F50</f>
        <v>686.3</v>
      </c>
      <c r="G47" s="48">
        <f t="shared" si="2"/>
        <v>0.9696241876236225</v>
      </c>
      <c r="H47" s="48">
        <f t="shared" si="3"/>
        <v>1.1565554432086282</v>
      </c>
    </row>
    <row r="48" spans="1:8" ht="12.75">
      <c r="A48" s="152"/>
      <c r="B48" s="151" t="s">
        <v>98</v>
      </c>
      <c r="C48" s="152" t="s">
        <v>300</v>
      </c>
      <c r="D48" s="170">
        <v>203.2</v>
      </c>
      <c r="E48" s="170">
        <v>147.6</v>
      </c>
      <c r="F48" s="170">
        <v>181.7</v>
      </c>
      <c r="G48" s="48">
        <f t="shared" si="2"/>
        <v>0.8941929133858267</v>
      </c>
      <c r="H48" s="48">
        <f t="shared" si="3"/>
        <v>1.231029810298103</v>
      </c>
    </row>
    <row r="49" spans="1:10" s="8" customFormat="1" ht="20.25" customHeight="1">
      <c r="A49" s="171"/>
      <c r="B49" s="151" t="s">
        <v>225</v>
      </c>
      <c r="C49" s="171" t="s">
        <v>301</v>
      </c>
      <c r="D49" s="173">
        <v>22.1</v>
      </c>
      <c r="E49" s="173">
        <v>22.1</v>
      </c>
      <c r="F49" s="173">
        <v>22.1</v>
      </c>
      <c r="G49" s="48">
        <f t="shared" si="2"/>
        <v>1</v>
      </c>
      <c r="H49" s="48">
        <f t="shared" si="3"/>
        <v>1</v>
      </c>
      <c r="I49" s="22"/>
      <c r="J49" s="22"/>
    </row>
    <row r="50" spans="1:10" s="8" customFormat="1" ht="20.25" customHeight="1" hidden="1">
      <c r="A50" s="171"/>
      <c r="B50" s="151" t="s">
        <v>297</v>
      </c>
      <c r="C50" s="171" t="s">
        <v>302</v>
      </c>
      <c r="D50" s="173">
        <v>0</v>
      </c>
      <c r="E50" s="173">
        <v>0</v>
      </c>
      <c r="F50" s="173">
        <v>0</v>
      </c>
      <c r="G50" s="48" t="e">
        <f t="shared" si="2"/>
        <v>#DIV/0!</v>
      </c>
      <c r="H50" s="48" t="e">
        <f t="shared" si="3"/>
        <v>#DIV/0!</v>
      </c>
      <c r="I50" s="22"/>
      <c r="J50" s="22"/>
    </row>
    <row r="51" spans="1:10" s="8" customFormat="1" ht="20.25" customHeight="1">
      <c r="A51" s="171"/>
      <c r="B51" s="151" t="s">
        <v>176</v>
      </c>
      <c r="C51" s="171" t="s">
        <v>303</v>
      </c>
      <c r="D51" s="173">
        <v>482.5</v>
      </c>
      <c r="E51" s="173">
        <v>423.7</v>
      </c>
      <c r="F51" s="173">
        <v>482.5</v>
      </c>
      <c r="G51" s="48">
        <f t="shared" si="2"/>
        <v>1</v>
      </c>
      <c r="H51" s="48">
        <f t="shared" si="3"/>
        <v>1.1387774368657069</v>
      </c>
      <c r="I51" s="22"/>
      <c r="J51" s="22"/>
    </row>
    <row r="52" spans="1:8" ht="28.5" customHeight="1">
      <c r="A52" s="174" t="s">
        <v>127</v>
      </c>
      <c r="B52" s="175" t="s">
        <v>125</v>
      </c>
      <c r="C52" s="174"/>
      <c r="D52" s="170">
        <f aca="true" t="shared" si="6" ref="D52:F53">D53</f>
        <v>1.1</v>
      </c>
      <c r="E52" s="170">
        <f t="shared" si="6"/>
        <v>0.9</v>
      </c>
      <c r="F52" s="170">
        <f t="shared" si="6"/>
        <v>1.1</v>
      </c>
      <c r="G52" s="48">
        <f t="shared" si="2"/>
        <v>1</v>
      </c>
      <c r="H52" s="48">
        <f t="shared" si="3"/>
        <v>1.2222222222222223</v>
      </c>
    </row>
    <row r="53" spans="1:8" ht="42.75" customHeight="1">
      <c r="A53" s="194" t="s">
        <v>121</v>
      </c>
      <c r="B53" s="195" t="s">
        <v>128</v>
      </c>
      <c r="C53" s="194"/>
      <c r="D53" s="170">
        <f t="shared" si="6"/>
        <v>1.1</v>
      </c>
      <c r="E53" s="170">
        <f t="shared" si="6"/>
        <v>0.9</v>
      </c>
      <c r="F53" s="170">
        <f t="shared" si="6"/>
        <v>1.1</v>
      </c>
      <c r="G53" s="48">
        <f t="shared" si="2"/>
        <v>1</v>
      </c>
      <c r="H53" s="48">
        <f t="shared" si="3"/>
        <v>1.2222222222222223</v>
      </c>
    </row>
    <row r="54" spans="1:10" s="8" customFormat="1" ht="42" customHeight="1">
      <c r="A54" s="171"/>
      <c r="B54" s="172" t="s">
        <v>231</v>
      </c>
      <c r="C54" s="171" t="s">
        <v>304</v>
      </c>
      <c r="D54" s="173">
        <v>1.1</v>
      </c>
      <c r="E54" s="173">
        <v>0.9</v>
      </c>
      <c r="F54" s="173">
        <v>1.1</v>
      </c>
      <c r="G54" s="48">
        <f t="shared" si="2"/>
        <v>1</v>
      </c>
      <c r="H54" s="48">
        <f t="shared" si="3"/>
        <v>1.2222222222222223</v>
      </c>
      <c r="I54" s="22"/>
      <c r="J54" s="22"/>
    </row>
    <row r="55" spans="1:8" ht="17.25" customHeight="1" hidden="1">
      <c r="A55" s="155" t="s">
        <v>46</v>
      </c>
      <c r="B55" s="154" t="s">
        <v>47</v>
      </c>
      <c r="C55" s="155"/>
      <c r="D55" s="169">
        <f aca="true" t="shared" si="7" ref="D55:F56">D56</f>
        <v>0</v>
      </c>
      <c r="E55" s="169">
        <f t="shared" si="7"/>
        <v>0</v>
      </c>
      <c r="F55" s="169">
        <f t="shared" si="7"/>
        <v>0</v>
      </c>
      <c r="G55" s="48" t="e">
        <f t="shared" si="2"/>
        <v>#DIV/0!</v>
      </c>
      <c r="H55" s="48" t="e">
        <f t="shared" si="3"/>
        <v>#DIV/0!</v>
      </c>
    </row>
    <row r="56" spans="1:8" ht="14.25" customHeight="1" hidden="1">
      <c r="A56" s="152" t="s">
        <v>51</v>
      </c>
      <c r="B56" s="151" t="s">
        <v>52</v>
      </c>
      <c r="C56" s="152"/>
      <c r="D56" s="170">
        <f t="shared" si="7"/>
        <v>0</v>
      </c>
      <c r="E56" s="170">
        <f t="shared" si="7"/>
        <v>0</v>
      </c>
      <c r="F56" s="170">
        <f t="shared" si="7"/>
        <v>0</v>
      </c>
      <c r="G56" s="48" t="e">
        <f t="shared" si="2"/>
        <v>#DIV/0!</v>
      </c>
      <c r="H56" s="48" t="e">
        <f t="shared" si="3"/>
        <v>#DIV/0!</v>
      </c>
    </row>
    <row r="57" spans="1:10" s="8" customFormat="1" ht="39" customHeight="1" hidden="1">
      <c r="A57" s="171"/>
      <c r="B57" s="172" t="s">
        <v>226</v>
      </c>
      <c r="C57" s="171" t="s">
        <v>227</v>
      </c>
      <c r="D57" s="173">
        <v>0</v>
      </c>
      <c r="E57" s="173">
        <v>0</v>
      </c>
      <c r="F57" s="173">
        <v>0</v>
      </c>
      <c r="G57" s="48" t="e">
        <f t="shared" si="2"/>
        <v>#DIV/0!</v>
      </c>
      <c r="H57" s="48" t="e">
        <f t="shared" si="3"/>
        <v>#DIV/0!</v>
      </c>
      <c r="I57" s="22"/>
      <c r="J57" s="22"/>
    </row>
    <row r="58" spans="1:8" ht="17.25" customHeight="1">
      <c r="A58" s="155">
        <v>1000</v>
      </c>
      <c r="B58" s="154" t="s">
        <v>61</v>
      </c>
      <c r="C58" s="155"/>
      <c r="D58" s="169">
        <f>D59</f>
        <v>36</v>
      </c>
      <c r="E58" s="169">
        <f>E59</f>
        <v>27</v>
      </c>
      <c r="F58" s="169">
        <f>F59</f>
        <v>33</v>
      </c>
      <c r="G58" s="48">
        <f t="shared" si="2"/>
        <v>0.9166666666666666</v>
      </c>
      <c r="H58" s="48">
        <f t="shared" si="3"/>
        <v>1.2222222222222223</v>
      </c>
    </row>
    <row r="59" spans="1:8" ht="16.5" customHeight="1">
      <c r="A59" s="152">
        <v>1001</v>
      </c>
      <c r="B59" s="151" t="s">
        <v>179</v>
      </c>
      <c r="C59" s="152" t="s">
        <v>305</v>
      </c>
      <c r="D59" s="170">
        <v>36</v>
      </c>
      <c r="E59" s="170">
        <v>27</v>
      </c>
      <c r="F59" s="170">
        <v>33</v>
      </c>
      <c r="G59" s="48">
        <f t="shared" si="2"/>
        <v>0.9166666666666666</v>
      </c>
      <c r="H59" s="48">
        <f t="shared" si="3"/>
        <v>1.2222222222222223</v>
      </c>
    </row>
    <row r="60" spans="1:8" ht="30.75" customHeight="1">
      <c r="A60" s="155"/>
      <c r="B60" s="154" t="s">
        <v>99</v>
      </c>
      <c r="C60" s="155"/>
      <c r="D60" s="170">
        <f>D61</f>
        <v>2026</v>
      </c>
      <c r="E60" s="170">
        <f>E61</f>
        <v>2352.2</v>
      </c>
      <c r="F60" s="170">
        <f>F61</f>
        <v>1826</v>
      </c>
      <c r="G60" s="48">
        <f t="shared" si="2"/>
        <v>0.9012833168805529</v>
      </c>
      <c r="H60" s="48">
        <f t="shared" si="3"/>
        <v>0.7762945327778251</v>
      </c>
    </row>
    <row r="61" spans="1:10" s="8" customFormat="1" ht="25.5">
      <c r="A61" s="171"/>
      <c r="B61" s="172" t="s">
        <v>100</v>
      </c>
      <c r="C61" s="171" t="s">
        <v>192</v>
      </c>
      <c r="D61" s="173">
        <v>2026</v>
      </c>
      <c r="E61" s="173">
        <v>2352.2</v>
      </c>
      <c r="F61" s="173">
        <v>1826</v>
      </c>
      <c r="G61" s="48">
        <f t="shared" si="2"/>
        <v>0.9012833168805529</v>
      </c>
      <c r="H61" s="48">
        <f t="shared" si="3"/>
        <v>0.7762945327778251</v>
      </c>
      <c r="I61" s="22"/>
      <c r="J61" s="22"/>
    </row>
    <row r="62" spans="1:8" ht="15.75">
      <c r="A62" s="155"/>
      <c r="B62" s="89" t="s">
        <v>68</v>
      </c>
      <c r="C62" s="90"/>
      <c r="D62" s="98">
        <f>D31+D38+D40+D43+D46++D52+D55+D58+D60</f>
        <v>4964.1</v>
      </c>
      <c r="E62" s="98">
        <f>E31+E38+E40+E43+E46++E52+E55+E58+E60</f>
        <v>4675.6</v>
      </c>
      <c r="F62" s="98">
        <f>F31+F38+F40+F43+F46++F52+F55+F58+F60</f>
        <v>4327.4</v>
      </c>
      <c r="G62" s="37">
        <f t="shared" si="2"/>
        <v>0.8717390866420901</v>
      </c>
      <c r="H62" s="37">
        <f t="shared" si="3"/>
        <v>0.9255282744460602</v>
      </c>
    </row>
    <row r="63" spans="1:8" ht="15.75" customHeight="1">
      <c r="A63" s="178"/>
      <c r="B63" s="151" t="s">
        <v>83</v>
      </c>
      <c r="C63" s="152"/>
      <c r="D63" s="197">
        <f>D60</f>
        <v>2026</v>
      </c>
      <c r="E63" s="197">
        <f>E60</f>
        <v>2352.2</v>
      </c>
      <c r="F63" s="197">
        <f>F60</f>
        <v>1826</v>
      </c>
      <c r="G63" s="48">
        <f t="shared" si="2"/>
        <v>0.9012833168805529</v>
      </c>
      <c r="H63" s="48">
        <f t="shared" si="3"/>
        <v>0.7762945327778251</v>
      </c>
    </row>
    <row r="64" ht="12.75">
      <c r="A64" s="180"/>
    </row>
    <row r="65" spans="1:6" ht="15">
      <c r="A65" s="180"/>
      <c r="B65" s="141" t="s">
        <v>93</v>
      </c>
      <c r="C65" s="140"/>
      <c r="F65" s="15">
        <v>1000.8</v>
      </c>
    </row>
    <row r="66" spans="1:3" ht="15">
      <c r="A66" s="180"/>
      <c r="B66" s="141"/>
      <c r="C66" s="140"/>
    </row>
    <row r="67" spans="1:3" ht="15">
      <c r="A67" s="180"/>
      <c r="B67" s="141" t="s">
        <v>84</v>
      </c>
      <c r="C67" s="140"/>
    </row>
    <row r="68" spans="1:3" ht="15">
      <c r="A68" s="180"/>
      <c r="B68" s="141" t="s">
        <v>85</v>
      </c>
      <c r="C68" s="140"/>
    </row>
    <row r="69" spans="1:3" ht="15">
      <c r="A69" s="180"/>
      <c r="B69" s="141"/>
      <c r="C69" s="140"/>
    </row>
    <row r="70" spans="1:3" ht="15">
      <c r="A70" s="180"/>
      <c r="B70" s="141" t="s">
        <v>86</v>
      </c>
      <c r="C70" s="140"/>
    </row>
    <row r="71" spans="1:3" ht="15">
      <c r="A71" s="180"/>
      <c r="B71" s="141" t="s">
        <v>87</v>
      </c>
      <c r="C71" s="140"/>
    </row>
    <row r="72" spans="1:3" ht="15">
      <c r="A72" s="180"/>
      <c r="B72" s="141"/>
      <c r="C72" s="140"/>
    </row>
    <row r="73" spans="1:3" ht="15">
      <c r="A73" s="180"/>
      <c r="B73" s="141" t="s">
        <v>88</v>
      </c>
      <c r="C73" s="140"/>
    </row>
    <row r="74" spans="1:3" ht="15">
      <c r="A74" s="180"/>
      <c r="B74" s="141" t="s">
        <v>89</v>
      </c>
      <c r="C74" s="140"/>
    </row>
    <row r="75" spans="1:3" ht="15">
      <c r="A75" s="180"/>
      <c r="B75" s="141"/>
      <c r="C75" s="140"/>
    </row>
    <row r="76" spans="1:3" ht="15">
      <c r="A76" s="180"/>
      <c r="B76" s="141" t="s">
        <v>90</v>
      </c>
      <c r="C76" s="140"/>
    </row>
    <row r="77" spans="1:3" ht="15">
      <c r="A77" s="180"/>
      <c r="B77" s="141" t="s">
        <v>91</v>
      </c>
      <c r="C77" s="140"/>
    </row>
    <row r="78" spans="1:3" ht="15">
      <c r="A78" s="180"/>
      <c r="B78" s="141"/>
      <c r="C78" s="140"/>
    </row>
    <row r="79" spans="1:3" ht="15">
      <c r="A79" s="180"/>
      <c r="B79" s="141"/>
      <c r="C79" s="140"/>
    </row>
    <row r="80" spans="1:8" ht="15">
      <c r="A80" s="180"/>
      <c r="B80" s="141" t="s">
        <v>92</v>
      </c>
      <c r="C80" s="140"/>
      <c r="F80" s="38">
        <f>F65+F26-F62</f>
        <v>867.4000000000005</v>
      </c>
      <c r="H80" s="38"/>
    </row>
    <row r="81" ht="12.75">
      <c r="A81" s="180"/>
    </row>
    <row r="82" ht="12.75">
      <c r="A82" s="180"/>
    </row>
    <row r="83" spans="1:3" ht="15">
      <c r="A83" s="180"/>
      <c r="B83" s="141" t="s">
        <v>94</v>
      </c>
      <c r="C83" s="140"/>
    </row>
    <row r="84" spans="1:3" ht="15">
      <c r="A84" s="180"/>
      <c r="B84" s="141" t="s">
        <v>95</v>
      </c>
      <c r="C84" s="140"/>
    </row>
    <row r="85" spans="1:3" ht="15">
      <c r="A85" s="180"/>
      <c r="B85" s="141" t="s">
        <v>96</v>
      </c>
      <c r="C85" s="140"/>
    </row>
  </sheetData>
  <sheetProtection/>
  <mergeCells count="16"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  <mergeCell ref="A29:A30"/>
    <mergeCell ref="B29:B30"/>
    <mergeCell ref="D29:D30"/>
    <mergeCell ref="H29:H30"/>
    <mergeCell ref="E29:E30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K83"/>
  <sheetViews>
    <sheetView zoomScalePageLayoutView="0" workbookViewId="0" topLeftCell="A1">
      <selection activeCell="K1" sqref="A1:K16384"/>
    </sheetView>
  </sheetViews>
  <sheetFormatPr defaultColWidth="9.140625" defaultRowHeight="12.75"/>
  <cols>
    <col min="1" max="1" width="7.8515625" style="15" customWidth="1"/>
    <col min="2" max="2" width="38.140625" style="15" customWidth="1"/>
    <col min="3" max="3" width="11.00390625" style="180" customWidth="1"/>
    <col min="4" max="4" width="11.7109375" style="15" customWidth="1"/>
    <col min="5" max="5" width="11.7109375" style="15" hidden="1" customWidth="1"/>
    <col min="6" max="7" width="12.57421875" style="15" customWidth="1"/>
    <col min="8" max="8" width="11.140625" style="15" hidden="1" customWidth="1"/>
    <col min="9" max="11" width="9.140625" style="15" customWidth="1"/>
    <col min="12" max="16384" width="9.140625" style="1" customWidth="1"/>
  </cols>
  <sheetData>
    <row r="1" spans="1:11" s="4" customFormat="1" ht="66.75" customHeight="1">
      <c r="A1" s="61" t="s">
        <v>426</v>
      </c>
      <c r="B1" s="61"/>
      <c r="C1" s="61"/>
      <c r="D1" s="61"/>
      <c r="E1" s="61"/>
      <c r="F1" s="61"/>
      <c r="G1" s="61"/>
      <c r="H1" s="61"/>
      <c r="I1" s="24"/>
      <c r="J1" s="24"/>
      <c r="K1" s="24"/>
    </row>
    <row r="2" spans="1:8" ht="12.75" customHeight="1">
      <c r="A2" s="198"/>
      <c r="B2" s="144" t="s">
        <v>2</v>
      </c>
      <c r="C2" s="145"/>
      <c r="D2" s="146" t="s">
        <v>3</v>
      </c>
      <c r="E2" s="65" t="s">
        <v>404</v>
      </c>
      <c r="F2" s="146" t="s">
        <v>4</v>
      </c>
      <c r="G2" s="146" t="s">
        <v>5</v>
      </c>
      <c r="H2" s="65" t="s">
        <v>405</v>
      </c>
    </row>
    <row r="3" spans="1:8" ht="21.75" customHeight="1">
      <c r="A3" s="147"/>
      <c r="B3" s="144"/>
      <c r="C3" s="145"/>
      <c r="D3" s="146"/>
      <c r="E3" s="66"/>
      <c r="F3" s="146"/>
      <c r="G3" s="146"/>
      <c r="H3" s="66"/>
    </row>
    <row r="4" spans="1:8" ht="15">
      <c r="A4" s="147"/>
      <c r="B4" s="148" t="s">
        <v>82</v>
      </c>
      <c r="C4" s="149"/>
      <c r="D4" s="150">
        <f>D5+D6+D7+D8+D9+D10+D11+D12+D13+D14+D15+D16+D17+D18+D19+D20</f>
        <v>3435.7</v>
      </c>
      <c r="E4" s="150">
        <f>E5+E6+E7+E8+E9+E10+E11+E12+E13+E14+E15+E16+E17+E18+E19+E20</f>
        <v>1598</v>
      </c>
      <c r="F4" s="150">
        <f>F5+F6+F7+F8+F9+F10+F11+F12+F13+F14+F15+F16+F17+F18+F19+F20</f>
        <v>3955.3999999999996</v>
      </c>
      <c r="G4" s="36">
        <f aca="true" t="shared" si="0" ref="G4:G28">F4/D4</f>
        <v>1.1512646622231277</v>
      </c>
      <c r="H4" s="36">
        <f>F4/E4</f>
        <v>2.4752190237797245</v>
      </c>
    </row>
    <row r="5" spans="1:8" ht="15">
      <c r="A5" s="147"/>
      <c r="B5" s="151" t="s">
        <v>6</v>
      </c>
      <c r="C5" s="152"/>
      <c r="D5" s="153">
        <v>102</v>
      </c>
      <c r="E5" s="153">
        <v>70</v>
      </c>
      <c r="F5" s="153">
        <v>77.8</v>
      </c>
      <c r="G5" s="36">
        <f t="shared" si="0"/>
        <v>0.7627450980392156</v>
      </c>
      <c r="H5" s="36">
        <f aca="true" t="shared" si="1" ref="H5:H28">F5/E5</f>
        <v>1.1114285714285714</v>
      </c>
    </row>
    <row r="6" spans="1:8" ht="15" hidden="1">
      <c r="A6" s="147"/>
      <c r="B6" s="151" t="s">
        <v>252</v>
      </c>
      <c r="C6" s="152"/>
      <c r="D6" s="153">
        <v>0</v>
      </c>
      <c r="E6" s="153">
        <v>0</v>
      </c>
      <c r="F6" s="153">
        <v>0</v>
      </c>
      <c r="G6" s="36" t="e">
        <f t="shared" si="0"/>
        <v>#DIV/0!</v>
      </c>
      <c r="H6" s="36" t="e">
        <f t="shared" si="1"/>
        <v>#DIV/0!</v>
      </c>
    </row>
    <row r="7" spans="1:8" ht="15">
      <c r="A7" s="147"/>
      <c r="B7" s="151" t="s">
        <v>8</v>
      </c>
      <c r="C7" s="152"/>
      <c r="D7" s="153">
        <v>1220</v>
      </c>
      <c r="E7" s="153">
        <v>1020</v>
      </c>
      <c r="F7" s="153">
        <v>1280.5</v>
      </c>
      <c r="G7" s="36">
        <f t="shared" si="0"/>
        <v>1.0495901639344263</v>
      </c>
      <c r="H7" s="36">
        <f t="shared" si="1"/>
        <v>1.255392156862745</v>
      </c>
    </row>
    <row r="8" spans="1:8" ht="15">
      <c r="A8" s="147"/>
      <c r="B8" s="151" t="s">
        <v>9</v>
      </c>
      <c r="C8" s="152"/>
      <c r="D8" s="153">
        <v>120</v>
      </c>
      <c r="E8" s="153">
        <v>40</v>
      </c>
      <c r="F8" s="153">
        <v>141.4</v>
      </c>
      <c r="G8" s="36">
        <f t="shared" si="0"/>
        <v>1.1783333333333335</v>
      </c>
      <c r="H8" s="36">
        <f t="shared" si="1"/>
        <v>3.535</v>
      </c>
    </row>
    <row r="9" spans="1:8" ht="15">
      <c r="A9" s="147"/>
      <c r="B9" s="151" t="s">
        <v>10</v>
      </c>
      <c r="C9" s="152"/>
      <c r="D9" s="153">
        <v>1980</v>
      </c>
      <c r="E9" s="153">
        <v>460</v>
      </c>
      <c r="F9" s="153">
        <v>2411.2</v>
      </c>
      <c r="G9" s="36">
        <f t="shared" si="0"/>
        <v>1.2177777777777776</v>
      </c>
      <c r="H9" s="36">
        <f t="shared" si="1"/>
        <v>5.241739130434782</v>
      </c>
    </row>
    <row r="10" spans="1:8" ht="15">
      <c r="A10" s="147"/>
      <c r="B10" s="151" t="s">
        <v>106</v>
      </c>
      <c r="C10" s="152"/>
      <c r="D10" s="153">
        <v>13.7</v>
      </c>
      <c r="E10" s="153">
        <v>8</v>
      </c>
      <c r="F10" s="153">
        <v>14.3</v>
      </c>
      <c r="G10" s="36">
        <f t="shared" si="0"/>
        <v>1.0437956204379564</v>
      </c>
      <c r="H10" s="36">
        <f t="shared" si="1"/>
        <v>1.7875</v>
      </c>
    </row>
    <row r="11" spans="1:8" ht="15">
      <c r="A11" s="147"/>
      <c r="B11" s="151" t="s">
        <v>11</v>
      </c>
      <c r="C11" s="152"/>
      <c r="D11" s="153">
        <v>0</v>
      </c>
      <c r="E11" s="153">
        <v>0</v>
      </c>
      <c r="F11" s="153">
        <v>0</v>
      </c>
      <c r="G11" s="36">
        <v>0</v>
      </c>
      <c r="H11" s="36">
        <v>0</v>
      </c>
    </row>
    <row r="12" spans="1:8" ht="15">
      <c r="A12" s="147"/>
      <c r="B12" s="151" t="s">
        <v>12</v>
      </c>
      <c r="C12" s="152"/>
      <c r="D12" s="153">
        <v>0</v>
      </c>
      <c r="E12" s="153">
        <v>0</v>
      </c>
      <c r="F12" s="153">
        <v>0</v>
      </c>
      <c r="G12" s="36">
        <v>0</v>
      </c>
      <c r="H12" s="36">
        <v>0</v>
      </c>
    </row>
    <row r="13" spans="1:8" ht="15">
      <c r="A13" s="147"/>
      <c r="B13" s="151" t="s">
        <v>13</v>
      </c>
      <c r="C13" s="152"/>
      <c r="D13" s="153">
        <v>0</v>
      </c>
      <c r="E13" s="153">
        <v>0</v>
      </c>
      <c r="F13" s="153">
        <v>12.5</v>
      </c>
      <c r="G13" s="36">
        <v>0</v>
      </c>
      <c r="H13" s="36">
        <v>0</v>
      </c>
    </row>
    <row r="14" spans="1:8" ht="15">
      <c r="A14" s="147"/>
      <c r="B14" s="151" t="s">
        <v>15</v>
      </c>
      <c r="C14" s="152"/>
      <c r="D14" s="153">
        <v>0</v>
      </c>
      <c r="E14" s="153">
        <v>0</v>
      </c>
      <c r="F14" s="153">
        <v>0</v>
      </c>
      <c r="G14" s="36">
        <v>0</v>
      </c>
      <c r="H14" s="36">
        <v>0</v>
      </c>
    </row>
    <row r="15" spans="1:8" ht="15">
      <c r="A15" s="147"/>
      <c r="B15" s="151" t="s">
        <v>16</v>
      </c>
      <c r="C15" s="152"/>
      <c r="D15" s="153">
        <v>0</v>
      </c>
      <c r="E15" s="153">
        <v>0</v>
      </c>
      <c r="F15" s="153">
        <v>0</v>
      </c>
      <c r="G15" s="36">
        <v>0</v>
      </c>
      <c r="H15" s="36">
        <v>0</v>
      </c>
    </row>
    <row r="16" spans="1:8" ht="25.5">
      <c r="A16" s="147"/>
      <c r="B16" s="151" t="s">
        <v>17</v>
      </c>
      <c r="C16" s="152"/>
      <c r="D16" s="153">
        <v>0</v>
      </c>
      <c r="E16" s="153">
        <v>0</v>
      </c>
      <c r="F16" s="153">
        <v>0</v>
      </c>
      <c r="G16" s="36">
        <v>0</v>
      </c>
      <c r="H16" s="36">
        <v>0</v>
      </c>
    </row>
    <row r="17" spans="1:8" ht="15">
      <c r="A17" s="147"/>
      <c r="B17" s="151" t="s">
        <v>116</v>
      </c>
      <c r="C17" s="152"/>
      <c r="D17" s="153">
        <v>0</v>
      </c>
      <c r="E17" s="153">
        <v>0</v>
      </c>
      <c r="F17" s="153">
        <v>13.2</v>
      </c>
      <c r="G17" s="36">
        <v>0</v>
      </c>
      <c r="H17" s="36">
        <v>0</v>
      </c>
    </row>
    <row r="18" spans="1:8" ht="15">
      <c r="A18" s="147"/>
      <c r="B18" s="151" t="s">
        <v>291</v>
      </c>
      <c r="C18" s="152"/>
      <c r="D18" s="153">
        <v>0</v>
      </c>
      <c r="E18" s="153">
        <v>0</v>
      </c>
      <c r="F18" s="153">
        <v>0</v>
      </c>
      <c r="G18" s="36">
        <v>0</v>
      </c>
      <c r="H18" s="36">
        <v>0</v>
      </c>
    </row>
    <row r="19" spans="1:8" ht="15">
      <c r="A19" s="147"/>
      <c r="B19" s="151" t="s">
        <v>119</v>
      </c>
      <c r="C19" s="152"/>
      <c r="D19" s="153">
        <v>0</v>
      </c>
      <c r="E19" s="153">
        <v>0</v>
      </c>
      <c r="F19" s="153">
        <v>0</v>
      </c>
      <c r="G19" s="36">
        <v>0</v>
      </c>
      <c r="H19" s="36">
        <v>0</v>
      </c>
    </row>
    <row r="20" spans="1:8" ht="15">
      <c r="A20" s="147"/>
      <c r="B20" s="151" t="s">
        <v>22</v>
      </c>
      <c r="C20" s="152"/>
      <c r="D20" s="153">
        <v>0</v>
      </c>
      <c r="E20" s="153">
        <v>0</v>
      </c>
      <c r="F20" s="153">
        <v>4.5</v>
      </c>
      <c r="G20" s="36">
        <v>0</v>
      </c>
      <c r="H20" s="36">
        <v>0</v>
      </c>
    </row>
    <row r="21" spans="1:8" ht="15">
      <c r="A21" s="147"/>
      <c r="B21" s="154" t="s">
        <v>23</v>
      </c>
      <c r="C21" s="155"/>
      <c r="D21" s="153">
        <f>D22+D23+D24+D25+D26</f>
        <v>260.5</v>
      </c>
      <c r="E21" s="153">
        <f>E22+E23+E24+E25+E26</f>
        <v>745.6</v>
      </c>
      <c r="F21" s="153">
        <f>F22+F23+F24+F25+F26</f>
        <v>216.3</v>
      </c>
      <c r="G21" s="36">
        <f t="shared" si="0"/>
        <v>0.8303262955854127</v>
      </c>
      <c r="H21" s="36">
        <f t="shared" si="1"/>
        <v>0.29010193133047213</v>
      </c>
    </row>
    <row r="22" spans="1:8" ht="15">
      <c r="A22" s="147"/>
      <c r="B22" s="151" t="s">
        <v>24</v>
      </c>
      <c r="C22" s="152"/>
      <c r="D22" s="153">
        <v>100.5</v>
      </c>
      <c r="E22" s="153">
        <v>75.4</v>
      </c>
      <c r="F22" s="153">
        <v>91.6</v>
      </c>
      <c r="G22" s="36">
        <f t="shared" si="0"/>
        <v>0.9114427860696517</v>
      </c>
      <c r="H22" s="36">
        <f t="shared" si="1"/>
        <v>1.2148541114058353</v>
      </c>
    </row>
    <row r="23" spans="1:8" ht="15">
      <c r="A23" s="147"/>
      <c r="B23" s="151" t="s">
        <v>101</v>
      </c>
      <c r="C23" s="152"/>
      <c r="D23" s="153">
        <v>160</v>
      </c>
      <c r="E23" s="153">
        <v>117</v>
      </c>
      <c r="F23" s="153">
        <v>124.7</v>
      </c>
      <c r="G23" s="36">
        <f t="shared" si="0"/>
        <v>0.779375</v>
      </c>
      <c r="H23" s="36">
        <f t="shared" si="1"/>
        <v>1.0658119658119658</v>
      </c>
    </row>
    <row r="24" spans="1:8" ht="15">
      <c r="A24" s="147"/>
      <c r="B24" s="151" t="s">
        <v>67</v>
      </c>
      <c r="C24" s="152"/>
      <c r="D24" s="153">
        <v>0</v>
      </c>
      <c r="E24" s="153">
        <v>553.2</v>
      </c>
      <c r="F24" s="153">
        <v>0</v>
      </c>
      <c r="G24" s="36">
        <v>0</v>
      </c>
      <c r="H24" s="36">
        <f t="shared" si="1"/>
        <v>0</v>
      </c>
    </row>
    <row r="25" spans="1:8" ht="25.5">
      <c r="A25" s="147"/>
      <c r="B25" s="151" t="s">
        <v>27</v>
      </c>
      <c r="C25" s="152"/>
      <c r="D25" s="153">
        <v>0</v>
      </c>
      <c r="E25" s="153">
        <v>0</v>
      </c>
      <c r="F25" s="153">
        <v>0</v>
      </c>
      <c r="G25" s="36">
        <v>0</v>
      </c>
      <c r="H25" s="36">
        <v>0</v>
      </c>
    </row>
    <row r="26" spans="1:8" ht="23.25" customHeight="1" thickBot="1">
      <c r="A26" s="147"/>
      <c r="B26" s="185" t="s">
        <v>154</v>
      </c>
      <c r="C26" s="186"/>
      <c r="D26" s="153">
        <v>0</v>
      </c>
      <c r="E26" s="153">
        <v>0</v>
      </c>
      <c r="F26" s="153">
        <v>0</v>
      </c>
      <c r="G26" s="36">
        <v>0</v>
      </c>
      <c r="H26" s="36">
        <v>0</v>
      </c>
    </row>
    <row r="27" spans="1:8" ht="18.75">
      <c r="A27" s="147"/>
      <c r="B27" s="188" t="s">
        <v>28</v>
      </c>
      <c r="C27" s="189"/>
      <c r="D27" s="162">
        <f>D4+D21</f>
        <v>3696.2</v>
      </c>
      <c r="E27" s="162">
        <f>E4+E21</f>
        <v>2343.6</v>
      </c>
      <c r="F27" s="162">
        <f>F4+F21</f>
        <v>4171.7</v>
      </c>
      <c r="G27" s="36">
        <f t="shared" si="0"/>
        <v>1.1286456360586548</v>
      </c>
      <c r="H27" s="36">
        <f t="shared" si="1"/>
        <v>1.7800392558457074</v>
      </c>
    </row>
    <row r="28" spans="1:8" ht="15">
      <c r="A28" s="147"/>
      <c r="B28" s="151" t="s">
        <v>107</v>
      </c>
      <c r="C28" s="152"/>
      <c r="D28" s="153">
        <f>D4</f>
        <v>3435.7</v>
      </c>
      <c r="E28" s="153">
        <f>E4</f>
        <v>1598</v>
      </c>
      <c r="F28" s="153">
        <f>F4</f>
        <v>3955.3999999999996</v>
      </c>
      <c r="G28" s="36">
        <f t="shared" si="0"/>
        <v>1.1512646622231277</v>
      </c>
      <c r="H28" s="36">
        <f t="shared" si="1"/>
        <v>2.4752190237797245</v>
      </c>
    </row>
    <row r="29" spans="1:8" ht="12.75">
      <c r="A29" s="62"/>
      <c r="B29" s="63"/>
      <c r="C29" s="63"/>
      <c r="D29" s="63"/>
      <c r="E29" s="63"/>
      <c r="F29" s="63"/>
      <c r="G29" s="63"/>
      <c r="H29" s="64"/>
    </row>
    <row r="30" spans="1:8" ht="15" customHeight="1">
      <c r="A30" s="199" t="s">
        <v>158</v>
      </c>
      <c r="B30" s="144" t="s">
        <v>29</v>
      </c>
      <c r="C30" s="200" t="s">
        <v>188</v>
      </c>
      <c r="D30" s="167" t="s">
        <v>3</v>
      </c>
      <c r="E30" s="59" t="s">
        <v>404</v>
      </c>
      <c r="F30" s="59" t="s">
        <v>4</v>
      </c>
      <c r="G30" s="167" t="s">
        <v>5</v>
      </c>
      <c r="H30" s="59" t="s">
        <v>405</v>
      </c>
    </row>
    <row r="31" spans="1:8" ht="15" customHeight="1">
      <c r="A31" s="199"/>
      <c r="B31" s="144"/>
      <c r="C31" s="201"/>
      <c r="D31" s="167"/>
      <c r="E31" s="60"/>
      <c r="F31" s="60"/>
      <c r="G31" s="167"/>
      <c r="H31" s="60"/>
    </row>
    <row r="32" spans="1:8" ht="20.25" customHeight="1">
      <c r="A32" s="155" t="s">
        <v>69</v>
      </c>
      <c r="B32" s="154" t="s">
        <v>30</v>
      </c>
      <c r="C32" s="155"/>
      <c r="D32" s="169">
        <f>D33+D34+D35</f>
        <v>2386.3</v>
      </c>
      <c r="E32" s="169">
        <f>E33+E34+E35</f>
        <v>1829.2</v>
      </c>
      <c r="F32" s="169">
        <f>F33+F34+F35</f>
        <v>1930.8999999999999</v>
      </c>
      <c r="G32" s="48">
        <f>F32/D32</f>
        <v>0.8091606252357204</v>
      </c>
      <c r="H32" s="48">
        <f>F32/E32</f>
        <v>1.0555980756614913</v>
      </c>
    </row>
    <row r="33" spans="1:8" ht="66" customHeight="1">
      <c r="A33" s="152" t="s">
        <v>72</v>
      </c>
      <c r="B33" s="151" t="s">
        <v>162</v>
      </c>
      <c r="C33" s="152" t="s">
        <v>72</v>
      </c>
      <c r="D33" s="170">
        <v>2370.9</v>
      </c>
      <c r="E33" s="170">
        <v>1816.4</v>
      </c>
      <c r="F33" s="170">
        <v>1927.6</v>
      </c>
      <c r="G33" s="48">
        <f aca="true" t="shared" si="2" ref="G33:G60">F33/D33</f>
        <v>0.8130245898182125</v>
      </c>
      <c r="H33" s="48">
        <f aca="true" t="shared" si="3" ref="H33:H60">F33/E33</f>
        <v>1.0612199955956836</v>
      </c>
    </row>
    <row r="34" spans="1:8" ht="12.75">
      <c r="A34" s="152" t="s">
        <v>74</v>
      </c>
      <c r="B34" s="151" t="s">
        <v>35</v>
      </c>
      <c r="C34" s="152" t="s">
        <v>74</v>
      </c>
      <c r="D34" s="170">
        <v>10</v>
      </c>
      <c r="E34" s="170">
        <v>7.5</v>
      </c>
      <c r="F34" s="170">
        <v>0</v>
      </c>
      <c r="G34" s="48">
        <f t="shared" si="2"/>
        <v>0</v>
      </c>
      <c r="H34" s="48">
        <f t="shared" si="3"/>
        <v>0</v>
      </c>
    </row>
    <row r="35" spans="1:8" ht="17.25" customHeight="1">
      <c r="A35" s="152" t="s">
        <v>129</v>
      </c>
      <c r="B35" s="151" t="s">
        <v>126</v>
      </c>
      <c r="C35" s="152"/>
      <c r="D35" s="170">
        <f>D36</f>
        <v>5.4</v>
      </c>
      <c r="E35" s="170">
        <f>E36</f>
        <v>5.3</v>
      </c>
      <c r="F35" s="170">
        <f>F36</f>
        <v>3.3</v>
      </c>
      <c r="G35" s="48">
        <f t="shared" si="2"/>
        <v>0.611111111111111</v>
      </c>
      <c r="H35" s="48">
        <f t="shared" si="3"/>
        <v>0.6226415094339622</v>
      </c>
    </row>
    <row r="36" spans="1:11" s="8" customFormat="1" ht="25.5">
      <c r="A36" s="171"/>
      <c r="B36" s="172" t="s">
        <v>115</v>
      </c>
      <c r="C36" s="171" t="s">
        <v>299</v>
      </c>
      <c r="D36" s="173">
        <v>5.4</v>
      </c>
      <c r="E36" s="173">
        <v>5.3</v>
      </c>
      <c r="F36" s="173">
        <v>3.3</v>
      </c>
      <c r="G36" s="48">
        <f t="shared" si="2"/>
        <v>0.611111111111111</v>
      </c>
      <c r="H36" s="48">
        <f t="shared" si="3"/>
        <v>0.6226415094339622</v>
      </c>
      <c r="I36" s="22"/>
      <c r="J36" s="22"/>
      <c r="K36" s="22"/>
    </row>
    <row r="37" spans="1:8" ht="17.25" customHeight="1">
      <c r="A37" s="155" t="s">
        <v>110</v>
      </c>
      <c r="B37" s="154" t="s">
        <v>103</v>
      </c>
      <c r="C37" s="155"/>
      <c r="D37" s="169">
        <f>D38</f>
        <v>160</v>
      </c>
      <c r="E37" s="169">
        <f>E38</f>
        <v>160</v>
      </c>
      <c r="F37" s="169">
        <f>F38</f>
        <v>124.7</v>
      </c>
      <c r="G37" s="48">
        <f t="shared" si="2"/>
        <v>0.779375</v>
      </c>
      <c r="H37" s="48">
        <f t="shared" si="3"/>
        <v>0.779375</v>
      </c>
    </row>
    <row r="38" spans="1:8" ht="38.25">
      <c r="A38" s="152" t="s">
        <v>111</v>
      </c>
      <c r="B38" s="151" t="s">
        <v>166</v>
      </c>
      <c r="C38" s="152" t="s">
        <v>228</v>
      </c>
      <c r="D38" s="170">
        <v>160</v>
      </c>
      <c r="E38" s="170">
        <v>160</v>
      </c>
      <c r="F38" s="170">
        <v>124.7</v>
      </c>
      <c r="G38" s="48">
        <f t="shared" si="2"/>
        <v>0.779375</v>
      </c>
      <c r="H38" s="48">
        <f t="shared" si="3"/>
        <v>0.779375</v>
      </c>
    </row>
    <row r="39" spans="1:9" ht="25.5" hidden="1">
      <c r="A39" s="155" t="s">
        <v>75</v>
      </c>
      <c r="B39" s="154" t="s">
        <v>38</v>
      </c>
      <c r="C39" s="155"/>
      <c r="D39" s="169">
        <f>D40</f>
        <v>0</v>
      </c>
      <c r="E39" s="169">
        <f>E40</f>
        <v>0</v>
      </c>
      <c r="F39" s="169">
        <f>F40</f>
        <v>0</v>
      </c>
      <c r="G39" s="48" t="e">
        <f t="shared" si="2"/>
        <v>#DIV/0!</v>
      </c>
      <c r="H39" s="48" t="e">
        <f t="shared" si="3"/>
        <v>#DIV/0!</v>
      </c>
      <c r="I39" s="23"/>
    </row>
    <row r="40" spans="1:8" ht="12.75" hidden="1">
      <c r="A40" s="152" t="s">
        <v>112</v>
      </c>
      <c r="B40" s="151" t="s">
        <v>105</v>
      </c>
      <c r="C40" s="152"/>
      <c r="D40" s="170">
        <f>D41</f>
        <v>0</v>
      </c>
      <c r="E40" s="170">
        <f>E41</f>
        <v>0</v>
      </c>
      <c r="F40" s="170">
        <v>0</v>
      </c>
      <c r="G40" s="48" t="e">
        <f t="shared" si="2"/>
        <v>#DIV/0!</v>
      </c>
      <c r="H40" s="48" t="e">
        <f t="shared" si="3"/>
        <v>#DIV/0!</v>
      </c>
    </row>
    <row r="41" spans="1:11" s="8" customFormat="1" ht="54.75" customHeight="1" hidden="1">
      <c r="A41" s="171"/>
      <c r="B41" s="172" t="s">
        <v>230</v>
      </c>
      <c r="C41" s="171" t="s">
        <v>229</v>
      </c>
      <c r="D41" s="173">
        <v>0</v>
      </c>
      <c r="E41" s="173">
        <v>0</v>
      </c>
      <c r="F41" s="173">
        <v>0</v>
      </c>
      <c r="G41" s="48" t="e">
        <f t="shared" si="2"/>
        <v>#DIV/0!</v>
      </c>
      <c r="H41" s="48" t="e">
        <f t="shared" si="3"/>
        <v>#DIV/0!</v>
      </c>
      <c r="I41" s="22"/>
      <c r="J41" s="22"/>
      <c r="K41" s="22"/>
    </row>
    <row r="42" spans="1:11" s="8" customFormat="1" ht="21.75" customHeight="1" hidden="1">
      <c r="A42" s="155" t="s">
        <v>76</v>
      </c>
      <c r="B42" s="154" t="s">
        <v>40</v>
      </c>
      <c r="C42" s="155"/>
      <c r="D42" s="169">
        <f aca="true" t="shared" si="4" ref="D42:F43">D43</f>
        <v>0</v>
      </c>
      <c r="E42" s="169">
        <f t="shared" si="4"/>
        <v>0</v>
      </c>
      <c r="F42" s="169">
        <f t="shared" si="4"/>
        <v>0</v>
      </c>
      <c r="G42" s="48" t="e">
        <f t="shared" si="2"/>
        <v>#DIV/0!</v>
      </c>
      <c r="H42" s="48" t="e">
        <f t="shared" si="3"/>
        <v>#DIV/0!</v>
      </c>
      <c r="I42" s="22"/>
      <c r="J42" s="22"/>
      <c r="K42" s="22"/>
    </row>
    <row r="43" spans="1:11" s="8" customFormat="1" ht="33" customHeight="1" hidden="1">
      <c r="A43" s="194" t="s">
        <v>77</v>
      </c>
      <c r="B43" s="195" t="s">
        <v>124</v>
      </c>
      <c r="C43" s="152"/>
      <c r="D43" s="170">
        <f t="shared" si="4"/>
        <v>0</v>
      </c>
      <c r="E43" s="170">
        <f t="shared" si="4"/>
        <v>0</v>
      </c>
      <c r="F43" s="170">
        <f t="shared" si="4"/>
        <v>0</v>
      </c>
      <c r="G43" s="48" t="e">
        <f t="shared" si="2"/>
        <v>#DIV/0!</v>
      </c>
      <c r="H43" s="48" t="e">
        <f t="shared" si="3"/>
        <v>#DIV/0!</v>
      </c>
      <c r="I43" s="22"/>
      <c r="J43" s="22"/>
      <c r="K43" s="22"/>
    </row>
    <row r="44" spans="1:11" s="8" customFormat="1" ht="32.25" customHeight="1" hidden="1">
      <c r="A44" s="171"/>
      <c r="B44" s="196" t="s">
        <v>124</v>
      </c>
      <c r="C44" s="171" t="s">
        <v>240</v>
      </c>
      <c r="D44" s="173">
        <f>0</f>
        <v>0</v>
      </c>
      <c r="E44" s="173">
        <f>0</f>
        <v>0</v>
      </c>
      <c r="F44" s="173">
        <f>0</f>
        <v>0</v>
      </c>
      <c r="G44" s="48" t="e">
        <f t="shared" si="2"/>
        <v>#DIV/0!</v>
      </c>
      <c r="H44" s="48" t="e">
        <f t="shared" si="3"/>
        <v>#DIV/0!</v>
      </c>
      <c r="I44" s="22"/>
      <c r="J44" s="22"/>
      <c r="K44" s="22"/>
    </row>
    <row r="45" spans="1:8" ht="25.5">
      <c r="A45" s="155" t="s">
        <v>78</v>
      </c>
      <c r="B45" s="154" t="s">
        <v>41</v>
      </c>
      <c r="C45" s="155"/>
      <c r="D45" s="169">
        <f>D46</f>
        <v>523.5</v>
      </c>
      <c r="E45" s="169">
        <f>E46</f>
        <v>342.29999999999995</v>
      </c>
      <c r="F45" s="169">
        <f>F46</f>
        <v>428.6</v>
      </c>
      <c r="G45" s="48">
        <f t="shared" si="2"/>
        <v>0.818720152817574</v>
      </c>
      <c r="H45" s="48">
        <f t="shared" si="3"/>
        <v>1.2521180251241604</v>
      </c>
    </row>
    <row r="46" spans="1:8" ht="12.75">
      <c r="A46" s="152" t="s">
        <v>44</v>
      </c>
      <c r="B46" s="151" t="s">
        <v>45</v>
      </c>
      <c r="C46" s="152"/>
      <c r="D46" s="170">
        <f>D47+D48+D50+D49</f>
        <v>523.5</v>
      </c>
      <c r="E46" s="170">
        <f>E47+E48+E50+E49</f>
        <v>342.29999999999995</v>
      </c>
      <c r="F46" s="170">
        <f>F47+F48+F50+F49</f>
        <v>428.6</v>
      </c>
      <c r="G46" s="48">
        <f t="shared" si="2"/>
        <v>0.818720152817574</v>
      </c>
      <c r="H46" s="48">
        <f t="shared" si="3"/>
        <v>1.2521180251241604</v>
      </c>
    </row>
    <row r="47" spans="1:11" s="8" customFormat="1" ht="25.5">
      <c r="A47" s="171"/>
      <c r="B47" s="172" t="s">
        <v>174</v>
      </c>
      <c r="C47" s="171" t="s">
        <v>300</v>
      </c>
      <c r="D47" s="173">
        <v>477.8</v>
      </c>
      <c r="E47" s="173">
        <v>312.2</v>
      </c>
      <c r="F47" s="173">
        <v>406.5</v>
      </c>
      <c r="G47" s="48">
        <f t="shared" si="2"/>
        <v>0.8507743825868564</v>
      </c>
      <c r="H47" s="48">
        <f t="shared" si="3"/>
        <v>1.3020499679692505</v>
      </c>
      <c r="I47" s="22"/>
      <c r="J47" s="22"/>
      <c r="K47" s="22"/>
    </row>
    <row r="48" spans="1:11" s="8" customFormat="1" ht="18" customHeight="1" hidden="1">
      <c r="A48" s="171"/>
      <c r="B48" s="172" t="s">
        <v>225</v>
      </c>
      <c r="C48" s="171" t="s">
        <v>301</v>
      </c>
      <c r="D48" s="173">
        <v>0</v>
      </c>
      <c r="E48" s="173">
        <v>7.2</v>
      </c>
      <c r="F48" s="173">
        <v>0</v>
      </c>
      <c r="G48" s="48" t="e">
        <f t="shared" si="2"/>
        <v>#DIV/0!</v>
      </c>
      <c r="H48" s="48">
        <f t="shared" si="3"/>
        <v>0</v>
      </c>
      <c r="I48" s="22"/>
      <c r="J48" s="22"/>
      <c r="K48" s="22"/>
    </row>
    <row r="49" spans="1:11" s="8" customFormat="1" ht="18" customHeight="1" hidden="1">
      <c r="A49" s="171"/>
      <c r="B49" s="172" t="s">
        <v>297</v>
      </c>
      <c r="C49" s="171" t="s">
        <v>302</v>
      </c>
      <c r="D49" s="173">
        <v>0</v>
      </c>
      <c r="E49" s="173">
        <v>0</v>
      </c>
      <c r="F49" s="173">
        <v>0</v>
      </c>
      <c r="G49" s="48" t="e">
        <f t="shared" si="2"/>
        <v>#DIV/0!</v>
      </c>
      <c r="H49" s="48" t="e">
        <f t="shared" si="3"/>
        <v>#DIV/0!</v>
      </c>
      <c r="I49" s="22"/>
      <c r="J49" s="22"/>
      <c r="K49" s="22"/>
    </row>
    <row r="50" spans="1:11" s="8" customFormat="1" ht="18" customHeight="1">
      <c r="A50" s="171"/>
      <c r="B50" s="172" t="s">
        <v>176</v>
      </c>
      <c r="C50" s="171" t="s">
        <v>303</v>
      </c>
      <c r="D50" s="173">
        <v>45.7</v>
      </c>
      <c r="E50" s="173">
        <v>22.9</v>
      </c>
      <c r="F50" s="173">
        <v>22.1</v>
      </c>
      <c r="G50" s="48">
        <f t="shared" si="2"/>
        <v>0.48358862144420134</v>
      </c>
      <c r="H50" s="48">
        <f t="shared" si="3"/>
        <v>0.9650655021834063</v>
      </c>
      <c r="I50" s="22"/>
      <c r="J50" s="22"/>
      <c r="K50" s="22"/>
    </row>
    <row r="51" spans="1:8" ht="29.25" customHeight="1">
      <c r="A51" s="174" t="s">
        <v>127</v>
      </c>
      <c r="B51" s="175" t="s">
        <v>125</v>
      </c>
      <c r="C51" s="174"/>
      <c r="D51" s="202">
        <f>D53</f>
        <v>1</v>
      </c>
      <c r="E51" s="202">
        <f>E53</f>
        <v>0.8</v>
      </c>
      <c r="F51" s="202">
        <f>F53</f>
        <v>1</v>
      </c>
      <c r="G51" s="48">
        <f t="shared" si="2"/>
        <v>1</v>
      </c>
      <c r="H51" s="48">
        <f t="shared" si="3"/>
        <v>1.25</v>
      </c>
    </row>
    <row r="52" spans="1:8" ht="29.25" customHeight="1">
      <c r="A52" s="194" t="s">
        <v>121</v>
      </c>
      <c r="B52" s="195" t="s">
        <v>128</v>
      </c>
      <c r="C52" s="194"/>
      <c r="D52" s="170">
        <f>D53</f>
        <v>1</v>
      </c>
      <c r="E52" s="170">
        <f>E53</f>
        <v>0.8</v>
      </c>
      <c r="F52" s="170">
        <f>F53</f>
        <v>1</v>
      </c>
      <c r="G52" s="48">
        <f t="shared" si="2"/>
        <v>1</v>
      </c>
      <c r="H52" s="48">
        <f t="shared" si="3"/>
        <v>1.25</v>
      </c>
    </row>
    <row r="53" spans="1:11" s="8" customFormat="1" ht="31.5" customHeight="1">
      <c r="A53" s="171"/>
      <c r="B53" s="172" t="s">
        <v>231</v>
      </c>
      <c r="C53" s="171" t="s">
        <v>304</v>
      </c>
      <c r="D53" s="173">
        <v>1</v>
      </c>
      <c r="E53" s="173">
        <v>0.8</v>
      </c>
      <c r="F53" s="173">
        <v>1</v>
      </c>
      <c r="G53" s="48">
        <f t="shared" si="2"/>
        <v>1</v>
      </c>
      <c r="H53" s="48">
        <f t="shared" si="3"/>
        <v>1.25</v>
      </c>
      <c r="I53" s="22"/>
      <c r="J53" s="22"/>
      <c r="K53" s="22"/>
    </row>
    <row r="54" spans="1:8" ht="17.25" customHeight="1" hidden="1">
      <c r="A54" s="155" t="s">
        <v>60</v>
      </c>
      <c r="B54" s="154" t="s">
        <v>61</v>
      </c>
      <c r="C54" s="155"/>
      <c r="D54" s="169">
        <f>D55</f>
        <v>0</v>
      </c>
      <c r="E54" s="169">
        <f>E55</f>
        <v>22.5</v>
      </c>
      <c r="F54" s="169">
        <f>F55</f>
        <v>0</v>
      </c>
      <c r="G54" s="48" t="e">
        <f t="shared" si="2"/>
        <v>#DIV/0!</v>
      </c>
      <c r="H54" s="48">
        <f t="shared" si="3"/>
        <v>0</v>
      </c>
    </row>
    <row r="55" spans="1:8" ht="12.75" hidden="1">
      <c r="A55" s="152" t="s">
        <v>62</v>
      </c>
      <c r="B55" s="151" t="s">
        <v>179</v>
      </c>
      <c r="C55" s="152" t="s">
        <v>305</v>
      </c>
      <c r="D55" s="170">
        <v>0</v>
      </c>
      <c r="E55" s="170">
        <v>22.5</v>
      </c>
      <c r="F55" s="170">
        <f>F56</f>
        <v>0</v>
      </c>
      <c r="G55" s="48" t="e">
        <f t="shared" si="2"/>
        <v>#DIV/0!</v>
      </c>
      <c r="H55" s="48">
        <f t="shared" si="3"/>
        <v>0</v>
      </c>
    </row>
    <row r="56" spans="1:11" s="8" customFormat="1" ht="27" customHeight="1" hidden="1">
      <c r="A56" s="171"/>
      <c r="B56" s="172" t="s">
        <v>226</v>
      </c>
      <c r="C56" s="171" t="s">
        <v>227</v>
      </c>
      <c r="D56" s="173">
        <v>0</v>
      </c>
      <c r="E56" s="173">
        <v>0</v>
      </c>
      <c r="F56" s="173">
        <v>0</v>
      </c>
      <c r="G56" s="48" t="e">
        <f t="shared" si="2"/>
        <v>#DIV/0!</v>
      </c>
      <c r="H56" s="48" t="e">
        <f t="shared" si="3"/>
        <v>#DIV/0!</v>
      </c>
      <c r="I56" s="22"/>
      <c r="J56" s="22"/>
      <c r="K56" s="22"/>
    </row>
    <row r="57" spans="1:8" ht="23.25" customHeight="1">
      <c r="A57" s="155"/>
      <c r="B57" s="154" t="s">
        <v>99</v>
      </c>
      <c r="C57" s="155"/>
      <c r="D57" s="170">
        <f>D58</f>
        <v>2127.3</v>
      </c>
      <c r="E57" s="170">
        <f>E58</f>
        <v>2023.4</v>
      </c>
      <c r="F57" s="170">
        <f>F58</f>
        <v>2127.3</v>
      </c>
      <c r="G57" s="48">
        <f t="shared" si="2"/>
        <v>1</v>
      </c>
      <c r="H57" s="48">
        <f t="shared" si="3"/>
        <v>1.0513492141939311</v>
      </c>
    </row>
    <row r="58" spans="1:11" s="8" customFormat="1" ht="25.5">
      <c r="A58" s="171"/>
      <c r="B58" s="172" t="s">
        <v>100</v>
      </c>
      <c r="C58" s="171" t="s">
        <v>192</v>
      </c>
      <c r="D58" s="173">
        <v>2127.3</v>
      </c>
      <c r="E58" s="173">
        <v>2023.4</v>
      </c>
      <c r="F58" s="173">
        <v>2127.3</v>
      </c>
      <c r="G58" s="48">
        <f t="shared" si="2"/>
        <v>1</v>
      </c>
      <c r="H58" s="48">
        <f t="shared" si="3"/>
        <v>1.0513492141939311</v>
      </c>
      <c r="I58" s="22"/>
      <c r="J58" s="22"/>
      <c r="K58" s="22"/>
    </row>
    <row r="59" spans="1:8" ht="24.75" customHeight="1">
      <c r="A59" s="152"/>
      <c r="B59" s="89" t="s">
        <v>68</v>
      </c>
      <c r="C59" s="90"/>
      <c r="D59" s="98">
        <f>D32+D37+D39+D42+D45+D51+D54+D57</f>
        <v>5198.1</v>
      </c>
      <c r="E59" s="98">
        <f>E32+E37+E39+E42+E45+E51+E54+E57</f>
        <v>4378.200000000001</v>
      </c>
      <c r="F59" s="98">
        <f>F32+F37+F39+F42+F45+F51+F54+F57</f>
        <v>4612.5</v>
      </c>
      <c r="G59" s="48">
        <f t="shared" si="2"/>
        <v>0.8873434524153055</v>
      </c>
      <c r="H59" s="48">
        <f t="shared" si="3"/>
        <v>1.053515143209538</v>
      </c>
    </row>
    <row r="60" spans="1:8" ht="15">
      <c r="A60" s="203"/>
      <c r="B60" s="151" t="s">
        <v>83</v>
      </c>
      <c r="C60" s="152"/>
      <c r="D60" s="197">
        <f>D57</f>
        <v>2127.3</v>
      </c>
      <c r="E60" s="197">
        <f>E57</f>
        <v>2023.4</v>
      </c>
      <c r="F60" s="197">
        <f>F57</f>
        <v>2127.3</v>
      </c>
      <c r="G60" s="48">
        <f t="shared" si="2"/>
        <v>1</v>
      </c>
      <c r="H60" s="48">
        <f t="shared" si="3"/>
        <v>1.0513492141939311</v>
      </c>
    </row>
    <row r="61" ht="15">
      <c r="A61" s="140"/>
    </row>
    <row r="62" ht="12.75">
      <c r="A62" s="180"/>
    </row>
    <row r="63" spans="1:6" ht="15">
      <c r="A63" s="180"/>
      <c r="B63" s="141" t="s">
        <v>93</v>
      </c>
      <c r="C63" s="140"/>
      <c r="F63" s="15">
        <v>1502</v>
      </c>
    </row>
    <row r="64" spans="1:3" ht="15">
      <c r="A64" s="180"/>
      <c r="B64" s="141"/>
      <c r="C64" s="140"/>
    </row>
    <row r="65" spans="1:6" ht="15">
      <c r="A65" s="180"/>
      <c r="B65" s="141" t="s">
        <v>84</v>
      </c>
      <c r="C65" s="140"/>
      <c r="F65" s="38"/>
    </row>
    <row r="66" spans="1:3" ht="15">
      <c r="A66" s="180"/>
      <c r="B66" s="141" t="s">
        <v>85</v>
      </c>
      <c r="C66" s="140"/>
    </row>
    <row r="67" spans="2:3" ht="15">
      <c r="B67" s="141"/>
      <c r="C67" s="140"/>
    </row>
    <row r="68" spans="2:3" ht="15">
      <c r="B68" s="141" t="s">
        <v>86</v>
      </c>
      <c r="C68" s="140"/>
    </row>
    <row r="69" spans="2:3" ht="15">
      <c r="B69" s="141" t="s">
        <v>87</v>
      </c>
      <c r="C69" s="140"/>
    </row>
    <row r="70" spans="2:3" ht="15">
      <c r="B70" s="141"/>
      <c r="C70" s="140"/>
    </row>
    <row r="71" spans="2:3" ht="15">
      <c r="B71" s="141" t="s">
        <v>88</v>
      </c>
      <c r="C71" s="140"/>
    </row>
    <row r="72" spans="2:3" ht="15">
      <c r="B72" s="141" t="s">
        <v>89</v>
      </c>
      <c r="C72" s="140"/>
    </row>
    <row r="73" spans="2:3" ht="15">
      <c r="B73" s="141"/>
      <c r="C73" s="140"/>
    </row>
    <row r="74" spans="2:3" ht="15">
      <c r="B74" s="141" t="s">
        <v>90</v>
      </c>
      <c r="C74" s="140"/>
    </row>
    <row r="75" spans="2:3" ht="15">
      <c r="B75" s="141" t="s">
        <v>91</v>
      </c>
      <c r="C75" s="140"/>
    </row>
    <row r="76" spans="2:3" ht="15">
      <c r="B76" s="141"/>
      <c r="C76" s="140"/>
    </row>
    <row r="77" spans="2:3" ht="15">
      <c r="B77" s="141"/>
      <c r="C77" s="140"/>
    </row>
    <row r="78" spans="2:8" ht="15">
      <c r="B78" s="141" t="s">
        <v>92</v>
      </c>
      <c r="C78" s="140"/>
      <c r="F78" s="38">
        <f>F63+F27-F59</f>
        <v>1061.1999999999998</v>
      </c>
      <c r="H78" s="38"/>
    </row>
    <row r="81" spans="2:3" ht="15">
      <c r="B81" s="141" t="s">
        <v>94</v>
      </c>
      <c r="C81" s="140"/>
    </row>
    <row r="82" spans="2:3" ht="15">
      <c r="B82" s="141" t="s">
        <v>95</v>
      </c>
      <c r="C82" s="140"/>
    </row>
    <row r="83" spans="2:3" ht="15">
      <c r="B83" s="141" t="s">
        <v>96</v>
      </c>
      <c r="C83" s="140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L87"/>
  <sheetViews>
    <sheetView zoomScalePageLayoutView="0" workbookViewId="0" topLeftCell="A1">
      <selection activeCell="L1" sqref="A1:L16384"/>
    </sheetView>
  </sheetViews>
  <sheetFormatPr defaultColWidth="9.140625" defaultRowHeight="12.75"/>
  <cols>
    <col min="1" max="1" width="8.00390625" style="15" customWidth="1"/>
    <col min="2" max="2" width="32.140625" style="15" customWidth="1"/>
    <col min="3" max="3" width="13.140625" style="180" customWidth="1"/>
    <col min="4" max="4" width="11.8515625" style="15" customWidth="1"/>
    <col min="5" max="5" width="11.8515625" style="15" hidden="1" customWidth="1"/>
    <col min="6" max="7" width="11.57421875" style="15" customWidth="1"/>
    <col min="8" max="8" width="12.140625" style="15" hidden="1" customWidth="1"/>
    <col min="9" max="12" width="9.140625" style="15" customWidth="1"/>
    <col min="13" max="16384" width="9.140625" style="1" customWidth="1"/>
  </cols>
  <sheetData>
    <row r="1" spans="1:12" s="4" customFormat="1" ht="58.5" customHeight="1">
      <c r="A1" s="61" t="s">
        <v>427</v>
      </c>
      <c r="B1" s="61"/>
      <c r="C1" s="61"/>
      <c r="D1" s="61"/>
      <c r="E1" s="61"/>
      <c r="F1" s="61"/>
      <c r="G1" s="61"/>
      <c r="H1" s="61"/>
      <c r="I1" s="24"/>
      <c r="J1" s="24"/>
      <c r="K1" s="24"/>
      <c r="L1" s="24"/>
    </row>
    <row r="2" spans="1:8" ht="12.75" customHeight="1">
      <c r="A2" s="198"/>
      <c r="B2" s="144" t="s">
        <v>2</v>
      </c>
      <c r="C2" s="145"/>
      <c r="D2" s="146" t="s">
        <v>3</v>
      </c>
      <c r="E2" s="65" t="s">
        <v>404</v>
      </c>
      <c r="F2" s="146" t="s">
        <v>4</v>
      </c>
      <c r="G2" s="65" t="s">
        <v>146</v>
      </c>
      <c r="H2" s="65" t="s">
        <v>405</v>
      </c>
    </row>
    <row r="3" spans="1:8" ht="24.75" customHeight="1">
      <c r="A3" s="147"/>
      <c r="B3" s="144"/>
      <c r="C3" s="145"/>
      <c r="D3" s="146"/>
      <c r="E3" s="66"/>
      <c r="F3" s="146"/>
      <c r="G3" s="66"/>
      <c r="H3" s="66"/>
    </row>
    <row r="4" spans="1:8" ht="30">
      <c r="A4" s="147"/>
      <c r="B4" s="148" t="s">
        <v>82</v>
      </c>
      <c r="C4" s="149"/>
      <c r="D4" s="150">
        <f>D5+D6+D7+D8+D9+D10+D11+D12+D13+D14+D15+D16+D17+D18+D19</f>
        <v>2148.5</v>
      </c>
      <c r="E4" s="150">
        <f>E5+E6+E7+E8+E9+E10+E11+E12+E13+E14+E15+E16+E17+E18+E19</f>
        <v>1239</v>
      </c>
      <c r="F4" s="150">
        <f>F5+F6+F7+F8+F9+F10+F11+F12+F13+F14+F15+F16+F17+F18+F19</f>
        <v>2516.2</v>
      </c>
      <c r="G4" s="35">
        <f>F4/D4</f>
        <v>1.1711426576681405</v>
      </c>
      <c r="H4" s="35">
        <f>F4/E4</f>
        <v>2.0308313155770783</v>
      </c>
    </row>
    <row r="5" spans="1:8" ht="15">
      <c r="A5" s="147"/>
      <c r="B5" s="151" t="s">
        <v>6</v>
      </c>
      <c r="C5" s="152"/>
      <c r="D5" s="153">
        <v>260</v>
      </c>
      <c r="E5" s="153">
        <v>150</v>
      </c>
      <c r="F5" s="153">
        <v>200.7</v>
      </c>
      <c r="G5" s="36">
        <f aca="true" t="shared" si="0" ref="G5:G27">F5/D5</f>
        <v>0.7719230769230769</v>
      </c>
      <c r="H5" s="36">
        <f aca="true" t="shared" si="1" ref="H5:H27">F5/E5</f>
        <v>1.3379999999999999</v>
      </c>
    </row>
    <row r="6" spans="1:8" ht="15" hidden="1">
      <c r="A6" s="147"/>
      <c r="B6" s="151" t="s">
        <v>252</v>
      </c>
      <c r="C6" s="152"/>
      <c r="D6" s="153">
        <v>0</v>
      </c>
      <c r="E6" s="153">
        <v>0</v>
      </c>
      <c r="F6" s="153">
        <v>0</v>
      </c>
      <c r="G6" s="36" t="e">
        <f t="shared" si="0"/>
        <v>#DIV/0!</v>
      </c>
      <c r="H6" s="36" t="e">
        <f t="shared" si="1"/>
        <v>#DIV/0!</v>
      </c>
    </row>
    <row r="7" spans="1:8" ht="15">
      <c r="A7" s="147"/>
      <c r="B7" s="151" t="s">
        <v>8</v>
      </c>
      <c r="C7" s="152"/>
      <c r="D7" s="153">
        <v>130</v>
      </c>
      <c r="E7" s="153">
        <v>60</v>
      </c>
      <c r="F7" s="153">
        <v>130.3</v>
      </c>
      <c r="G7" s="36">
        <f t="shared" si="0"/>
        <v>1.0023076923076923</v>
      </c>
      <c r="H7" s="36">
        <f t="shared" si="1"/>
        <v>2.171666666666667</v>
      </c>
    </row>
    <row r="8" spans="1:8" ht="15">
      <c r="A8" s="147"/>
      <c r="B8" s="151" t="s">
        <v>9</v>
      </c>
      <c r="C8" s="152"/>
      <c r="D8" s="153">
        <v>100</v>
      </c>
      <c r="E8" s="153">
        <v>61</v>
      </c>
      <c r="F8" s="153">
        <v>116.1</v>
      </c>
      <c r="G8" s="36">
        <f t="shared" si="0"/>
        <v>1.161</v>
      </c>
      <c r="H8" s="36">
        <f t="shared" si="1"/>
        <v>1.90327868852459</v>
      </c>
    </row>
    <row r="9" spans="1:8" ht="15">
      <c r="A9" s="147"/>
      <c r="B9" s="151" t="s">
        <v>10</v>
      </c>
      <c r="C9" s="152"/>
      <c r="D9" s="153">
        <v>1650</v>
      </c>
      <c r="E9" s="153">
        <v>960</v>
      </c>
      <c r="F9" s="153">
        <v>2057.5</v>
      </c>
      <c r="G9" s="36">
        <f t="shared" si="0"/>
        <v>1.246969696969697</v>
      </c>
      <c r="H9" s="36">
        <f t="shared" si="1"/>
        <v>2.1432291666666665</v>
      </c>
    </row>
    <row r="10" spans="1:8" ht="15">
      <c r="A10" s="147"/>
      <c r="B10" s="151" t="s">
        <v>106</v>
      </c>
      <c r="C10" s="152"/>
      <c r="D10" s="153">
        <v>8.5</v>
      </c>
      <c r="E10" s="153">
        <v>8</v>
      </c>
      <c r="F10" s="153">
        <v>11.6</v>
      </c>
      <c r="G10" s="36">
        <f t="shared" si="0"/>
        <v>1.3647058823529412</v>
      </c>
      <c r="H10" s="36">
        <f t="shared" si="1"/>
        <v>1.45</v>
      </c>
    </row>
    <row r="11" spans="1:8" ht="25.5">
      <c r="A11" s="147"/>
      <c r="B11" s="151" t="s">
        <v>11</v>
      </c>
      <c r="C11" s="152"/>
      <c r="D11" s="153">
        <v>0</v>
      </c>
      <c r="E11" s="153">
        <v>0</v>
      </c>
      <c r="F11" s="153">
        <v>0</v>
      </c>
      <c r="G11" s="36">
        <v>0</v>
      </c>
      <c r="H11" s="36">
        <v>0</v>
      </c>
    </row>
    <row r="12" spans="1:8" ht="15">
      <c r="A12" s="147"/>
      <c r="B12" s="151" t="s">
        <v>12</v>
      </c>
      <c r="C12" s="152"/>
      <c r="D12" s="153">
        <v>0</v>
      </c>
      <c r="E12" s="153">
        <v>0</v>
      </c>
      <c r="F12" s="153">
        <v>0</v>
      </c>
      <c r="G12" s="36">
        <v>0</v>
      </c>
      <c r="H12" s="36">
        <v>0</v>
      </c>
    </row>
    <row r="13" spans="1:8" ht="15">
      <c r="A13" s="147"/>
      <c r="B13" s="151" t="s">
        <v>13</v>
      </c>
      <c r="C13" s="152"/>
      <c r="D13" s="153">
        <v>0</v>
      </c>
      <c r="E13" s="153">
        <v>0</v>
      </c>
      <c r="F13" s="153">
        <v>0</v>
      </c>
      <c r="G13" s="36">
        <v>0</v>
      </c>
      <c r="H13" s="36">
        <v>0</v>
      </c>
    </row>
    <row r="14" spans="1:8" ht="15">
      <c r="A14" s="147"/>
      <c r="B14" s="151" t="s">
        <v>15</v>
      </c>
      <c r="C14" s="152"/>
      <c r="D14" s="153">
        <v>0</v>
      </c>
      <c r="E14" s="153">
        <v>0</v>
      </c>
      <c r="F14" s="153">
        <v>0</v>
      </c>
      <c r="G14" s="36">
        <v>0</v>
      </c>
      <c r="H14" s="36">
        <v>0</v>
      </c>
    </row>
    <row r="15" spans="1:8" ht="23.25" customHeight="1">
      <c r="A15" s="147"/>
      <c r="B15" s="151" t="s">
        <v>16</v>
      </c>
      <c r="C15" s="152"/>
      <c r="D15" s="153">
        <v>0</v>
      </c>
      <c r="E15" s="153">
        <v>0</v>
      </c>
      <c r="F15" s="153">
        <v>0</v>
      </c>
      <c r="G15" s="36">
        <v>0</v>
      </c>
      <c r="H15" s="36">
        <v>0</v>
      </c>
    </row>
    <row r="16" spans="1:8" ht="25.5">
      <c r="A16" s="147"/>
      <c r="B16" s="151" t="s">
        <v>17</v>
      </c>
      <c r="C16" s="152"/>
      <c r="D16" s="153">
        <v>0</v>
      </c>
      <c r="E16" s="153">
        <v>0</v>
      </c>
      <c r="F16" s="153">
        <v>0</v>
      </c>
      <c r="G16" s="36">
        <v>0</v>
      </c>
      <c r="H16" s="36">
        <v>0</v>
      </c>
    </row>
    <row r="17" spans="1:8" ht="25.5">
      <c r="A17" s="147"/>
      <c r="B17" s="151" t="s">
        <v>285</v>
      </c>
      <c r="C17" s="152"/>
      <c r="D17" s="153">
        <v>0</v>
      </c>
      <c r="E17" s="153">
        <v>0</v>
      </c>
      <c r="F17" s="153">
        <v>0</v>
      </c>
      <c r="G17" s="36">
        <v>0</v>
      </c>
      <c r="H17" s="36">
        <v>0</v>
      </c>
    </row>
    <row r="18" spans="1:8" ht="15">
      <c r="A18" s="147"/>
      <c r="B18" s="151" t="s">
        <v>119</v>
      </c>
      <c r="C18" s="152"/>
      <c r="D18" s="153">
        <v>0</v>
      </c>
      <c r="E18" s="153">
        <v>0</v>
      </c>
      <c r="F18" s="153">
        <v>0</v>
      </c>
      <c r="G18" s="36">
        <v>0</v>
      </c>
      <c r="H18" s="36">
        <v>0</v>
      </c>
    </row>
    <row r="19" spans="1:8" ht="15">
      <c r="A19" s="147"/>
      <c r="B19" s="151" t="s">
        <v>22</v>
      </c>
      <c r="C19" s="152"/>
      <c r="D19" s="153">
        <v>0</v>
      </c>
      <c r="E19" s="153">
        <v>0</v>
      </c>
      <c r="F19" s="153">
        <v>0</v>
      </c>
      <c r="G19" s="36">
        <v>0</v>
      </c>
      <c r="H19" s="36">
        <v>0</v>
      </c>
    </row>
    <row r="20" spans="1:8" ht="25.5">
      <c r="A20" s="147"/>
      <c r="B20" s="154" t="s">
        <v>81</v>
      </c>
      <c r="C20" s="155"/>
      <c r="D20" s="153">
        <f>D21+D22+D23+D24+D25</f>
        <v>319.3</v>
      </c>
      <c r="E20" s="153">
        <f>E21+E22+E23+E24+E25</f>
        <v>328.5</v>
      </c>
      <c r="F20" s="153">
        <f>F21+F22+F23+F24+F25</f>
        <v>280.4</v>
      </c>
      <c r="G20" s="36">
        <f t="shared" si="0"/>
        <v>0.8781709990604446</v>
      </c>
      <c r="H20" s="36">
        <f t="shared" si="1"/>
        <v>0.8535768645357685</v>
      </c>
    </row>
    <row r="21" spans="1:8" ht="15">
      <c r="A21" s="147"/>
      <c r="B21" s="151" t="s">
        <v>24</v>
      </c>
      <c r="C21" s="152"/>
      <c r="D21" s="153">
        <v>159.3</v>
      </c>
      <c r="E21" s="153">
        <v>211.5</v>
      </c>
      <c r="F21" s="204" t="s">
        <v>433</v>
      </c>
      <c r="G21" s="36">
        <f t="shared" si="0"/>
        <v>0.9428750784682987</v>
      </c>
      <c r="H21" s="36">
        <f t="shared" si="1"/>
        <v>0.7101654846335697</v>
      </c>
    </row>
    <row r="22" spans="1:8" ht="15">
      <c r="A22" s="147"/>
      <c r="B22" s="151" t="s">
        <v>101</v>
      </c>
      <c r="C22" s="152"/>
      <c r="D22" s="153">
        <v>160</v>
      </c>
      <c r="E22" s="153">
        <v>117</v>
      </c>
      <c r="F22" s="153">
        <v>130.2</v>
      </c>
      <c r="G22" s="36">
        <f t="shared" si="0"/>
        <v>0.81375</v>
      </c>
      <c r="H22" s="36">
        <f t="shared" si="1"/>
        <v>1.1128205128205126</v>
      </c>
    </row>
    <row r="23" spans="1:8" ht="15">
      <c r="A23" s="147"/>
      <c r="B23" s="151" t="s">
        <v>67</v>
      </c>
      <c r="C23" s="152"/>
      <c r="D23" s="153">
        <v>0</v>
      </c>
      <c r="E23" s="153">
        <v>0</v>
      </c>
      <c r="F23" s="153">
        <v>0</v>
      </c>
      <c r="G23" s="36">
        <v>0</v>
      </c>
      <c r="H23" s="36">
        <v>0</v>
      </c>
    </row>
    <row r="24" spans="1:8" ht="38.25">
      <c r="A24" s="147"/>
      <c r="B24" s="151" t="s">
        <v>27</v>
      </c>
      <c r="C24" s="152"/>
      <c r="D24" s="153">
        <v>0</v>
      </c>
      <c r="E24" s="153">
        <v>0</v>
      </c>
      <c r="F24" s="153">
        <v>0</v>
      </c>
      <c r="G24" s="36">
        <v>0</v>
      </c>
      <c r="H24" s="36">
        <v>0</v>
      </c>
    </row>
    <row r="25" spans="1:8" ht="28.5" customHeight="1" thickBot="1">
      <c r="A25" s="147"/>
      <c r="B25" s="185" t="s">
        <v>154</v>
      </c>
      <c r="C25" s="186"/>
      <c r="D25" s="153">
        <v>0</v>
      </c>
      <c r="E25" s="153">
        <v>0</v>
      </c>
      <c r="F25" s="153">
        <v>0</v>
      </c>
      <c r="G25" s="36">
        <v>0</v>
      </c>
      <c r="H25" s="36">
        <v>0</v>
      </c>
    </row>
    <row r="26" spans="1:8" ht="26.25" customHeight="1">
      <c r="A26" s="147"/>
      <c r="B26" s="188" t="s">
        <v>28</v>
      </c>
      <c r="C26" s="189"/>
      <c r="D26" s="162">
        <f>D4+D20</f>
        <v>2467.8</v>
      </c>
      <c r="E26" s="162">
        <f>E4+E20</f>
        <v>1567.5</v>
      </c>
      <c r="F26" s="162">
        <f>F4+F20</f>
        <v>2796.6</v>
      </c>
      <c r="G26" s="36">
        <f t="shared" si="0"/>
        <v>1.1332360807196693</v>
      </c>
      <c r="H26" s="36">
        <f t="shared" si="1"/>
        <v>1.784114832535885</v>
      </c>
    </row>
    <row r="27" spans="1:8" ht="40.5" customHeight="1">
      <c r="A27" s="147"/>
      <c r="B27" s="151" t="s">
        <v>107</v>
      </c>
      <c r="C27" s="152"/>
      <c r="D27" s="153">
        <f>D4</f>
        <v>2148.5</v>
      </c>
      <c r="E27" s="153">
        <f>E4</f>
        <v>1239</v>
      </c>
      <c r="F27" s="153">
        <f>F4</f>
        <v>2516.2</v>
      </c>
      <c r="G27" s="36">
        <f t="shared" si="0"/>
        <v>1.1711426576681405</v>
      </c>
      <c r="H27" s="36">
        <f t="shared" si="1"/>
        <v>2.0308313155770783</v>
      </c>
    </row>
    <row r="28" spans="1:8" ht="12.75">
      <c r="A28" s="62"/>
      <c r="B28" s="67"/>
      <c r="C28" s="67"/>
      <c r="D28" s="67"/>
      <c r="E28" s="67"/>
      <c r="F28" s="67"/>
      <c r="G28" s="67"/>
      <c r="H28" s="68"/>
    </row>
    <row r="29" spans="1:8" ht="15" customHeight="1">
      <c r="A29" s="199" t="s">
        <v>158</v>
      </c>
      <c r="B29" s="144" t="s">
        <v>29</v>
      </c>
      <c r="C29" s="200" t="s">
        <v>188</v>
      </c>
      <c r="D29" s="167" t="s">
        <v>3</v>
      </c>
      <c r="E29" s="59" t="s">
        <v>404</v>
      </c>
      <c r="F29" s="59" t="s">
        <v>4</v>
      </c>
      <c r="G29" s="205" t="s">
        <v>146</v>
      </c>
      <c r="H29" s="59" t="s">
        <v>405</v>
      </c>
    </row>
    <row r="30" spans="1:8" ht="15" customHeight="1">
      <c r="A30" s="199"/>
      <c r="B30" s="144"/>
      <c r="C30" s="201"/>
      <c r="D30" s="167"/>
      <c r="E30" s="60"/>
      <c r="F30" s="60"/>
      <c r="G30" s="206"/>
      <c r="H30" s="60"/>
    </row>
    <row r="31" spans="1:8" ht="25.5">
      <c r="A31" s="155" t="s">
        <v>69</v>
      </c>
      <c r="B31" s="154" t="s">
        <v>30</v>
      </c>
      <c r="C31" s="155"/>
      <c r="D31" s="169">
        <f>D32+D33+D34</f>
        <v>1716.8000000000002</v>
      </c>
      <c r="E31" s="169">
        <f>E32+E33+E34</f>
        <v>1392</v>
      </c>
      <c r="F31" s="169">
        <f>F32+F33+F34</f>
        <v>1401.7</v>
      </c>
      <c r="G31" s="49">
        <f>F31/D31</f>
        <v>0.8164608574091332</v>
      </c>
      <c r="H31" s="49">
        <f>F31/E31</f>
        <v>1.0069683908045977</v>
      </c>
    </row>
    <row r="32" spans="1:8" ht="77.25" customHeight="1">
      <c r="A32" s="152" t="s">
        <v>72</v>
      </c>
      <c r="B32" s="151" t="s">
        <v>162</v>
      </c>
      <c r="C32" s="152" t="s">
        <v>72</v>
      </c>
      <c r="D32" s="170">
        <v>1703.4</v>
      </c>
      <c r="E32" s="170">
        <v>1381.2</v>
      </c>
      <c r="F32" s="170">
        <v>1400</v>
      </c>
      <c r="G32" s="49">
        <f aca="true" t="shared" si="2" ref="G32:G62">F32/D32</f>
        <v>0.8218856404837384</v>
      </c>
      <c r="H32" s="49">
        <f aca="true" t="shared" si="3" ref="H32:H62">F32/E32</f>
        <v>1.0136113524471473</v>
      </c>
    </row>
    <row r="33" spans="1:8" ht="12.75">
      <c r="A33" s="152" t="s">
        <v>74</v>
      </c>
      <c r="B33" s="151" t="s">
        <v>35</v>
      </c>
      <c r="C33" s="152" t="s">
        <v>74</v>
      </c>
      <c r="D33" s="170">
        <v>10</v>
      </c>
      <c r="E33" s="170">
        <v>7.5</v>
      </c>
      <c r="F33" s="170">
        <v>0</v>
      </c>
      <c r="G33" s="49">
        <f t="shared" si="2"/>
        <v>0</v>
      </c>
      <c r="H33" s="49">
        <f t="shared" si="3"/>
        <v>0</v>
      </c>
    </row>
    <row r="34" spans="1:8" ht="25.5">
      <c r="A34" s="152" t="s">
        <v>129</v>
      </c>
      <c r="B34" s="151" t="s">
        <v>126</v>
      </c>
      <c r="C34" s="152"/>
      <c r="D34" s="170">
        <f>D35</f>
        <v>3.4</v>
      </c>
      <c r="E34" s="170">
        <f>E35</f>
        <v>3.3</v>
      </c>
      <c r="F34" s="170">
        <f>F35</f>
        <v>1.7</v>
      </c>
      <c r="G34" s="49">
        <f t="shared" si="2"/>
        <v>0.5</v>
      </c>
      <c r="H34" s="49">
        <f t="shared" si="3"/>
        <v>0.5151515151515151</v>
      </c>
    </row>
    <row r="35" spans="1:12" s="8" customFormat="1" ht="25.5">
      <c r="A35" s="171"/>
      <c r="B35" s="172" t="s">
        <v>115</v>
      </c>
      <c r="C35" s="171" t="s">
        <v>401</v>
      </c>
      <c r="D35" s="173">
        <v>3.4</v>
      </c>
      <c r="E35" s="173">
        <v>3.3</v>
      </c>
      <c r="F35" s="173">
        <v>1.7</v>
      </c>
      <c r="G35" s="49">
        <f t="shared" si="2"/>
        <v>0.5</v>
      </c>
      <c r="H35" s="49">
        <f t="shared" si="3"/>
        <v>0.5151515151515151</v>
      </c>
      <c r="I35" s="22"/>
      <c r="J35" s="22"/>
      <c r="K35" s="22"/>
      <c r="L35" s="22"/>
    </row>
    <row r="36" spans="1:8" ht="14.25" customHeight="1">
      <c r="A36" s="155" t="s">
        <v>110</v>
      </c>
      <c r="B36" s="154" t="s">
        <v>103</v>
      </c>
      <c r="C36" s="155"/>
      <c r="D36" s="169">
        <f>D37</f>
        <v>160</v>
      </c>
      <c r="E36" s="169">
        <f>E37</f>
        <v>160</v>
      </c>
      <c r="F36" s="169">
        <f>F37</f>
        <v>130.2</v>
      </c>
      <c r="G36" s="49">
        <f t="shared" si="2"/>
        <v>0.81375</v>
      </c>
      <c r="H36" s="49">
        <f t="shared" si="3"/>
        <v>0.81375</v>
      </c>
    </row>
    <row r="37" spans="1:8" ht="38.25">
      <c r="A37" s="152" t="s">
        <v>111</v>
      </c>
      <c r="B37" s="151" t="s">
        <v>166</v>
      </c>
      <c r="C37" s="152" t="s">
        <v>402</v>
      </c>
      <c r="D37" s="170">
        <v>160</v>
      </c>
      <c r="E37" s="170">
        <v>160</v>
      </c>
      <c r="F37" s="170">
        <v>130.2</v>
      </c>
      <c r="G37" s="49">
        <f t="shared" si="2"/>
        <v>0.81375</v>
      </c>
      <c r="H37" s="49">
        <f t="shared" si="3"/>
        <v>0.81375</v>
      </c>
    </row>
    <row r="38" spans="1:8" ht="25.5" hidden="1">
      <c r="A38" s="155" t="s">
        <v>75</v>
      </c>
      <c r="B38" s="154" t="s">
        <v>38</v>
      </c>
      <c r="C38" s="155"/>
      <c r="D38" s="169">
        <f aca="true" t="shared" si="4" ref="D38:F39">D39</f>
        <v>0</v>
      </c>
      <c r="E38" s="169">
        <f t="shared" si="4"/>
        <v>0</v>
      </c>
      <c r="F38" s="169">
        <f t="shared" si="4"/>
        <v>0</v>
      </c>
      <c r="G38" s="49" t="e">
        <f t="shared" si="2"/>
        <v>#DIV/0!</v>
      </c>
      <c r="H38" s="49" t="e">
        <f t="shared" si="3"/>
        <v>#DIV/0!</v>
      </c>
    </row>
    <row r="39" spans="1:8" ht="12.75" hidden="1">
      <c r="A39" s="152" t="s">
        <v>112</v>
      </c>
      <c r="B39" s="151" t="s">
        <v>105</v>
      </c>
      <c r="C39" s="152"/>
      <c r="D39" s="170">
        <f t="shared" si="4"/>
        <v>0</v>
      </c>
      <c r="E39" s="170">
        <f t="shared" si="4"/>
        <v>0</v>
      </c>
      <c r="F39" s="170">
        <f t="shared" si="4"/>
        <v>0</v>
      </c>
      <c r="G39" s="49" t="e">
        <f t="shared" si="2"/>
        <v>#DIV/0!</v>
      </c>
      <c r="H39" s="49" t="e">
        <f t="shared" si="3"/>
        <v>#DIV/0!</v>
      </c>
    </row>
    <row r="40" spans="1:12" s="8" customFormat="1" ht="54.75" customHeight="1" hidden="1">
      <c r="A40" s="171"/>
      <c r="B40" s="172" t="s">
        <v>194</v>
      </c>
      <c r="C40" s="171" t="s">
        <v>193</v>
      </c>
      <c r="D40" s="173">
        <v>0</v>
      </c>
      <c r="E40" s="173">
        <v>0</v>
      </c>
      <c r="F40" s="173">
        <v>0</v>
      </c>
      <c r="G40" s="49" t="e">
        <f t="shared" si="2"/>
        <v>#DIV/0!</v>
      </c>
      <c r="H40" s="49" t="e">
        <f t="shared" si="3"/>
        <v>#DIV/0!</v>
      </c>
      <c r="I40" s="22"/>
      <c r="J40" s="22"/>
      <c r="K40" s="22"/>
      <c r="L40" s="22"/>
    </row>
    <row r="41" spans="1:12" s="8" customFormat="1" ht="18.75" customHeight="1" hidden="1">
      <c r="A41" s="155" t="s">
        <v>76</v>
      </c>
      <c r="B41" s="154" t="s">
        <v>40</v>
      </c>
      <c r="C41" s="155"/>
      <c r="D41" s="169">
        <f>D42</f>
        <v>0</v>
      </c>
      <c r="E41" s="169">
        <f>E42</f>
        <v>0</v>
      </c>
      <c r="F41" s="169">
        <f>F42</f>
        <v>0</v>
      </c>
      <c r="G41" s="49" t="e">
        <f t="shared" si="2"/>
        <v>#DIV/0!</v>
      </c>
      <c r="H41" s="49" t="e">
        <f t="shared" si="3"/>
        <v>#DIV/0!</v>
      </c>
      <c r="I41" s="22"/>
      <c r="J41" s="22"/>
      <c r="K41" s="22"/>
      <c r="L41" s="22"/>
    </row>
    <row r="42" spans="1:12" s="8" customFormat="1" ht="27" customHeight="1" hidden="1">
      <c r="A42" s="194" t="s">
        <v>77</v>
      </c>
      <c r="B42" s="195" t="s">
        <v>124</v>
      </c>
      <c r="C42" s="152"/>
      <c r="D42" s="170">
        <v>0</v>
      </c>
      <c r="E42" s="170">
        <v>0</v>
      </c>
      <c r="F42" s="170">
        <v>0</v>
      </c>
      <c r="G42" s="49" t="e">
        <f t="shared" si="2"/>
        <v>#DIV/0!</v>
      </c>
      <c r="H42" s="49" t="e">
        <f t="shared" si="3"/>
        <v>#DIV/0!</v>
      </c>
      <c r="I42" s="22"/>
      <c r="J42" s="22"/>
      <c r="K42" s="22"/>
      <c r="L42" s="22"/>
    </row>
    <row r="43" spans="1:12" s="8" customFormat="1" ht="32.25" customHeight="1" hidden="1">
      <c r="A43" s="171"/>
      <c r="B43" s="196" t="s">
        <v>124</v>
      </c>
      <c r="C43" s="171" t="s">
        <v>240</v>
      </c>
      <c r="D43" s="173">
        <v>0</v>
      </c>
      <c r="E43" s="173">
        <v>0</v>
      </c>
      <c r="F43" s="173">
        <v>0</v>
      </c>
      <c r="G43" s="49" t="e">
        <f t="shared" si="2"/>
        <v>#DIV/0!</v>
      </c>
      <c r="H43" s="49" t="e">
        <f t="shared" si="3"/>
        <v>#DIV/0!</v>
      </c>
      <c r="I43" s="22"/>
      <c r="J43" s="22"/>
      <c r="K43" s="22"/>
      <c r="L43" s="22"/>
    </row>
    <row r="44" spans="1:8" ht="25.5">
      <c r="A44" s="155" t="s">
        <v>78</v>
      </c>
      <c r="B44" s="154" t="s">
        <v>41</v>
      </c>
      <c r="C44" s="155"/>
      <c r="D44" s="169">
        <f>D45</f>
        <v>269.29999999999995</v>
      </c>
      <c r="E44" s="169">
        <f>E45</f>
        <v>172.3</v>
      </c>
      <c r="F44" s="169">
        <f>F45</f>
        <v>196.2</v>
      </c>
      <c r="G44" s="49">
        <f t="shared" si="2"/>
        <v>0.7285555142963239</v>
      </c>
      <c r="H44" s="49">
        <f t="shared" si="3"/>
        <v>1.138711549622751</v>
      </c>
    </row>
    <row r="45" spans="1:8" ht="12.75">
      <c r="A45" s="152" t="s">
        <v>44</v>
      </c>
      <c r="B45" s="151" t="s">
        <v>45</v>
      </c>
      <c r="C45" s="152"/>
      <c r="D45" s="170">
        <f>D46+D47+D49+D48</f>
        <v>269.29999999999995</v>
      </c>
      <c r="E45" s="170">
        <f>E46+E47+E49+E48</f>
        <v>172.3</v>
      </c>
      <c r="F45" s="170">
        <f>F46+F47+F49+F48</f>
        <v>196.2</v>
      </c>
      <c r="G45" s="49">
        <f t="shared" si="2"/>
        <v>0.7285555142963239</v>
      </c>
      <c r="H45" s="49">
        <f t="shared" si="3"/>
        <v>1.138711549622751</v>
      </c>
    </row>
    <row r="46" spans="1:12" s="8" customFormat="1" ht="12.75">
      <c r="A46" s="171"/>
      <c r="B46" s="172" t="s">
        <v>174</v>
      </c>
      <c r="C46" s="152" t="s">
        <v>300</v>
      </c>
      <c r="D46" s="173">
        <v>131.7</v>
      </c>
      <c r="E46" s="173">
        <v>97.9</v>
      </c>
      <c r="F46" s="173">
        <v>121.8</v>
      </c>
      <c r="G46" s="49">
        <f t="shared" si="2"/>
        <v>0.9248291571753987</v>
      </c>
      <c r="H46" s="49">
        <f t="shared" si="3"/>
        <v>1.2441266598569969</v>
      </c>
      <c r="I46" s="22"/>
      <c r="J46" s="22"/>
      <c r="K46" s="22"/>
      <c r="L46" s="22"/>
    </row>
    <row r="47" spans="1:12" s="8" customFormat="1" ht="20.25" customHeight="1" hidden="1">
      <c r="A47" s="171"/>
      <c r="B47" s="172" t="s">
        <v>225</v>
      </c>
      <c r="C47" s="171" t="s">
        <v>301</v>
      </c>
      <c r="D47" s="173">
        <v>0</v>
      </c>
      <c r="E47" s="173">
        <v>0</v>
      </c>
      <c r="F47" s="173">
        <v>0</v>
      </c>
      <c r="G47" s="49" t="e">
        <f t="shared" si="2"/>
        <v>#DIV/0!</v>
      </c>
      <c r="H47" s="49" t="e">
        <f t="shared" si="3"/>
        <v>#DIV/0!</v>
      </c>
      <c r="I47" s="22"/>
      <c r="J47" s="22"/>
      <c r="K47" s="22"/>
      <c r="L47" s="22"/>
    </row>
    <row r="48" spans="1:12" s="8" customFormat="1" ht="20.25" customHeight="1" hidden="1">
      <c r="A48" s="171"/>
      <c r="B48" s="172" t="s">
        <v>297</v>
      </c>
      <c r="C48" s="171" t="s">
        <v>302</v>
      </c>
      <c r="D48" s="173">
        <v>0</v>
      </c>
      <c r="E48" s="173">
        <v>0</v>
      </c>
      <c r="F48" s="173">
        <v>0</v>
      </c>
      <c r="G48" s="49" t="e">
        <f t="shared" si="2"/>
        <v>#DIV/0!</v>
      </c>
      <c r="H48" s="49" t="e">
        <f t="shared" si="3"/>
        <v>#DIV/0!</v>
      </c>
      <c r="I48" s="22"/>
      <c r="J48" s="22"/>
      <c r="K48" s="22"/>
      <c r="L48" s="22"/>
    </row>
    <row r="49" spans="1:12" s="8" customFormat="1" ht="28.5" customHeight="1">
      <c r="A49" s="171"/>
      <c r="B49" s="172" t="s">
        <v>176</v>
      </c>
      <c r="C49" s="171" t="s">
        <v>303</v>
      </c>
      <c r="D49" s="173">
        <v>137.6</v>
      </c>
      <c r="E49" s="173">
        <v>74.4</v>
      </c>
      <c r="F49" s="173">
        <v>74.4</v>
      </c>
      <c r="G49" s="49">
        <f t="shared" si="2"/>
        <v>0.5406976744186047</v>
      </c>
      <c r="H49" s="49">
        <f t="shared" si="3"/>
        <v>1</v>
      </c>
      <c r="I49" s="22"/>
      <c r="J49" s="22"/>
      <c r="K49" s="22"/>
      <c r="L49" s="22"/>
    </row>
    <row r="50" spans="1:12" s="8" customFormat="1" ht="20.25" customHeight="1" hidden="1">
      <c r="A50" s="171"/>
      <c r="B50" s="172"/>
      <c r="C50" s="171"/>
      <c r="D50" s="173"/>
      <c r="E50" s="173"/>
      <c r="F50" s="173"/>
      <c r="G50" s="49" t="e">
        <f t="shared" si="2"/>
        <v>#DIV/0!</v>
      </c>
      <c r="H50" s="49" t="e">
        <f t="shared" si="3"/>
        <v>#DIV/0!</v>
      </c>
      <c r="I50" s="22"/>
      <c r="J50" s="22"/>
      <c r="K50" s="22"/>
      <c r="L50" s="22"/>
    </row>
    <row r="51" spans="1:8" ht="18.75" customHeight="1">
      <c r="A51" s="155" t="s">
        <v>127</v>
      </c>
      <c r="B51" s="154" t="s">
        <v>125</v>
      </c>
      <c r="C51" s="155"/>
      <c r="D51" s="169">
        <f>D53</f>
        <v>0.3</v>
      </c>
      <c r="E51" s="169">
        <f>E53</f>
        <v>0.3</v>
      </c>
      <c r="F51" s="169">
        <f>F53</f>
        <v>0.3</v>
      </c>
      <c r="G51" s="49">
        <f t="shared" si="2"/>
        <v>1</v>
      </c>
      <c r="H51" s="49">
        <f t="shared" si="3"/>
        <v>1</v>
      </c>
    </row>
    <row r="52" spans="1:8" ht="35.25" customHeight="1">
      <c r="A52" s="152" t="s">
        <v>121</v>
      </c>
      <c r="B52" s="151" t="s">
        <v>128</v>
      </c>
      <c r="C52" s="152"/>
      <c r="D52" s="170">
        <f>D53</f>
        <v>0.3</v>
      </c>
      <c r="E52" s="170">
        <f>E53</f>
        <v>0.3</v>
      </c>
      <c r="F52" s="170">
        <f>F53</f>
        <v>0.3</v>
      </c>
      <c r="G52" s="49">
        <f t="shared" si="2"/>
        <v>1</v>
      </c>
      <c r="H52" s="49">
        <f t="shared" si="3"/>
        <v>1</v>
      </c>
    </row>
    <row r="53" spans="1:12" s="8" customFormat="1" ht="31.5" customHeight="1">
      <c r="A53" s="176"/>
      <c r="B53" s="172" t="s">
        <v>231</v>
      </c>
      <c r="C53" s="171" t="s">
        <v>304</v>
      </c>
      <c r="D53" s="173">
        <v>0.3</v>
      </c>
      <c r="E53" s="173">
        <v>0.3</v>
      </c>
      <c r="F53" s="173">
        <v>0.3</v>
      </c>
      <c r="G53" s="49">
        <f t="shared" si="2"/>
        <v>1</v>
      </c>
      <c r="H53" s="49">
        <f t="shared" si="3"/>
        <v>1</v>
      </c>
      <c r="I53" s="22"/>
      <c r="J53" s="22"/>
      <c r="K53" s="22"/>
      <c r="L53" s="22"/>
    </row>
    <row r="54" spans="1:8" ht="12.75" hidden="1">
      <c r="A54" s="155" t="s">
        <v>46</v>
      </c>
      <c r="B54" s="154" t="s">
        <v>47</v>
      </c>
      <c r="C54" s="155"/>
      <c r="D54" s="169">
        <f aca="true" t="shared" si="5" ref="D54:F55">D55</f>
        <v>0</v>
      </c>
      <c r="E54" s="169">
        <f t="shared" si="5"/>
        <v>0</v>
      </c>
      <c r="F54" s="169">
        <f t="shared" si="5"/>
        <v>0</v>
      </c>
      <c r="G54" s="49" t="e">
        <f t="shared" si="2"/>
        <v>#DIV/0!</v>
      </c>
      <c r="H54" s="49" t="e">
        <f t="shared" si="3"/>
        <v>#DIV/0!</v>
      </c>
    </row>
    <row r="55" spans="1:8" ht="12.75" hidden="1">
      <c r="A55" s="152" t="s">
        <v>51</v>
      </c>
      <c r="B55" s="151" t="s">
        <v>52</v>
      </c>
      <c r="C55" s="152"/>
      <c r="D55" s="170">
        <f t="shared" si="5"/>
        <v>0</v>
      </c>
      <c r="E55" s="170">
        <f t="shared" si="5"/>
        <v>0</v>
      </c>
      <c r="F55" s="170">
        <f t="shared" si="5"/>
        <v>0</v>
      </c>
      <c r="G55" s="49" t="e">
        <f t="shared" si="2"/>
        <v>#DIV/0!</v>
      </c>
      <c r="H55" s="49" t="e">
        <f t="shared" si="3"/>
        <v>#DIV/0!</v>
      </c>
    </row>
    <row r="56" spans="1:12" s="8" customFormat="1" ht="27" customHeight="1" hidden="1">
      <c r="A56" s="171"/>
      <c r="B56" s="172" t="s">
        <v>226</v>
      </c>
      <c r="C56" s="171" t="s">
        <v>227</v>
      </c>
      <c r="D56" s="173">
        <v>0</v>
      </c>
      <c r="E56" s="173">
        <v>0</v>
      </c>
      <c r="F56" s="173">
        <v>0</v>
      </c>
      <c r="G56" s="49" t="e">
        <f t="shared" si="2"/>
        <v>#DIV/0!</v>
      </c>
      <c r="H56" s="49" t="e">
        <f t="shared" si="3"/>
        <v>#DIV/0!</v>
      </c>
      <c r="I56" s="22"/>
      <c r="J56" s="22"/>
      <c r="K56" s="22"/>
      <c r="L56" s="22"/>
    </row>
    <row r="57" spans="1:8" ht="15.75" customHeight="1">
      <c r="A57" s="155">
        <v>1000</v>
      </c>
      <c r="B57" s="154" t="s">
        <v>61</v>
      </c>
      <c r="C57" s="155"/>
      <c r="D57" s="169">
        <f>D58</f>
        <v>18</v>
      </c>
      <c r="E57" s="169">
        <f>E58</f>
        <v>13.5</v>
      </c>
      <c r="F57" s="169">
        <f>F58</f>
        <v>16.5</v>
      </c>
      <c r="G57" s="49">
        <f t="shared" si="2"/>
        <v>0.9166666666666666</v>
      </c>
      <c r="H57" s="49">
        <f t="shared" si="3"/>
        <v>1.2222222222222223</v>
      </c>
    </row>
    <row r="58" spans="1:8" ht="12.75">
      <c r="A58" s="152" t="s">
        <v>62</v>
      </c>
      <c r="B58" s="151" t="s">
        <v>179</v>
      </c>
      <c r="C58" s="152" t="s">
        <v>62</v>
      </c>
      <c r="D58" s="170">
        <v>18</v>
      </c>
      <c r="E58" s="170">
        <v>13.5</v>
      </c>
      <c r="F58" s="170">
        <v>16.5</v>
      </c>
      <c r="G58" s="49">
        <f t="shared" si="2"/>
        <v>0.9166666666666666</v>
      </c>
      <c r="H58" s="49">
        <f t="shared" si="3"/>
        <v>1.2222222222222223</v>
      </c>
    </row>
    <row r="59" spans="1:8" ht="12.75">
      <c r="A59" s="155"/>
      <c r="B59" s="154" t="s">
        <v>99</v>
      </c>
      <c r="C59" s="155"/>
      <c r="D59" s="170">
        <f>D60</f>
        <v>626.1</v>
      </c>
      <c r="E59" s="170">
        <f>E60</f>
        <v>572.5</v>
      </c>
      <c r="F59" s="170">
        <f>F60</f>
        <v>626.1</v>
      </c>
      <c r="G59" s="49">
        <f t="shared" si="2"/>
        <v>1</v>
      </c>
      <c r="H59" s="49">
        <f t="shared" si="3"/>
        <v>1.0936244541484716</v>
      </c>
    </row>
    <row r="60" spans="1:12" s="8" customFormat="1" ht="25.5">
      <c r="A60" s="171"/>
      <c r="B60" s="172" t="s">
        <v>100</v>
      </c>
      <c r="C60" s="171" t="s">
        <v>192</v>
      </c>
      <c r="D60" s="173">
        <v>626.1</v>
      </c>
      <c r="E60" s="173">
        <v>572.5</v>
      </c>
      <c r="F60" s="173">
        <v>626.1</v>
      </c>
      <c r="G60" s="49">
        <f t="shared" si="2"/>
        <v>1</v>
      </c>
      <c r="H60" s="49">
        <f t="shared" si="3"/>
        <v>1.0936244541484716</v>
      </c>
      <c r="I60" s="22"/>
      <c r="J60" s="22"/>
      <c r="K60" s="22"/>
      <c r="L60" s="22"/>
    </row>
    <row r="61" spans="1:8" ht="18" customHeight="1">
      <c r="A61" s="152"/>
      <c r="B61" s="89" t="s">
        <v>68</v>
      </c>
      <c r="C61" s="90"/>
      <c r="D61" s="98">
        <f>D31+D36+D38+D44+D53+D54+D57+D59+D41</f>
        <v>2790.5000000000005</v>
      </c>
      <c r="E61" s="98">
        <f>E31+E36+E38+E44+E53+E54+E57+E59+E41</f>
        <v>2310.6</v>
      </c>
      <c r="F61" s="98">
        <f>F31+F36+F38+F44+F53+F54+F57+F59+F41</f>
        <v>2371</v>
      </c>
      <c r="G61" s="49">
        <f t="shared" si="2"/>
        <v>0.8496685181867047</v>
      </c>
      <c r="H61" s="49">
        <f t="shared" si="3"/>
        <v>1.0261403964338267</v>
      </c>
    </row>
    <row r="62" spans="1:8" ht="12.75">
      <c r="A62" s="178"/>
      <c r="B62" s="151" t="s">
        <v>83</v>
      </c>
      <c r="C62" s="152"/>
      <c r="D62" s="197">
        <f>D59</f>
        <v>626.1</v>
      </c>
      <c r="E62" s="197">
        <f>E59</f>
        <v>572.5</v>
      </c>
      <c r="F62" s="197">
        <f>F59</f>
        <v>626.1</v>
      </c>
      <c r="G62" s="49">
        <f t="shared" si="2"/>
        <v>1</v>
      </c>
      <c r="H62" s="49">
        <f t="shared" si="3"/>
        <v>1.0936244541484716</v>
      </c>
    </row>
    <row r="63" ht="12.75">
      <c r="A63" s="180"/>
    </row>
    <row r="64" ht="12.75">
      <c r="A64" s="180"/>
    </row>
    <row r="65" spans="1:6" ht="15">
      <c r="A65" s="180"/>
      <c r="B65" s="141" t="s">
        <v>93</v>
      </c>
      <c r="C65" s="140"/>
      <c r="F65" s="15">
        <v>322.7</v>
      </c>
    </row>
    <row r="66" spans="1:3" ht="15">
      <c r="A66" s="180"/>
      <c r="B66" s="141"/>
      <c r="C66" s="140"/>
    </row>
    <row r="67" spans="1:3" ht="15">
      <c r="A67" s="180"/>
      <c r="B67" s="141" t="s">
        <v>84</v>
      </c>
      <c r="C67" s="140"/>
    </row>
    <row r="68" spans="1:3" ht="15">
      <c r="A68" s="180"/>
      <c r="B68" s="141" t="s">
        <v>85</v>
      </c>
      <c r="C68" s="140"/>
    </row>
    <row r="69" spans="1:3" ht="15">
      <c r="A69" s="180"/>
      <c r="B69" s="141"/>
      <c r="C69" s="140"/>
    </row>
    <row r="70" spans="1:3" ht="15">
      <c r="A70" s="180"/>
      <c r="B70" s="141" t="s">
        <v>86</v>
      </c>
      <c r="C70" s="140"/>
    </row>
    <row r="71" spans="1:3" ht="15">
      <c r="A71" s="180"/>
      <c r="B71" s="141" t="s">
        <v>87</v>
      </c>
      <c r="C71" s="140"/>
    </row>
    <row r="72" spans="1:3" ht="15">
      <c r="A72" s="180"/>
      <c r="B72" s="141"/>
      <c r="C72" s="140"/>
    </row>
    <row r="73" spans="1:3" ht="15">
      <c r="A73" s="180"/>
      <c r="B73" s="141" t="s">
        <v>88</v>
      </c>
      <c r="C73" s="140"/>
    </row>
    <row r="74" spans="1:3" ht="15">
      <c r="A74" s="180"/>
      <c r="B74" s="141" t="s">
        <v>89</v>
      </c>
      <c r="C74" s="140"/>
    </row>
    <row r="75" spans="1:3" ht="15">
      <c r="A75" s="180"/>
      <c r="B75" s="141"/>
      <c r="C75" s="140"/>
    </row>
    <row r="76" spans="1:3" ht="15">
      <c r="A76" s="180"/>
      <c r="B76" s="141" t="s">
        <v>90</v>
      </c>
      <c r="C76" s="140"/>
    </row>
    <row r="77" spans="1:3" ht="15">
      <c r="A77" s="180"/>
      <c r="B77" s="141" t="s">
        <v>91</v>
      </c>
      <c r="C77" s="140"/>
    </row>
    <row r="78" ht="12.75">
      <c r="A78" s="180"/>
    </row>
    <row r="79" ht="12.75">
      <c r="A79" s="180"/>
    </row>
    <row r="80" spans="1:8" ht="15">
      <c r="A80" s="180"/>
      <c r="B80" s="141" t="s">
        <v>92</v>
      </c>
      <c r="C80" s="140"/>
      <c r="F80" s="38">
        <f>F65+F26-F61</f>
        <v>748.2999999999997</v>
      </c>
      <c r="H80" s="38"/>
    </row>
    <row r="81" ht="12.75">
      <c r="A81" s="180"/>
    </row>
    <row r="82" ht="12.75">
      <c r="A82" s="180"/>
    </row>
    <row r="83" spans="1:3" ht="15">
      <c r="A83" s="180"/>
      <c r="B83" s="141" t="s">
        <v>94</v>
      </c>
      <c r="C83" s="140"/>
    </row>
    <row r="84" spans="1:3" ht="15">
      <c r="A84" s="180"/>
      <c r="B84" s="141" t="s">
        <v>95</v>
      </c>
      <c r="C84" s="140"/>
    </row>
    <row r="85" spans="1:3" ht="15">
      <c r="A85" s="180"/>
      <c r="B85" s="141" t="s">
        <v>96</v>
      </c>
      <c r="C85" s="140"/>
    </row>
    <row r="86" ht="12.75">
      <c r="A86" s="180"/>
    </row>
    <row r="87" ht="12.75">
      <c r="A87" s="180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J84"/>
  <sheetViews>
    <sheetView zoomScalePageLayoutView="0" workbookViewId="0" topLeftCell="A1">
      <selection activeCell="J1" sqref="A1:J16384"/>
    </sheetView>
  </sheetViews>
  <sheetFormatPr defaultColWidth="9.140625" defaultRowHeight="12.75"/>
  <cols>
    <col min="1" max="1" width="9.57421875" style="15" customWidth="1"/>
    <col min="2" max="2" width="35.421875" style="15" customWidth="1"/>
    <col min="3" max="3" width="10.00390625" style="180" customWidth="1"/>
    <col min="4" max="4" width="9.57421875" style="15" customWidth="1"/>
    <col min="5" max="5" width="11.00390625" style="15" hidden="1" customWidth="1"/>
    <col min="6" max="7" width="9.57421875" style="15" customWidth="1"/>
    <col min="8" max="8" width="11.7109375" style="15" hidden="1" customWidth="1"/>
    <col min="9" max="10" width="9.140625" style="15" customWidth="1"/>
    <col min="11" max="16384" width="9.140625" style="1" customWidth="1"/>
  </cols>
  <sheetData>
    <row r="1" spans="1:10" s="4" customFormat="1" ht="53.25" customHeight="1">
      <c r="A1" s="61" t="s">
        <v>428</v>
      </c>
      <c r="B1" s="61"/>
      <c r="C1" s="61"/>
      <c r="D1" s="61"/>
      <c r="E1" s="61"/>
      <c r="F1" s="61"/>
      <c r="G1" s="61"/>
      <c r="H1" s="61"/>
      <c r="I1" s="24"/>
      <c r="J1" s="24"/>
    </row>
    <row r="2" spans="1:8" ht="12.75" customHeight="1">
      <c r="A2" s="198"/>
      <c r="B2" s="207" t="s">
        <v>2</v>
      </c>
      <c r="C2" s="208"/>
      <c r="D2" s="65" t="s">
        <v>3</v>
      </c>
      <c r="E2" s="65" t="s">
        <v>404</v>
      </c>
      <c r="F2" s="65" t="s">
        <v>4</v>
      </c>
      <c r="G2" s="65" t="s">
        <v>146</v>
      </c>
      <c r="H2" s="65" t="s">
        <v>405</v>
      </c>
    </row>
    <row r="3" spans="1:8" ht="18.75" customHeight="1">
      <c r="A3" s="147"/>
      <c r="B3" s="209"/>
      <c r="C3" s="210"/>
      <c r="D3" s="66"/>
      <c r="E3" s="66"/>
      <c r="F3" s="66"/>
      <c r="G3" s="211"/>
      <c r="H3" s="66"/>
    </row>
    <row r="4" spans="1:8" ht="24.75" customHeight="1">
      <c r="A4" s="147"/>
      <c r="B4" s="148" t="s">
        <v>82</v>
      </c>
      <c r="C4" s="149"/>
      <c r="D4" s="150">
        <f>D5+D6+D7+D8+D9+D10+D11+D12+D13+D14+D15+D16+D17+D18+D19</f>
        <v>4033.6</v>
      </c>
      <c r="E4" s="150">
        <f>E5+E6+E7+E8+E9+E10+E11+E12+E13+E14+E15+E16+E17+E18+E19</f>
        <v>2119</v>
      </c>
      <c r="F4" s="150">
        <f>F5+F6+F7+F8+F9+F10+F11+F12+F13+F14+F15+F16+F17+F18+F19</f>
        <v>4734.400000000001</v>
      </c>
      <c r="G4" s="35">
        <f>F4/D4</f>
        <v>1.173740579135264</v>
      </c>
      <c r="H4" s="35">
        <f>F4/E4</f>
        <v>2.2342614440773954</v>
      </c>
    </row>
    <row r="5" spans="1:8" ht="18.75" customHeight="1">
      <c r="A5" s="147"/>
      <c r="B5" s="151" t="s">
        <v>6</v>
      </c>
      <c r="C5" s="152"/>
      <c r="D5" s="153">
        <v>170</v>
      </c>
      <c r="E5" s="153">
        <v>110</v>
      </c>
      <c r="F5" s="153">
        <v>179.4</v>
      </c>
      <c r="G5" s="36">
        <f aca="true" t="shared" si="0" ref="G5:G27">F5/D5</f>
        <v>1.055294117647059</v>
      </c>
      <c r="H5" s="36">
        <f aca="true" t="shared" si="1" ref="H5:H27">F5/E5</f>
        <v>1.6309090909090909</v>
      </c>
    </row>
    <row r="6" spans="1:8" ht="18.75" customHeight="1" hidden="1">
      <c r="A6" s="147"/>
      <c r="B6" s="151" t="s">
        <v>252</v>
      </c>
      <c r="C6" s="152"/>
      <c r="D6" s="153">
        <v>0</v>
      </c>
      <c r="E6" s="153">
        <v>0</v>
      </c>
      <c r="F6" s="153">
        <v>0</v>
      </c>
      <c r="G6" s="36" t="e">
        <f t="shared" si="0"/>
        <v>#DIV/0!</v>
      </c>
      <c r="H6" s="36" t="e">
        <f t="shared" si="1"/>
        <v>#DIV/0!</v>
      </c>
    </row>
    <row r="7" spans="1:8" ht="16.5" customHeight="1">
      <c r="A7" s="147"/>
      <c r="B7" s="151" t="s">
        <v>8</v>
      </c>
      <c r="C7" s="152"/>
      <c r="D7" s="153">
        <v>985</v>
      </c>
      <c r="E7" s="153">
        <v>865</v>
      </c>
      <c r="F7" s="153">
        <v>987.4</v>
      </c>
      <c r="G7" s="36">
        <f t="shared" si="0"/>
        <v>1.0024365482233502</v>
      </c>
      <c r="H7" s="36">
        <f t="shared" si="1"/>
        <v>1.1415028901734103</v>
      </c>
    </row>
    <row r="8" spans="1:8" ht="18" customHeight="1">
      <c r="A8" s="147"/>
      <c r="B8" s="151" t="s">
        <v>9</v>
      </c>
      <c r="C8" s="152"/>
      <c r="D8" s="153">
        <v>190</v>
      </c>
      <c r="E8" s="153">
        <v>100</v>
      </c>
      <c r="F8" s="153">
        <v>247</v>
      </c>
      <c r="G8" s="36">
        <f t="shared" si="0"/>
        <v>1.3</v>
      </c>
      <c r="H8" s="36">
        <f t="shared" si="1"/>
        <v>2.47</v>
      </c>
    </row>
    <row r="9" spans="1:8" ht="17.25" customHeight="1">
      <c r="A9" s="147"/>
      <c r="B9" s="151" t="s">
        <v>10</v>
      </c>
      <c r="C9" s="152"/>
      <c r="D9" s="153">
        <v>2674.6</v>
      </c>
      <c r="E9" s="153">
        <v>1035</v>
      </c>
      <c r="F9" s="153">
        <v>3290</v>
      </c>
      <c r="G9" s="36">
        <f t="shared" si="0"/>
        <v>1.2300904808195618</v>
      </c>
      <c r="H9" s="36">
        <f t="shared" si="1"/>
        <v>3.178743961352657</v>
      </c>
    </row>
    <row r="10" spans="1:8" ht="14.25" customHeight="1">
      <c r="A10" s="147"/>
      <c r="B10" s="151" t="s">
        <v>106</v>
      </c>
      <c r="C10" s="152"/>
      <c r="D10" s="153">
        <v>14</v>
      </c>
      <c r="E10" s="153">
        <v>9</v>
      </c>
      <c r="F10" s="153">
        <v>30.6</v>
      </c>
      <c r="G10" s="36">
        <f t="shared" si="0"/>
        <v>2.185714285714286</v>
      </c>
      <c r="H10" s="36">
        <f t="shared" si="1"/>
        <v>3.4000000000000004</v>
      </c>
    </row>
    <row r="11" spans="1:8" ht="27.75" customHeight="1">
      <c r="A11" s="147"/>
      <c r="B11" s="151" t="s">
        <v>11</v>
      </c>
      <c r="C11" s="152"/>
      <c r="D11" s="153">
        <v>0</v>
      </c>
      <c r="E11" s="153">
        <v>0</v>
      </c>
      <c r="F11" s="153">
        <v>0</v>
      </c>
      <c r="G11" s="36">
        <v>0</v>
      </c>
      <c r="H11" s="36">
        <v>0</v>
      </c>
    </row>
    <row r="12" spans="1:8" ht="18.75" customHeight="1">
      <c r="A12" s="147"/>
      <c r="B12" s="151" t="s">
        <v>12</v>
      </c>
      <c r="C12" s="152"/>
      <c r="D12" s="153">
        <v>0</v>
      </c>
      <c r="E12" s="153">
        <v>0</v>
      </c>
      <c r="F12" s="153">
        <v>0</v>
      </c>
      <c r="G12" s="36">
        <v>0</v>
      </c>
      <c r="H12" s="36">
        <v>0</v>
      </c>
    </row>
    <row r="13" spans="1:8" ht="17.25" customHeight="1">
      <c r="A13" s="147"/>
      <c r="B13" s="151" t="s">
        <v>13</v>
      </c>
      <c r="C13" s="152"/>
      <c r="D13" s="153">
        <v>0</v>
      </c>
      <c r="E13" s="153">
        <v>0</v>
      </c>
      <c r="F13" s="153">
        <v>0</v>
      </c>
      <c r="G13" s="36">
        <v>0</v>
      </c>
      <c r="H13" s="36">
        <v>0</v>
      </c>
    </row>
    <row r="14" spans="1:8" ht="15" customHeight="1">
      <c r="A14" s="147"/>
      <c r="B14" s="151" t="s">
        <v>15</v>
      </c>
      <c r="C14" s="152"/>
      <c r="D14" s="153">
        <v>0</v>
      </c>
      <c r="E14" s="153">
        <v>0</v>
      </c>
      <c r="F14" s="153">
        <v>0</v>
      </c>
      <c r="G14" s="36">
        <v>0</v>
      </c>
      <c r="H14" s="36">
        <v>0</v>
      </c>
    </row>
    <row r="15" spans="1:8" ht="18" customHeight="1">
      <c r="A15" s="147"/>
      <c r="B15" s="151" t="s">
        <v>16</v>
      </c>
      <c r="C15" s="152"/>
      <c r="D15" s="153">
        <v>0</v>
      </c>
      <c r="E15" s="153">
        <v>0</v>
      </c>
      <c r="F15" s="153">
        <v>0</v>
      </c>
      <c r="G15" s="36">
        <v>0</v>
      </c>
      <c r="H15" s="36">
        <v>0</v>
      </c>
    </row>
    <row r="16" spans="1:8" ht="27.75" customHeight="1">
      <c r="A16" s="147"/>
      <c r="B16" s="151" t="s">
        <v>17</v>
      </c>
      <c r="C16" s="152"/>
      <c r="D16" s="153">
        <v>0</v>
      </c>
      <c r="E16" s="153">
        <v>0</v>
      </c>
      <c r="F16" s="153">
        <v>0</v>
      </c>
      <c r="G16" s="36">
        <v>0</v>
      </c>
      <c r="H16" s="36">
        <v>0</v>
      </c>
    </row>
    <row r="17" spans="1:8" ht="28.5" customHeight="1">
      <c r="A17" s="147"/>
      <c r="B17" s="151" t="s">
        <v>19</v>
      </c>
      <c r="C17" s="152"/>
      <c r="D17" s="153">
        <v>0</v>
      </c>
      <c r="E17" s="153">
        <v>0</v>
      </c>
      <c r="F17" s="153">
        <v>0</v>
      </c>
      <c r="G17" s="36">
        <v>0</v>
      </c>
      <c r="H17" s="36">
        <v>0</v>
      </c>
    </row>
    <row r="18" spans="1:8" ht="18.75" customHeight="1">
      <c r="A18" s="147"/>
      <c r="B18" s="151" t="s">
        <v>119</v>
      </c>
      <c r="C18" s="152"/>
      <c r="D18" s="153">
        <v>0</v>
      </c>
      <c r="E18" s="153">
        <v>0</v>
      </c>
      <c r="F18" s="153">
        <v>0</v>
      </c>
      <c r="G18" s="36">
        <v>0</v>
      </c>
      <c r="H18" s="36">
        <v>0</v>
      </c>
    </row>
    <row r="19" spans="1:8" ht="16.5" customHeight="1">
      <c r="A19" s="147"/>
      <c r="B19" s="151" t="s">
        <v>22</v>
      </c>
      <c r="C19" s="152"/>
      <c r="D19" s="153">
        <v>0</v>
      </c>
      <c r="E19" s="153">
        <v>0</v>
      </c>
      <c r="F19" s="153"/>
      <c r="G19" s="36">
        <v>0</v>
      </c>
      <c r="H19" s="36">
        <v>0</v>
      </c>
    </row>
    <row r="20" spans="1:8" ht="32.25" customHeight="1">
      <c r="A20" s="147"/>
      <c r="B20" s="154" t="s">
        <v>81</v>
      </c>
      <c r="C20" s="155"/>
      <c r="D20" s="153">
        <f>D21+D22+D23+D24+D25</f>
        <v>324.3</v>
      </c>
      <c r="E20" s="153">
        <f>E21+E22+E23+E24+E25</f>
        <v>791.7</v>
      </c>
      <c r="F20" s="153">
        <f>F21+F22+F23+F24+F25</f>
        <v>293.9</v>
      </c>
      <c r="G20" s="36">
        <f t="shared" si="0"/>
        <v>0.906259636139377</v>
      </c>
      <c r="H20" s="36">
        <f t="shared" si="1"/>
        <v>0.3712264746747505</v>
      </c>
    </row>
    <row r="21" spans="1:8" ht="15">
      <c r="A21" s="147"/>
      <c r="B21" s="151" t="s">
        <v>24</v>
      </c>
      <c r="C21" s="152"/>
      <c r="D21" s="153">
        <v>164.3</v>
      </c>
      <c r="E21" s="153">
        <v>456</v>
      </c>
      <c r="F21" s="153">
        <v>153.6</v>
      </c>
      <c r="G21" s="36">
        <f t="shared" si="0"/>
        <v>0.9348752282410224</v>
      </c>
      <c r="H21" s="36">
        <f t="shared" si="1"/>
        <v>0.3368421052631579</v>
      </c>
    </row>
    <row r="22" spans="1:8" ht="18.75" customHeight="1">
      <c r="A22" s="147"/>
      <c r="B22" s="151" t="s">
        <v>101</v>
      </c>
      <c r="C22" s="152"/>
      <c r="D22" s="153">
        <v>160</v>
      </c>
      <c r="E22" s="153">
        <v>117</v>
      </c>
      <c r="F22" s="153">
        <v>140.3</v>
      </c>
      <c r="G22" s="36">
        <f t="shared" si="0"/>
        <v>0.8768750000000001</v>
      </c>
      <c r="H22" s="36">
        <f t="shared" si="1"/>
        <v>1.1991452991452993</v>
      </c>
    </row>
    <row r="23" spans="1:8" ht="29.25" customHeight="1">
      <c r="A23" s="147"/>
      <c r="B23" s="151" t="s">
        <v>67</v>
      </c>
      <c r="C23" s="152"/>
      <c r="D23" s="153">
        <v>0</v>
      </c>
      <c r="E23" s="153">
        <v>218.7</v>
      </c>
      <c r="F23" s="153">
        <v>0</v>
      </c>
      <c r="G23" s="36">
        <v>0</v>
      </c>
      <c r="H23" s="36">
        <f t="shared" si="1"/>
        <v>0</v>
      </c>
    </row>
    <row r="24" spans="1:8" ht="42.75" customHeight="1">
      <c r="A24" s="147"/>
      <c r="B24" s="151" t="s">
        <v>27</v>
      </c>
      <c r="C24" s="152"/>
      <c r="D24" s="153">
        <v>0</v>
      </c>
      <c r="E24" s="153">
        <v>0</v>
      </c>
      <c r="F24" s="153">
        <v>0</v>
      </c>
      <c r="G24" s="36">
        <v>0</v>
      </c>
      <c r="H24" s="36">
        <v>0</v>
      </c>
    </row>
    <row r="25" spans="1:8" ht="28.5" customHeight="1" thickBot="1">
      <c r="A25" s="147"/>
      <c r="B25" s="185" t="s">
        <v>154</v>
      </c>
      <c r="C25" s="186"/>
      <c r="D25" s="153">
        <v>0</v>
      </c>
      <c r="E25" s="153">
        <v>0</v>
      </c>
      <c r="F25" s="153">
        <v>0</v>
      </c>
      <c r="G25" s="36">
        <v>0</v>
      </c>
      <c r="H25" s="36">
        <v>0</v>
      </c>
    </row>
    <row r="26" spans="1:8" ht="18.75" customHeight="1">
      <c r="A26" s="147"/>
      <c r="B26" s="160" t="s">
        <v>28</v>
      </c>
      <c r="C26" s="161"/>
      <c r="D26" s="162">
        <f>D4+D20</f>
        <v>4357.9</v>
      </c>
      <c r="E26" s="162">
        <f>E4+E20</f>
        <v>2910.7</v>
      </c>
      <c r="F26" s="162">
        <f>F4+F20</f>
        <v>5028.3</v>
      </c>
      <c r="G26" s="36">
        <f t="shared" si="0"/>
        <v>1.153835563000528</v>
      </c>
      <c r="H26" s="36">
        <f t="shared" si="1"/>
        <v>1.727522589067922</v>
      </c>
    </row>
    <row r="27" spans="1:8" ht="15.75" customHeight="1">
      <c r="A27" s="147"/>
      <c r="B27" s="151" t="s">
        <v>107</v>
      </c>
      <c r="C27" s="152"/>
      <c r="D27" s="153">
        <f>D4</f>
        <v>4033.6</v>
      </c>
      <c r="E27" s="153">
        <f>E4</f>
        <v>2119</v>
      </c>
      <c r="F27" s="153">
        <f>F4</f>
        <v>4734.400000000001</v>
      </c>
      <c r="G27" s="36">
        <f t="shared" si="0"/>
        <v>1.173740579135264</v>
      </c>
      <c r="H27" s="36">
        <f t="shared" si="1"/>
        <v>2.2342614440773954</v>
      </c>
    </row>
    <row r="28" spans="1:8" ht="12.75">
      <c r="A28" s="62"/>
      <c r="B28" s="67"/>
      <c r="C28" s="67"/>
      <c r="D28" s="67"/>
      <c r="E28" s="67"/>
      <c r="F28" s="67"/>
      <c r="G28" s="67"/>
      <c r="H28" s="68"/>
    </row>
    <row r="29" spans="1:8" ht="15" customHeight="1">
      <c r="A29" s="212" t="s">
        <v>158</v>
      </c>
      <c r="B29" s="144" t="s">
        <v>29</v>
      </c>
      <c r="C29" s="200" t="s">
        <v>188</v>
      </c>
      <c r="D29" s="167" t="s">
        <v>3</v>
      </c>
      <c r="E29" s="59" t="s">
        <v>404</v>
      </c>
      <c r="F29" s="59" t="s">
        <v>4</v>
      </c>
      <c r="G29" s="205" t="s">
        <v>146</v>
      </c>
      <c r="H29" s="59" t="s">
        <v>405</v>
      </c>
    </row>
    <row r="30" spans="1:8" ht="20.25" customHeight="1">
      <c r="A30" s="212"/>
      <c r="B30" s="144"/>
      <c r="C30" s="201"/>
      <c r="D30" s="167"/>
      <c r="E30" s="60"/>
      <c r="F30" s="60"/>
      <c r="G30" s="213"/>
      <c r="H30" s="60"/>
    </row>
    <row r="31" spans="1:8" ht="27.75" customHeight="1">
      <c r="A31" s="155" t="s">
        <v>69</v>
      </c>
      <c r="B31" s="154" t="s">
        <v>30</v>
      </c>
      <c r="C31" s="155"/>
      <c r="D31" s="169">
        <f>D32+D33+D34</f>
        <v>2678.6</v>
      </c>
      <c r="E31" s="169">
        <f>E32+E33+E34</f>
        <v>2091.3999999999996</v>
      </c>
      <c r="F31" s="169">
        <f>F32+F33+F34</f>
        <v>2201.2</v>
      </c>
      <c r="G31" s="39">
        <f>F31/D31</f>
        <v>0.8217725677592772</v>
      </c>
      <c r="H31" s="39">
        <f>F31/E31</f>
        <v>1.052500717222913</v>
      </c>
    </row>
    <row r="32" spans="1:8" ht="71.25" customHeight="1">
      <c r="A32" s="152" t="s">
        <v>72</v>
      </c>
      <c r="B32" s="151" t="s">
        <v>162</v>
      </c>
      <c r="C32" s="152" t="s">
        <v>72</v>
      </c>
      <c r="D32" s="170">
        <v>2663.4</v>
      </c>
      <c r="E32" s="170">
        <v>2078.7</v>
      </c>
      <c r="F32" s="170">
        <v>2198.2</v>
      </c>
      <c r="G32" s="49">
        <f aca="true" t="shared" si="2" ref="G32:G61">F32/D32</f>
        <v>0.8253360366448899</v>
      </c>
      <c r="H32" s="49">
        <f aca="true" t="shared" si="3" ref="H32:H61">F32/E32</f>
        <v>1.0574878529850387</v>
      </c>
    </row>
    <row r="33" spans="1:8" ht="19.5" customHeight="1">
      <c r="A33" s="152" t="s">
        <v>74</v>
      </c>
      <c r="B33" s="151" t="s">
        <v>35</v>
      </c>
      <c r="C33" s="152" t="s">
        <v>74</v>
      </c>
      <c r="D33" s="170">
        <v>10</v>
      </c>
      <c r="E33" s="170">
        <v>7.5</v>
      </c>
      <c r="F33" s="170">
        <v>0</v>
      </c>
      <c r="G33" s="49">
        <f t="shared" si="2"/>
        <v>0</v>
      </c>
      <c r="H33" s="49">
        <f t="shared" si="3"/>
        <v>0</v>
      </c>
    </row>
    <row r="34" spans="1:8" ht="23.25" customHeight="1">
      <c r="A34" s="152" t="s">
        <v>129</v>
      </c>
      <c r="B34" s="151" t="s">
        <v>126</v>
      </c>
      <c r="C34" s="152"/>
      <c r="D34" s="170">
        <f>D35</f>
        <v>5.2</v>
      </c>
      <c r="E34" s="170">
        <f>E35</f>
        <v>5.2</v>
      </c>
      <c r="F34" s="170">
        <f>F35</f>
        <v>3</v>
      </c>
      <c r="G34" s="49">
        <f t="shared" si="2"/>
        <v>0.5769230769230769</v>
      </c>
      <c r="H34" s="49">
        <f t="shared" si="3"/>
        <v>0.5769230769230769</v>
      </c>
    </row>
    <row r="35" spans="1:10" s="8" customFormat="1" ht="42.75" customHeight="1">
      <c r="A35" s="171"/>
      <c r="B35" s="172" t="s">
        <v>203</v>
      </c>
      <c r="C35" s="171" t="s">
        <v>299</v>
      </c>
      <c r="D35" s="173">
        <v>5.2</v>
      </c>
      <c r="E35" s="173">
        <v>5.2</v>
      </c>
      <c r="F35" s="173">
        <v>3</v>
      </c>
      <c r="G35" s="49">
        <f t="shared" si="2"/>
        <v>0.5769230769230769</v>
      </c>
      <c r="H35" s="49">
        <f t="shared" si="3"/>
        <v>0.5769230769230769</v>
      </c>
      <c r="I35" s="22"/>
      <c r="J35" s="22"/>
    </row>
    <row r="36" spans="1:8" ht="18.75" customHeight="1">
      <c r="A36" s="155" t="s">
        <v>110</v>
      </c>
      <c r="B36" s="154" t="s">
        <v>103</v>
      </c>
      <c r="C36" s="155"/>
      <c r="D36" s="169">
        <f>D37</f>
        <v>160</v>
      </c>
      <c r="E36" s="169">
        <f>E37</f>
        <v>160</v>
      </c>
      <c r="F36" s="169">
        <f>F37</f>
        <v>140.3</v>
      </c>
      <c r="G36" s="49">
        <f t="shared" si="2"/>
        <v>0.8768750000000001</v>
      </c>
      <c r="H36" s="49">
        <f t="shared" si="3"/>
        <v>0.8768750000000001</v>
      </c>
    </row>
    <row r="37" spans="1:8" ht="48" customHeight="1">
      <c r="A37" s="152" t="s">
        <v>111</v>
      </c>
      <c r="B37" s="151" t="s">
        <v>166</v>
      </c>
      <c r="C37" s="152" t="s">
        <v>228</v>
      </c>
      <c r="D37" s="170">
        <v>160</v>
      </c>
      <c r="E37" s="170">
        <v>160</v>
      </c>
      <c r="F37" s="170">
        <v>140.3</v>
      </c>
      <c r="G37" s="49">
        <f t="shared" si="2"/>
        <v>0.8768750000000001</v>
      </c>
      <c r="H37" s="49">
        <f t="shared" si="3"/>
        <v>0.8768750000000001</v>
      </c>
    </row>
    <row r="38" spans="1:8" ht="30" customHeight="1" hidden="1">
      <c r="A38" s="155" t="s">
        <v>75</v>
      </c>
      <c r="B38" s="154" t="s">
        <v>38</v>
      </c>
      <c r="C38" s="155"/>
      <c r="D38" s="169">
        <f aca="true" t="shared" si="4" ref="D38:F39">D39</f>
        <v>0</v>
      </c>
      <c r="E38" s="169">
        <f t="shared" si="4"/>
        <v>0</v>
      </c>
      <c r="F38" s="169">
        <f t="shared" si="4"/>
        <v>0</v>
      </c>
      <c r="G38" s="49" t="e">
        <f t="shared" si="2"/>
        <v>#DIV/0!</v>
      </c>
      <c r="H38" s="49" t="e">
        <f t="shared" si="3"/>
        <v>#DIV/0!</v>
      </c>
    </row>
    <row r="39" spans="1:8" ht="18" customHeight="1" hidden="1">
      <c r="A39" s="152" t="s">
        <v>112</v>
      </c>
      <c r="B39" s="151" t="s">
        <v>105</v>
      </c>
      <c r="C39" s="152"/>
      <c r="D39" s="170">
        <f t="shared" si="4"/>
        <v>0</v>
      </c>
      <c r="E39" s="170">
        <f t="shared" si="4"/>
        <v>0</v>
      </c>
      <c r="F39" s="170">
        <f t="shared" si="4"/>
        <v>0</v>
      </c>
      <c r="G39" s="49" t="e">
        <f t="shared" si="2"/>
        <v>#DIV/0!</v>
      </c>
      <c r="H39" s="49" t="e">
        <f t="shared" si="3"/>
        <v>#DIV/0!</v>
      </c>
    </row>
    <row r="40" spans="1:8" ht="54.75" customHeight="1" hidden="1">
      <c r="A40" s="152"/>
      <c r="B40" s="151" t="s">
        <v>232</v>
      </c>
      <c r="C40" s="152" t="s">
        <v>233</v>
      </c>
      <c r="D40" s="170">
        <v>0</v>
      </c>
      <c r="E40" s="170">
        <v>0</v>
      </c>
      <c r="F40" s="170">
        <v>0</v>
      </c>
      <c r="G40" s="49" t="e">
        <f t="shared" si="2"/>
        <v>#DIV/0!</v>
      </c>
      <c r="H40" s="49" t="e">
        <f t="shared" si="3"/>
        <v>#DIV/0!</v>
      </c>
    </row>
    <row r="41" spans="1:8" ht="16.5" customHeight="1">
      <c r="A41" s="155" t="s">
        <v>76</v>
      </c>
      <c r="B41" s="154" t="s">
        <v>40</v>
      </c>
      <c r="C41" s="155"/>
      <c r="D41" s="169">
        <f aca="true" t="shared" si="5" ref="D41:F42">D42</f>
        <v>3.5</v>
      </c>
      <c r="E41" s="169">
        <f t="shared" si="5"/>
        <v>3.5</v>
      </c>
      <c r="F41" s="169">
        <f t="shared" si="5"/>
        <v>3.5</v>
      </c>
      <c r="G41" s="49">
        <f t="shared" si="2"/>
        <v>1</v>
      </c>
      <c r="H41" s="49">
        <f t="shared" si="3"/>
        <v>1</v>
      </c>
    </row>
    <row r="42" spans="1:8" ht="27.75" customHeight="1">
      <c r="A42" s="194" t="s">
        <v>77</v>
      </c>
      <c r="B42" s="195" t="s">
        <v>124</v>
      </c>
      <c r="C42" s="152"/>
      <c r="D42" s="170">
        <f t="shared" si="5"/>
        <v>3.5</v>
      </c>
      <c r="E42" s="170">
        <f t="shared" si="5"/>
        <v>3.5</v>
      </c>
      <c r="F42" s="170">
        <f t="shared" si="5"/>
        <v>3.5</v>
      </c>
      <c r="G42" s="49">
        <f t="shared" si="2"/>
        <v>1</v>
      </c>
      <c r="H42" s="49">
        <f t="shared" si="3"/>
        <v>1</v>
      </c>
    </row>
    <row r="43" spans="1:8" ht="51.75" customHeight="1">
      <c r="A43" s="171"/>
      <c r="B43" s="196" t="s">
        <v>203</v>
      </c>
      <c r="C43" s="171" t="s">
        <v>353</v>
      </c>
      <c r="D43" s="173">
        <v>3.5</v>
      </c>
      <c r="E43" s="173">
        <v>3.5</v>
      </c>
      <c r="F43" s="173">
        <v>3.5</v>
      </c>
      <c r="G43" s="49">
        <f t="shared" si="2"/>
        <v>1</v>
      </c>
      <c r="H43" s="49">
        <f t="shared" si="3"/>
        <v>1</v>
      </c>
    </row>
    <row r="44" spans="1:8" ht="31.5" customHeight="1">
      <c r="A44" s="155" t="s">
        <v>78</v>
      </c>
      <c r="B44" s="154" t="s">
        <v>41</v>
      </c>
      <c r="C44" s="155"/>
      <c r="D44" s="169">
        <f>D45</f>
        <v>355.3</v>
      </c>
      <c r="E44" s="169">
        <f>E45</f>
        <v>260.2</v>
      </c>
      <c r="F44" s="169">
        <f>F45</f>
        <v>282</v>
      </c>
      <c r="G44" s="49">
        <f t="shared" si="2"/>
        <v>0.7936954686180692</v>
      </c>
      <c r="H44" s="49">
        <f t="shared" si="3"/>
        <v>1.083781706379708</v>
      </c>
    </row>
    <row r="45" spans="1:8" ht="19.5" customHeight="1">
      <c r="A45" s="152" t="s">
        <v>44</v>
      </c>
      <c r="B45" s="151" t="s">
        <v>45</v>
      </c>
      <c r="C45" s="152"/>
      <c r="D45" s="170">
        <f>D46+D47+D49+D48</f>
        <v>355.3</v>
      </c>
      <c r="E45" s="170">
        <f>E46+E47+E49+E48</f>
        <v>260.2</v>
      </c>
      <c r="F45" s="170">
        <f>F46+F47+F49+F48</f>
        <v>282</v>
      </c>
      <c r="G45" s="49">
        <f t="shared" si="2"/>
        <v>0.7936954686180692</v>
      </c>
      <c r="H45" s="49">
        <f t="shared" si="3"/>
        <v>1.083781706379708</v>
      </c>
    </row>
    <row r="46" spans="1:10" s="8" customFormat="1" ht="20.25" customHeight="1">
      <c r="A46" s="171"/>
      <c r="B46" s="172" t="s">
        <v>98</v>
      </c>
      <c r="C46" s="152" t="s">
        <v>300</v>
      </c>
      <c r="D46" s="173">
        <v>345</v>
      </c>
      <c r="E46" s="173">
        <v>219</v>
      </c>
      <c r="F46" s="173">
        <v>282</v>
      </c>
      <c r="G46" s="49">
        <f t="shared" si="2"/>
        <v>0.8173913043478261</v>
      </c>
      <c r="H46" s="49">
        <f t="shared" si="3"/>
        <v>1.2876712328767124</v>
      </c>
      <c r="I46" s="22"/>
      <c r="J46" s="22"/>
    </row>
    <row r="47" spans="1:10" s="8" customFormat="1" ht="16.5" customHeight="1" hidden="1">
      <c r="A47" s="171"/>
      <c r="B47" s="172" t="s">
        <v>225</v>
      </c>
      <c r="C47" s="171" t="s">
        <v>301</v>
      </c>
      <c r="D47" s="173">
        <v>0</v>
      </c>
      <c r="E47" s="173">
        <v>11.1</v>
      </c>
      <c r="F47" s="173">
        <f>0</f>
        <v>0</v>
      </c>
      <c r="G47" s="49" t="e">
        <f t="shared" si="2"/>
        <v>#DIV/0!</v>
      </c>
      <c r="H47" s="49">
        <f t="shared" si="3"/>
        <v>0</v>
      </c>
      <c r="I47" s="22"/>
      <c r="J47" s="22"/>
    </row>
    <row r="48" spans="1:10" s="8" customFormat="1" ht="16.5" customHeight="1">
      <c r="A48" s="171"/>
      <c r="B48" s="172" t="s">
        <v>297</v>
      </c>
      <c r="C48" s="171" t="s">
        <v>302</v>
      </c>
      <c r="D48" s="173">
        <v>1.7</v>
      </c>
      <c r="E48" s="173">
        <v>7.5</v>
      </c>
      <c r="F48" s="173">
        <v>0</v>
      </c>
      <c r="G48" s="49">
        <f t="shared" si="2"/>
        <v>0</v>
      </c>
      <c r="H48" s="49">
        <f t="shared" si="3"/>
        <v>0</v>
      </c>
      <c r="I48" s="22"/>
      <c r="J48" s="22"/>
    </row>
    <row r="49" spans="1:10" s="8" customFormat="1" ht="30" customHeight="1">
      <c r="A49" s="171"/>
      <c r="B49" s="172" t="s">
        <v>176</v>
      </c>
      <c r="C49" s="171" t="s">
        <v>303</v>
      </c>
      <c r="D49" s="173">
        <v>8.6</v>
      </c>
      <c r="E49" s="173">
        <v>22.6</v>
      </c>
      <c r="F49" s="173">
        <v>0</v>
      </c>
      <c r="G49" s="49">
        <f t="shared" si="2"/>
        <v>0</v>
      </c>
      <c r="H49" s="49">
        <f t="shared" si="3"/>
        <v>0</v>
      </c>
      <c r="I49" s="22"/>
      <c r="J49" s="22"/>
    </row>
    <row r="50" spans="1:8" ht="18" customHeight="1">
      <c r="A50" s="145" t="s">
        <v>127</v>
      </c>
      <c r="B50" s="154" t="s">
        <v>125</v>
      </c>
      <c r="C50" s="155"/>
      <c r="D50" s="170">
        <f>D52</f>
        <v>0.5</v>
      </c>
      <c r="E50" s="170">
        <f>E52</f>
        <v>0.5</v>
      </c>
      <c r="F50" s="170">
        <f>F52</f>
        <v>0.5</v>
      </c>
      <c r="G50" s="49">
        <f t="shared" si="2"/>
        <v>1</v>
      </c>
      <c r="H50" s="49">
        <f t="shared" si="3"/>
        <v>1</v>
      </c>
    </row>
    <row r="51" spans="1:8" ht="36" customHeight="1">
      <c r="A51" s="149" t="s">
        <v>121</v>
      </c>
      <c r="B51" s="151" t="s">
        <v>128</v>
      </c>
      <c r="C51" s="152"/>
      <c r="D51" s="170">
        <f>D52</f>
        <v>0.5</v>
      </c>
      <c r="E51" s="170">
        <f>E52</f>
        <v>0.5</v>
      </c>
      <c r="F51" s="170">
        <f>F52</f>
        <v>0.5</v>
      </c>
      <c r="G51" s="49">
        <f t="shared" si="2"/>
        <v>1</v>
      </c>
      <c r="H51" s="49">
        <f t="shared" si="3"/>
        <v>1</v>
      </c>
    </row>
    <row r="52" spans="1:10" s="8" customFormat="1" ht="26.25" customHeight="1">
      <c r="A52" s="171"/>
      <c r="B52" s="172" t="s">
        <v>231</v>
      </c>
      <c r="C52" s="171" t="s">
        <v>304</v>
      </c>
      <c r="D52" s="173">
        <v>0.5</v>
      </c>
      <c r="E52" s="173">
        <v>0.5</v>
      </c>
      <c r="F52" s="173">
        <v>0.5</v>
      </c>
      <c r="G52" s="49">
        <f t="shared" si="2"/>
        <v>1</v>
      </c>
      <c r="H52" s="49">
        <f t="shared" si="3"/>
        <v>1</v>
      </c>
      <c r="I52" s="22"/>
      <c r="J52" s="22"/>
    </row>
    <row r="53" spans="1:8" ht="18" customHeight="1" hidden="1">
      <c r="A53" s="155" t="s">
        <v>46</v>
      </c>
      <c r="B53" s="154" t="s">
        <v>47</v>
      </c>
      <c r="C53" s="155"/>
      <c r="D53" s="170">
        <f aca="true" t="shared" si="6" ref="D53:F54">D54</f>
        <v>0</v>
      </c>
      <c r="E53" s="170">
        <f t="shared" si="6"/>
        <v>0</v>
      </c>
      <c r="F53" s="170">
        <f t="shared" si="6"/>
        <v>0</v>
      </c>
      <c r="G53" s="49" t="e">
        <f t="shared" si="2"/>
        <v>#DIV/0!</v>
      </c>
      <c r="H53" s="49" t="e">
        <f t="shared" si="3"/>
        <v>#DIV/0!</v>
      </c>
    </row>
    <row r="54" spans="1:8" ht="23.25" customHeight="1" hidden="1">
      <c r="A54" s="152" t="s">
        <v>51</v>
      </c>
      <c r="B54" s="151" t="s">
        <v>118</v>
      </c>
      <c r="C54" s="152"/>
      <c r="D54" s="170">
        <f t="shared" si="6"/>
        <v>0</v>
      </c>
      <c r="E54" s="170">
        <f t="shared" si="6"/>
        <v>0</v>
      </c>
      <c r="F54" s="170">
        <f t="shared" si="6"/>
        <v>0</v>
      </c>
      <c r="G54" s="49" t="e">
        <f t="shared" si="2"/>
        <v>#DIV/0!</v>
      </c>
      <c r="H54" s="49" t="e">
        <f t="shared" si="3"/>
        <v>#DIV/0!</v>
      </c>
    </row>
    <row r="55" spans="1:10" s="8" customFormat="1" ht="31.5" customHeight="1" hidden="1">
      <c r="A55" s="171"/>
      <c r="B55" s="172" t="s">
        <v>226</v>
      </c>
      <c r="C55" s="171" t="s">
        <v>227</v>
      </c>
      <c r="D55" s="173">
        <v>0</v>
      </c>
      <c r="E55" s="173">
        <v>0</v>
      </c>
      <c r="F55" s="173">
        <v>0</v>
      </c>
      <c r="G55" s="49" t="e">
        <f t="shared" si="2"/>
        <v>#DIV/0!</v>
      </c>
      <c r="H55" s="49" t="e">
        <f t="shared" si="3"/>
        <v>#DIV/0!</v>
      </c>
      <c r="I55" s="22"/>
      <c r="J55" s="22"/>
    </row>
    <row r="56" spans="1:8" ht="18.75" customHeight="1">
      <c r="A56" s="155">
        <v>1000</v>
      </c>
      <c r="B56" s="154" t="s">
        <v>61</v>
      </c>
      <c r="C56" s="155"/>
      <c r="D56" s="170">
        <f>D57</f>
        <v>66</v>
      </c>
      <c r="E56" s="170">
        <f>E57</f>
        <v>49.5</v>
      </c>
      <c r="F56" s="170">
        <f>F57</f>
        <v>60.5</v>
      </c>
      <c r="G56" s="49">
        <f t="shared" si="2"/>
        <v>0.9166666666666666</v>
      </c>
      <c r="H56" s="49">
        <f t="shared" si="3"/>
        <v>1.2222222222222223</v>
      </c>
    </row>
    <row r="57" spans="1:8" ht="18.75" customHeight="1">
      <c r="A57" s="152">
        <v>1001</v>
      </c>
      <c r="B57" s="151" t="s">
        <v>179</v>
      </c>
      <c r="C57" s="152" t="s">
        <v>62</v>
      </c>
      <c r="D57" s="170">
        <v>66</v>
      </c>
      <c r="E57" s="170">
        <v>49.5</v>
      </c>
      <c r="F57" s="170">
        <v>60.5</v>
      </c>
      <c r="G57" s="49">
        <f t="shared" si="2"/>
        <v>0.9166666666666666</v>
      </c>
      <c r="H57" s="49">
        <f t="shared" si="3"/>
        <v>1.2222222222222223</v>
      </c>
    </row>
    <row r="58" spans="1:8" ht="18.75" customHeight="1">
      <c r="A58" s="155"/>
      <c r="B58" s="154" t="s">
        <v>99</v>
      </c>
      <c r="C58" s="155"/>
      <c r="D58" s="169">
        <f>D59</f>
        <v>1731</v>
      </c>
      <c r="E58" s="169">
        <f>E59</f>
        <v>1526.1</v>
      </c>
      <c r="F58" s="169">
        <f>F59</f>
        <v>1731</v>
      </c>
      <c r="G58" s="49">
        <f t="shared" si="2"/>
        <v>1</v>
      </c>
      <c r="H58" s="49">
        <f t="shared" si="3"/>
        <v>1.1342638097110282</v>
      </c>
    </row>
    <row r="59" spans="1:10" s="8" customFormat="1" ht="29.25" customHeight="1">
      <c r="A59" s="171"/>
      <c r="B59" s="172" t="s">
        <v>100</v>
      </c>
      <c r="C59" s="171" t="s">
        <v>192</v>
      </c>
      <c r="D59" s="173">
        <v>1731</v>
      </c>
      <c r="E59" s="173">
        <v>1526.1</v>
      </c>
      <c r="F59" s="173">
        <v>1731</v>
      </c>
      <c r="G59" s="49">
        <f t="shared" si="2"/>
        <v>1</v>
      </c>
      <c r="H59" s="49">
        <f t="shared" si="3"/>
        <v>1.1342638097110282</v>
      </c>
      <c r="I59" s="22"/>
      <c r="J59" s="22"/>
    </row>
    <row r="60" spans="1:8" ht="21.75" customHeight="1">
      <c r="A60" s="152"/>
      <c r="B60" s="89" t="s">
        <v>68</v>
      </c>
      <c r="C60" s="90"/>
      <c r="D60" s="98">
        <f>D31+D36+D38+D41+D44+D50+D53+D56+D58</f>
        <v>4994.9</v>
      </c>
      <c r="E60" s="98">
        <f>E31+E36+E38+E41+E44+E50+E53+E56+E58</f>
        <v>4091.1999999999994</v>
      </c>
      <c r="F60" s="98">
        <f>F31+F36+F38+F41+F44+F50+F53+F56+F58</f>
        <v>4419</v>
      </c>
      <c r="G60" s="49">
        <f t="shared" si="2"/>
        <v>0.8847023964443733</v>
      </c>
      <c r="H60" s="49">
        <f t="shared" si="3"/>
        <v>1.0801231912397342</v>
      </c>
    </row>
    <row r="61" spans="1:8" ht="25.5" customHeight="1">
      <c r="A61" s="178"/>
      <c r="B61" s="195" t="s">
        <v>83</v>
      </c>
      <c r="C61" s="194"/>
      <c r="D61" s="179">
        <f>D58</f>
        <v>1731</v>
      </c>
      <c r="E61" s="179">
        <f>E58</f>
        <v>1526.1</v>
      </c>
      <c r="F61" s="179">
        <f>F58</f>
        <v>1731</v>
      </c>
      <c r="G61" s="49">
        <f t="shared" si="2"/>
        <v>1</v>
      </c>
      <c r="H61" s="49">
        <f t="shared" si="3"/>
        <v>1.1342638097110282</v>
      </c>
    </row>
    <row r="62" ht="12.75">
      <c r="A62" s="180"/>
    </row>
    <row r="63" ht="12.75">
      <c r="A63" s="180"/>
    </row>
    <row r="64" spans="1:6" ht="15">
      <c r="A64" s="180"/>
      <c r="B64" s="141" t="s">
        <v>93</v>
      </c>
      <c r="C64" s="140"/>
      <c r="F64" s="15">
        <v>637.1</v>
      </c>
    </row>
    <row r="65" spans="1:3" ht="15">
      <c r="A65" s="180"/>
      <c r="B65" s="141"/>
      <c r="C65" s="140"/>
    </row>
    <row r="66" spans="1:3" ht="15">
      <c r="A66" s="180"/>
      <c r="B66" s="141" t="s">
        <v>84</v>
      </c>
      <c r="C66" s="140"/>
    </row>
    <row r="67" spans="1:3" ht="15">
      <c r="A67" s="180"/>
      <c r="B67" s="141" t="s">
        <v>85</v>
      </c>
      <c r="C67" s="140"/>
    </row>
    <row r="68" spans="1:3" ht="15">
      <c r="A68" s="180"/>
      <c r="B68" s="141"/>
      <c r="C68" s="140"/>
    </row>
    <row r="69" spans="1:3" ht="15">
      <c r="A69" s="180"/>
      <c r="B69" s="141" t="s">
        <v>86</v>
      </c>
      <c r="C69" s="140"/>
    </row>
    <row r="70" spans="1:3" ht="15">
      <c r="A70" s="180"/>
      <c r="B70" s="141" t="s">
        <v>87</v>
      </c>
      <c r="C70" s="140"/>
    </row>
    <row r="71" spans="1:3" ht="15">
      <c r="A71" s="180"/>
      <c r="B71" s="141"/>
      <c r="C71" s="140"/>
    </row>
    <row r="72" spans="1:3" ht="15">
      <c r="A72" s="180"/>
      <c r="B72" s="141" t="s">
        <v>88</v>
      </c>
      <c r="C72" s="140"/>
    </row>
    <row r="73" spans="1:3" ht="15">
      <c r="A73" s="180"/>
      <c r="B73" s="141" t="s">
        <v>89</v>
      </c>
      <c r="C73" s="140"/>
    </row>
    <row r="74" spans="1:3" ht="15">
      <c r="A74" s="180"/>
      <c r="B74" s="141"/>
      <c r="C74" s="140"/>
    </row>
    <row r="75" spans="1:3" ht="15">
      <c r="A75" s="180"/>
      <c r="B75" s="141" t="s">
        <v>90</v>
      </c>
      <c r="C75" s="140"/>
    </row>
    <row r="76" spans="1:3" ht="15">
      <c r="A76" s="180"/>
      <c r="B76" s="141" t="s">
        <v>91</v>
      </c>
      <c r="C76" s="140"/>
    </row>
    <row r="77" ht="12.75">
      <c r="A77" s="180"/>
    </row>
    <row r="78" ht="12.75">
      <c r="A78" s="180"/>
    </row>
    <row r="79" spans="1:8" ht="15">
      <c r="A79" s="180"/>
      <c r="B79" s="141" t="s">
        <v>92</v>
      </c>
      <c r="C79" s="140"/>
      <c r="F79" s="38">
        <f>F64+F26-F60</f>
        <v>1246.4000000000005</v>
      </c>
      <c r="H79" s="38"/>
    </row>
    <row r="80" ht="12.75">
      <c r="A80" s="180"/>
    </row>
    <row r="81" ht="12.75">
      <c r="A81" s="180"/>
    </row>
    <row r="82" spans="1:3" ht="15">
      <c r="A82" s="180"/>
      <c r="B82" s="141" t="s">
        <v>94</v>
      </c>
      <c r="C82" s="140"/>
    </row>
    <row r="83" spans="1:3" ht="15">
      <c r="A83" s="180"/>
      <c r="B83" s="141" t="s">
        <v>95</v>
      </c>
      <c r="C83" s="140"/>
    </row>
    <row r="84" spans="1:3" ht="15">
      <c r="A84" s="180"/>
      <c r="B84" s="141" t="s">
        <v>96</v>
      </c>
      <c r="C84" s="140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86"/>
  <sheetViews>
    <sheetView zoomScalePageLayoutView="0" workbookViewId="0" topLeftCell="A2">
      <selection activeCell="J2" sqref="A1:J16384"/>
    </sheetView>
  </sheetViews>
  <sheetFormatPr defaultColWidth="9.140625" defaultRowHeight="12.75"/>
  <cols>
    <col min="1" max="1" width="6.421875" style="16" customWidth="1"/>
    <col min="2" max="2" width="28.00390625" style="16" customWidth="1"/>
    <col min="3" max="3" width="12.57421875" style="217" customWidth="1"/>
    <col min="4" max="4" width="12.421875" style="16" customWidth="1"/>
    <col min="5" max="5" width="12.421875" style="16" hidden="1" customWidth="1"/>
    <col min="6" max="6" width="11.7109375" style="16" customWidth="1"/>
    <col min="7" max="7" width="10.00390625" style="16" customWidth="1"/>
    <col min="8" max="8" width="11.00390625" style="16" hidden="1" customWidth="1"/>
    <col min="9" max="10" width="9.140625" style="16" customWidth="1"/>
    <col min="11" max="16384" width="9.140625" style="2" customWidth="1"/>
  </cols>
  <sheetData>
    <row r="1" spans="1:10" s="3" customFormat="1" ht="66" customHeight="1">
      <c r="A1" s="69" t="s">
        <v>429</v>
      </c>
      <c r="B1" s="69"/>
      <c r="C1" s="69"/>
      <c r="D1" s="69"/>
      <c r="E1" s="69"/>
      <c r="F1" s="69"/>
      <c r="G1" s="69"/>
      <c r="H1" s="69"/>
      <c r="I1" s="25"/>
      <c r="J1" s="25"/>
    </row>
    <row r="2" spans="1:10" s="1" customFormat="1" ht="12.75" customHeight="1">
      <c r="A2" s="198"/>
      <c r="B2" s="144" t="s">
        <v>2</v>
      </c>
      <c r="C2" s="145"/>
      <c r="D2" s="146" t="s">
        <v>3</v>
      </c>
      <c r="E2" s="65" t="s">
        <v>404</v>
      </c>
      <c r="F2" s="146" t="s">
        <v>4</v>
      </c>
      <c r="G2" s="65" t="s">
        <v>146</v>
      </c>
      <c r="H2" s="65" t="s">
        <v>405</v>
      </c>
      <c r="I2" s="15"/>
      <c r="J2" s="15"/>
    </row>
    <row r="3" spans="1:10" s="1" customFormat="1" ht="19.5" customHeight="1">
      <c r="A3" s="147"/>
      <c r="B3" s="144"/>
      <c r="C3" s="145"/>
      <c r="D3" s="146"/>
      <c r="E3" s="66"/>
      <c r="F3" s="146"/>
      <c r="G3" s="66"/>
      <c r="H3" s="66"/>
      <c r="I3" s="15"/>
      <c r="J3" s="15"/>
    </row>
    <row r="4" spans="1:10" s="1" customFormat="1" ht="30">
      <c r="A4" s="147"/>
      <c r="B4" s="148" t="s">
        <v>82</v>
      </c>
      <c r="C4" s="149"/>
      <c r="D4" s="214">
        <f>D5+D6+D7+D8+D9+D10+D11+D12+D13+D14+D15+D16+D17+D18+D19+D20</f>
        <v>2181.5</v>
      </c>
      <c r="E4" s="214">
        <f>E5+E6+E7+E8+E9+E10+E11+E12+E13+E14+E15+E16+E17+E18+E19+E20</f>
        <v>1250</v>
      </c>
      <c r="F4" s="214">
        <f>F5+F6+F7+F8+F9+F10+F11+F12+F13+F14+F15+F16+F17+F18+F19+F20</f>
        <v>2730.9</v>
      </c>
      <c r="G4" s="35">
        <f aca="true" t="shared" si="0" ref="G4:G28">F4/D4</f>
        <v>1.2518450607380243</v>
      </c>
      <c r="H4" s="35">
        <f aca="true" t="shared" si="1" ref="H4:H28">F4/E4</f>
        <v>2.18472</v>
      </c>
      <c r="I4" s="15"/>
      <c r="J4" s="15"/>
    </row>
    <row r="5" spans="1:10" s="1" customFormat="1" ht="15">
      <c r="A5" s="147"/>
      <c r="B5" s="151" t="s">
        <v>6</v>
      </c>
      <c r="C5" s="152"/>
      <c r="D5" s="215">
        <v>183</v>
      </c>
      <c r="E5" s="215">
        <v>120</v>
      </c>
      <c r="F5" s="215">
        <v>153.6</v>
      </c>
      <c r="G5" s="36">
        <f t="shared" si="0"/>
        <v>0.839344262295082</v>
      </c>
      <c r="H5" s="36">
        <f t="shared" si="1"/>
        <v>1.28</v>
      </c>
      <c r="I5" s="15"/>
      <c r="J5" s="15"/>
    </row>
    <row r="6" spans="1:10" s="1" customFormat="1" ht="15" hidden="1">
      <c r="A6" s="147"/>
      <c r="B6" s="151" t="s">
        <v>252</v>
      </c>
      <c r="C6" s="152"/>
      <c r="D6" s="215">
        <v>0</v>
      </c>
      <c r="E6" s="215">
        <v>0</v>
      </c>
      <c r="F6" s="215">
        <v>0</v>
      </c>
      <c r="G6" s="36" t="e">
        <f t="shared" si="0"/>
        <v>#DIV/0!</v>
      </c>
      <c r="H6" s="36" t="e">
        <f t="shared" si="1"/>
        <v>#DIV/0!</v>
      </c>
      <c r="I6" s="15"/>
      <c r="J6" s="15"/>
    </row>
    <row r="7" spans="1:10" s="1" customFormat="1" ht="15">
      <c r="A7" s="147"/>
      <c r="B7" s="151" t="s">
        <v>8</v>
      </c>
      <c r="C7" s="152"/>
      <c r="D7" s="215">
        <v>570</v>
      </c>
      <c r="E7" s="215">
        <v>430</v>
      </c>
      <c r="F7" s="215">
        <v>573</v>
      </c>
      <c r="G7" s="36">
        <f t="shared" si="0"/>
        <v>1.0052631578947369</v>
      </c>
      <c r="H7" s="36">
        <f t="shared" si="1"/>
        <v>1.3325581395348838</v>
      </c>
      <c r="I7" s="15"/>
      <c r="J7" s="15"/>
    </row>
    <row r="8" spans="1:10" s="1" customFormat="1" ht="15">
      <c r="A8" s="147"/>
      <c r="B8" s="151" t="s">
        <v>9</v>
      </c>
      <c r="C8" s="152"/>
      <c r="D8" s="215">
        <v>200</v>
      </c>
      <c r="E8" s="215">
        <v>100</v>
      </c>
      <c r="F8" s="215">
        <v>276.6</v>
      </c>
      <c r="G8" s="36">
        <f t="shared" si="0"/>
        <v>1.383</v>
      </c>
      <c r="H8" s="36">
        <f t="shared" si="1"/>
        <v>2.766</v>
      </c>
      <c r="I8" s="15"/>
      <c r="J8" s="15"/>
    </row>
    <row r="9" spans="1:10" s="1" customFormat="1" ht="15">
      <c r="A9" s="147"/>
      <c r="B9" s="151" t="s">
        <v>10</v>
      </c>
      <c r="C9" s="152"/>
      <c r="D9" s="215">
        <v>1215</v>
      </c>
      <c r="E9" s="215">
        <v>590</v>
      </c>
      <c r="F9" s="215">
        <v>1571.1</v>
      </c>
      <c r="G9" s="36">
        <f t="shared" si="0"/>
        <v>1.2930864197530862</v>
      </c>
      <c r="H9" s="36">
        <f t="shared" si="1"/>
        <v>2.6628813559322033</v>
      </c>
      <c r="I9" s="15"/>
      <c r="J9" s="15"/>
    </row>
    <row r="10" spans="1:10" s="1" customFormat="1" ht="15">
      <c r="A10" s="147"/>
      <c r="B10" s="151" t="s">
        <v>106</v>
      </c>
      <c r="C10" s="152"/>
      <c r="D10" s="215">
        <v>13.5</v>
      </c>
      <c r="E10" s="215">
        <v>10</v>
      </c>
      <c r="F10" s="215">
        <v>38.6</v>
      </c>
      <c r="G10" s="36">
        <f t="shared" si="0"/>
        <v>2.859259259259259</v>
      </c>
      <c r="H10" s="36">
        <f t="shared" si="1"/>
        <v>3.8600000000000003</v>
      </c>
      <c r="I10" s="15"/>
      <c r="J10" s="15"/>
    </row>
    <row r="11" spans="1:10" s="1" customFormat="1" ht="25.5">
      <c r="A11" s="147"/>
      <c r="B11" s="151" t="s">
        <v>11</v>
      </c>
      <c r="C11" s="152"/>
      <c r="D11" s="215">
        <v>0</v>
      </c>
      <c r="E11" s="215">
        <v>0</v>
      </c>
      <c r="F11" s="215">
        <v>0</v>
      </c>
      <c r="G11" s="36">
        <v>0</v>
      </c>
      <c r="H11" s="36">
        <v>0</v>
      </c>
      <c r="I11" s="15"/>
      <c r="J11" s="15"/>
    </row>
    <row r="12" spans="1:10" s="1" customFormat="1" ht="15">
      <c r="A12" s="147"/>
      <c r="B12" s="151" t="s">
        <v>12</v>
      </c>
      <c r="C12" s="152"/>
      <c r="D12" s="215">
        <v>0</v>
      </c>
      <c r="E12" s="215">
        <v>0</v>
      </c>
      <c r="F12" s="215">
        <v>0</v>
      </c>
      <c r="G12" s="36">
        <v>0</v>
      </c>
      <c r="H12" s="36">
        <v>0</v>
      </c>
      <c r="I12" s="15"/>
      <c r="J12" s="15"/>
    </row>
    <row r="13" spans="1:10" s="1" customFormat="1" ht="15">
      <c r="A13" s="147"/>
      <c r="B13" s="151" t="s">
        <v>13</v>
      </c>
      <c r="C13" s="152"/>
      <c r="D13" s="215">
        <v>0</v>
      </c>
      <c r="E13" s="215">
        <v>0</v>
      </c>
      <c r="F13" s="215">
        <v>0</v>
      </c>
      <c r="G13" s="36">
        <v>0</v>
      </c>
      <c r="H13" s="36">
        <v>0</v>
      </c>
      <c r="I13" s="15"/>
      <c r="J13" s="15"/>
    </row>
    <row r="14" spans="1:10" s="1" customFormat="1" ht="15">
      <c r="A14" s="147"/>
      <c r="B14" s="151" t="s">
        <v>15</v>
      </c>
      <c r="C14" s="152"/>
      <c r="D14" s="215">
        <v>0</v>
      </c>
      <c r="E14" s="215">
        <v>0</v>
      </c>
      <c r="F14" s="215">
        <v>0</v>
      </c>
      <c r="G14" s="36">
        <v>0</v>
      </c>
      <c r="H14" s="36">
        <v>0</v>
      </c>
      <c r="I14" s="15"/>
      <c r="J14" s="15"/>
    </row>
    <row r="15" spans="1:10" s="1" customFormat="1" ht="15">
      <c r="A15" s="147"/>
      <c r="B15" s="151" t="s">
        <v>16</v>
      </c>
      <c r="C15" s="152"/>
      <c r="D15" s="215">
        <v>0</v>
      </c>
      <c r="E15" s="215">
        <v>0</v>
      </c>
      <c r="F15" s="215">
        <v>0</v>
      </c>
      <c r="G15" s="36">
        <v>0</v>
      </c>
      <c r="H15" s="36">
        <v>0</v>
      </c>
      <c r="I15" s="15"/>
      <c r="J15" s="15"/>
    </row>
    <row r="16" spans="1:10" s="1" customFormat="1" ht="42" customHeight="1">
      <c r="A16" s="147"/>
      <c r="B16" s="151" t="s">
        <v>113</v>
      </c>
      <c r="C16" s="152"/>
      <c r="D16" s="215">
        <v>0</v>
      </c>
      <c r="E16" s="215">
        <v>0</v>
      </c>
      <c r="F16" s="215">
        <v>0</v>
      </c>
      <c r="G16" s="36">
        <v>0</v>
      </c>
      <c r="H16" s="36">
        <v>0</v>
      </c>
      <c r="I16" s="15"/>
      <c r="J16" s="15"/>
    </row>
    <row r="17" spans="1:10" s="1" customFormat="1" ht="34.5" customHeight="1">
      <c r="A17" s="147"/>
      <c r="B17" s="151" t="s">
        <v>116</v>
      </c>
      <c r="C17" s="152"/>
      <c r="D17" s="215">
        <v>0</v>
      </c>
      <c r="E17" s="215">
        <v>0</v>
      </c>
      <c r="F17" s="215">
        <v>118</v>
      </c>
      <c r="G17" s="36">
        <v>0</v>
      </c>
      <c r="H17" s="36">
        <v>0</v>
      </c>
      <c r="I17" s="15"/>
      <c r="J17" s="15"/>
    </row>
    <row r="18" spans="1:10" s="1" customFormat="1" ht="25.5">
      <c r="A18" s="147"/>
      <c r="B18" s="151" t="s">
        <v>19</v>
      </c>
      <c r="C18" s="152"/>
      <c r="D18" s="215">
        <v>0</v>
      </c>
      <c r="E18" s="215">
        <v>0</v>
      </c>
      <c r="F18" s="215">
        <v>0</v>
      </c>
      <c r="G18" s="36">
        <v>0</v>
      </c>
      <c r="H18" s="36">
        <v>0</v>
      </c>
      <c r="I18" s="15"/>
      <c r="J18" s="15"/>
    </row>
    <row r="19" spans="1:10" s="1" customFormat="1" ht="15">
      <c r="A19" s="147"/>
      <c r="B19" s="151" t="s">
        <v>119</v>
      </c>
      <c r="C19" s="152"/>
      <c r="D19" s="215">
        <v>0</v>
      </c>
      <c r="E19" s="215">
        <v>0</v>
      </c>
      <c r="F19" s="215">
        <v>0</v>
      </c>
      <c r="G19" s="36">
        <v>0</v>
      </c>
      <c r="H19" s="36">
        <v>0</v>
      </c>
      <c r="I19" s="15"/>
      <c r="J19" s="15"/>
    </row>
    <row r="20" spans="1:10" s="1" customFormat="1" ht="15">
      <c r="A20" s="147"/>
      <c r="B20" s="151" t="s">
        <v>22</v>
      </c>
      <c r="C20" s="152"/>
      <c r="D20" s="215">
        <v>0</v>
      </c>
      <c r="E20" s="215">
        <v>0</v>
      </c>
      <c r="F20" s="215"/>
      <c r="G20" s="36">
        <v>0</v>
      </c>
      <c r="H20" s="36">
        <v>0</v>
      </c>
      <c r="I20" s="15"/>
      <c r="J20" s="15"/>
    </row>
    <row r="21" spans="1:10" s="1" customFormat="1" ht="30.75" customHeight="1">
      <c r="A21" s="147"/>
      <c r="B21" s="154" t="s">
        <v>81</v>
      </c>
      <c r="C21" s="155"/>
      <c r="D21" s="215">
        <f>D22+D23+D24+D25+D26</f>
        <v>294.8</v>
      </c>
      <c r="E21" s="215">
        <f>E22+E23+E24+E25+E26</f>
        <v>339.7</v>
      </c>
      <c r="F21" s="215">
        <f>F22+F23+F24+F25+F26</f>
        <v>252.5</v>
      </c>
      <c r="G21" s="36">
        <f t="shared" si="0"/>
        <v>0.8565128900949797</v>
      </c>
      <c r="H21" s="36">
        <f t="shared" si="1"/>
        <v>0.743302914336179</v>
      </c>
      <c r="I21" s="15"/>
      <c r="J21" s="15"/>
    </row>
    <row r="22" spans="1:10" s="1" customFormat="1" ht="15">
      <c r="A22" s="147"/>
      <c r="B22" s="151" t="s">
        <v>24</v>
      </c>
      <c r="C22" s="152"/>
      <c r="D22" s="215">
        <v>134.8</v>
      </c>
      <c r="E22" s="215">
        <v>220.7</v>
      </c>
      <c r="F22" s="215">
        <v>125</v>
      </c>
      <c r="G22" s="36">
        <f t="shared" si="0"/>
        <v>0.9272997032640948</v>
      </c>
      <c r="H22" s="36">
        <f t="shared" si="1"/>
        <v>0.5663797009515179</v>
      </c>
      <c r="I22" s="15"/>
      <c r="J22" s="15"/>
    </row>
    <row r="23" spans="1:10" s="1" customFormat="1" ht="15">
      <c r="A23" s="147"/>
      <c r="B23" s="151" t="s">
        <v>101</v>
      </c>
      <c r="C23" s="152"/>
      <c r="D23" s="215">
        <v>160</v>
      </c>
      <c r="E23" s="215">
        <v>119</v>
      </c>
      <c r="F23" s="215">
        <v>127.5</v>
      </c>
      <c r="G23" s="36">
        <f t="shared" si="0"/>
        <v>0.796875</v>
      </c>
      <c r="H23" s="36">
        <f t="shared" si="1"/>
        <v>1.0714285714285714</v>
      </c>
      <c r="I23" s="15"/>
      <c r="J23" s="15"/>
    </row>
    <row r="24" spans="1:10" s="1" customFormat="1" ht="25.5">
      <c r="A24" s="147"/>
      <c r="B24" s="151" t="s">
        <v>67</v>
      </c>
      <c r="C24" s="152"/>
      <c r="D24" s="215">
        <v>0</v>
      </c>
      <c r="E24" s="215">
        <v>0</v>
      </c>
      <c r="F24" s="215">
        <v>0</v>
      </c>
      <c r="G24" s="36">
        <v>0</v>
      </c>
      <c r="H24" s="36">
        <v>0</v>
      </c>
      <c r="I24" s="15"/>
      <c r="J24" s="15"/>
    </row>
    <row r="25" spans="1:10" s="1" customFormat="1" ht="30.75" customHeight="1" thickBot="1">
      <c r="A25" s="147"/>
      <c r="B25" s="185" t="s">
        <v>154</v>
      </c>
      <c r="C25" s="186"/>
      <c r="D25" s="215">
        <v>0</v>
      </c>
      <c r="E25" s="215">
        <v>0</v>
      </c>
      <c r="F25" s="215">
        <v>0</v>
      </c>
      <c r="G25" s="36">
        <v>0</v>
      </c>
      <c r="H25" s="36">
        <v>0</v>
      </c>
      <c r="I25" s="15"/>
      <c r="J25" s="15"/>
    </row>
    <row r="26" spans="1:10" s="1" customFormat="1" ht="42.75" customHeight="1">
      <c r="A26" s="147"/>
      <c r="B26" s="151" t="s">
        <v>27</v>
      </c>
      <c r="C26" s="152"/>
      <c r="D26" s="215">
        <v>0</v>
      </c>
      <c r="E26" s="215">
        <v>0</v>
      </c>
      <c r="F26" s="215">
        <v>0</v>
      </c>
      <c r="G26" s="36">
        <v>0</v>
      </c>
      <c r="H26" s="36">
        <v>0</v>
      </c>
      <c r="I26" s="15"/>
      <c r="J26" s="15"/>
    </row>
    <row r="27" spans="1:10" s="1" customFormat="1" ht="21" customHeight="1">
      <c r="A27" s="147"/>
      <c r="B27" s="160" t="s">
        <v>28</v>
      </c>
      <c r="C27" s="161"/>
      <c r="D27" s="216">
        <f>D4+D21</f>
        <v>2476.3</v>
      </c>
      <c r="E27" s="216">
        <f>E4+E21</f>
        <v>1589.7</v>
      </c>
      <c r="F27" s="216">
        <f>F4+F21</f>
        <v>2983.4</v>
      </c>
      <c r="G27" s="36">
        <f t="shared" si="0"/>
        <v>1.2047813269797683</v>
      </c>
      <c r="H27" s="36">
        <f t="shared" si="1"/>
        <v>1.876706296785557</v>
      </c>
      <c r="I27" s="15"/>
      <c r="J27" s="15"/>
    </row>
    <row r="28" spans="1:10" s="1" customFormat="1" ht="21" customHeight="1">
      <c r="A28" s="147"/>
      <c r="B28" s="151" t="s">
        <v>107</v>
      </c>
      <c r="C28" s="152"/>
      <c r="D28" s="215">
        <f>D4</f>
        <v>2181.5</v>
      </c>
      <c r="E28" s="215">
        <f>E4</f>
        <v>1250</v>
      </c>
      <c r="F28" s="215">
        <f>F4</f>
        <v>2730.9</v>
      </c>
      <c r="G28" s="36">
        <f t="shared" si="0"/>
        <v>1.2518450607380243</v>
      </c>
      <c r="H28" s="36">
        <f t="shared" si="1"/>
        <v>2.18472</v>
      </c>
      <c r="I28" s="15"/>
      <c r="J28" s="15"/>
    </row>
    <row r="29" spans="1:10" s="1" customFormat="1" ht="12.75">
      <c r="A29" s="62"/>
      <c r="B29" s="67"/>
      <c r="C29" s="67"/>
      <c r="D29" s="67"/>
      <c r="E29" s="67"/>
      <c r="F29" s="67"/>
      <c r="G29" s="67"/>
      <c r="H29" s="68"/>
      <c r="I29" s="15"/>
      <c r="J29" s="15"/>
    </row>
    <row r="30" spans="1:10" s="1" customFormat="1" ht="15" customHeight="1">
      <c r="A30" s="212" t="s">
        <v>158</v>
      </c>
      <c r="B30" s="144" t="s">
        <v>29</v>
      </c>
      <c r="C30" s="200" t="s">
        <v>188</v>
      </c>
      <c r="D30" s="167" t="s">
        <v>3</v>
      </c>
      <c r="E30" s="59" t="s">
        <v>404</v>
      </c>
      <c r="F30" s="59" t="s">
        <v>4</v>
      </c>
      <c r="G30" s="205" t="s">
        <v>146</v>
      </c>
      <c r="H30" s="59" t="s">
        <v>405</v>
      </c>
      <c r="I30" s="15"/>
      <c r="J30" s="15"/>
    </row>
    <row r="31" spans="1:10" s="1" customFormat="1" ht="15" customHeight="1">
      <c r="A31" s="212"/>
      <c r="B31" s="144"/>
      <c r="C31" s="201"/>
      <c r="D31" s="167"/>
      <c r="E31" s="60"/>
      <c r="F31" s="60"/>
      <c r="G31" s="206"/>
      <c r="H31" s="60"/>
      <c r="I31" s="15"/>
      <c r="J31" s="15"/>
    </row>
    <row r="32" spans="1:10" s="1" customFormat="1" ht="25.5">
      <c r="A32" s="155" t="s">
        <v>69</v>
      </c>
      <c r="B32" s="154" t="s">
        <v>30</v>
      </c>
      <c r="C32" s="155"/>
      <c r="D32" s="169">
        <f>D33+D34+D35</f>
        <v>1823.7</v>
      </c>
      <c r="E32" s="169">
        <f>E33+E34+E35</f>
        <v>1524.3000000000002</v>
      </c>
      <c r="F32" s="169">
        <f>F33+F34+F35</f>
        <v>1765.9</v>
      </c>
      <c r="G32" s="39">
        <f>F32/D32</f>
        <v>0.9683061907111915</v>
      </c>
      <c r="H32" s="39">
        <f>F32/E32</f>
        <v>1.1584989831398018</v>
      </c>
      <c r="I32" s="15"/>
      <c r="J32" s="15"/>
    </row>
    <row r="33" spans="1:10" s="1" customFormat="1" ht="80.25" customHeight="1">
      <c r="A33" s="152" t="s">
        <v>72</v>
      </c>
      <c r="B33" s="151" t="s">
        <v>162</v>
      </c>
      <c r="C33" s="152" t="s">
        <v>72</v>
      </c>
      <c r="D33" s="170">
        <v>1811.3</v>
      </c>
      <c r="E33" s="170">
        <v>1512.9</v>
      </c>
      <c r="F33" s="170">
        <v>1764.9</v>
      </c>
      <c r="G33" s="49">
        <f aca="true" t="shared" si="2" ref="G33:G63">F33/D33</f>
        <v>0.9743830398056645</v>
      </c>
      <c r="H33" s="49">
        <f aca="true" t="shared" si="3" ref="H33:H63">F33/E33</f>
        <v>1.16656751933373</v>
      </c>
      <c r="I33" s="15"/>
      <c r="J33" s="15"/>
    </row>
    <row r="34" spans="1:10" s="1" customFormat="1" ht="18.75" customHeight="1">
      <c r="A34" s="152" t="s">
        <v>74</v>
      </c>
      <c r="B34" s="151" t="s">
        <v>35</v>
      </c>
      <c r="C34" s="152" t="s">
        <v>74</v>
      </c>
      <c r="D34" s="170">
        <v>10</v>
      </c>
      <c r="E34" s="170">
        <v>7.5</v>
      </c>
      <c r="F34" s="170">
        <v>0</v>
      </c>
      <c r="G34" s="49">
        <f t="shared" si="2"/>
        <v>0</v>
      </c>
      <c r="H34" s="49">
        <f t="shared" si="3"/>
        <v>0</v>
      </c>
      <c r="I34" s="15"/>
      <c r="J34" s="15"/>
    </row>
    <row r="35" spans="1:10" s="1" customFormat="1" ht="25.5">
      <c r="A35" s="152" t="s">
        <v>129</v>
      </c>
      <c r="B35" s="151" t="s">
        <v>122</v>
      </c>
      <c r="C35" s="152"/>
      <c r="D35" s="170">
        <f>D36+D37</f>
        <v>2.4</v>
      </c>
      <c r="E35" s="170">
        <f>E36+E37</f>
        <v>3.9</v>
      </c>
      <c r="F35" s="170">
        <f>F36+F37</f>
        <v>1</v>
      </c>
      <c r="G35" s="49">
        <f t="shared" si="2"/>
        <v>0.4166666666666667</v>
      </c>
      <c r="H35" s="49">
        <f t="shared" si="3"/>
        <v>0.25641025641025644</v>
      </c>
      <c r="I35" s="15"/>
      <c r="J35" s="15"/>
    </row>
    <row r="36" spans="1:10" s="8" customFormat="1" ht="30.75" customHeight="1">
      <c r="A36" s="171"/>
      <c r="B36" s="172" t="s">
        <v>204</v>
      </c>
      <c r="C36" s="171" t="s">
        <v>205</v>
      </c>
      <c r="D36" s="173">
        <v>2.4</v>
      </c>
      <c r="E36" s="173">
        <v>3.9</v>
      </c>
      <c r="F36" s="173">
        <v>1</v>
      </c>
      <c r="G36" s="49">
        <f t="shared" si="2"/>
        <v>0.4166666666666667</v>
      </c>
      <c r="H36" s="49">
        <f t="shared" si="3"/>
        <v>0.25641025641025644</v>
      </c>
      <c r="I36" s="22"/>
      <c r="J36" s="22"/>
    </row>
    <row r="37" spans="1:10" s="8" customFormat="1" ht="39" customHeight="1" hidden="1">
      <c r="A37" s="171"/>
      <c r="B37" s="172" t="s">
        <v>235</v>
      </c>
      <c r="C37" s="171" t="s">
        <v>234</v>
      </c>
      <c r="D37" s="173">
        <v>0</v>
      </c>
      <c r="E37" s="173">
        <v>0</v>
      </c>
      <c r="F37" s="173">
        <v>0</v>
      </c>
      <c r="G37" s="49" t="e">
        <f t="shared" si="2"/>
        <v>#DIV/0!</v>
      </c>
      <c r="H37" s="49" t="e">
        <f t="shared" si="3"/>
        <v>#DIV/0!</v>
      </c>
      <c r="I37" s="22"/>
      <c r="J37" s="22"/>
    </row>
    <row r="38" spans="1:10" s="1" customFormat="1" ht="18" customHeight="1">
      <c r="A38" s="155" t="s">
        <v>110</v>
      </c>
      <c r="B38" s="154" t="s">
        <v>103</v>
      </c>
      <c r="C38" s="155"/>
      <c r="D38" s="169">
        <f>D39</f>
        <v>160</v>
      </c>
      <c r="E38" s="169">
        <f>E39</f>
        <v>160</v>
      </c>
      <c r="F38" s="169">
        <f>F39</f>
        <v>127.5</v>
      </c>
      <c r="G38" s="49">
        <f t="shared" si="2"/>
        <v>0.796875</v>
      </c>
      <c r="H38" s="49">
        <f t="shared" si="3"/>
        <v>0.796875</v>
      </c>
      <c r="I38" s="15"/>
      <c r="J38" s="15"/>
    </row>
    <row r="39" spans="1:10" s="1" customFormat="1" ht="54" customHeight="1">
      <c r="A39" s="152" t="s">
        <v>111</v>
      </c>
      <c r="B39" s="151" t="s">
        <v>166</v>
      </c>
      <c r="C39" s="152" t="s">
        <v>189</v>
      </c>
      <c r="D39" s="170">
        <v>160</v>
      </c>
      <c r="E39" s="170">
        <v>160</v>
      </c>
      <c r="F39" s="170">
        <v>127.5</v>
      </c>
      <c r="G39" s="49">
        <f t="shared" si="2"/>
        <v>0.796875</v>
      </c>
      <c r="H39" s="49">
        <f t="shared" si="3"/>
        <v>0.796875</v>
      </c>
      <c r="I39" s="15"/>
      <c r="J39" s="15"/>
    </row>
    <row r="40" spans="1:10" s="1" customFormat="1" ht="25.5" hidden="1">
      <c r="A40" s="155" t="s">
        <v>75</v>
      </c>
      <c r="B40" s="154" t="s">
        <v>38</v>
      </c>
      <c r="C40" s="155"/>
      <c r="D40" s="169">
        <f aca="true" t="shared" si="4" ref="D40:F41">D41</f>
        <v>0</v>
      </c>
      <c r="E40" s="169">
        <f t="shared" si="4"/>
        <v>0</v>
      </c>
      <c r="F40" s="169">
        <f t="shared" si="4"/>
        <v>0</v>
      </c>
      <c r="G40" s="49" t="e">
        <f t="shared" si="2"/>
        <v>#DIV/0!</v>
      </c>
      <c r="H40" s="49" t="e">
        <f t="shared" si="3"/>
        <v>#DIV/0!</v>
      </c>
      <c r="I40" s="15"/>
      <c r="J40" s="15"/>
    </row>
    <row r="41" spans="1:10" s="1" customFormat="1" ht="25.5" hidden="1">
      <c r="A41" s="152" t="s">
        <v>112</v>
      </c>
      <c r="B41" s="151" t="s">
        <v>105</v>
      </c>
      <c r="C41" s="152"/>
      <c r="D41" s="170">
        <f>D42</f>
        <v>0</v>
      </c>
      <c r="E41" s="170">
        <f>E42</f>
        <v>0</v>
      </c>
      <c r="F41" s="170">
        <f t="shared" si="4"/>
        <v>0</v>
      </c>
      <c r="G41" s="49" t="e">
        <f t="shared" si="2"/>
        <v>#DIV/0!</v>
      </c>
      <c r="H41" s="49" t="e">
        <f t="shared" si="3"/>
        <v>#DIV/0!</v>
      </c>
      <c r="I41" s="15"/>
      <c r="J41" s="15"/>
    </row>
    <row r="42" spans="1:10" s="8" customFormat="1" ht="54" customHeight="1" hidden="1">
      <c r="A42" s="171"/>
      <c r="B42" s="172" t="s">
        <v>196</v>
      </c>
      <c r="C42" s="171" t="s">
        <v>195</v>
      </c>
      <c r="D42" s="173">
        <v>0</v>
      </c>
      <c r="E42" s="173">
        <v>0</v>
      </c>
      <c r="F42" s="173">
        <v>0</v>
      </c>
      <c r="G42" s="49" t="e">
        <f t="shared" si="2"/>
        <v>#DIV/0!</v>
      </c>
      <c r="H42" s="49" t="e">
        <f t="shared" si="3"/>
        <v>#DIV/0!</v>
      </c>
      <c r="I42" s="22"/>
      <c r="J42" s="22"/>
    </row>
    <row r="43" spans="1:10" s="8" customFormat="1" ht="28.5" customHeight="1">
      <c r="A43" s="155" t="s">
        <v>76</v>
      </c>
      <c r="B43" s="154" t="s">
        <v>40</v>
      </c>
      <c r="C43" s="155"/>
      <c r="D43" s="169">
        <f aca="true" t="shared" si="5" ref="D43:F44">D44</f>
        <v>7.5</v>
      </c>
      <c r="E43" s="169">
        <f t="shared" si="5"/>
        <v>7.5</v>
      </c>
      <c r="F43" s="169">
        <f t="shared" si="5"/>
        <v>7.5</v>
      </c>
      <c r="G43" s="49">
        <f t="shared" si="2"/>
        <v>1</v>
      </c>
      <c r="H43" s="49">
        <f t="shared" si="3"/>
        <v>1</v>
      </c>
      <c r="I43" s="22"/>
      <c r="J43" s="22"/>
    </row>
    <row r="44" spans="1:10" s="8" customFormat="1" ht="37.5" customHeight="1">
      <c r="A44" s="194" t="s">
        <v>77</v>
      </c>
      <c r="B44" s="195" t="s">
        <v>124</v>
      </c>
      <c r="C44" s="152"/>
      <c r="D44" s="170">
        <f t="shared" si="5"/>
        <v>7.5</v>
      </c>
      <c r="E44" s="170">
        <f t="shared" si="5"/>
        <v>7.5</v>
      </c>
      <c r="F44" s="170">
        <f t="shared" si="5"/>
        <v>7.5</v>
      </c>
      <c r="G44" s="49">
        <f t="shared" si="2"/>
        <v>1</v>
      </c>
      <c r="H44" s="49">
        <f t="shared" si="3"/>
        <v>1</v>
      </c>
      <c r="I44" s="22"/>
      <c r="J44" s="22"/>
    </row>
    <row r="45" spans="1:10" s="8" customFormat="1" ht="54" customHeight="1">
      <c r="A45" s="171"/>
      <c r="B45" s="196" t="s">
        <v>203</v>
      </c>
      <c r="C45" s="171" t="s">
        <v>353</v>
      </c>
      <c r="D45" s="173">
        <v>7.5</v>
      </c>
      <c r="E45" s="173">
        <v>7.5</v>
      </c>
      <c r="F45" s="173">
        <v>7.5</v>
      </c>
      <c r="G45" s="49">
        <f t="shared" si="2"/>
        <v>1</v>
      </c>
      <c r="H45" s="49">
        <f t="shared" si="3"/>
        <v>1</v>
      </c>
      <c r="I45" s="22"/>
      <c r="J45" s="22"/>
    </row>
    <row r="46" spans="1:10" s="1" customFormat="1" ht="38.25">
      <c r="A46" s="155" t="s">
        <v>78</v>
      </c>
      <c r="B46" s="154" t="s">
        <v>41</v>
      </c>
      <c r="C46" s="155"/>
      <c r="D46" s="169">
        <f>D47</f>
        <v>391.1</v>
      </c>
      <c r="E46" s="169">
        <f>E47</f>
        <v>276.7</v>
      </c>
      <c r="F46" s="169">
        <f>F47</f>
        <v>316.40000000000003</v>
      </c>
      <c r="G46" s="49">
        <f t="shared" si="2"/>
        <v>0.8090002556890821</v>
      </c>
      <c r="H46" s="49">
        <f t="shared" si="3"/>
        <v>1.1434766895554753</v>
      </c>
      <c r="I46" s="15"/>
      <c r="J46" s="15"/>
    </row>
    <row r="47" spans="1:10" s="1" customFormat="1" ht="12.75">
      <c r="A47" s="152" t="s">
        <v>44</v>
      </c>
      <c r="B47" s="151" t="s">
        <v>45</v>
      </c>
      <c r="C47" s="152"/>
      <c r="D47" s="170">
        <f>D48+D49+D51+D50</f>
        <v>391.1</v>
      </c>
      <c r="E47" s="170">
        <f>E48+E49+E51+E50</f>
        <v>276.7</v>
      </c>
      <c r="F47" s="170">
        <f>F48+F49+F51+F50</f>
        <v>316.40000000000003</v>
      </c>
      <c r="G47" s="49">
        <f t="shared" si="2"/>
        <v>0.8090002556890821</v>
      </c>
      <c r="H47" s="49">
        <f t="shared" si="3"/>
        <v>1.1434766895554753</v>
      </c>
      <c r="I47" s="15"/>
      <c r="J47" s="15"/>
    </row>
    <row r="48" spans="1:10" s="8" customFormat="1" ht="12.75">
      <c r="A48" s="171"/>
      <c r="B48" s="172" t="s">
        <v>98</v>
      </c>
      <c r="C48" s="152" t="s">
        <v>300</v>
      </c>
      <c r="D48" s="173">
        <v>337.6</v>
      </c>
      <c r="E48" s="173">
        <v>238.6</v>
      </c>
      <c r="F48" s="173">
        <v>278.3</v>
      </c>
      <c r="G48" s="49">
        <f t="shared" si="2"/>
        <v>0.8243483412322274</v>
      </c>
      <c r="H48" s="49">
        <f t="shared" si="3"/>
        <v>1.166387259010897</v>
      </c>
      <c r="I48" s="22"/>
      <c r="J48" s="22"/>
    </row>
    <row r="49" spans="1:10" s="8" customFormat="1" ht="12.75" hidden="1">
      <c r="A49" s="171"/>
      <c r="B49" s="172" t="s">
        <v>225</v>
      </c>
      <c r="C49" s="171" t="s">
        <v>301</v>
      </c>
      <c r="D49" s="173">
        <v>0</v>
      </c>
      <c r="E49" s="173">
        <v>0</v>
      </c>
      <c r="F49" s="173">
        <v>0</v>
      </c>
      <c r="G49" s="49" t="e">
        <f t="shared" si="2"/>
        <v>#DIV/0!</v>
      </c>
      <c r="H49" s="49" t="e">
        <f t="shared" si="3"/>
        <v>#DIV/0!</v>
      </c>
      <c r="I49" s="22"/>
      <c r="J49" s="22"/>
    </row>
    <row r="50" spans="1:10" s="8" customFormat="1" ht="12.75" hidden="1">
      <c r="A50" s="171"/>
      <c r="B50" s="172" t="s">
        <v>297</v>
      </c>
      <c r="C50" s="171" t="s">
        <v>302</v>
      </c>
      <c r="D50" s="173">
        <v>0</v>
      </c>
      <c r="E50" s="173">
        <v>0</v>
      </c>
      <c r="F50" s="173">
        <v>0</v>
      </c>
      <c r="G50" s="49" t="e">
        <f t="shared" si="2"/>
        <v>#DIV/0!</v>
      </c>
      <c r="H50" s="49" t="e">
        <f t="shared" si="3"/>
        <v>#DIV/0!</v>
      </c>
      <c r="I50" s="22"/>
      <c r="J50" s="22"/>
    </row>
    <row r="51" spans="1:10" s="8" customFormat="1" ht="31.5" customHeight="1">
      <c r="A51" s="171"/>
      <c r="B51" s="172" t="s">
        <v>176</v>
      </c>
      <c r="C51" s="171" t="s">
        <v>303</v>
      </c>
      <c r="D51" s="173">
        <v>53.5</v>
      </c>
      <c r="E51" s="173">
        <v>38.1</v>
      </c>
      <c r="F51" s="173">
        <v>38.1</v>
      </c>
      <c r="G51" s="49">
        <f t="shared" si="2"/>
        <v>0.7121495327102804</v>
      </c>
      <c r="H51" s="49">
        <f t="shared" si="3"/>
        <v>1</v>
      </c>
      <c r="I51" s="22"/>
      <c r="J51" s="22"/>
    </row>
    <row r="52" spans="1:10" s="1" customFormat="1" ht="25.5">
      <c r="A52" s="174" t="s">
        <v>127</v>
      </c>
      <c r="B52" s="175" t="s">
        <v>125</v>
      </c>
      <c r="C52" s="174"/>
      <c r="D52" s="169">
        <f>D54</f>
        <v>0.9</v>
      </c>
      <c r="E52" s="169">
        <f>E54</f>
        <v>0.9</v>
      </c>
      <c r="F52" s="169">
        <f>F54</f>
        <v>0.9</v>
      </c>
      <c r="G52" s="49">
        <f t="shared" si="2"/>
        <v>1</v>
      </c>
      <c r="H52" s="49">
        <f t="shared" si="3"/>
        <v>1</v>
      </c>
      <c r="I52" s="15"/>
      <c r="J52" s="15"/>
    </row>
    <row r="53" spans="1:10" s="1" customFormat="1" ht="25.5">
      <c r="A53" s="194" t="s">
        <v>121</v>
      </c>
      <c r="B53" s="151" t="s">
        <v>128</v>
      </c>
      <c r="C53" s="152"/>
      <c r="D53" s="170">
        <f>D54</f>
        <v>0.9</v>
      </c>
      <c r="E53" s="170">
        <f>E54</f>
        <v>0.9</v>
      </c>
      <c r="F53" s="170">
        <f>F54</f>
        <v>0.9</v>
      </c>
      <c r="G53" s="49">
        <f t="shared" si="2"/>
        <v>1</v>
      </c>
      <c r="H53" s="49">
        <f t="shared" si="3"/>
        <v>1</v>
      </c>
      <c r="I53" s="15"/>
      <c r="J53" s="15"/>
    </row>
    <row r="54" spans="1:10" s="8" customFormat="1" ht="31.5" customHeight="1">
      <c r="A54" s="171"/>
      <c r="B54" s="172" t="s">
        <v>231</v>
      </c>
      <c r="C54" s="171" t="s">
        <v>304</v>
      </c>
      <c r="D54" s="173">
        <v>0.9</v>
      </c>
      <c r="E54" s="173">
        <v>0.9</v>
      </c>
      <c r="F54" s="173">
        <v>0.9</v>
      </c>
      <c r="G54" s="49">
        <f t="shared" si="2"/>
        <v>1</v>
      </c>
      <c r="H54" s="49">
        <f t="shared" si="3"/>
        <v>1</v>
      </c>
      <c r="I54" s="22"/>
      <c r="J54" s="22"/>
    </row>
    <row r="55" spans="1:10" s="1" customFormat="1" ht="12.75" hidden="1">
      <c r="A55" s="155" t="s">
        <v>46</v>
      </c>
      <c r="B55" s="154" t="s">
        <v>47</v>
      </c>
      <c r="C55" s="155"/>
      <c r="D55" s="169">
        <f aca="true" t="shared" si="6" ref="D55:F56">D56</f>
        <v>0</v>
      </c>
      <c r="E55" s="169">
        <f t="shared" si="6"/>
        <v>0</v>
      </c>
      <c r="F55" s="169">
        <f t="shared" si="6"/>
        <v>0</v>
      </c>
      <c r="G55" s="49" t="e">
        <f t="shared" si="2"/>
        <v>#DIV/0!</v>
      </c>
      <c r="H55" s="49" t="e">
        <f t="shared" si="3"/>
        <v>#DIV/0!</v>
      </c>
      <c r="I55" s="15"/>
      <c r="J55" s="15"/>
    </row>
    <row r="56" spans="1:10" s="1" customFormat="1" ht="12.75" hidden="1">
      <c r="A56" s="152" t="s">
        <v>51</v>
      </c>
      <c r="B56" s="151" t="s">
        <v>52</v>
      </c>
      <c r="C56" s="152"/>
      <c r="D56" s="170">
        <f t="shared" si="6"/>
        <v>0</v>
      </c>
      <c r="E56" s="170">
        <f t="shared" si="6"/>
        <v>0</v>
      </c>
      <c r="F56" s="170">
        <f t="shared" si="6"/>
        <v>0</v>
      </c>
      <c r="G56" s="49" t="e">
        <f t="shared" si="2"/>
        <v>#DIV/0!</v>
      </c>
      <c r="H56" s="49" t="e">
        <f t="shared" si="3"/>
        <v>#DIV/0!</v>
      </c>
      <c r="I56" s="15"/>
      <c r="J56" s="15"/>
    </row>
    <row r="57" spans="1:10" s="8" customFormat="1" ht="40.5" customHeight="1" hidden="1">
      <c r="A57" s="171"/>
      <c r="B57" s="172" t="s">
        <v>226</v>
      </c>
      <c r="C57" s="171" t="s">
        <v>227</v>
      </c>
      <c r="D57" s="173">
        <v>0</v>
      </c>
      <c r="E57" s="173">
        <v>0</v>
      </c>
      <c r="F57" s="173">
        <v>0</v>
      </c>
      <c r="G57" s="49" t="e">
        <f t="shared" si="2"/>
        <v>#DIV/0!</v>
      </c>
      <c r="H57" s="49" t="e">
        <f t="shared" si="3"/>
        <v>#DIV/0!</v>
      </c>
      <c r="I57" s="22"/>
      <c r="J57" s="22"/>
    </row>
    <row r="58" spans="1:10" s="1" customFormat="1" ht="12.75">
      <c r="A58" s="155">
        <v>1000</v>
      </c>
      <c r="B58" s="154" t="s">
        <v>61</v>
      </c>
      <c r="C58" s="155"/>
      <c r="D58" s="169">
        <f>D59</f>
        <v>18</v>
      </c>
      <c r="E58" s="169">
        <f>E59</f>
        <v>13.5</v>
      </c>
      <c r="F58" s="169">
        <f>F59</f>
        <v>16.5</v>
      </c>
      <c r="G58" s="49">
        <f t="shared" si="2"/>
        <v>0.9166666666666666</v>
      </c>
      <c r="H58" s="49">
        <f t="shared" si="3"/>
        <v>1.2222222222222223</v>
      </c>
      <c r="I58" s="15"/>
      <c r="J58" s="15"/>
    </row>
    <row r="59" spans="1:10" s="1" customFormat="1" ht="12.75">
      <c r="A59" s="152">
        <v>1001</v>
      </c>
      <c r="B59" s="151" t="s">
        <v>179</v>
      </c>
      <c r="C59" s="152" t="s">
        <v>62</v>
      </c>
      <c r="D59" s="170">
        <v>18</v>
      </c>
      <c r="E59" s="170">
        <v>13.5</v>
      </c>
      <c r="F59" s="170">
        <v>16.5</v>
      </c>
      <c r="G59" s="49">
        <f t="shared" si="2"/>
        <v>0.9166666666666666</v>
      </c>
      <c r="H59" s="49">
        <f t="shared" si="3"/>
        <v>1.2222222222222223</v>
      </c>
      <c r="I59" s="15"/>
      <c r="J59" s="15"/>
    </row>
    <row r="60" spans="1:10" s="1" customFormat="1" ht="25.5">
      <c r="A60" s="155"/>
      <c r="B60" s="154" t="s">
        <v>99</v>
      </c>
      <c r="C60" s="155"/>
      <c r="D60" s="170">
        <f>D61</f>
        <v>423.5</v>
      </c>
      <c r="E60" s="170">
        <f>E61</f>
        <v>370.4</v>
      </c>
      <c r="F60" s="170">
        <f>F61</f>
        <v>423.5</v>
      </c>
      <c r="G60" s="49">
        <f t="shared" si="2"/>
        <v>1</v>
      </c>
      <c r="H60" s="49">
        <f t="shared" si="3"/>
        <v>1.1433585313174948</v>
      </c>
      <c r="I60" s="15"/>
      <c r="J60" s="15"/>
    </row>
    <row r="61" spans="1:10" s="8" customFormat="1" ht="25.5" customHeight="1">
      <c r="A61" s="171"/>
      <c r="B61" s="172" t="s">
        <v>100</v>
      </c>
      <c r="C61" s="171"/>
      <c r="D61" s="173">
        <v>423.5</v>
      </c>
      <c r="E61" s="173">
        <v>370.4</v>
      </c>
      <c r="F61" s="173">
        <v>423.5</v>
      </c>
      <c r="G61" s="49">
        <f t="shared" si="2"/>
        <v>1</v>
      </c>
      <c r="H61" s="49">
        <f t="shared" si="3"/>
        <v>1.1433585313174948</v>
      </c>
      <c r="I61" s="22"/>
      <c r="J61" s="22"/>
    </row>
    <row r="62" spans="1:10" s="7" customFormat="1" ht="15.75">
      <c r="A62" s="155"/>
      <c r="B62" s="89" t="s">
        <v>68</v>
      </c>
      <c r="C62" s="90"/>
      <c r="D62" s="98">
        <f>D32+D38+D40+D46+D55+D52+D58+D60+D43</f>
        <v>2824.7000000000003</v>
      </c>
      <c r="E62" s="98">
        <f>E32+E38+E40+E46+E55+E52+E58+E60+E43</f>
        <v>2353.3</v>
      </c>
      <c r="F62" s="98">
        <f>F32+F38+F40+F46+F55+F52+F58+F60+F43</f>
        <v>2658.2000000000003</v>
      </c>
      <c r="G62" s="49">
        <f t="shared" si="2"/>
        <v>0.941055687329628</v>
      </c>
      <c r="H62" s="49">
        <f t="shared" si="3"/>
        <v>1.1295627416818936</v>
      </c>
      <c r="I62" s="23"/>
      <c r="J62" s="23"/>
    </row>
    <row r="63" spans="1:10" s="1" customFormat="1" ht="25.5">
      <c r="A63" s="178"/>
      <c r="B63" s="151" t="s">
        <v>83</v>
      </c>
      <c r="C63" s="152"/>
      <c r="D63" s="179">
        <f>D60</f>
        <v>423.5</v>
      </c>
      <c r="E63" s="179">
        <f>E60</f>
        <v>370.4</v>
      </c>
      <c r="F63" s="179">
        <f>F60</f>
        <v>423.5</v>
      </c>
      <c r="G63" s="49">
        <f t="shared" si="2"/>
        <v>1</v>
      </c>
      <c r="H63" s="49">
        <f t="shared" si="3"/>
        <v>1.1433585313174948</v>
      </c>
      <c r="I63" s="15"/>
      <c r="J63" s="15"/>
    </row>
    <row r="64" spans="1:10" s="1" customFormat="1" ht="12.75">
      <c r="A64" s="180"/>
      <c r="B64" s="15"/>
      <c r="C64" s="180"/>
      <c r="D64" s="15"/>
      <c r="E64" s="15"/>
      <c r="F64" s="15"/>
      <c r="G64" s="15"/>
      <c r="H64" s="15"/>
      <c r="I64" s="15"/>
      <c r="J64" s="15"/>
    </row>
    <row r="65" spans="1:10" s="1" customFormat="1" ht="12.75">
      <c r="A65" s="180"/>
      <c r="B65" s="15"/>
      <c r="C65" s="180"/>
      <c r="D65" s="15"/>
      <c r="E65" s="15"/>
      <c r="F65" s="15"/>
      <c r="G65" s="15"/>
      <c r="H65" s="15"/>
      <c r="I65" s="15"/>
      <c r="J65" s="15"/>
    </row>
    <row r="66" spans="1:10" s="1" customFormat="1" ht="15">
      <c r="A66" s="180"/>
      <c r="B66" s="141" t="s">
        <v>93</v>
      </c>
      <c r="C66" s="140"/>
      <c r="D66" s="15"/>
      <c r="E66" s="15"/>
      <c r="F66" s="15">
        <v>348.4</v>
      </c>
      <c r="G66" s="15"/>
      <c r="H66" s="15"/>
      <c r="I66" s="15"/>
      <c r="J66" s="15"/>
    </row>
    <row r="67" spans="1:10" s="1" customFormat="1" ht="15">
      <c r="A67" s="180"/>
      <c r="B67" s="141"/>
      <c r="C67" s="140"/>
      <c r="D67" s="15"/>
      <c r="E67" s="15"/>
      <c r="F67" s="15"/>
      <c r="G67" s="15"/>
      <c r="H67" s="15"/>
      <c r="I67" s="15"/>
      <c r="J67" s="15"/>
    </row>
    <row r="68" spans="1:10" s="1" customFormat="1" ht="15">
      <c r="A68" s="180"/>
      <c r="B68" s="141" t="s">
        <v>84</v>
      </c>
      <c r="C68" s="140"/>
      <c r="D68" s="15"/>
      <c r="E68" s="15"/>
      <c r="F68" s="15"/>
      <c r="G68" s="15"/>
      <c r="H68" s="15"/>
      <c r="I68" s="15"/>
      <c r="J68" s="15"/>
    </row>
    <row r="69" spans="1:10" s="1" customFormat="1" ht="15">
      <c r="A69" s="180"/>
      <c r="B69" s="141" t="s">
        <v>85</v>
      </c>
      <c r="C69" s="140"/>
      <c r="D69" s="15"/>
      <c r="E69" s="15"/>
      <c r="F69" s="15"/>
      <c r="G69" s="15"/>
      <c r="H69" s="15"/>
      <c r="I69" s="15"/>
      <c r="J69" s="15"/>
    </row>
    <row r="70" spans="1:10" s="1" customFormat="1" ht="15">
      <c r="A70" s="180"/>
      <c r="B70" s="141"/>
      <c r="C70" s="140"/>
      <c r="D70" s="15"/>
      <c r="E70" s="15"/>
      <c r="F70" s="15"/>
      <c r="G70" s="15"/>
      <c r="H70" s="15"/>
      <c r="I70" s="15"/>
      <c r="J70" s="15"/>
    </row>
    <row r="71" spans="1:10" s="1" customFormat="1" ht="15">
      <c r="A71" s="180"/>
      <c r="B71" s="141" t="s">
        <v>86</v>
      </c>
      <c r="C71" s="140"/>
      <c r="D71" s="15"/>
      <c r="E71" s="15"/>
      <c r="F71" s="15"/>
      <c r="G71" s="15"/>
      <c r="H71" s="15"/>
      <c r="I71" s="15"/>
      <c r="J71" s="15"/>
    </row>
    <row r="72" spans="1:10" s="1" customFormat="1" ht="15">
      <c r="A72" s="180"/>
      <c r="B72" s="141" t="s">
        <v>87</v>
      </c>
      <c r="C72" s="140"/>
      <c r="D72" s="15"/>
      <c r="E72" s="15"/>
      <c r="F72" s="15"/>
      <c r="G72" s="15"/>
      <c r="H72" s="15"/>
      <c r="I72" s="15"/>
      <c r="J72" s="15"/>
    </row>
    <row r="73" spans="1:10" s="1" customFormat="1" ht="15">
      <c r="A73" s="180"/>
      <c r="B73" s="141"/>
      <c r="C73" s="140"/>
      <c r="D73" s="15"/>
      <c r="E73" s="15"/>
      <c r="F73" s="15"/>
      <c r="G73" s="15"/>
      <c r="H73" s="15"/>
      <c r="I73" s="15"/>
      <c r="J73" s="15"/>
    </row>
    <row r="74" spans="1:10" s="1" customFormat="1" ht="15">
      <c r="A74" s="180"/>
      <c r="B74" s="141" t="s">
        <v>88</v>
      </c>
      <c r="C74" s="140"/>
      <c r="D74" s="15"/>
      <c r="E74" s="15"/>
      <c r="F74" s="15"/>
      <c r="G74" s="15"/>
      <c r="H74" s="15"/>
      <c r="I74" s="15"/>
      <c r="J74" s="15"/>
    </row>
    <row r="75" spans="1:10" s="1" customFormat="1" ht="15">
      <c r="A75" s="180"/>
      <c r="B75" s="141" t="s">
        <v>89</v>
      </c>
      <c r="C75" s="140"/>
      <c r="D75" s="15"/>
      <c r="E75" s="15"/>
      <c r="F75" s="15"/>
      <c r="G75" s="15"/>
      <c r="H75" s="15"/>
      <c r="I75" s="15"/>
      <c r="J75" s="15"/>
    </row>
    <row r="76" spans="1:10" s="1" customFormat="1" ht="15">
      <c r="A76" s="180"/>
      <c r="B76" s="141"/>
      <c r="C76" s="140"/>
      <c r="D76" s="15"/>
      <c r="E76" s="15"/>
      <c r="F76" s="15"/>
      <c r="G76" s="15"/>
      <c r="H76" s="15"/>
      <c r="I76" s="15"/>
      <c r="J76" s="15"/>
    </row>
    <row r="77" spans="1:10" s="1" customFormat="1" ht="15">
      <c r="A77" s="180"/>
      <c r="B77" s="141" t="s">
        <v>90</v>
      </c>
      <c r="C77" s="140"/>
      <c r="D77" s="15"/>
      <c r="E77" s="15"/>
      <c r="F77" s="15"/>
      <c r="G77" s="15"/>
      <c r="H77" s="15"/>
      <c r="I77" s="15"/>
      <c r="J77" s="15"/>
    </row>
    <row r="78" spans="1:10" s="1" customFormat="1" ht="15">
      <c r="A78" s="180"/>
      <c r="B78" s="141" t="s">
        <v>91</v>
      </c>
      <c r="C78" s="140"/>
      <c r="D78" s="15"/>
      <c r="E78" s="15"/>
      <c r="F78" s="15"/>
      <c r="G78" s="15"/>
      <c r="H78" s="15"/>
      <c r="I78" s="15"/>
      <c r="J78" s="15"/>
    </row>
    <row r="79" spans="1:10" s="1" customFormat="1" ht="12.75">
      <c r="A79" s="180"/>
      <c r="B79" s="15"/>
      <c r="C79" s="180"/>
      <c r="D79" s="15"/>
      <c r="E79" s="15"/>
      <c r="F79" s="15"/>
      <c r="G79" s="15"/>
      <c r="H79" s="15"/>
      <c r="I79" s="15"/>
      <c r="J79" s="15"/>
    </row>
    <row r="80" spans="1:10" s="1" customFormat="1" ht="12.75">
      <c r="A80" s="180"/>
      <c r="B80" s="15"/>
      <c r="C80" s="180"/>
      <c r="D80" s="15"/>
      <c r="E80" s="15"/>
      <c r="F80" s="15"/>
      <c r="G80" s="15"/>
      <c r="H80" s="15"/>
      <c r="I80" s="15"/>
      <c r="J80" s="15"/>
    </row>
    <row r="81" spans="1:10" s="1" customFormat="1" ht="15">
      <c r="A81" s="180"/>
      <c r="B81" s="141" t="s">
        <v>92</v>
      </c>
      <c r="C81" s="140"/>
      <c r="D81" s="15"/>
      <c r="E81" s="15"/>
      <c r="F81" s="40">
        <f>F66+F27-F62</f>
        <v>673.5999999999999</v>
      </c>
      <c r="G81" s="15"/>
      <c r="H81" s="40"/>
      <c r="I81" s="15"/>
      <c r="J81" s="15"/>
    </row>
    <row r="82" spans="1:10" s="1" customFormat="1" ht="12.75">
      <c r="A82" s="180"/>
      <c r="B82" s="15"/>
      <c r="C82" s="180"/>
      <c r="D82" s="15"/>
      <c r="E82" s="15"/>
      <c r="F82" s="15"/>
      <c r="G82" s="15"/>
      <c r="H82" s="15"/>
      <c r="I82" s="15"/>
      <c r="J82" s="15"/>
    </row>
    <row r="83" spans="1:10" s="1" customFormat="1" ht="12.75">
      <c r="A83" s="180"/>
      <c r="B83" s="15"/>
      <c r="C83" s="180"/>
      <c r="D83" s="15"/>
      <c r="E83" s="15"/>
      <c r="F83" s="15"/>
      <c r="G83" s="15"/>
      <c r="H83" s="15"/>
      <c r="I83" s="15"/>
      <c r="J83" s="15"/>
    </row>
    <row r="84" spans="1:10" s="1" customFormat="1" ht="15">
      <c r="A84" s="180"/>
      <c r="B84" s="141" t="s">
        <v>94</v>
      </c>
      <c r="C84" s="140"/>
      <c r="D84" s="15"/>
      <c r="E84" s="15"/>
      <c r="F84" s="15"/>
      <c r="G84" s="15"/>
      <c r="H84" s="15"/>
      <c r="I84" s="15"/>
      <c r="J84" s="15"/>
    </row>
    <row r="85" spans="1:10" s="1" customFormat="1" ht="15">
      <c r="A85" s="180"/>
      <c r="B85" s="141" t="s">
        <v>95</v>
      </c>
      <c r="C85" s="140"/>
      <c r="D85" s="15"/>
      <c r="E85" s="15"/>
      <c r="F85" s="15"/>
      <c r="G85" s="15"/>
      <c r="H85" s="15"/>
      <c r="I85" s="15"/>
      <c r="J85" s="15"/>
    </row>
    <row r="86" spans="1:10" s="1" customFormat="1" ht="15">
      <c r="A86" s="180"/>
      <c r="B86" s="141" t="s">
        <v>96</v>
      </c>
      <c r="C86" s="140"/>
      <c r="D86" s="15"/>
      <c r="E86" s="15"/>
      <c r="F86" s="15"/>
      <c r="G86" s="15"/>
      <c r="H86" s="15"/>
      <c r="I86" s="15"/>
      <c r="J86" s="15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">
      <selection activeCell="I1" sqref="A1:I16384"/>
    </sheetView>
  </sheetViews>
  <sheetFormatPr defaultColWidth="9.140625" defaultRowHeight="12.75"/>
  <cols>
    <col min="1" max="1" width="7.28125" style="15" customWidth="1"/>
    <col min="2" max="2" width="34.57421875" style="15" customWidth="1"/>
    <col min="3" max="3" width="11.57421875" style="180" customWidth="1"/>
    <col min="4" max="4" width="12.7109375" style="15" customWidth="1"/>
    <col min="5" max="5" width="12.7109375" style="15" hidden="1" customWidth="1"/>
    <col min="6" max="7" width="11.421875" style="15" customWidth="1"/>
    <col min="8" max="8" width="10.7109375" style="15" hidden="1" customWidth="1"/>
    <col min="9" max="9" width="9.140625" style="15" customWidth="1"/>
    <col min="10" max="16384" width="9.140625" style="1" customWidth="1"/>
  </cols>
  <sheetData>
    <row r="1" spans="1:9" s="4" customFormat="1" ht="60" customHeight="1">
      <c r="A1" s="61" t="s">
        <v>430</v>
      </c>
      <c r="B1" s="61"/>
      <c r="C1" s="61"/>
      <c r="D1" s="61"/>
      <c r="E1" s="61"/>
      <c r="F1" s="61"/>
      <c r="G1" s="61"/>
      <c r="H1" s="61"/>
      <c r="I1" s="24"/>
    </row>
    <row r="2" spans="1:8" ht="12.75" customHeight="1">
      <c r="A2" s="198"/>
      <c r="B2" s="144" t="s">
        <v>2</v>
      </c>
      <c r="C2" s="145"/>
      <c r="D2" s="167" t="s">
        <v>3</v>
      </c>
      <c r="E2" s="59" t="s">
        <v>404</v>
      </c>
      <c r="F2" s="167" t="s">
        <v>4</v>
      </c>
      <c r="G2" s="205" t="s">
        <v>146</v>
      </c>
      <c r="H2" s="59" t="s">
        <v>405</v>
      </c>
    </row>
    <row r="3" spans="1:8" ht="34.5" customHeight="1">
      <c r="A3" s="147"/>
      <c r="B3" s="144"/>
      <c r="C3" s="145"/>
      <c r="D3" s="167"/>
      <c r="E3" s="60"/>
      <c r="F3" s="167"/>
      <c r="G3" s="206"/>
      <c r="H3" s="60"/>
    </row>
    <row r="4" spans="1:8" ht="15">
      <c r="A4" s="147"/>
      <c r="B4" s="148" t="s">
        <v>82</v>
      </c>
      <c r="C4" s="149"/>
      <c r="D4" s="150">
        <f>D5+D6+D7+D8+D9+D10+D11+D12+D13+D14+D15+D16+D17+D18+D19</f>
        <v>2715.1</v>
      </c>
      <c r="E4" s="150">
        <f>E5+E6+E7+E8+E9+E10+E11+E12+E13+E14+E15+E16+E17+E18+E19</f>
        <v>1734</v>
      </c>
      <c r="F4" s="150">
        <f>F5+F6+F7+F8+F9+F10+F11+F12+F13+F14+F15+F16+F17+F18+F19</f>
        <v>3184.7000000000003</v>
      </c>
      <c r="G4" s="35">
        <f>F4/D4</f>
        <v>1.1729586387241724</v>
      </c>
      <c r="H4" s="35">
        <f>F4/E4</f>
        <v>1.8366205305651675</v>
      </c>
    </row>
    <row r="5" spans="1:8" ht="15">
      <c r="A5" s="147"/>
      <c r="B5" s="151" t="s">
        <v>6</v>
      </c>
      <c r="C5" s="152"/>
      <c r="D5" s="153">
        <v>75</v>
      </c>
      <c r="E5" s="153">
        <v>54</v>
      </c>
      <c r="F5" s="153">
        <v>57.8</v>
      </c>
      <c r="G5" s="36">
        <f aca="true" t="shared" si="0" ref="G5:G27">F5/D5</f>
        <v>0.7706666666666666</v>
      </c>
      <c r="H5" s="36">
        <f aca="true" t="shared" si="1" ref="H5:H27">F5/E5</f>
        <v>1.0703703703703704</v>
      </c>
    </row>
    <row r="6" spans="1:8" ht="15" hidden="1">
      <c r="A6" s="147"/>
      <c r="B6" s="151" t="s">
        <v>252</v>
      </c>
      <c r="C6" s="152"/>
      <c r="D6" s="153">
        <v>0</v>
      </c>
      <c r="E6" s="153">
        <v>0</v>
      </c>
      <c r="F6" s="153">
        <v>0</v>
      </c>
      <c r="G6" s="36" t="e">
        <f t="shared" si="0"/>
        <v>#DIV/0!</v>
      </c>
      <c r="H6" s="36" t="e">
        <f t="shared" si="1"/>
        <v>#DIV/0!</v>
      </c>
    </row>
    <row r="7" spans="1:8" ht="15">
      <c r="A7" s="147"/>
      <c r="B7" s="151" t="s">
        <v>8</v>
      </c>
      <c r="C7" s="152"/>
      <c r="D7" s="153">
        <v>755</v>
      </c>
      <c r="E7" s="153">
        <v>697</v>
      </c>
      <c r="F7" s="153">
        <v>790.7</v>
      </c>
      <c r="G7" s="36">
        <f t="shared" si="0"/>
        <v>1.0472847682119206</v>
      </c>
      <c r="H7" s="36">
        <f t="shared" si="1"/>
        <v>1.1344332855093258</v>
      </c>
    </row>
    <row r="8" spans="1:8" ht="15">
      <c r="A8" s="147"/>
      <c r="B8" s="151" t="s">
        <v>9</v>
      </c>
      <c r="C8" s="152"/>
      <c r="D8" s="153">
        <v>260</v>
      </c>
      <c r="E8" s="153">
        <v>160</v>
      </c>
      <c r="F8" s="153">
        <v>236.8</v>
      </c>
      <c r="G8" s="36">
        <f t="shared" si="0"/>
        <v>0.9107692307692308</v>
      </c>
      <c r="H8" s="36">
        <f t="shared" si="1"/>
        <v>1.48</v>
      </c>
    </row>
    <row r="9" spans="1:8" ht="15">
      <c r="A9" s="147"/>
      <c r="B9" s="151" t="s">
        <v>10</v>
      </c>
      <c r="C9" s="152"/>
      <c r="D9" s="153">
        <v>1615</v>
      </c>
      <c r="E9" s="153">
        <v>815</v>
      </c>
      <c r="F9" s="153">
        <v>2084.3</v>
      </c>
      <c r="G9" s="36">
        <f t="shared" si="0"/>
        <v>1.2905882352941178</v>
      </c>
      <c r="H9" s="36">
        <f t="shared" si="1"/>
        <v>2.5574233128834356</v>
      </c>
    </row>
    <row r="10" spans="1:8" ht="15">
      <c r="A10" s="147"/>
      <c r="B10" s="151" t="s">
        <v>106</v>
      </c>
      <c r="C10" s="152"/>
      <c r="D10" s="153">
        <v>10.1</v>
      </c>
      <c r="E10" s="153">
        <v>8</v>
      </c>
      <c r="F10" s="153">
        <v>15.1</v>
      </c>
      <c r="G10" s="36">
        <f t="shared" si="0"/>
        <v>1.495049504950495</v>
      </c>
      <c r="H10" s="36">
        <f t="shared" si="1"/>
        <v>1.8875</v>
      </c>
    </row>
    <row r="11" spans="1:8" ht="15">
      <c r="A11" s="147"/>
      <c r="B11" s="151" t="s">
        <v>11</v>
      </c>
      <c r="C11" s="152"/>
      <c r="D11" s="153">
        <v>0</v>
      </c>
      <c r="E11" s="153">
        <v>0</v>
      </c>
      <c r="F11" s="153">
        <v>0</v>
      </c>
      <c r="G11" s="36">
        <v>0</v>
      </c>
      <c r="H11" s="36">
        <v>0</v>
      </c>
    </row>
    <row r="12" spans="1:8" ht="15">
      <c r="A12" s="147"/>
      <c r="B12" s="151" t="s">
        <v>12</v>
      </c>
      <c r="C12" s="152"/>
      <c r="D12" s="153">
        <v>0</v>
      </c>
      <c r="E12" s="153">
        <v>0</v>
      </c>
      <c r="F12" s="153">
        <v>0</v>
      </c>
      <c r="G12" s="36">
        <v>0</v>
      </c>
      <c r="H12" s="36">
        <v>0</v>
      </c>
    </row>
    <row r="13" spans="1:8" ht="15">
      <c r="A13" s="147"/>
      <c r="B13" s="151" t="s">
        <v>13</v>
      </c>
      <c r="C13" s="152"/>
      <c r="D13" s="153">
        <v>0</v>
      </c>
      <c r="E13" s="153">
        <v>0</v>
      </c>
      <c r="F13" s="153">
        <v>0</v>
      </c>
      <c r="G13" s="36">
        <v>0</v>
      </c>
      <c r="H13" s="36">
        <v>0</v>
      </c>
    </row>
    <row r="14" spans="1:8" ht="15">
      <c r="A14" s="147"/>
      <c r="B14" s="151" t="s">
        <v>15</v>
      </c>
      <c r="C14" s="152"/>
      <c r="D14" s="153">
        <v>0</v>
      </c>
      <c r="E14" s="153">
        <v>0</v>
      </c>
      <c r="F14" s="153">
        <v>0</v>
      </c>
      <c r="G14" s="36">
        <v>0</v>
      </c>
      <c r="H14" s="36">
        <v>0</v>
      </c>
    </row>
    <row r="15" spans="1:8" ht="15">
      <c r="A15" s="147"/>
      <c r="B15" s="151" t="s">
        <v>16</v>
      </c>
      <c r="C15" s="152"/>
      <c r="D15" s="153">
        <v>0</v>
      </c>
      <c r="E15" s="153">
        <v>0</v>
      </c>
      <c r="F15" s="153">
        <v>0</v>
      </c>
      <c r="G15" s="36">
        <v>0</v>
      </c>
      <c r="H15" s="36">
        <v>0</v>
      </c>
    </row>
    <row r="16" spans="1:8" ht="25.5">
      <c r="A16" s="147"/>
      <c r="B16" s="151" t="s">
        <v>17</v>
      </c>
      <c r="C16" s="152"/>
      <c r="D16" s="153">
        <v>0</v>
      </c>
      <c r="E16" s="153">
        <v>0</v>
      </c>
      <c r="F16" s="153">
        <v>0</v>
      </c>
      <c r="G16" s="36">
        <v>0</v>
      </c>
      <c r="H16" s="36">
        <v>0</v>
      </c>
    </row>
    <row r="17" spans="1:8" ht="15">
      <c r="A17" s="147"/>
      <c r="B17" s="151" t="s">
        <v>284</v>
      </c>
      <c r="C17" s="152"/>
      <c r="D17" s="153">
        <v>0</v>
      </c>
      <c r="E17" s="153">
        <v>0</v>
      </c>
      <c r="F17" s="153">
        <v>0</v>
      </c>
      <c r="G17" s="36">
        <v>0</v>
      </c>
      <c r="H17" s="36">
        <v>0</v>
      </c>
    </row>
    <row r="18" spans="1:8" ht="15">
      <c r="A18" s="147"/>
      <c r="B18" s="151" t="s">
        <v>119</v>
      </c>
      <c r="C18" s="152"/>
      <c r="D18" s="153">
        <v>0</v>
      </c>
      <c r="E18" s="153">
        <v>0</v>
      </c>
      <c r="F18" s="153">
        <v>0</v>
      </c>
      <c r="G18" s="36">
        <v>0</v>
      </c>
      <c r="H18" s="36">
        <v>0</v>
      </c>
    </row>
    <row r="19" spans="1:8" ht="15">
      <c r="A19" s="147"/>
      <c r="B19" s="151" t="s">
        <v>22</v>
      </c>
      <c r="C19" s="152"/>
      <c r="D19" s="153">
        <v>0</v>
      </c>
      <c r="E19" s="153">
        <v>0</v>
      </c>
      <c r="F19" s="153">
        <v>0</v>
      </c>
      <c r="G19" s="36">
        <v>0</v>
      </c>
      <c r="H19" s="36">
        <v>0</v>
      </c>
    </row>
    <row r="20" spans="1:8" ht="25.5">
      <c r="A20" s="147"/>
      <c r="B20" s="154" t="s">
        <v>81</v>
      </c>
      <c r="C20" s="155"/>
      <c r="D20" s="153">
        <f>D21+D22+D23+D25+D24</f>
        <v>312.8</v>
      </c>
      <c r="E20" s="153">
        <f>E21+E22+E23+E25+E24</f>
        <v>577.3</v>
      </c>
      <c r="F20" s="153">
        <f>F21+F22+F23+F25+F24</f>
        <v>291.30000000000007</v>
      </c>
      <c r="G20" s="36">
        <f t="shared" si="0"/>
        <v>0.9312659846547316</v>
      </c>
      <c r="H20" s="36">
        <f t="shared" si="1"/>
        <v>0.5045903343149144</v>
      </c>
    </row>
    <row r="21" spans="1:8" ht="15">
      <c r="A21" s="147"/>
      <c r="B21" s="151" t="s">
        <v>24</v>
      </c>
      <c r="C21" s="152"/>
      <c r="D21" s="153">
        <v>152.8</v>
      </c>
      <c r="E21" s="153">
        <v>458.3</v>
      </c>
      <c r="F21" s="153">
        <v>143.4</v>
      </c>
      <c r="G21" s="36">
        <f t="shared" si="0"/>
        <v>0.9384816753926701</v>
      </c>
      <c r="H21" s="36">
        <f t="shared" si="1"/>
        <v>0.3128954833078769</v>
      </c>
    </row>
    <row r="22" spans="1:8" ht="15">
      <c r="A22" s="147"/>
      <c r="B22" s="151" t="s">
        <v>101</v>
      </c>
      <c r="C22" s="152"/>
      <c r="D22" s="153">
        <v>160</v>
      </c>
      <c r="E22" s="153">
        <v>119</v>
      </c>
      <c r="F22" s="153">
        <v>128.3</v>
      </c>
      <c r="G22" s="36">
        <f t="shared" si="0"/>
        <v>0.8018750000000001</v>
      </c>
      <c r="H22" s="36">
        <f t="shared" si="1"/>
        <v>1.0781512605042018</v>
      </c>
    </row>
    <row r="23" spans="1:8" ht="15">
      <c r="A23" s="147"/>
      <c r="B23" s="151" t="s">
        <v>67</v>
      </c>
      <c r="C23" s="152"/>
      <c r="D23" s="153">
        <v>0</v>
      </c>
      <c r="E23" s="153">
        <v>0</v>
      </c>
      <c r="F23" s="153">
        <v>0</v>
      </c>
      <c r="G23" s="36">
        <v>0</v>
      </c>
      <c r="H23" s="36">
        <v>0</v>
      </c>
    </row>
    <row r="24" spans="1:8" ht="32.25" customHeight="1" thickBot="1">
      <c r="A24" s="147"/>
      <c r="B24" s="185" t="s">
        <v>154</v>
      </c>
      <c r="C24" s="186"/>
      <c r="D24" s="153">
        <v>0</v>
      </c>
      <c r="E24" s="153">
        <v>0</v>
      </c>
      <c r="F24" s="153">
        <v>0</v>
      </c>
      <c r="G24" s="36">
        <v>0</v>
      </c>
      <c r="H24" s="36">
        <v>0</v>
      </c>
    </row>
    <row r="25" spans="1:8" ht="38.25">
      <c r="A25" s="147"/>
      <c r="B25" s="151" t="s">
        <v>418</v>
      </c>
      <c r="C25" s="152"/>
      <c r="D25" s="153">
        <v>0</v>
      </c>
      <c r="E25" s="153">
        <v>0</v>
      </c>
      <c r="F25" s="153">
        <v>19.6</v>
      </c>
      <c r="G25" s="36">
        <v>0</v>
      </c>
      <c r="H25" s="36">
        <v>0</v>
      </c>
    </row>
    <row r="26" spans="1:8" ht="18.75">
      <c r="A26" s="147"/>
      <c r="B26" s="160" t="s">
        <v>28</v>
      </c>
      <c r="C26" s="161"/>
      <c r="D26" s="162">
        <f>D4+D20</f>
        <v>3027.9</v>
      </c>
      <c r="E26" s="162">
        <f>E4+E20</f>
        <v>2311.3</v>
      </c>
      <c r="F26" s="162">
        <f>F4+F20</f>
        <v>3476.0000000000005</v>
      </c>
      <c r="G26" s="36">
        <f t="shared" si="0"/>
        <v>1.1479903563525877</v>
      </c>
      <c r="H26" s="36">
        <f t="shared" si="1"/>
        <v>1.503915545364081</v>
      </c>
    </row>
    <row r="27" spans="1:8" ht="15">
      <c r="A27" s="147"/>
      <c r="B27" s="151" t="s">
        <v>107</v>
      </c>
      <c r="C27" s="152"/>
      <c r="D27" s="153">
        <f>D4</f>
        <v>2715.1</v>
      </c>
      <c r="E27" s="153">
        <f>E4</f>
        <v>1734</v>
      </c>
      <c r="F27" s="153">
        <f>F4</f>
        <v>3184.7000000000003</v>
      </c>
      <c r="G27" s="36">
        <f t="shared" si="0"/>
        <v>1.1729586387241724</v>
      </c>
      <c r="H27" s="36">
        <f t="shared" si="1"/>
        <v>1.8366205305651675</v>
      </c>
    </row>
    <row r="28" spans="1:8" ht="12.75">
      <c r="A28" s="62"/>
      <c r="B28" s="63"/>
      <c r="C28" s="63"/>
      <c r="D28" s="63"/>
      <c r="E28" s="63"/>
      <c r="F28" s="63"/>
      <c r="G28" s="63"/>
      <c r="H28" s="64"/>
    </row>
    <row r="29" spans="1:8" ht="17.25" customHeight="1">
      <c r="A29" s="218" t="s">
        <v>158</v>
      </c>
      <c r="B29" s="144" t="s">
        <v>29</v>
      </c>
      <c r="C29" s="200" t="s">
        <v>188</v>
      </c>
      <c r="D29" s="166" t="s">
        <v>3</v>
      </c>
      <c r="E29" s="59" t="s">
        <v>404</v>
      </c>
      <c r="F29" s="219" t="s">
        <v>4</v>
      </c>
      <c r="G29" s="205" t="s">
        <v>146</v>
      </c>
      <c r="H29" s="59" t="s">
        <v>405</v>
      </c>
    </row>
    <row r="30" spans="1:8" ht="15" customHeight="1">
      <c r="A30" s="218"/>
      <c r="B30" s="144"/>
      <c r="C30" s="201"/>
      <c r="D30" s="166"/>
      <c r="E30" s="60"/>
      <c r="F30" s="220"/>
      <c r="G30" s="206"/>
      <c r="H30" s="60"/>
    </row>
    <row r="31" spans="1:8" ht="25.5">
      <c r="A31" s="155" t="s">
        <v>69</v>
      </c>
      <c r="B31" s="154" t="s">
        <v>30</v>
      </c>
      <c r="C31" s="155"/>
      <c r="D31" s="169">
        <f>D32+D33+D34</f>
        <v>1911.7</v>
      </c>
      <c r="E31" s="169">
        <f>E32+E33+E34</f>
        <v>1496.3</v>
      </c>
      <c r="F31" s="169">
        <f>F32+F33+F34</f>
        <v>1680.4</v>
      </c>
      <c r="G31" s="39">
        <f>F31/D31</f>
        <v>0.8790082125856568</v>
      </c>
      <c r="H31" s="39">
        <f>F31/E31</f>
        <v>1.123036824166277</v>
      </c>
    </row>
    <row r="32" spans="1:8" ht="63.75" customHeight="1">
      <c r="A32" s="152" t="s">
        <v>72</v>
      </c>
      <c r="B32" s="151" t="s">
        <v>162</v>
      </c>
      <c r="C32" s="152" t="s">
        <v>72</v>
      </c>
      <c r="D32" s="170">
        <v>1893.9</v>
      </c>
      <c r="E32" s="170">
        <v>1485.2</v>
      </c>
      <c r="F32" s="170">
        <v>1679</v>
      </c>
      <c r="G32" s="49">
        <f aca="true" t="shared" si="2" ref="G32:G61">F32/D32</f>
        <v>0.8865304398331485</v>
      </c>
      <c r="H32" s="49">
        <f aca="true" t="shared" si="3" ref="H32:H61">F32/E32</f>
        <v>1.1304874764341502</v>
      </c>
    </row>
    <row r="33" spans="1:8" ht="12.75">
      <c r="A33" s="152" t="s">
        <v>74</v>
      </c>
      <c r="B33" s="151" t="s">
        <v>35</v>
      </c>
      <c r="C33" s="152" t="s">
        <v>74</v>
      </c>
      <c r="D33" s="170">
        <v>10</v>
      </c>
      <c r="E33" s="170">
        <v>7.5</v>
      </c>
      <c r="F33" s="170">
        <v>0</v>
      </c>
      <c r="G33" s="49">
        <f t="shared" si="2"/>
        <v>0</v>
      </c>
      <c r="H33" s="49">
        <f t="shared" si="3"/>
        <v>0</v>
      </c>
    </row>
    <row r="34" spans="1:8" ht="12.75">
      <c r="A34" s="152" t="s">
        <v>129</v>
      </c>
      <c r="B34" s="151" t="s">
        <v>126</v>
      </c>
      <c r="C34" s="152"/>
      <c r="D34" s="170">
        <f>D35+D36</f>
        <v>7.8</v>
      </c>
      <c r="E34" s="170">
        <f>E35+E36</f>
        <v>3.6</v>
      </c>
      <c r="F34" s="170">
        <f>F35+F36</f>
        <v>1.4</v>
      </c>
      <c r="G34" s="49">
        <f t="shared" si="2"/>
        <v>0.1794871794871795</v>
      </c>
      <c r="H34" s="49">
        <f t="shared" si="3"/>
        <v>0.38888888888888884</v>
      </c>
    </row>
    <row r="35" spans="1:9" s="8" customFormat="1" ht="25.5">
      <c r="A35" s="171"/>
      <c r="B35" s="172" t="s">
        <v>115</v>
      </c>
      <c r="C35" s="171" t="s">
        <v>205</v>
      </c>
      <c r="D35" s="173">
        <v>2.8</v>
      </c>
      <c r="E35" s="173">
        <v>3.6</v>
      </c>
      <c r="F35" s="173">
        <v>1.4</v>
      </c>
      <c r="G35" s="49">
        <f t="shared" si="2"/>
        <v>0.5</v>
      </c>
      <c r="H35" s="49">
        <f t="shared" si="3"/>
        <v>0.38888888888888884</v>
      </c>
      <c r="I35" s="22"/>
    </row>
    <row r="36" spans="1:9" s="8" customFormat="1" ht="38.25">
      <c r="A36" s="171"/>
      <c r="B36" s="172" t="s">
        <v>203</v>
      </c>
      <c r="C36" s="171" t="s">
        <v>353</v>
      </c>
      <c r="D36" s="173">
        <v>5</v>
      </c>
      <c r="E36" s="173">
        <v>0</v>
      </c>
      <c r="F36" s="173">
        <v>0</v>
      </c>
      <c r="G36" s="49">
        <f t="shared" si="2"/>
        <v>0</v>
      </c>
      <c r="H36" s="49" t="e">
        <f t="shared" si="3"/>
        <v>#DIV/0!</v>
      </c>
      <c r="I36" s="22"/>
    </row>
    <row r="37" spans="1:8" ht="25.5" customHeight="1">
      <c r="A37" s="155" t="s">
        <v>110</v>
      </c>
      <c r="B37" s="154" t="s">
        <v>103</v>
      </c>
      <c r="C37" s="155"/>
      <c r="D37" s="169">
        <f>D38</f>
        <v>160</v>
      </c>
      <c r="E37" s="169">
        <f>E38</f>
        <v>160</v>
      </c>
      <c r="F37" s="169">
        <f>F38</f>
        <v>128.3</v>
      </c>
      <c r="G37" s="49">
        <f t="shared" si="2"/>
        <v>0.8018750000000001</v>
      </c>
      <c r="H37" s="49">
        <f t="shared" si="3"/>
        <v>0.8018750000000001</v>
      </c>
    </row>
    <row r="38" spans="1:8" ht="38.25">
      <c r="A38" s="152" t="s">
        <v>111</v>
      </c>
      <c r="B38" s="151" t="s">
        <v>166</v>
      </c>
      <c r="C38" s="152" t="s">
        <v>228</v>
      </c>
      <c r="D38" s="170">
        <v>160</v>
      </c>
      <c r="E38" s="170">
        <v>160</v>
      </c>
      <c r="F38" s="170">
        <v>128.3</v>
      </c>
      <c r="G38" s="49">
        <f t="shared" si="2"/>
        <v>0.8018750000000001</v>
      </c>
      <c r="H38" s="49">
        <f t="shared" si="3"/>
        <v>0.8018750000000001</v>
      </c>
    </row>
    <row r="39" spans="1:8" ht="25.5" hidden="1">
      <c r="A39" s="155" t="s">
        <v>75</v>
      </c>
      <c r="B39" s="154" t="s">
        <v>38</v>
      </c>
      <c r="C39" s="155"/>
      <c r="D39" s="169">
        <f aca="true" t="shared" si="4" ref="D39:F40">D40</f>
        <v>0</v>
      </c>
      <c r="E39" s="169">
        <f t="shared" si="4"/>
        <v>0</v>
      </c>
      <c r="F39" s="169">
        <f t="shared" si="4"/>
        <v>0</v>
      </c>
      <c r="G39" s="49" t="e">
        <f t="shared" si="2"/>
        <v>#DIV/0!</v>
      </c>
      <c r="H39" s="49" t="e">
        <f t="shared" si="3"/>
        <v>#DIV/0!</v>
      </c>
    </row>
    <row r="40" spans="1:8" ht="12.75" hidden="1">
      <c r="A40" s="152" t="s">
        <v>112</v>
      </c>
      <c r="B40" s="151" t="s">
        <v>105</v>
      </c>
      <c r="C40" s="152"/>
      <c r="D40" s="170">
        <f t="shared" si="4"/>
        <v>0</v>
      </c>
      <c r="E40" s="170">
        <f t="shared" si="4"/>
        <v>0</v>
      </c>
      <c r="F40" s="170">
        <f t="shared" si="4"/>
        <v>0</v>
      </c>
      <c r="G40" s="49" t="e">
        <f t="shared" si="2"/>
        <v>#DIV/0!</v>
      </c>
      <c r="H40" s="49" t="e">
        <f t="shared" si="3"/>
        <v>#DIV/0!</v>
      </c>
    </row>
    <row r="41" spans="1:9" s="8" customFormat="1" ht="38.25" hidden="1">
      <c r="A41" s="171"/>
      <c r="B41" s="172" t="s">
        <v>114</v>
      </c>
      <c r="C41" s="171" t="s">
        <v>197</v>
      </c>
      <c r="D41" s="173">
        <v>0</v>
      </c>
      <c r="E41" s="173">
        <v>0</v>
      </c>
      <c r="F41" s="173">
        <v>0</v>
      </c>
      <c r="G41" s="49" t="e">
        <f t="shared" si="2"/>
        <v>#DIV/0!</v>
      </c>
      <c r="H41" s="49" t="e">
        <f t="shared" si="3"/>
        <v>#DIV/0!</v>
      </c>
      <c r="I41" s="22"/>
    </row>
    <row r="42" spans="1:9" s="8" customFormat="1" ht="12.75" hidden="1">
      <c r="A42" s="155" t="s">
        <v>76</v>
      </c>
      <c r="B42" s="154" t="s">
        <v>40</v>
      </c>
      <c r="C42" s="155"/>
      <c r="D42" s="169">
        <f aca="true" t="shared" si="5" ref="D42:F43">D43</f>
        <v>0</v>
      </c>
      <c r="E42" s="169">
        <f t="shared" si="5"/>
        <v>0</v>
      </c>
      <c r="F42" s="169">
        <f t="shared" si="5"/>
        <v>0</v>
      </c>
      <c r="G42" s="49" t="e">
        <f t="shared" si="2"/>
        <v>#DIV/0!</v>
      </c>
      <c r="H42" s="49" t="e">
        <f t="shared" si="3"/>
        <v>#DIV/0!</v>
      </c>
      <c r="I42" s="22"/>
    </row>
    <row r="43" spans="1:9" s="8" customFormat="1" ht="31.5" customHeight="1" hidden="1">
      <c r="A43" s="194" t="s">
        <v>77</v>
      </c>
      <c r="B43" s="195" t="s">
        <v>124</v>
      </c>
      <c r="C43" s="152"/>
      <c r="D43" s="170">
        <f t="shared" si="5"/>
        <v>0</v>
      </c>
      <c r="E43" s="170">
        <f t="shared" si="5"/>
        <v>0</v>
      </c>
      <c r="F43" s="170">
        <f t="shared" si="5"/>
        <v>0</v>
      </c>
      <c r="G43" s="49" t="e">
        <f t="shared" si="2"/>
        <v>#DIV/0!</v>
      </c>
      <c r="H43" s="49" t="e">
        <f t="shared" si="3"/>
        <v>#DIV/0!</v>
      </c>
      <c r="I43" s="22"/>
    </row>
    <row r="44" spans="1:9" s="8" customFormat="1" ht="33" customHeight="1" hidden="1">
      <c r="A44" s="171"/>
      <c r="B44" s="196" t="s">
        <v>124</v>
      </c>
      <c r="C44" s="171" t="s">
        <v>240</v>
      </c>
      <c r="D44" s="173">
        <f>0</f>
        <v>0</v>
      </c>
      <c r="E44" s="173">
        <f>0</f>
        <v>0</v>
      </c>
      <c r="F44" s="173">
        <f>0</f>
        <v>0</v>
      </c>
      <c r="G44" s="49" t="e">
        <f t="shared" si="2"/>
        <v>#DIV/0!</v>
      </c>
      <c r="H44" s="49" t="e">
        <f t="shared" si="3"/>
        <v>#DIV/0!</v>
      </c>
      <c r="I44" s="22"/>
    </row>
    <row r="45" spans="1:8" ht="25.5">
      <c r="A45" s="155" t="s">
        <v>78</v>
      </c>
      <c r="B45" s="154" t="s">
        <v>41</v>
      </c>
      <c r="C45" s="155"/>
      <c r="D45" s="169">
        <f>D46</f>
        <v>555.3</v>
      </c>
      <c r="E45" s="169">
        <f>E46</f>
        <v>330</v>
      </c>
      <c r="F45" s="169">
        <f>F46</f>
        <v>395.90000000000003</v>
      </c>
      <c r="G45" s="49">
        <f t="shared" si="2"/>
        <v>0.7129479560597877</v>
      </c>
      <c r="H45" s="49">
        <f t="shared" si="3"/>
        <v>1.1996969696969697</v>
      </c>
    </row>
    <row r="46" spans="1:8" ht="12.75">
      <c r="A46" s="152" t="s">
        <v>44</v>
      </c>
      <c r="B46" s="151" t="s">
        <v>45</v>
      </c>
      <c r="C46" s="152"/>
      <c r="D46" s="170">
        <f>D47+D48+D50+D49</f>
        <v>555.3</v>
      </c>
      <c r="E46" s="170">
        <f>E47+E48+E50+E49</f>
        <v>330</v>
      </c>
      <c r="F46" s="170">
        <f>F47+F48+F50+F49</f>
        <v>395.90000000000003</v>
      </c>
      <c r="G46" s="49">
        <f t="shared" si="2"/>
        <v>0.7129479560597877</v>
      </c>
      <c r="H46" s="49">
        <f t="shared" si="3"/>
        <v>1.1996969696969697</v>
      </c>
    </row>
    <row r="47" spans="1:9" s="8" customFormat="1" ht="12.75">
      <c r="A47" s="171"/>
      <c r="B47" s="172" t="s">
        <v>98</v>
      </c>
      <c r="C47" s="152" t="s">
        <v>300</v>
      </c>
      <c r="D47" s="173">
        <v>465.4</v>
      </c>
      <c r="E47" s="173">
        <v>290.2</v>
      </c>
      <c r="F47" s="173">
        <v>356.8</v>
      </c>
      <c r="G47" s="49">
        <f t="shared" si="2"/>
        <v>0.7666523420713366</v>
      </c>
      <c r="H47" s="49">
        <f t="shared" si="3"/>
        <v>1.2294968986905583</v>
      </c>
      <c r="I47" s="22"/>
    </row>
    <row r="48" spans="1:9" s="8" customFormat="1" ht="22.5" customHeight="1" hidden="1">
      <c r="A48" s="171"/>
      <c r="B48" s="172" t="s">
        <v>225</v>
      </c>
      <c r="C48" s="171" t="s">
        <v>301</v>
      </c>
      <c r="D48" s="173">
        <v>0</v>
      </c>
      <c r="E48" s="173">
        <v>0</v>
      </c>
      <c r="F48" s="173">
        <v>0</v>
      </c>
      <c r="G48" s="49" t="e">
        <f t="shared" si="2"/>
        <v>#DIV/0!</v>
      </c>
      <c r="H48" s="49" t="e">
        <f t="shared" si="3"/>
        <v>#DIV/0!</v>
      </c>
      <c r="I48" s="22"/>
    </row>
    <row r="49" spans="1:9" s="8" customFormat="1" ht="22.5" customHeight="1" hidden="1">
      <c r="A49" s="171"/>
      <c r="B49" s="172" t="s">
        <v>297</v>
      </c>
      <c r="C49" s="171" t="s">
        <v>302</v>
      </c>
      <c r="D49" s="173">
        <v>0</v>
      </c>
      <c r="E49" s="173">
        <v>0</v>
      </c>
      <c r="F49" s="173">
        <v>0</v>
      </c>
      <c r="G49" s="49" t="e">
        <f t="shared" si="2"/>
        <v>#DIV/0!</v>
      </c>
      <c r="H49" s="49">
        <v>0</v>
      </c>
      <c r="I49" s="22"/>
    </row>
    <row r="50" spans="1:9" s="8" customFormat="1" ht="29.25" customHeight="1">
      <c r="A50" s="171"/>
      <c r="B50" s="172" t="s">
        <v>176</v>
      </c>
      <c r="C50" s="171" t="s">
        <v>303</v>
      </c>
      <c r="D50" s="173">
        <v>89.9</v>
      </c>
      <c r="E50" s="173">
        <v>39.8</v>
      </c>
      <c r="F50" s="173">
        <v>39.1</v>
      </c>
      <c r="G50" s="49">
        <f t="shared" si="2"/>
        <v>0.43492769744160176</v>
      </c>
      <c r="H50" s="49">
        <f t="shared" si="3"/>
        <v>0.9824120603015076</v>
      </c>
      <c r="I50" s="22"/>
    </row>
    <row r="51" spans="1:8" ht="27" customHeight="1">
      <c r="A51" s="174" t="s">
        <v>127</v>
      </c>
      <c r="B51" s="175" t="s">
        <v>125</v>
      </c>
      <c r="C51" s="174"/>
      <c r="D51" s="170">
        <f aca="true" t="shared" si="6" ref="D51:F52">D52</f>
        <v>0.3</v>
      </c>
      <c r="E51" s="170">
        <f t="shared" si="6"/>
        <v>0.3</v>
      </c>
      <c r="F51" s="170">
        <f t="shared" si="6"/>
        <v>0.3</v>
      </c>
      <c r="G51" s="49">
        <f t="shared" si="2"/>
        <v>1</v>
      </c>
      <c r="H51" s="49">
        <f t="shared" si="3"/>
        <v>1</v>
      </c>
    </row>
    <row r="52" spans="1:8" ht="29.25" customHeight="1">
      <c r="A52" s="194" t="s">
        <v>121</v>
      </c>
      <c r="B52" s="195" t="s">
        <v>128</v>
      </c>
      <c r="C52" s="194"/>
      <c r="D52" s="170">
        <f t="shared" si="6"/>
        <v>0.3</v>
      </c>
      <c r="E52" s="170">
        <f t="shared" si="6"/>
        <v>0.3</v>
      </c>
      <c r="F52" s="170">
        <f t="shared" si="6"/>
        <v>0.3</v>
      </c>
      <c r="G52" s="49">
        <f t="shared" si="2"/>
        <v>1</v>
      </c>
      <c r="H52" s="49">
        <f t="shared" si="3"/>
        <v>1</v>
      </c>
    </row>
    <row r="53" spans="1:9" s="8" customFormat="1" ht="30.75" customHeight="1">
      <c r="A53" s="171"/>
      <c r="B53" s="172" t="s">
        <v>231</v>
      </c>
      <c r="C53" s="171" t="s">
        <v>304</v>
      </c>
      <c r="D53" s="173">
        <v>0.3</v>
      </c>
      <c r="E53" s="173">
        <v>0.3</v>
      </c>
      <c r="F53" s="173">
        <v>0.3</v>
      </c>
      <c r="G53" s="49">
        <f t="shared" si="2"/>
        <v>1</v>
      </c>
      <c r="H53" s="49">
        <f t="shared" si="3"/>
        <v>1</v>
      </c>
      <c r="I53" s="22"/>
    </row>
    <row r="54" spans="1:8" ht="17.25" customHeight="1" hidden="1">
      <c r="A54" s="155" t="s">
        <v>46</v>
      </c>
      <c r="B54" s="154" t="s">
        <v>47</v>
      </c>
      <c r="C54" s="155"/>
      <c r="D54" s="169">
        <f aca="true" t="shared" si="7" ref="D54:F55">D55</f>
        <v>0</v>
      </c>
      <c r="E54" s="169">
        <f t="shared" si="7"/>
        <v>0</v>
      </c>
      <c r="F54" s="169">
        <f t="shared" si="7"/>
        <v>0</v>
      </c>
      <c r="G54" s="49" t="e">
        <f t="shared" si="2"/>
        <v>#DIV/0!</v>
      </c>
      <c r="H54" s="49" t="e">
        <f t="shared" si="3"/>
        <v>#DIV/0!</v>
      </c>
    </row>
    <row r="55" spans="1:8" ht="18" customHeight="1" hidden="1">
      <c r="A55" s="152" t="s">
        <v>51</v>
      </c>
      <c r="B55" s="151" t="s">
        <v>52</v>
      </c>
      <c r="C55" s="152"/>
      <c r="D55" s="170">
        <f t="shared" si="7"/>
        <v>0</v>
      </c>
      <c r="E55" s="170">
        <f t="shared" si="7"/>
        <v>0</v>
      </c>
      <c r="F55" s="170">
        <f t="shared" si="7"/>
        <v>0</v>
      </c>
      <c r="G55" s="49" t="e">
        <f t="shared" si="2"/>
        <v>#DIV/0!</v>
      </c>
      <c r="H55" s="49" t="e">
        <f t="shared" si="3"/>
        <v>#DIV/0!</v>
      </c>
    </row>
    <row r="56" spans="1:9" s="8" customFormat="1" ht="30.75" customHeight="1" hidden="1">
      <c r="A56" s="171"/>
      <c r="B56" s="172" t="s">
        <v>226</v>
      </c>
      <c r="C56" s="171" t="s">
        <v>227</v>
      </c>
      <c r="D56" s="173">
        <v>0</v>
      </c>
      <c r="E56" s="173">
        <v>0</v>
      </c>
      <c r="F56" s="173">
        <v>0</v>
      </c>
      <c r="G56" s="49" t="e">
        <f t="shared" si="2"/>
        <v>#DIV/0!</v>
      </c>
      <c r="H56" s="49" t="e">
        <f t="shared" si="3"/>
        <v>#DIV/0!</v>
      </c>
      <c r="I56" s="22"/>
    </row>
    <row r="57" spans="1:9" s="8" customFormat="1" ht="24" customHeight="1">
      <c r="A57" s="155">
        <v>1001</v>
      </c>
      <c r="B57" s="154" t="s">
        <v>179</v>
      </c>
      <c r="C57" s="152" t="s">
        <v>305</v>
      </c>
      <c r="D57" s="170">
        <v>111</v>
      </c>
      <c r="E57" s="170">
        <v>96</v>
      </c>
      <c r="F57" s="170">
        <v>96.7</v>
      </c>
      <c r="G57" s="49">
        <f t="shared" si="2"/>
        <v>0.8711711711711712</v>
      </c>
      <c r="H57" s="49">
        <f t="shared" si="3"/>
        <v>1.0072916666666667</v>
      </c>
      <c r="I57" s="22"/>
    </row>
    <row r="58" spans="1:8" ht="12.75">
      <c r="A58" s="155"/>
      <c r="B58" s="154" t="s">
        <v>99</v>
      </c>
      <c r="C58" s="155"/>
      <c r="D58" s="169">
        <f>D59</f>
        <v>1627</v>
      </c>
      <c r="E58" s="169">
        <f>E59</f>
        <v>1523.1</v>
      </c>
      <c r="F58" s="169">
        <f>F59</f>
        <v>1627</v>
      </c>
      <c r="G58" s="49">
        <f t="shared" si="2"/>
        <v>1</v>
      </c>
      <c r="H58" s="49">
        <f t="shared" si="3"/>
        <v>1.0682161381393211</v>
      </c>
    </row>
    <row r="59" spans="1:9" s="8" customFormat="1" ht="24.75" customHeight="1">
      <c r="A59" s="171"/>
      <c r="B59" s="172" t="s">
        <v>100</v>
      </c>
      <c r="C59" s="171" t="s">
        <v>192</v>
      </c>
      <c r="D59" s="173">
        <v>1627</v>
      </c>
      <c r="E59" s="173">
        <v>1523.1</v>
      </c>
      <c r="F59" s="173">
        <v>1627</v>
      </c>
      <c r="G59" s="49">
        <f t="shared" si="2"/>
        <v>1</v>
      </c>
      <c r="H59" s="49">
        <f t="shared" si="3"/>
        <v>1.0682161381393211</v>
      </c>
      <c r="I59" s="22"/>
    </row>
    <row r="60" spans="1:8" ht="24.75" customHeight="1">
      <c r="A60" s="152"/>
      <c r="B60" s="89" t="s">
        <v>68</v>
      </c>
      <c r="C60" s="90"/>
      <c r="D60" s="98">
        <f>D31+D37+D39+D45+D51+D54+D58+D57</f>
        <v>4365.3</v>
      </c>
      <c r="E60" s="98">
        <f>E31+E37+E39+E45+E51+E54+E58+E57</f>
        <v>3605.7</v>
      </c>
      <c r="F60" s="98">
        <f>F31+F37+F39+F45+F51+F54+F58+F57</f>
        <v>3928.6</v>
      </c>
      <c r="G60" s="49">
        <f t="shared" si="2"/>
        <v>0.8999610565138707</v>
      </c>
      <c r="H60" s="49">
        <f t="shared" si="3"/>
        <v>1.089552652744266</v>
      </c>
    </row>
    <row r="61" spans="1:8" ht="15">
      <c r="A61" s="203"/>
      <c r="B61" s="151" t="s">
        <v>83</v>
      </c>
      <c r="C61" s="152"/>
      <c r="D61" s="197">
        <f>D58</f>
        <v>1627</v>
      </c>
      <c r="E61" s="197">
        <f>E58</f>
        <v>1523.1</v>
      </c>
      <c r="F61" s="197">
        <f>F58</f>
        <v>1627</v>
      </c>
      <c r="G61" s="49">
        <f t="shared" si="2"/>
        <v>1</v>
      </c>
      <c r="H61" s="49">
        <f t="shared" si="3"/>
        <v>1.0682161381393211</v>
      </c>
    </row>
    <row r="64" spans="2:6" ht="15">
      <c r="B64" s="141" t="s">
        <v>93</v>
      </c>
      <c r="C64" s="140"/>
      <c r="F64" s="15">
        <v>1337.4</v>
      </c>
    </row>
    <row r="65" spans="2:3" ht="15">
      <c r="B65" s="141"/>
      <c r="C65" s="140"/>
    </row>
    <row r="66" spans="2:3" ht="15">
      <c r="B66" s="141" t="s">
        <v>84</v>
      </c>
      <c r="C66" s="140"/>
    </row>
    <row r="67" spans="2:3" ht="15">
      <c r="B67" s="141" t="s">
        <v>85</v>
      </c>
      <c r="C67" s="140"/>
    </row>
    <row r="68" spans="2:3" ht="15">
      <c r="B68" s="141"/>
      <c r="C68" s="140"/>
    </row>
    <row r="69" spans="2:3" ht="15">
      <c r="B69" s="141" t="s">
        <v>86</v>
      </c>
      <c r="C69" s="140"/>
    </row>
    <row r="70" spans="2:3" ht="15">
      <c r="B70" s="141" t="s">
        <v>87</v>
      </c>
      <c r="C70" s="140"/>
    </row>
    <row r="71" spans="2:3" ht="15">
      <c r="B71" s="141"/>
      <c r="C71" s="140"/>
    </row>
    <row r="72" spans="2:3" ht="15">
      <c r="B72" s="141" t="s">
        <v>88</v>
      </c>
      <c r="C72" s="140"/>
    </row>
    <row r="73" spans="2:3" ht="15">
      <c r="B73" s="141" t="s">
        <v>89</v>
      </c>
      <c r="C73" s="140"/>
    </row>
    <row r="74" spans="2:3" ht="15">
      <c r="B74" s="141"/>
      <c r="C74" s="140"/>
    </row>
    <row r="75" spans="2:3" ht="15">
      <c r="B75" s="141" t="s">
        <v>90</v>
      </c>
      <c r="C75" s="140"/>
    </row>
    <row r="76" spans="2:3" ht="15">
      <c r="B76" s="141" t="s">
        <v>91</v>
      </c>
      <c r="C76" s="140"/>
    </row>
    <row r="79" spans="2:8" ht="15">
      <c r="B79" s="141" t="s">
        <v>92</v>
      </c>
      <c r="C79" s="140"/>
      <c r="F79" s="38">
        <f>F64+F26-F60</f>
        <v>884.8000000000006</v>
      </c>
      <c r="H79" s="38"/>
    </row>
    <row r="82" spans="2:3" ht="15">
      <c r="B82" s="141" t="s">
        <v>94</v>
      </c>
      <c r="C82" s="140"/>
    </row>
    <row r="83" spans="2:3" ht="15">
      <c r="B83" s="141" t="s">
        <v>95</v>
      </c>
      <c r="C83" s="140"/>
    </row>
    <row r="84" spans="2:3" ht="15">
      <c r="B84" s="141" t="s">
        <v>96</v>
      </c>
      <c r="C84" s="140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J154"/>
  <sheetViews>
    <sheetView zoomScale="90" zoomScaleNormal="90" zoomScalePageLayoutView="0" workbookViewId="0" topLeftCell="A95">
      <selection activeCell="B117" sqref="B117"/>
    </sheetView>
  </sheetViews>
  <sheetFormatPr defaultColWidth="9.140625" defaultRowHeight="12.75"/>
  <cols>
    <col min="1" max="1" width="5.8515625" style="135" customWidth="1"/>
    <col min="2" max="2" width="52.421875" style="134" customWidth="1"/>
    <col min="3" max="3" width="13.421875" style="134" customWidth="1"/>
    <col min="4" max="4" width="14.8515625" style="134" hidden="1" customWidth="1"/>
    <col min="5" max="5" width="14.140625" style="134" customWidth="1"/>
    <col min="6" max="6" width="11.28125" style="42" customWidth="1"/>
    <col min="7" max="7" width="11.421875" style="42" hidden="1" customWidth="1"/>
    <col min="8" max="9" width="9.140625" style="15" customWidth="1"/>
    <col min="10" max="10" width="0" style="15" hidden="1" customWidth="1"/>
    <col min="11" max="16384" width="9.140625" style="15" customWidth="1"/>
  </cols>
  <sheetData>
    <row r="1" spans="1:7" s="17" customFormat="1" ht="73.5" customHeight="1">
      <c r="A1" s="58" t="s">
        <v>431</v>
      </c>
      <c r="B1" s="58"/>
      <c r="C1" s="58"/>
      <c r="D1" s="58"/>
      <c r="E1" s="58"/>
      <c r="F1" s="58"/>
      <c r="G1" s="58"/>
    </row>
    <row r="2" spans="1:7" ht="15" customHeight="1">
      <c r="A2" s="221"/>
      <c r="B2" s="77" t="s">
        <v>2</v>
      </c>
      <c r="C2" s="80" t="s">
        <v>3</v>
      </c>
      <c r="D2" s="70" t="s">
        <v>404</v>
      </c>
      <c r="E2" s="80" t="s">
        <v>4</v>
      </c>
      <c r="F2" s="70" t="s">
        <v>146</v>
      </c>
      <c r="G2" s="70" t="s">
        <v>405</v>
      </c>
    </row>
    <row r="3" spans="1:7" ht="36" customHeight="1">
      <c r="A3" s="221"/>
      <c r="B3" s="77"/>
      <c r="C3" s="80"/>
      <c r="D3" s="71"/>
      <c r="E3" s="80"/>
      <c r="F3" s="71"/>
      <c r="G3" s="71"/>
    </row>
    <row r="4" spans="1:7" ht="15.75">
      <c r="A4" s="222"/>
      <c r="B4" s="84" t="s">
        <v>82</v>
      </c>
      <c r="C4" s="223">
        <f>C5+C6+C7+C8+C9+C10+C11+C12+C13+C14+C15+C16+C17+C18+C19+C20+C21+C23</f>
        <v>259748.30000000002</v>
      </c>
      <c r="D4" s="223">
        <f>D5+D6+D7+D8+D9+D10+D11+D12+D13+D14+D15+D16+D17+D18+D19+D20+D21+D23</f>
        <v>177882.7</v>
      </c>
      <c r="E4" s="223">
        <f>E5+E6+E7+E8+E9+E10+E11+E12+E13+E14+E15+E16+E17+E18+E19+E20+E21+E23</f>
        <v>243426.30000000002</v>
      </c>
      <c r="F4" s="28">
        <f>E4/C4</f>
        <v>0.9371622451427016</v>
      </c>
      <c r="G4" s="28">
        <f>E4/D4</f>
        <v>1.3684652863937865</v>
      </c>
    </row>
    <row r="5" spans="1:7" ht="15.75">
      <c r="A5" s="222"/>
      <c r="B5" s="84" t="s">
        <v>6</v>
      </c>
      <c r="C5" s="41">
        <v>148280</v>
      </c>
      <c r="D5" s="41">
        <v>104199</v>
      </c>
      <c r="E5" s="41">
        <f>МР!F5+'МО г.Ртищево'!F5+'Кр-звезда'!F5+Макарово!F5+Октябрьский!F5+Салтыковка!F5+Урусово!F5+'Ш-Голицыно'!F5</f>
        <v>130474.8</v>
      </c>
      <c r="F5" s="29">
        <f aca="true" t="shared" si="0" ref="F5:F35">E5/C5</f>
        <v>0.8799217696250338</v>
      </c>
      <c r="G5" s="29">
        <f aca="true" t="shared" si="1" ref="G5:G35">E5/D5</f>
        <v>1.2521694066161864</v>
      </c>
    </row>
    <row r="6" spans="1:7" ht="15.75">
      <c r="A6" s="222"/>
      <c r="B6" s="84" t="s">
        <v>7</v>
      </c>
      <c r="C6" s="41">
        <v>19000</v>
      </c>
      <c r="D6" s="41">
        <v>14000</v>
      </c>
      <c r="E6" s="41">
        <f>МР!F6</f>
        <v>18570.7</v>
      </c>
      <c r="F6" s="29">
        <f t="shared" si="0"/>
        <v>0.9774052631578948</v>
      </c>
      <c r="G6" s="29">
        <f t="shared" si="1"/>
        <v>1.3264785714285714</v>
      </c>
    </row>
    <row r="7" spans="1:7" ht="15.75">
      <c r="A7" s="222"/>
      <c r="B7" s="84" t="s">
        <v>8</v>
      </c>
      <c r="C7" s="41">
        <f>МР!D7+'МО г.Ртищево'!D7+'Кр-звезда'!D7+Макарово!D7+Октябрьский!D7+Салтыковка!D7+Урусово!D7+'Ш-Голицыно'!D7</f>
        <v>18530</v>
      </c>
      <c r="D7" s="41">
        <v>16287</v>
      </c>
      <c r="E7" s="41">
        <f>МР!F7+'МО г.Ртищево'!F7+'Кр-звезда'!F7+Макарово!F7+Октябрьский!F7+Салтыковка!F7+Урусово!F7+'Ш-Голицыно'!F7</f>
        <v>18547.9</v>
      </c>
      <c r="F7" s="29">
        <f t="shared" si="0"/>
        <v>1.0009660010793309</v>
      </c>
      <c r="G7" s="29">
        <f t="shared" si="1"/>
        <v>1.1388162338061032</v>
      </c>
    </row>
    <row r="8" spans="1:7" ht="15.75">
      <c r="A8" s="222"/>
      <c r="B8" s="84" t="s">
        <v>252</v>
      </c>
      <c r="C8" s="41">
        <f>МР!D9+'МО г.Ртищево'!D6</f>
        <v>20345.1</v>
      </c>
      <c r="D8" s="41">
        <v>13074</v>
      </c>
      <c r="E8" s="41">
        <f>МР!F9+'МО г.Ртищево'!F6</f>
        <v>20369.4</v>
      </c>
      <c r="F8" s="29">
        <f>E8/C8</f>
        <v>1.001194390786971</v>
      </c>
      <c r="G8" s="29">
        <f t="shared" si="1"/>
        <v>1.5580082606700323</v>
      </c>
    </row>
    <row r="9" spans="1:7" ht="15.75">
      <c r="A9" s="222" t="s">
        <v>419</v>
      </c>
      <c r="B9" s="84" t="s">
        <v>9</v>
      </c>
      <c r="C9" s="41">
        <f>МР!D8+'МО г.Ртищево'!D8+'Кр-звезда'!D8+Макарово!D8+Октябрьский!D8+Салтыковка!D8+Урусово!D8+'Ш-Голицыно'!D8</f>
        <v>7980</v>
      </c>
      <c r="D9" s="41">
        <v>4051</v>
      </c>
      <c r="E9" s="41">
        <f>МР!F8+'МО г.Ртищево'!F8+'Кр-звезда'!F8+Макарово!F8+Октябрьский!F8+Салтыковка!F8+Урусово!F8+'Ш-Голицыно'!F8</f>
        <v>9799.9</v>
      </c>
      <c r="F9" s="29">
        <f t="shared" si="0"/>
        <v>1.2280576441102757</v>
      </c>
      <c r="G9" s="29">
        <f t="shared" si="1"/>
        <v>2.4191310787459885</v>
      </c>
    </row>
    <row r="10" spans="1:7" ht="15.75">
      <c r="A10" s="222" t="s">
        <v>419</v>
      </c>
      <c r="B10" s="84" t="s">
        <v>10</v>
      </c>
      <c r="C10" s="41">
        <f>МР!D10+'МО г.Ртищево'!D9+'Кр-звезда'!D9+Макарово!D9+Октябрьский!D9+Салтыковка!D9+Урусово!D9+'Ш-Голицыно'!D9</f>
        <v>23874.6</v>
      </c>
      <c r="D10" s="41">
        <v>14140</v>
      </c>
      <c r="E10" s="41">
        <f>МР!F10+'МО г.Ртищево'!F9+'Кр-звезда'!F9+Макарово!F9+Октябрьский!F9+Салтыковка!F9+Урусово!F9+'Ш-Голицыно'!F9</f>
        <v>23745.699999999997</v>
      </c>
      <c r="F10" s="29">
        <f t="shared" si="0"/>
        <v>0.9946009566652425</v>
      </c>
      <c r="G10" s="29">
        <f t="shared" si="1"/>
        <v>1.6793281471004242</v>
      </c>
    </row>
    <row r="11" spans="1:7" ht="15.75">
      <c r="A11" s="222"/>
      <c r="B11" s="84" t="s">
        <v>106</v>
      </c>
      <c r="C11" s="41">
        <f>МР!D11+'МО г.Ртищево'!D10+'Кр-звезда'!D10+Макарово!D10+Октябрьский!D10+Салтыковка!D10+Урусово!D10+'Ш-Голицыно'!D10</f>
        <v>3492.9999999999995</v>
      </c>
      <c r="D11" s="41">
        <v>2351</v>
      </c>
      <c r="E11" s="41">
        <f>МР!F11+'МО г.Ртищево'!F10+'Кр-звезда'!F10+Макарово!F10+Октябрьский!F10+Салтыковка!F10+Урусово!F10+'Ш-Голицыно'!F10</f>
        <v>3436.2</v>
      </c>
      <c r="F11" s="29">
        <f t="shared" si="0"/>
        <v>0.983738906384197</v>
      </c>
      <c r="G11" s="29">
        <f t="shared" si="1"/>
        <v>1.4615908124202466</v>
      </c>
    </row>
    <row r="12" spans="1:7" ht="15.75">
      <c r="A12" s="222"/>
      <c r="B12" s="84" t="s">
        <v>403</v>
      </c>
      <c r="C12" s="41">
        <f>МР!D12+'МО г.Ртищево'!D11+'Кр-звезда'!D11+Макарово!D11+Октябрьский!D11+Салтыковка!D11+Урусово!D11+'Ш-Голицыно'!D11</f>
        <v>0</v>
      </c>
      <c r="D12" s="41">
        <v>0</v>
      </c>
      <c r="E12" s="41">
        <f>МР!F12+'МО г.Ртищево'!F11+'Кр-звезда'!F11+Макарово!F11+Октябрьский!F11+Салтыковка!F11+Урусово!F11+'Ш-Голицыно'!F11</f>
        <v>17</v>
      </c>
      <c r="F12" s="29">
        <v>0</v>
      </c>
      <c r="G12" s="29">
        <v>0</v>
      </c>
    </row>
    <row r="13" spans="1:7" ht="15.75">
      <c r="A13" s="222"/>
      <c r="B13" s="84" t="s">
        <v>12</v>
      </c>
      <c r="C13" s="41">
        <f>МР!D13+'МО г.Ртищево'!D12+'Кр-звезда'!D12+Макарово!D12+Октябрьский!D12+Салтыковка!D12+Урусово!D12+'Ш-Голицыно'!D12</f>
        <v>6400</v>
      </c>
      <c r="D13" s="41">
        <v>4290</v>
      </c>
      <c r="E13" s="41">
        <f>МР!F13+'МО г.Ртищево'!F12+'Кр-звезда'!F12+Макарово!F12+Октябрьский!F12+Салтыковка!F12+Урусово!F12+'Ш-Голицыно'!F12</f>
        <v>6245.7</v>
      </c>
      <c r="F13" s="29">
        <f t="shared" si="0"/>
        <v>0.975890625</v>
      </c>
      <c r="G13" s="29">
        <f t="shared" si="1"/>
        <v>1.455874125874126</v>
      </c>
    </row>
    <row r="14" spans="1:7" ht="15.75">
      <c r="A14" s="222"/>
      <c r="B14" s="84" t="s">
        <v>13</v>
      </c>
      <c r="C14" s="41">
        <f>МР!D14+'МО г.Ртищево'!D13+'Кр-звезда'!D13+Макарово!D13+Октябрьский!D13+Салтыковка!D13+Урусово!D13+'Ш-Голицыно'!D13</f>
        <v>2740</v>
      </c>
      <c r="D14" s="41">
        <v>2040</v>
      </c>
      <c r="E14" s="41">
        <f>МР!F14+'МО г.Ртищево'!F13+'Кр-звезда'!F13+Макарово!F13+Октябрьский!F13+Салтыковка!F13+Урусово!F13+'Ш-Голицыно'!F13</f>
        <v>2712.2</v>
      </c>
      <c r="F14" s="29">
        <f t="shared" si="0"/>
        <v>0.98985401459854</v>
      </c>
      <c r="G14" s="29">
        <f t="shared" si="1"/>
        <v>1.3295098039215685</v>
      </c>
    </row>
    <row r="15" spans="1:7" ht="15.75">
      <c r="A15" s="222"/>
      <c r="B15" s="84" t="s">
        <v>14</v>
      </c>
      <c r="C15" s="41">
        <f>МР!D15</f>
        <v>0</v>
      </c>
      <c r="D15" s="41">
        <v>0</v>
      </c>
      <c r="E15" s="41">
        <f>МР!F15</f>
        <v>37.8</v>
      </c>
      <c r="F15" s="29">
        <v>0</v>
      </c>
      <c r="G15" s="29">
        <v>0</v>
      </c>
    </row>
    <row r="16" spans="1:7" ht="15.75">
      <c r="A16" s="222"/>
      <c r="B16" s="84" t="s">
        <v>15</v>
      </c>
      <c r="C16" s="41">
        <f>МР!D16+'МО г.Ртищево'!D14+'Кр-звезда'!D14+Макарово!D14+Октябрьский!D14+Салтыковка!D14+Урусово!D14+'Ш-Голицыно'!D14</f>
        <v>320</v>
      </c>
      <c r="D16" s="41">
        <v>220</v>
      </c>
      <c r="E16" s="41">
        <f>МР!F16+'МО г.Ртищево'!F14+'Кр-звезда'!F14+Макарово!F14+Октябрьский!F14+Салтыковка!F14+Урусово!F14+'Ш-Голицыно'!F14</f>
        <v>308.7</v>
      </c>
      <c r="F16" s="29">
        <f t="shared" si="0"/>
        <v>0.9646874999999999</v>
      </c>
      <c r="G16" s="29">
        <f t="shared" si="1"/>
        <v>1.403181818181818</v>
      </c>
    </row>
    <row r="17" spans="1:7" ht="15.75">
      <c r="A17" s="222"/>
      <c r="B17" s="84" t="s">
        <v>16</v>
      </c>
      <c r="C17" s="41">
        <f>МР!D17</f>
        <v>736.6</v>
      </c>
      <c r="D17" s="41">
        <v>300</v>
      </c>
      <c r="E17" s="41">
        <f>МР!F17</f>
        <v>951.6</v>
      </c>
      <c r="F17" s="29">
        <f t="shared" si="0"/>
        <v>1.2918816182459951</v>
      </c>
      <c r="G17" s="29">
        <f t="shared" si="1"/>
        <v>3.172</v>
      </c>
    </row>
    <row r="18" spans="1:7" ht="15.75" hidden="1">
      <c r="A18" s="222"/>
      <c r="B18" s="84" t="s">
        <v>17</v>
      </c>
      <c r="C18" s="41"/>
      <c r="D18" s="41"/>
      <c r="E18" s="41"/>
      <c r="F18" s="29" t="e">
        <f t="shared" si="0"/>
        <v>#DIV/0!</v>
      </c>
      <c r="G18" s="29" t="e">
        <f t="shared" si="1"/>
        <v>#DIV/0!</v>
      </c>
    </row>
    <row r="19" spans="1:7" ht="15.75">
      <c r="A19" s="222"/>
      <c r="B19" s="84" t="s">
        <v>18</v>
      </c>
      <c r="C19" s="41">
        <f>МР!D19+'МО г.Ртищево'!D16+Макарово!D17+Урусово!D17</f>
        <v>185</v>
      </c>
      <c r="D19" s="41">
        <v>115</v>
      </c>
      <c r="E19" s="41">
        <f>МР!F19+'МО г.Ртищево'!F16+Макарово!F17+Урусово!F17</f>
        <v>284.7</v>
      </c>
      <c r="F19" s="29">
        <f t="shared" si="0"/>
        <v>1.538918918918919</v>
      </c>
      <c r="G19" s="29">
        <f t="shared" si="1"/>
        <v>2.4756521739130433</v>
      </c>
    </row>
    <row r="20" spans="1:7" ht="15.75">
      <c r="A20" s="222"/>
      <c r="B20" s="84" t="s">
        <v>283</v>
      </c>
      <c r="C20" s="41">
        <f>МР!D20+'МО г.Ртищево'!D17+'Кр-звезда'!D17+Макарово!D18+Октябрьский!D17+Салтыковка!D17+Урусово!D18+'Ш-Голицыно'!D17</f>
        <v>5256</v>
      </c>
      <c r="D20" s="41">
        <v>1425</v>
      </c>
      <c r="E20" s="41">
        <f>МР!F20+'МО г.Ртищево'!F17+'Кр-звезда'!F17+Макарово!F18+Октябрьский!F17+Салтыковка!F17+Урусово!F18+'Ш-Голицыно'!F17</f>
        <v>5402</v>
      </c>
      <c r="F20" s="29">
        <f t="shared" si="0"/>
        <v>1.0277777777777777</v>
      </c>
      <c r="G20" s="29">
        <f t="shared" si="1"/>
        <v>3.7908771929824563</v>
      </c>
    </row>
    <row r="21" spans="1:10" ht="15.75">
      <c r="A21" s="222"/>
      <c r="B21" s="84" t="s">
        <v>20</v>
      </c>
      <c r="C21" s="41">
        <f>МР!D21+'МО г.Ртищево'!D18+'Кр-звезда'!D18+Макарово!D19+Октябрьский!D18+Салтыковка!D18+Урусово!D19+'Ш-Голицыно'!D18</f>
        <v>2608</v>
      </c>
      <c r="D21" s="41">
        <v>1390.7</v>
      </c>
      <c r="E21" s="41">
        <f>МР!F21+'МО г.Ртищево'!F18+'Кр-звезда'!F18+Макарово!F19+Октябрьский!F18+Салтыковка!F18+Урусово!F19+'Ш-Голицыно'!F18</f>
        <v>2537.1</v>
      </c>
      <c r="F21" s="29">
        <f t="shared" si="0"/>
        <v>0.9728144171779141</v>
      </c>
      <c r="G21" s="29">
        <f t="shared" si="1"/>
        <v>1.824333069677141</v>
      </c>
      <c r="J21" s="41">
        <f>МР!K21+'МО г.Ртищево'!K20+'Кр-звезда'!K20+Макарово!K20+Октябрьский!K20+Салтыковка!K20+Урусово!K20+'Ш-Голицыно'!K20</f>
        <v>0</v>
      </c>
    </row>
    <row r="22" spans="1:7" ht="15.75">
      <c r="A22" s="222"/>
      <c r="B22" s="84" t="s">
        <v>21</v>
      </c>
      <c r="C22" s="41">
        <f>МР!D22</f>
        <v>1160</v>
      </c>
      <c r="D22" s="41">
        <v>625</v>
      </c>
      <c r="E22" s="41">
        <f>МР!F22</f>
        <v>1124.3</v>
      </c>
      <c r="F22" s="29">
        <f t="shared" si="0"/>
        <v>0.9692241379310345</v>
      </c>
      <c r="G22" s="29">
        <f t="shared" si="1"/>
        <v>1.79888</v>
      </c>
    </row>
    <row r="23" spans="1:7" ht="15.75">
      <c r="A23" s="222"/>
      <c r="B23" s="84" t="s">
        <v>22</v>
      </c>
      <c r="C23" s="41">
        <f>МР!D23+'МО г.Ртищево'!D19+'Кр-звезда'!D19+Макарово!D20+Октябрьский!D19+Салтыковка!D19+Урусово!D20+'Ш-Голицыно'!D19</f>
        <v>0</v>
      </c>
      <c r="D23" s="41">
        <v>0</v>
      </c>
      <c r="E23" s="41">
        <v>-15.1</v>
      </c>
      <c r="F23" s="29">
        <v>0</v>
      </c>
      <c r="G23" s="29">
        <v>0</v>
      </c>
    </row>
    <row r="24" spans="1:7" ht="31.5">
      <c r="A24" s="222"/>
      <c r="B24" s="89" t="s">
        <v>81</v>
      </c>
      <c r="C24" s="41">
        <f>C25+C26+C28+C30+C29+C31</f>
        <v>497632.7</v>
      </c>
      <c r="D24" s="41">
        <f>D25+D26+D28+D30+D29+D31</f>
        <v>394149.3</v>
      </c>
      <c r="E24" s="41">
        <f>E25+E26+E28+E30+E29+E31</f>
        <v>421023.89999999997</v>
      </c>
      <c r="F24" s="29">
        <f t="shared" si="0"/>
        <v>0.8460535250195576</v>
      </c>
      <c r="G24" s="29">
        <f t="shared" si="1"/>
        <v>1.068183807506445</v>
      </c>
    </row>
    <row r="25" spans="1:10" ht="21" customHeight="1">
      <c r="A25" s="222"/>
      <c r="B25" s="84" t="s">
        <v>24</v>
      </c>
      <c r="C25" s="41">
        <f>МР!D25+'МО г.Ртищево'!D21+'Кр-звезда'!D21+Макарово!D22+Октябрьский!D21+Салтыковка!D21+Урусово!D22+'Ш-Голицыно'!D21</f>
        <v>84156.10000000002</v>
      </c>
      <c r="D25" s="41">
        <f>МР!E25+'МО г.Ртищево'!E21+'Кр-звезда'!E21+Макарово!E22+Октябрьский!E21+Салтыковка!E21+Урусово!E22+'Ш-Голицыно'!E21</f>
        <v>63163.8</v>
      </c>
      <c r="E25" s="41">
        <f>МР!F25+'МО г.Ртищево'!F21+'Кр-звезда'!F21+Макарово!F22+Октябрьский!F21+Салтыковка!F21+Урусово!F22+'Ш-Голицыно'!F21</f>
        <v>78202.8</v>
      </c>
      <c r="F25" s="29">
        <f t="shared" si="0"/>
        <v>0.9292588416050647</v>
      </c>
      <c r="G25" s="29">
        <f t="shared" si="1"/>
        <v>1.2380952380952381</v>
      </c>
      <c r="J25" s="41">
        <f>МР!K25+'МО г.Ртищево'!K22+Макарово!K23+Урусово!K23</f>
        <v>0</v>
      </c>
    </row>
    <row r="26" spans="1:7" ht="23.25" customHeight="1">
      <c r="A26" s="222"/>
      <c r="B26" s="84" t="s">
        <v>25</v>
      </c>
      <c r="C26" s="41">
        <f>МР!D26+960</f>
        <v>356618.4</v>
      </c>
      <c r="D26" s="41">
        <f>МР!E26+236.9</f>
        <v>276078.4</v>
      </c>
      <c r="E26" s="41">
        <f>МР!F26+E27</f>
        <v>301075.30000000005</v>
      </c>
      <c r="F26" s="29">
        <f t="shared" si="0"/>
        <v>0.8442506051286194</v>
      </c>
      <c r="G26" s="29">
        <f t="shared" si="1"/>
        <v>1.0905427588684955</v>
      </c>
    </row>
    <row r="27" spans="1:7" ht="23.25" customHeight="1">
      <c r="A27" s="222"/>
      <c r="B27" s="84" t="s">
        <v>159</v>
      </c>
      <c r="C27" s="41">
        <f>'Кр-звезда'!D23+Макарово!D23+Октябрьский!D22+Салтыковка!D22+Урусово!D23+'Ш-Голицыно'!D22</f>
        <v>960</v>
      </c>
      <c r="D27" s="41">
        <f>'Кр-звезда'!E23+Макарово!E23+Октябрьский!E22+Салтыковка!E22+Урусово!E23+'Ш-Голицыно'!E22</f>
        <v>705.7</v>
      </c>
      <c r="E27" s="41">
        <f>'Кр-звезда'!F23+Макарово!F23+Октябрьский!F22+Салтыковка!F22+Урусово!F23+'Ш-Голицыно'!F22</f>
        <v>776.4000000000001</v>
      </c>
      <c r="F27" s="29">
        <f t="shared" si="0"/>
        <v>0.8087500000000001</v>
      </c>
      <c r="G27" s="29">
        <f t="shared" si="1"/>
        <v>1.1001842142553493</v>
      </c>
    </row>
    <row r="28" spans="1:7" ht="22.5" customHeight="1">
      <c r="A28" s="222"/>
      <c r="B28" s="84" t="s">
        <v>26</v>
      </c>
      <c r="C28" s="41">
        <f>МР!D27+'МО г.Ртищево'!D22+'МО г.Ртищево'!D23</f>
        <v>18340.3</v>
      </c>
      <c r="D28" s="41">
        <f>МР!E27+'МО г.Ртищево'!E22+'МО г.Ртищево'!E23</f>
        <v>16350.3</v>
      </c>
      <c r="E28" s="41">
        <f>МР!F27+'МО г.Ртищево'!F22+'МО г.Ртищево'!F23</f>
        <v>3408.3</v>
      </c>
      <c r="F28" s="29">
        <f t="shared" si="0"/>
        <v>0.18583665479844932</v>
      </c>
      <c r="G28" s="29">
        <f t="shared" si="1"/>
        <v>0.20845489073594983</v>
      </c>
    </row>
    <row r="29" spans="1:7" ht="15.75" customHeight="1">
      <c r="A29" s="222"/>
      <c r="B29" s="84" t="s">
        <v>67</v>
      </c>
      <c r="C29" s="41">
        <f>МР!D29+'МО г.Ртищево'!D24+'Кр-звезда'!D22+Макарово!D24+Октябрьский!D23+Салтыковка!D23+Урусово!D24+'Ш-Голицыно'!D23+МР!D30+МР!D31+МР!D33</f>
        <v>38692.8</v>
      </c>
      <c r="D29" s="41">
        <f>МР!E29+'МО г.Ртищево'!E24+'Кр-звезда'!E22+Макарово!E24+Октябрьский!E23+Салтыковка!E23+Урусово!E24+'Ш-Голицыно'!E23+МР!E30+МР!E31+МР!E33</f>
        <v>38731.69999999999</v>
      </c>
      <c r="E29" s="41">
        <f>МР!F29+'МО г.Ртищево'!F24+'Кр-звезда'!F22+Макарово!F24+Октябрьский!F23+Салтыковка!F23+Урусово!F24+'Ш-Голицыно'!F23+МР!F30+МР!F31+МР!F33</f>
        <v>38492.8</v>
      </c>
      <c r="F29" s="29">
        <f t="shared" si="0"/>
        <v>0.9948310796840756</v>
      </c>
      <c r="G29" s="29">
        <f t="shared" si="1"/>
        <v>0.9938319257868881</v>
      </c>
    </row>
    <row r="30" spans="1:7" ht="54" customHeight="1">
      <c r="A30" s="222"/>
      <c r="B30" s="84" t="s">
        <v>418</v>
      </c>
      <c r="C30" s="41">
        <f>МР!D32</f>
        <v>0</v>
      </c>
      <c r="D30" s="41">
        <f>МР!E32</f>
        <v>0</v>
      </c>
      <c r="E30" s="41">
        <f>'Ш-Голицыно'!F25</f>
        <v>19.6</v>
      </c>
      <c r="F30" s="29">
        <v>0</v>
      </c>
      <c r="G30" s="29" t="e">
        <f t="shared" si="1"/>
        <v>#DIV/0!</v>
      </c>
    </row>
    <row r="31" spans="1:7" ht="33" customHeight="1" thickBot="1">
      <c r="A31" s="222"/>
      <c r="B31" s="224" t="s">
        <v>154</v>
      </c>
      <c r="C31" s="41">
        <f>МР!D34+'Кр-звезда'!D25+Макарово!D26+Октябрьский!D25+Салтыковка!D25+Урусово!D25+'Ш-Голицыно'!D24</f>
        <v>-174.9</v>
      </c>
      <c r="D31" s="41">
        <f>МР!E34+'Кр-звезда'!E25+Макарово!E26+Октябрьский!E25+Салтыковка!E25+Урусово!E25+'Ш-Голицыно'!E24</f>
        <v>-174.9</v>
      </c>
      <c r="E31" s="41">
        <f>МР!F34+'Кр-звезда'!F25+Макарово!F26+Октябрьский!F25+Салтыковка!F25+Урусово!F25+'Ш-Голицыно'!F24</f>
        <v>-174.9</v>
      </c>
      <c r="F31" s="29">
        <f t="shared" si="0"/>
        <v>1</v>
      </c>
      <c r="G31" s="29">
        <f t="shared" si="1"/>
        <v>1</v>
      </c>
    </row>
    <row r="32" spans="1:7" ht="15.75">
      <c r="A32" s="222"/>
      <c r="B32" s="84" t="s">
        <v>28</v>
      </c>
      <c r="C32" s="41">
        <f>C4+C24</f>
        <v>757381</v>
      </c>
      <c r="D32" s="41">
        <f>МР!E35</f>
        <v>478340.60000000003</v>
      </c>
      <c r="E32" s="41">
        <f>E4+E24</f>
        <v>664450.2</v>
      </c>
      <c r="F32" s="29">
        <f t="shared" si="0"/>
        <v>0.8772998002326438</v>
      </c>
      <c r="G32" s="29">
        <f t="shared" si="1"/>
        <v>1.389073392473898</v>
      </c>
    </row>
    <row r="33" spans="1:7" ht="15.75">
      <c r="A33" s="222"/>
      <c r="B33" s="104" t="s">
        <v>238</v>
      </c>
      <c r="C33" s="41">
        <v>11041.4</v>
      </c>
      <c r="D33" s="41">
        <v>12215.9</v>
      </c>
      <c r="E33" s="41">
        <v>10637.7</v>
      </c>
      <c r="F33" s="29">
        <f t="shared" si="0"/>
        <v>0.9634376075497674</v>
      </c>
      <c r="G33" s="29">
        <f t="shared" si="1"/>
        <v>0.8708077178103948</v>
      </c>
    </row>
    <row r="34" spans="1:7" ht="15.75">
      <c r="A34" s="222"/>
      <c r="B34" s="225" t="s">
        <v>239</v>
      </c>
      <c r="C34" s="41">
        <f>C32-C33</f>
        <v>746339.6</v>
      </c>
      <c r="D34" s="41">
        <f>D32-D33</f>
        <v>466124.7</v>
      </c>
      <c r="E34" s="41">
        <f>E32-E33</f>
        <v>653812.5</v>
      </c>
      <c r="F34" s="29">
        <f t="shared" si="0"/>
        <v>0.876025471514576</v>
      </c>
      <c r="G34" s="29">
        <f t="shared" si="1"/>
        <v>1.4026557700117586</v>
      </c>
    </row>
    <row r="35" spans="1:7" ht="15.75">
      <c r="A35" s="222"/>
      <c r="B35" s="84" t="s">
        <v>107</v>
      </c>
      <c r="C35" s="41">
        <f>C4</f>
        <v>259748.30000000002</v>
      </c>
      <c r="D35" s="41">
        <f>D4</f>
        <v>177882.7</v>
      </c>
      <c r="E35" s="41">
        <f>E4</f>
        <v>243426.30000000002</v>
      </c>
      <c r="F35" s="29">
        <f t="shared" si="0"/>
        <v>0.9371622451427016</v>
      </c>
      <c r="G35" s="29">
        <f t="shared" si="1"/>
        <v>1.3684652863937865</v>
      </c>
    </row>
    <row r="36" spans="1:7" ht="15">
      <c r="A36" s="72"/>
      <c r="B36" s="73"/>
      <c r="C36" s="73"/>
      <c r="D36" s="73"/>
      <c r="E36" s="73"/>
      <c r="F36" s="73"/>
      <c r="G36" s="74"/>
    </row>
    <row r="37" spans="1:7" ht="15" customHeight="1">
      <c r="A37" s="226" t="s">
        <v>158</v>
      </c>
      <c r="B37" s="77" t="s">
        <v>29</v>
      </c>
      <c r="C37" s="97" t="s">
        <v>3</v>
      </c>
      <c r="D37" s="55" t="s">
        <v>404</v>
      </c>
      <c r="E37" s="97" t="s">
        <v>4</v>
      </c>
      <c r="F37" s="55" t="s">
        <v>146</v>
      </c>
      <c r="G37" s="55" t="s">
        <v>405</v>
      </c>
    </row>
    <row r="38" spans="1:7" ht="21" customHeight="1">
      <c r="A38" s="226"/>
      <c r="B38" s="77"/>
      <c r="C38" s="97"/>
      <c r="D38" s="56"/>
      <c r="E38" s="97"/>
      <c r="F38" s="56"/>
      <c r="G38" s="56"/>
    </row>
    <row r="39" spans="1:7" ht="21" customHeight="1">
      <c r="A39" s="90" t="s">
        <v>69</v>
      </c>
      <c r="B39" s="89" t="s">
        <v>30</v>
      </c>
      <c r="C39" s="227">
        <f>C41+C42+C44+C46+C47+C45+C43+C40</f>
        <v>65104.00000000001</v>
      </c>
      <c r="D39" s="227">
        <f>D41+D42+D44+D46+D47+D45+D43+D40</f>
        <v>54311.200000000004</v>
      </c>
      <c r="E39" s="227">
        <f>E41+E42+E44+E46+E47+E45+E43+E40</f>
        <v>58687.399999999994</v>
      </c>
      <c r="F39" s="29">
        <f>E39/C39</f>
        <v>0.9014407716883753</v>
      </c>
      <c r="G39" s="29">
        <f>E39/D39</f>
        <v>1.080576382035381</v>
      </c>
    </row>
    <row r="40" spans="1:7" ht="27" customHeight="1">
      <c r="A40" s="228" t="s">
        <v>70</v>
      </c>
      <c r="B40" s="229" t="s">
        <v>432</v>
      </c>
      <c r="C40" s="230">
        <f>МР!D41</f>
        <v>179.2</v>
      </c>
      <c r="D40" s="230">
        <f>МР!E41</f>
        <v>0</v>
      </c>
      <c r="E40" s="230">
        <f>МР!F41</f>
        <v>0</v>
      </c>
      <c r="F40" s="29">
        <f>E40/C40</f>
        <v>0</v>
      </c>
      <c r="G40" s="29"/>
    </row>
    <row r="41" spans="1:7" s="18" customFormat="1" ht="31.5">
      <c r="A41" s="228" t="s">
        <v>71</v>
      </c>
      <c r="B41" s="229" t="s">
        <v>31</v>
      </c>
      <c r="C41" s="230">
        <f>МР!D42+'МО г.Ртищево'!D33</f>
        <v>1963</v>
      </c>
      <c r="D41" s="230">
        <f>МР!E42+'МО г.Ртищево'!E33</f>
        <v>1655.5</v>
      </c>
      <c r="E41" s="230">
        <f>МР!F42+'МО г.Ртищево'!F33</f>
        <v>1829.1</v>
      </c>
      <c r="F41" s="29">
        <f aca="true" t="shared" si="2" ref="F41:F109">E41/C41</f>
        <v>0.9317880794701986</v>
      </c>
      <c r="G41" s="29">
        <f aca="true" t="shared" si="3" ref="G41:G109">E41/D41</f>
        <v>1.104862579281184</v>
      </c>
    </row>
    <row r="42" spans="1:7" s="18" customFormat="1" ht="31.5">
      <c r="A42" s="228" t="s">
        <v>72</v>
      </c>
      <c r="B42" s="229" t="s">
        <v>32</v>
      </c>
      <c r="C42" s="230">
        <f>МР!D43+'Кр-звезда'!D33+Макарово!D33+Октябрьский!D32+Салтыковка!D32+Урусово!D33+'Ш-Голицыно'!D32+'МО г.Ртищево'!D34</f>
        <v>36317.100000000006</v>
      </c>
      <c r="D42" s="230">
        <f>МР!E43+'Кр-звезда'!E33+Макарово!E33+Октябрьский!E32+Салтыковка!E32+Урусово!E33+'Ш-Голицыно'!E32+'МО г.Ртищево'!E34</f>
        <v>30684.100000000002</v>
      </c>
      <c r="E42" s="230">
        <f>МР!F43+'Кр-звезда'!F33+Макарово!F33+Октябрьский!F32+Салтыковка!F32+Урусово!F33+'Ш-Голицыно'!F32+'МО г.Ртищево'!F34</f>
        <v>33039.7</v>
      </c>
      <c r="F42" s="29">
        <f t="shared" si="2"/>
        <v>0.9097560102541224</v>
      </c>
      <c r="G42" s="29">
        <f t="shared" si="3"/>
        <v>1.0767694017422702</v>
      </c>
    </row>
    <row r="43" spans="1:7" s="18" customFormat="1" ht="31.5">
      <c r="A43" s="228" t="s">
        <v>275</v>
      </c>
      <c r="B43" s="229" t="s">
        <v>278</v>
      </c>
      <c r="C43" s="230">
        <f>МР!D45</f>
        <v>44.9</v>
      </c>
      <c r="D43" s="230">
        <f>МР!E45</f>
        <v>44.9</v>
      </c>
      <c r="E43" s="230">
        <f>МР!F45</f>
        <v>26.2</v>
      </c>
      <c r="F43" s="29">
        <f t="shared" si="2"/>
        <v>0.5835189309576837</v>
      </c>
      <c r="G43" s="29">
        <f t="shared" si="3"/>
        <v>0.5835189309576837</v>
      </c>
    </row>
    <row r="44" spans="1:7" s="18" customFormat="1" ht="31.5">
      <c r="A44" s="228" t="s">
        <v>73</v>
      </c>
      <c r="B44" s="229" t="s">
        <v>34</v>
      </c>
      <c r="C44" s="230">
        <f>МР!D46</f>
        <v>7245.8</v>
      </c>
      <c r="D44" s="230">
        <f>МР!E46</f>
        <v>5756.7</v>
      </c>
      <c r="E44" s="230">
        <f>МР!F46</f>
        <v>6540.8</v>
      </c>
      <c r="F44" s="29">
        <f t="shared" si="2"/>
        <v>0.902702255099506</v>
      </c>
      <c r="G44" s="29">
        <f t="shared" si="3"/>
        <v>1.1362065072003058</v>
      </c>
    </row>
    <row r="45" spans="1:7" ht="31.5" hidden="1">
      <c r="A45" s="85" t="s">
        <v>198</v>
      </c>
      <c r="B45" s="84" t="s">
        <v>199</v>
      </c>
      <c r="C45" s="231">
        <f>МР!D47</f>
        <v>0</v>
      </c>
      <c r="D45" s="231">
        <f>МР!E47</f>
        <v>0</v>
      </c>
      <c r="E45" s="231">
        <f>МР!F47</f>
        <v>0</v>
      </c>
      <c r="F45" s="29" t="e">
        <f t="shared" si="2"/>
        <v>#DIV/0!</v>
      </c>
      <c r="G45" s="29" t="e">
        <f t="shared" si="3"/>
        <v>#DIV/0!</v>
      </c>
    </row>
    <row r="46" spans="1:7" s="18" customFormat="1" ht="31.5">
      <c r="A46" s="228" t="s">
        <v>74</v>
      </c>
      <c r="B46" s="229" t="s">
        <v>35</v>
      </c>
      <c r="C46" s="230">
        <f>МР!D48+'МО г.Ртищево'!D35+'Кр-звезда'!D34+Макарово!D34+Октябрьский!D33+Салтыковка!D33+Урусово!D34+'Ш-Голицыно'!D33</f>
        <v>60</v>
      </c>
      <c r="D46" s="230">
        <f>МР!E48+'МО г.Ртищево'!E35+'Кр-звезда'!E34+Макарово!E34+Октябрьский!E33+Салтыковка!E33+Урусово!E34+'Ш-Голицыно'!E33</f>
        <v>375</v>
      </c>
      <c r="E46" s="230">
        <f>МР!F48+'МО г.Ртищево'!F35+'Кр-звезда'!F34+Макарово!F34+Октябрьский!F33+Салтыковка!F33+Урусово!F34+'Ш-Голицыно'!F33</f>
        <v>0</v>
      </c>
      <c r="F46" s="29">
        <f t="shared" si="2"/>
        <v>0</v>
      </c>
      <c r="G46" s="29">
        <f t="shared" si="3"/>
        <v>0</v>
      </c>
    </row>
    <row r="47" spans="1:7" s="18" customFormat="1" ht="31.5">
      <c r="A47" s="228" t="s">
        <v>129</v>
      </c>
      <c r="B47" s="229" t="s">
        <v>36</v>
      </c>
      <c r="C47" s="230">
        <f>C48++C49+C50+C51+C52+C53+C57+C54+C56+C55</f>
        <v>19294</v>
      </c>
      <c r="D47" s="230">
        <f>D48++D49+D50+D51+D52+D53+D57+D54+D56+D55</f>
        <v>15795</v>
      </c>
      <c r="E47" s="230">
        <f>E48++E49+E50+E51+E52+E53+E57+E54+E56+E55</f>
        <v>17251.600000000002</v>
      </c>
      <c r="F47" s="29">
        <f t="shared" si="2"/>
        <v>0.8941432569710792</v>
      </c>
      <c r="G47" s="29">
        <f t="shared" si="3"/>
        <v>1.0922190566635013</v>
      </c>
    </row>
    <row r="48" spans="1:7" ht="15.75">
      <c r="A48" s="85"/>
      <c r="B48" s="84" t="s">
        <v>151</v>
      </c>
      <c r="C48" s="231">
        <f>МР!D50+'МО г.Ртищево'!D37</f>
        <v>9048.1</v>
      </c>
      <c r="D48" s="231">
        <f>МР!E50+'МО г.Ртищево'!E37</f>
        <v>7456.9</v>
      </c>
      <c r="E48" s="231">
        <f>МР!F50+'МО г.Ртищево'!F37</f>
        <v>8373.9</v>
      </c>
      <c r="F48" s="29">
        <f t="shared" si="2"/>
        <v>0.9254871188426299</v>
      </c>
      <c r="G48" s="29">
        <f t="shared" si="3"/>
        <v>1.1229733535383337</v>
      </c>
    </row>
    <row r="49" spans="1:7" ht="15.75">
      <c r="A49" s="85"/>
      <c r="B49" s="84" t="s">
        <v>37</v>
      </c>
      <c r="C49" s="231">
        <f>'Кр-звезда'!D36+Макарово!D36+Октябрьский!D35+Салтыковка!D35+Урусово!D36+'Ш-Голицыно'!D35+МР!D52+'МО г.Ртищево'!D41</f>
        <v>50.7</v>
      </c>
      <c r="D49" s="231">
        <f>'Кр-звезда'!E36+Макарово!E36+Октябрьский!E35+Салтыковка!E35+Урусово!E36+'Ш-Голицыно'!E35+МР!E52+'МО г.Ртищево'!E41</f>
        <v>52.8</v>
      </c>
      <c r="E49" s="231">
        <f>'Кр-звезда'!F36+Макарово!F36+Октябрьский!F35+Салтыковка!F35+Урусово!F36+'Ш-Голицыно'!F35+МР!F52+'МО г.Ртищево'!F41</f>
        <v>40.2</v>
      </c>
      <c r="F49" s="29">
        <f t="shared" si="2"/>
        <v>0.7928994082840237</v>
      </c>
      <c r="G49" s="29">
        <f t="shared" si="3"/>
        <v>0.7613636363636365</v>
      </c>
    </row>
    <row r="50" spans="1:7" ht="15.75" hidden="1">
      <c r="A50" s="85"/>
      <c r="B50" s="84" t="s">
        <v>108</v>
      </c>
      <c r="C50" s="231">
        <f>МР!D53</f>
        <v>0</v>
      </c>
      <c r="D50" s="231">
        <f>МР!E53</f>
        <v>74.6</v>
      </c>
      <c r="E50" s="231">
        <f>МР!F53</f>
        <v>0</v>
      </c>
      <c r="F50" s="29" t="e">
        <f t="shared" si="2"/>
        <v>#DIV/0!</v>
      </c>
      <c r="G50" s="29">
        <f t="shared" si="3"/>
        <v>0</v>
      </c>
    </row>
    <row r="51" spans="1:7" ht="15.75">
      <c r="A51" s="85"/>
      <c r="B51" s="84" t="s">
        <v>409</v>
      </c>
      <c r="C51" s="231">
        <f>МР!D54+'МО г.Ртищево'!D44</f>
        <v>4081.3</v>
      </c>
      <c r="D51" s="231">
        <f>МР!E54+'МО г.Ртищево'!E44</f>
        <v>3509.2</v>
      </c>
      <c r="E51" s="231">
        <f>МР!F54+'МО г.Ртищево'!F44</f>
        <v>3716</v>
      </c>
      <c r="F51" s="29">
        <f t="shared" si="2"/>
        <v>0.9104942052777301</v>
      </c>
      <c r="G51" s="29">
        <f t="shared" si="3"/>
        <v>1.0589308104411261</v>
      </c>
    </row>
    <row r="52" spans="1:7" ht="20.25" customHeight="1">
      <c r="A52" s="85"/>
      <c r="B52" s="84" t="s">
        <v>242</v>
      </c>
      <c r="C52" s="232">
        <f>'МО г.Ртищево'!D45</f>
        <v>182.8</v>
      </c>
      <c r="D52" s="232">
        <f>'МО г.Ртищево'!E45</f>
        <v>156.7</v>
      </c>
      <c r="E52" s="232">
        <f>'МО г.Ртищево'!F45</f>
        <v>182.8</v>
      </c>
      <c r="F52" s="29">
        <f t="shared" si="2"/>
        <v>1</v>
      </c>
      <c r="G52" s="29">
        <f t="shared" si="3"/>
        <v>1.166560306317805</v>
      </c>
    </row>
    <row r="53" spans="1:7" ht="39.75" customHeight="1">
      <c r="A53" s="85"/>
      <c r="B53" s="111" t="s">
        <v>243</v>
      </c>
      <c r="C53" s="233">
        <f>МР!D56</f>
        <v>5374.2</v>
      </c>
      <c r="D53" s="233">
        <f>МР!E56</f>
        <v>3991.9</v>
      </c>
      <c r="E53" s="233">
        <f>МР!F56</f>
        <v>4564.5</v>
      </c>
      <c r="F53" s="29">
        <f t="shared" si="2"/>
        <v>0.8493357150831752</v>
      </c>
      <c r="G53" s="29">
        <f t="shared" si="3"/>
        <v>1.1434404669455647</v>
      </c>
    </row>
    <row r="54" spans="1:7" ht="51.75" customHeight="1">
      <c r="A54" s="85"/>
      <c r="B54" s="111" t="s">
        <v>203</v>
      </c>
      <c r="C54" s="233">
        <f>'МО г.Ртищево'!D39+'Кр-звезда'!D37+'Ш-Голицыно'!D36</f>
        <v>44.6</v>
      </c>
      <c r="D54" s="233">
        <f>'МО г.Ртищево'!E39+'Кр-звезда'!E37+'Ш-Голицыно'!E36</f>
        <v>47.6</v>
      </c>
      <c r="E54" s="233">
        <f>'МО г.Ртищево'!F39+'Кр-звезда'!F37+'Ш-Голицыно'!F36</f>
        <v>3</v>
      </c>
      <c r="F54" s="29">
        <f t="shared" si="2"/>
        <v>0.06726457399103139</v>
      </c>
      <c r="G54" s="29">
        <f t="shared" si="3"/>
        <v>0.06302521008403361</v>
      </c>
    </row>
    <row r="55" spans="1:7" ht="36" customHeight="1">
      <c r="A55" s="85"/>
      <c r="B55" s="111" t="s">
        <v>124</v>
      </c>
      <c r="C55" s="233">
        <f>'МО г.Ртищево'!D40</f>
        <v>28</v>
      </c>
      <c r="D55" s="233">
        <f>'МО г.Ртищево'!E40</f>
        <v>28</v>
      </c>
      <c r="E55" s="233">
        <f>'МО г.Ртищево'!F40</f>
        <v>0</v>
      </c>
      <c r="F55" s="29">
        <f t="shared" si="2"/>
        <v>0</v>
      </c>
      <c r="G55" s="29">
        <f t="shared" si="3"/>
        <v>0</v>
      </c>
    </row>
    <row r="56" spans="1:7" ht="36" customHeight="1">
      <c r="A56" s="85"/>
      <c r="B56" s="111" t="s">
        <v>307</v>
      </c>
      <c r="C56" s="232">
        <f>'МО г.Ртищево'!D43</f>
        <v>2</v>
      </c>
      <c r="D56" s="232">
        <f>'МО г.Ртищево'!E43</f>
        <v>2</v>
      </c>
      <c r="E56" s="232">
        <f>'МО г.Ртищево'!F43</f>
        <v>2</v>
      </c>
      <c r="F56" s="29">
        <f t="shared" si="2"/>
        <v>1</v>
      </c>
      <c r="G56" s="29">
        <f t="shared" si="3"/>
        <v>1</v>
      </c>
    </row>
    <row r="57" spans="1:7" ht="39.75" customHeight="1">
      <c r="A57" s="85"/>
      <c r="B57" s="111" t="s">
        <v>351</v>
      </c>
      <c r="C57" s="232">
        <f>'МО г.Ртищево'!D38</f>
        <v>482.3</v>
      </c>
      <c r="D57" s="232">
        <f>'МО г.Ртищево'!E38</f>
        <v>475.3</v>
      </c>
      <c r="E57" s="232">
        <f>'МО г.Ртищево'!F38</f>
        <v>369.2</v>
      </c>
      <c r="F57" s="29">
        <f t="shared" si="2"/>
        <v>0.765498652291105</v>
      </c>
      <c r="G57" s="29">
        <f t="shared" si="3"/>
        <v>0.7767725646959814</v>
      </c>
    </row>
    <row r="58" spans="1:7" ht="21" customHeight="1">
      <c r="A58" s="90" t="s">
        <v>110</v>
      </c>
      <c r="B58" s="89" t="s">
        <v>103</v>
      </c>
      <c r="C58" s="227">
        <f>C59</f>
        <v>960</v>
      </c>
      <c r="D58" s="227">
        <f>D59</f>
        <v>960</v>
      </c>
      <c r="E58" s="227">
        <f>E59</f>
        <v>776.4000000000001</v>
      </c>
      <c r="F58" s="29">
        <f t="shared" si="2"/>
        <v>0.8087500000000001</v>
      </c>
      <c r="G58" s="29">
        <f t="shared" si="3"/>
        <v>0.8087500000000001</v>
      </c>
    </row>
    <row r="59" spans="1:7" s="18" customFormat="1" ht="42.75" customHeight="1">
      <c r="A59" s="228" t="s">
        <v>111</v>
      </c>
      <c r="B59" s="229" t="s">
        <v>104</v>
      </c>
      <c r="C59" s="230">
        <f>'Кр-звезда'!D39+Макарово!D38+Октябрьский!D37+Салтыковка!D37+Урусово!D39+'Ш-Голицыно'!D38</f>
        <v>960</v>
      </c>
      <c r="D59" s="230">
        <f>'Кр-звезда'!E39+Макарово!E38+Октябрьский!E37+Салтыковка!E37+Урусово!E39+'Ш-Голицыно'!E38</f>
        <v>960</v>
      </c>
      <c r="E59" s="230">
        <f>'Кр-звезда'!F39+Макарово!F38+Октябрьский!F37+Салтыковка!F37+Урусово!F39+'Ш-Голицыно'!F38</f>
        <v>776.4000000000001</v>
      </c>
      <c r="F59" s="29">
        <f t="shared" si="2"/>
        <v>0.8087500000000001</v>
      </c>
      <c r="G59" s="29">
        <f t="shared" si="3"/>
        <v>0.8087500000000001</v>
      </c>
    </row>
    <row r="60" spans="1:7" ht="21" customHeight="1">
      <c r="A60" s="90" t="s">
        <v>75</v>
      </c>
      <c r="B60" s="89" t="s">
        <v>38</v>
      </c>
      <c r="C60" s="227">
        <f>C61</f>
        <v>829.8</v>
      </c>
      <c r="D60" s="227">
        <f>D61</f>
        <v>704.6</v>
      </c>
      <c r="E60" s="227">
        <f>E61</f>
        <v>749.4</v>
      </c>
      <c r="F60" s="29">
        <f t="shared" si="2"/>
        <v>0.9031091829356471</v>
      </c>
      <c r="G60" s="29">
        <f t="shared" si="3"/>
        <v>1.0635821742832812</v>
      </c>
    </row>
    <row r="61" spans="1:7" s="18" customFormat="1" ht="30" customHeight="1">
      <c r="A61" s="228" t="s">
        <v>157</v>
      </c>
      <c r="B61" s="229" t="s">
        <v>185</v>
      </c>
      <c r="C61" s="230">
        <f>C62+C63+C64+C65+C66</f>
        <v>829.8</v>
      </c>
      <c r="D61" s="230">
        <f>D62+D63+D64+D65+D66</f>
        <v>704.6</v>
      </c>
      <c r="E61" s="230">
        <f>E62+E63+E64+E65+E66</f>
        <v>749.4</v>
      </c>
      <c r="F61" s="29">
        <f t="shared" si="2"/>
        <v>0.9031091829356471</v>
      </c>
      <c r="G61" s="29">
        <f t="shared" si="3"/>
        <v>1.0635821742832812</v>
      </c>
    </row>
    <row r="62" spans="1:7" ht="66" customHeight="1">
      <c r="A62" s="85"/>
      <c r="B62" s="104" t="s">
        <v>379</v>
      </c>
      <c r="C62" s="231">
        <f>МР!D63</f>
        <v>199.8</v>
      </c>
      <c r="D62" s="231">
        <f>МР!E63</f>
        <v>200</v>
      </c>
      <c r="E62" s="231">
        <f>МР!F63</f>
        <v>199.8</v>
      </c>
      <c r="F62" s="29">
        <f t="shared" si="2"/>
        <v>1</v>
      </c>
      <c r="G62" s="29">
        <f t="shared" si="3"/>
        <v>0.9990000000000001</v>
      </c>
    </row>
    <row r="63" spans="1:7" ht="69.75" customHeight="1">
      <c r="A63" s="85"/>
      <c r="B63" s="104" t="s">
        <v>315</v>
      </c>
      <c r="C63" s="231">
        <f>'МО г.Ртищево'!D48</f>
        <v>39.6</v>
      </c>
      <c r="D63" s="231">
        <f>'МО г.Ртищево'!E48</f>
        <v>100</v>
      </c>
      <c r="E63" s="231">
        <f>'МО г.Ртищево'!F48</f>
        <v>0</v>
      </c>
      <c r="F63" s="29">
        <f t="shared" si="2"/>
        <v>0</v>
      </c>
      <c r="G63" s="29">
        <f t="shared" si="3"/>
        <v>0</v>
      </c>
    </row>
    <row r="64" spans="1:7" ht="65.25" customHeight="1">
      <c r="A64" s="85"/>
      <c r="B64" s="104" t="s">
        <v>221</v>
      </c>
      <c r="C64" s="231">
        <f>'МО г.Ртищево'!D49</f>
        <v>520</v>
      </c>
      <c r="D64" s="231">
        <f>'МО г.Ртищево'!E49</f>
        <v>404.6</v>
      </c>
      <c r="E64" s="231">
        <f>'МО г.Ртищево'!F49</f>
        <v>489.2</v>
      </c>
      <c r="F64" s="29">
        <f t="shared" si="2"/>
        <v>0.9407692307692308</v>
      </c>
      <c r="G64" s="29">
        <f t="shared" si="3"/>
        <v>1.209095402867029</v>
      </c>
    </row>
    <row r="65" spans="1:7" ht="87" customHeight="1">
      <c r="A65" s="85"/>
      <c r="B65" s="104" t="s">
        <v>316</v>
      </c>
      <c r="C65" s="231">
        <f>'МО г.Ртищево'!D50</f>
        <v>10</v>
      </c>
      <c r="D65" s="231">
        <f>'МО г.Ртищево'!E50</f>
        <v>0</v>
      </c>
      <c r="E65" s="231">
        <f>'МО г.Ртищево'!F50</f>
        <v>0</v>
      </c>
      <c r="F65" s="29">
        <f t="shared" si="2"/>
        <v>0</v>
      </c>
      <c r="G65" s="29">
        <v>0</v>
      </c>
    </row>
    <row r="66" spans="1:7" ht="35.25" customHeight="1">
      <c r="A66" s="85"/>
      <c r="B66" s="104" t="s">
        <v>422</v>
      </c>
      <c r="C66" s="231">
        <f>'МО г.Ртищево'!D51</f>
        <v>60.4</v>
      </c>
      <c r="D66" s="231">
        <f>'МО г.Ртищево'!E51</f>
        <v>0</v>
      </c>
      <c r="E66" s="231">
        <f>'МО г.Ртищево'!F51</f>
        <v>60.4</v>
      </c>
      <c r="F66" s="29">
        <f t="shared" si="2"/>
        <v>1</v>
      </c>
      <c r="G66" s="29"/>
    </row>
    <row r="67" spans="1:7" ht="22.5" customHeight="1">
      <c r="A67" s="90" t="s">
        <v>76</v>
      </c>
      <c r="B67" s="89" t="s">
        <v>40</v>
      </c>
      <c r="C67" s="227">
        <f>C68+C70+C78+C69</f>
        <v>77868.2</v>
      </c>
      <c r="D67" s="227">
        <f>D68+D70+D78+D69</f>
        <v>74915.09999999999</v>
      </c>
      <c r="E67" s="227">
        <f>E68+E70+E78+E69</f>
        <v>45572.9</v>
      </c>
      <c r="F67" s="29">
        <f t="shared" si="2"/>
        <v>0.5852568827839864</v>
      </c>
      <c r="G67" s="29">
        <f t="shared" si="3"/>
        <v>0.6083272931625268</v>
      </c>
    </row>
    <row r="68" spans="1:7" ht="32.25" customHeight="1">
      <c r="A68" s="90" t="s">
        <v>277</v>
      </c>
      <c r="B68" s="84" t="s">
        <v>361</v>
      </c>
      <c r="C68" s="227">
        <f>МР!D69</f>
        <v>217.4</v>
      </c>
      <c r="D68" s="227">
        <f>МР!E69</f>
        <v>163</v>
      </c>
      <c r="E68" s="227">
        <f>МР!F69</f>
        <v>0</v>
      </c>
      <c r="F68" s="29">
        <f t="shared" si="2"/>
        <v>0</v>
      </c>
      <c r="G68" s="29">
        <f t="shared" si="3"/>
        <v>0</v>
      </c>
    </row>
    <row r="69" spans="1:7" ht="32.25" customHeight="1">
      <c r="A69" s="90"/>
      <c r="B69" s="84" t="s">
        <v>387</v>
      </c>
      <c r="C69" s="231">
        <f>МР!D70</f>
        <v>1111.2</v>
      </c>
      <c r="D69" s="231">
        <f>МР!E70</f>
        <v>1307.4</v>
      </c>
      <c r="E69" s="231">
        <f>МР!F70</f>
        <v>330.8</v>
      </c>
      <c r="F69" s="29">
        <f t="shared" si="2"/>
        <v>0.2976961843052556</v>
      </c>
      <c r="G69" s="29">
        <f t="shared" si="3"/>
        <v>0.2530212635765642</v>
      </c>
    </row>
    <row r="70" spans="1:7" s="18" customFormat="1" ht="42" customHeight="1">
      <c r="A70" s="228" t="s">
        <v>120</v>
      </c>
      <c r="B70" s="229" t="s">
        <v>245</v>
      </c>
      <c r="C70" s="230">
        <f>C71+C72+C74+C75+C76+C77+C73</f>
        <v>74151.3</v>
      </c>
      <c r="D70" s="230">
        <f>D71+D72+D74+D75+D76+D77+D73</f>
        <v>73136.8</v>
      </c>
      <c r="E70" s="230">
        <f>E71+E72+E74+E75+E76+E77+E73</f>
        <v>44915.6</v>
      </c>
      <c r="F70" s="29">
        <f t="shared" si="2"/>
        <v>0.6057290971297873</v>
      </c>
      <c r="G70" s="29">
        <f t="shared" si="3"/>
        <v>0.6141313265004757</v>
      </c>
    </row>
    <row r="71" spans="1:7" ht="45.75" customHeight="1">
      <c r="A71" s="85"/>
      <c r="B71" s="113" t="s">
        <v>318</v>
      </c>
      <c r="C71" s="231">
        <f>'МО г.Ртищево'!D57</f>
        <v>12643.9</v>
      </c>
      <c r="D71" s="231">
        <f>'МО г.Ртищево'!E57</f>
        <v>10703.9</v>
      </c>
      <c r="E71" s="231">
        <f>'МО г.Ртищево'!F57</f>
        <v>9243.8</v>
      </c>
      <c r="F71" s="29">
        <f t="shared" si="2"/>
        <v>0.7310877181882172</v>
      </c>
      <c r="G71" s="29">
        <f t="shared" si="3"/>
        <v>0.8635917749605284</v>
      </c>
    </row>
    <row r="72" spans="1:7" ht="60.75" customHeight="1">
      <c r="A72" s="90"/>
      <c r="B72" s="113" t="s">
        <v>363</v>
      </c>
      <c r="C72" s="231">
        <f>МР!D71</f>
        <v>16298.4</v>
      </c>
      <c r="D72" s="231">
        <f>МР!E71</f>
        <v>17298.4</v>
      </c>
      <c r="E72" s="231">
        <f>МР!F71</f>
        <v>5641.8</v>
      </c>
      <c r="F72" s="29">
        <f t="shared" si="2"/>
        <v>0.34615667795611843</v>
      </c>
      <c r="G72" s="29">
        <f t="shared" si="3"/>
        <v>0.3261457707071174</v>
      </c>
    </row>
    <row r="73" spans="1:7" ht="84" customHeight="1">
      <c r="A73" s="90"/>
      <c r="B73" s="113" t="s">
        <v>412</v>
      </c>
      <c r="C73" s="231">
        <f>МР!D72</f>
        <v>74.5</v>
      </c>
      <c r="D73" s="231">
        <f>МР!E72</f>
        <v>0</v>
      </c>
      <c r="E73" s="231">
        <f>МР!F72</f>
        <v>0</v>
      </c>
      <c r="F73" s="29">
        <f t="shared" si="2"/>
        <v>0</v>
      </c>
      <c r="G73" s="29"/>
    </row>
    <row r="74" spans="1:7" ht="105" customHeight="1">
      <c r="A74" s="90"/>
      <c r="B74" s="113" t="s">
        <v>365</v>
      </c>
      <c r="C74" s="231">
        <f>МР!D73</f>
        <v>14932</v>
      </c>
      <c r="D74" s="231">
        <f>МР!E73</f>
        <v>14932</v>
      </c>
      <c r="E74" s="231">
        <f>МР!F73</f>
        <v>0</v>
      </c>
      <c r="F74" s="29">
        <f t="shared" si="2"/>
        <v>0</v>
      </c>
      <c r="G74" s="29">
        <f t="shared" si="3"/>
        <v>0</v>
      </c>
    </row>
    <row r="75" spans="1:7" ht="100.5" customHeight="1">
      <c r="A75" s="90"/>
      <c r="B75" s="104" t="s">
        <v>367</v>
      </c>
      <c r="C75" s="231">
        <f>МР!D74</f>
        <v>172.5</v>
      </c>
      <c r="D75" s="231">
        <f>МР!E74</f>
        <v>172.5</v>
      </c>
      <c r="E75" s="231">
        <f>МР!F74</f>
        <v>0</v>
      </c>
      <c r="F75" s="29">
        <f t="shared" si="2"/>
        <v>0</v>
      </c>
      <c r="G75" s="29">
        <f t="shared" si="3"/>
        <v>0</v>
      </c>
    </row>
    <row r="76" spans="1:7" ht="138" customHeight="1">
      <c r="A76" s="90"/>
      <c r="B76" s="104" t="s">
        <v>399</v>
      </c>
      <c r="C76" s="231">
        <f>'МО г.Ртищево'!D55</f>
        <v>30</v>
      </c>
      <c r="D76" s="231">
        <f>'МО г.Ртищево'!E55</f>
        <v>30</v>
      </c>
      <c r="E76" s="231">
        <f>'МО г.Ртищево'!F55</f>
        <v>30</v>
      </c>
      <c r="F76" s="29">
        <f t="shared" si="2"/>
        <v>1</v>
      </c>
      <c r="G76" s="29">
        <f t="shared" si="3"/>
        <v>1</v>
      </c>
    </row>
    <row r="77" spans="1:7" ht="118.5" customHeight="1">
      <c r="A77" s="90"/>
      <c r="B77" s="104" t="s">
        <v>397</v>
      </c>
      <c r="C77" s="231">
        <f>'МО г.Ртищево'!D56</f>
        <v>30000</v>
      </c>
      <c r="D77" s="231">
        <f>'МО г.Ртищево'!E56</f>
        <v>30000</v>
      </c>
      <c r="E77" s="231">
        <f>'МО г.Ртищево'!F56</f>
        <v>30000</v>
      </c>
      <c r="F77" s="29">
        <f t="shared" si="2"/>
        <v>1</v>
      </c>
      <c r="G77" s="29">
        <f t="shared" si="3"/>
        <v>1</v>
      </c>
    </row>
    <row r="78" spans="1:7" s="18" customFormat="1" ht="38.25" customHeight="1">
      <c r="A78" s="228" t="s">
        <v>77</v>
      </c>
      <c r="B78" s="234" t="s">
        <v>200</v>
      </c>
      <c r="C78" s="230">
        <f>C79+C80+C81+C82</f>
        <v>2388.3</v>
      </c>
      <c r="D78" s="230">
        <f>D79+D80+D81+D82</f>
        <v>307.9</v>
      </c>
      <c r="E78" s="230">
        <f>E79+E80+E81+E82</f>
        <v>326.5</v>
      </c>
      <c r="F78" s="29">
        <f t="shared" si="2"/>
        <v>0.13670811874555122</v>
      </c>
      <c r="G78" s="29">
        <f t="shared" si="3"/>
        <v>1.0604092237739526</v>
      </c>
    </row>
    <row r="79" spans="1:7" ht="34.5" customHeight="1">
      <c r="A79" s="90"/>
      <c r="B79" s="124" t="s">
        <v>124</v>
      </c>
      <c r="C79" s="231">
        <f>МР!D77+'Кр-звезда'!D45+Макарово!D44+Октябрьский!D43+Салтыковка!D43+Урусово!D45+'Ш-Голицыно'!D44+'МО г.Ртищево'!D59</f>
        <v>388.29999999999995</v>
      </c>
      <c r="D79" s="231">
        <f>МР!E77+'Кр-звезда'!E45+Макарово!E44+Октябрьский!E43+Салтыковка!E43+Урусово!E45+'Ш-Голицыно'!E44+'МО г.Ртищево'!E59</f>
        <v>297.9</v>
      </c>
      <c r="E79" s="231">
        <f>МР!F77+'Кр-звезда'!F45+Макарово!F44+Октябрьский!F43+Салтыковка!F43+Урусово!F45+'Ш-Голицыно'!F44+'МО г.Ртищево'!F59</f>
        <v>326.5</v>
      </c>
      <c r="F79" s="29">
        <f t="shared" si="2"/>
        <v>0.8408447077002319</v>
      </c>
      <c r="G79" s="29">
        <f t="shared" si="3"/>
        <v>1.0960053709298423</v>
      </c>
    </row>
    <row r="80" spans="1:7" ht="69.75" customHeight="1">
      <c r="A80" s="90"/>
      <c r="B80" s="124" t="s">
        <v>407</v>
      </c>
      <c r="C80" s="231">
        <f>МР!D81</f>
        <v>10</v>
      </c>
      <c r="D80" s="231">
        <f>МР!E81</f>
        <v>10</v>
      </c>
      <c r="E80" s="231">
        <f>МР!F81</f>
        <v>0</v>
      </c>
      <c r="F80" s="29">
        <f t="shared" si="2"/>
        <v>0</v>
      </c>
      <c r="G80" s="29">
        <f t="shared" si="3"/>
        <v>0</v>
      </c>
    </row>
    <row r="81" spans="1:7" ht="69.75" customHeight="1">
      <c r="A81" s="90"/>
      <c r="B81" s="124" t="s">
        <v>288</v>
      </c>
      <c r="C81" s="231">
        <f>МР!D79</f>
        <v>1890.5</v>
      </c>
      <c r="D81" s="231">
        <f>МР!E79</f>
        <v>0</v>
      </c>
      <c r="E81" s="231">
        <f>МР!F79</f>
        <v>0</v>
      </c>
      <c r="F81" s="29">
        <f t="shared" si="2"/>
        <v>0</v>
      </c>
      <c r="G81" s="29"/>
    </row>
    <row r="82" spans="1:7" ht="98.25" customHeight="1">
      <c r="A82" s="90"/>
      <c r="B82" s="124" t="s">
        <v>287</v>
      </c>
      <c r="C82" s="231">
        <f>МР!D80</f>
        <v>99.5</v>
      </c>
      <c r="D82" s="231"/>
      <c r="E82" s="231">
        <f>МР!F80</f>
        <v>0</v>
      </c>
      <c r="F82" s="29">
        <f t="shared" si="2"/>
        <v>0</v>
      </c>
      <c r="G82" s="29"/>
    </row>
    <row r="83" spans="1:7" ht="27" customHeight="1">
      <c r="A83" s="129" t="s">
        <v>78</v>
      </c>
      <c r="B83" s="130" t="s">
        <v>41</v>
      </c>
      <c r="C83" s="227">
        <f>C84+C87+C94</f>
        <v>38874.9</v>
      </c>
      <c r="D83" s="227">
        <f>D84+D87+D94</f>
        <v>32270.600000000002</v>
      </c>
      <c r="E83" s="227">
        <f>E84+E87+E94</f>
        <v>36237</v>
      </c>
      <c r="F83" s="29">
        <f t="shared" si="2"/>
        <v>0.9321438768974325</v>
      </c>
      <c r="G83" s="29">
        <f t="shared" si="3"/>
        <v>1.1229106369264903</v>
      </c>
    </row>
    <row r="84" spans="1:7" s="18" customFormat="1" ht="31.5">
      <c r="A84" s="228" t="s">
        <v>79</v>
      </c>
      <c r="B84" s="229" t="s">
        <v>42</v>
      </c>
      <c r="C84" s="230">
        <f>C85+C86</f>
        <v>1667.5</v>
      </c>
      <c r="D84" s="230">
        <f>D85+D86</f>
        <v>1498.8000000000002</v>
      </c>
      <c r="E84" s="230">
        <f>E85+E86</f>
        <v>1461.1999999999998</v>
      </c>
      <c r="F84" s="29">
        <f t="shared" si="2"/>
        <v>0.8762818590704646</v>
      </c>
      <c r="G84" s="29">
        <f t="shared" si="3"/>
        <v>0.9749132639444887</v>
      </c>
    </row>
    <row r="85" spans="1:7" ht="57" customHeight="1">
      <c r="A85" s="85"/>
      <c r="B85" s="84" t="s">
        <v>319</v>
      </c>
      <c r="C85" s="231">
        <f>'МО г.Ртищево'!D64</f>
        <v>1104.6</v>
      </c>
      <c r="D85" s="231">
        <f>'МО г.Ртищево'!E64</f>
        <v>704.6</v>
      </c>
      <c r="E85" s="231">
        <f>'МО г.Ртищево'!F64</f>
        <v>1098.6</v>
      </c>
      <c r="F85" s="29">
        <f t="shared" si="2"/>
        <v>0.9945681694731124</v>
      </c>
      <c r="G85" s="29">
        <f t="shared" si="3"/>
        <v>1.559182514902072</v>
      </c>
    </row>
    <row r="86" spans="1:7" ht="37.5" customHeight="1">
      <c r="A86" s="85"/>
      <c r="B86" s="84" t="s">
        <v>172</v>
      </c>
      <c r="C86" s="231">
        <f>'МО г.Ртищево'!D69+МР!D85</f>
        <v>562.9</v>
      </c>
      <c r="D86" s="231">
        <f>'МО г.Ртищево'!E69+МР!E85</f>
        <v>794.2</v>
      </c>
      <c r="E86" s="231">
        <f>'МО г.Ртищево'!F69+МР!F85</f>
        <v>362.6</v>
      </c>
      <c r="F86" s="29">
        <f t="shared" si="2"/>
        <v>0.644164149937822</v>
      </c>
      <c r="G86" s="29">
        <f t="shared" si="3"/>
        <v>0.45656006043817676</v>
      </c>
    </row>
    <row r="87" spans="1:7" s="18" customFormat="1" ht="21" customHeight="1">
      <c r="A87" s="228" t="s">
        <v>80</v>
      </c>
      <c r="B87" s="229" t="s">
        <v>246</v>
      </c>
      <c r="C87" s="230">
        <f>C88+C91+C92</f>
        <v>8854.1</v>
      </c>
      <c r="D87" s="230">
        <f>D88+D91+D92</f>
        <v>8751</v>
      </c>
      <c r="E87" s="230">
        <f>E88+E91+E92</f>
        <v>8493.5</v>
      </c>
      <c r="F87" s="29">
        <f t="shared" si="2"/>
        <v>0.9592731051151444</v>
      </c>
      <c r="G87" s="29">
        <f t="shared" si="3"/>
        <v>0.9705747914524054</v>
      </c>
    </row>
    <row r="88" spans="1:7" s="18" customFormat="1" ht="39" customHeight="1">
      <c r="A88" s="228"/>
      <c r="B88" s="84" t="s">
        <v>236</v>
      </c>
      <c r="C88" s="231">
        <f>МР!D87</f>
        <v>8714.1</v>
      </c>
      <c r="D88" s="231">
        <f>МР!E87</f>
        <v>8689</v>
      </c>
      <c r="E88" s="231">
        <f>МР!F87</f>
        <v>8353.9</v>
      </c>
      <c r="F88" s="29">
        <f t="shared" si="2"/>
        <v>0.9586646928541099</v>
      </c>
      <c r="G88" s="29">
        <f t="shared" si="3"/>
        <v>0.9614339970077108</v>
      </c>
    </row>
    <row r="89" spans="1:7" ht="70.5" customHeight="1">
      <c r="A89" s="85"/>
      <c r="B89" s="128" t="s">
        <v>289</v>
      </c>
      <c r="C89" s="231">
        <f>МР!D88</f>
        <v>8353.2</v>
      </c>
      <c r="D89" s="231">
        <f>МР!E88</f>
        <v>8330</v>
      </c>
      <c r="E89" s="231">
        <f>МР!F88</f>
        <v>8051</v>
      </c>
      <c r="F89" s="29">
        <f t="shared" si="2"/>
        <v>0.9638222477613368</v>
      </c>
      <c r="G89" s="29">
        <f t="shared" si="3"/>
        <v>0.9665066026410564</v>
      </c>
    </row>
    <row r="90" spans="1:7" ht="51" customHeight="1">
      <c r="A90" s="85"/>
      <c r="B90" s="128" t="s">
        <v>383</v>
      </c>
      <c r="C90" s="231">
        <f>МР!D89</f>
        <v>308</v>
      </c>
      <c r="D90" s="231">
        <f>МР!E89</f>
        <v>308</v>
      </c>
      <c r="E90" s="231">
        <f>МР!F89</f>
        <v>250</v>
      </c>
      <c r="F90" s="29">
        <f t="shared" si="2"/>
        <v>0.8116883116883117</v>
      </c>
      <c r="G90" s="29">
        <f t="shared" si="3"/>
        <v>0.8116883116883117</v>
      </c>
    </row>
    <row r="91" spans="1:7" ht="32.25" customHeight="1">
      <c r="A91" s="85"/>
      <c r="B91" s="84" t="s">
        <v>322</v>
      </c>
      <c r="C91" s="231">
        <f>МР!D92</f>
        <v>62</v>
      </c>
      <c r="D91" s="231">
        <f>МР!E92</f>
        <v>62</v>
      </c>
      <c r="E91" s="231">
        <f>МР!F92</f>
        <v>61.6</v>
      </c>
      <c r="F91" s="29">
        <f t="shared" si="2"/>
        <v>0.9935483870967742</v>
      </c>
      <c r="G91" s="29">
        <f t="shared" si="3"/>
        <v>0.9935483870967742</v>
      </c>
    </row>
    <row r="92" spans="1:7" ht="51.75" customHeight="1">
      <c r="A92" s="85"/>
      <c r="B92" s="84" t="s">
        <v>417</v>
      </c>
      <c r="C92" s="231">
        <f>МР!D91</f>
        <v>78</v>
      </c>
      <c r="D92" s="231">
        <f>МР!E91</f>
        <v>0</v>
      </c>
      <c r="E92" s="231">
        <f>МР!F91</f>
        <v>78</v>
      </c>
      <c r="F92" s="29">
        <f t="shared" si="2"/>
        <v>1</v>
      </c>
      <c r="G92" s="29"/>
    </row>
    <row r="93" spans="1:7" ht="32.25" customHeight="1">
      <c r="A93" s="85"/>
      <c r="B93" s="84" t="s">
        <v>388</v>
      </c>
      <c r="C93" s="231">
        <f>МР!D90</f>
        <v>52.9</v>
      </c>
      <c r="D93" s="231">
        <f>МР!E90</f>
        <v>51</v>
      </c>
      <c r="E93" s="231">
        <f>МР!F90</f>
        <v>52.9</v>
      </c>
      <c r="F93" s="29">
        <f t="shared" si="2"/>
        <v>1</v>
      </c>
      <c r="G93" s="29">
        <f t="shared" si="3"/>
        <v>1.0372549019607842</v>
      </c>
    </row>
    <row r="94" spans="1:7" s="18" customFormat="1" ht="21" customHeight="1">
      <c r="A94" s="228" t="s">
        <v>44</v>
      </c>
      <c r="B94" s="235" t="s">
        <v>237</v>
      </c>
      <c r="C94" s="230">
        <f>C95+C102+C104+C105+C103</f>
        <v>28353.300000000003</v>
      </c>
      <c r="D94" s="230">
        <f>D95+D102+D104+D105+D103</f>
        <v>22020.800000000003</v>
      </c>
      <c r="E94" s="230">
        <f>E95+E102+E104+E105+E103</f>
        <v>26282.3</v>
      </c>
      <c r="F94" s="29">
        <f t="shared" si="2"/>
        <v>0.9269573559338771</v>
      </c>
      <c r="G94" s="29">
        <f t="shared" si="3"/>
        <v>1.1935215795974712</v>
      </c>
    </row>
    <row r="95" spans="1:7" ht="30.75" customHeight="1">
      <c r="A95" s="85"/>
      <c r="B95" s="125" t="s">
        <v>380</v>
      </c>
      <c r="C95" s="231">
        <f>'МО г.Ртищево'!D73</f>
        <v>1625.1</v>
      </c>
      <c r="D95" s="231">
        <f>'МО г.Ртищево'!E73</f>
        <v>1501.5</v>
      </c>
      <c r="E95" s="231">
        <f>'МО г.Ртищево'!F73</f>
        <v>1538.8</v>
      </c>
      <c r="F95" s="29">
        <f t="shared" si="2"/>
        <v>0.9468955756568826</v>
      </c>
      <c r="G95" s="29">
        <f t="shared" si="3"/>
        <v>1.0248418248418247</v>
      </c>
    </row>
    <row r="96" spans="1:7" ht="23.25" customHeight="1" hidden="1">
      <c r="A96" s="85"/>
      <c r="B96" s="128" t="s">
        <v>247</v>
      </c>
      <c r="C96" s="231">
        <v>0</v>
      </c>
      <c r="D96" s="231">
        <v>0</v>
      </c>
      <c r="E96" s="231">
        <f>'МО г.Ртищево'!F74</f>
        <v>100</v>
      </c>
      <c r="F96" s="29" t="e">
        <f t="shared" si="2"/>
        <v>#DIV/0!</v>
      </c>
      <c r="G96" s="29" t="e">
        <f t="shared" si="3"/>
        <v>#DIV/0!</v>
      </c>
    </row>
    <row r="97" spans="1:7" ht="30" customHeight="1" hidden="1">
      <c r="A97" s="85"/>
      <c r="B97" s="128" t="s">
        <v>296</v>
      </c>
      <c r="C97" s="231">
        <v>0</v>
      </c>
      <c r="D97" s="231">
        <f>'МО г.Ртищево'!E75</f>
        <v>91.5</v>
      </c>
      <c r="E97" s="231">
        <f>'МО г.Ртищево'!F75</f>
        <v>91.4</v>
      </c>
      <c r="F97" s="29" t="e">
        <f t="shared" si="2"/>
        <v>#DIV/0!</v>
      </c>
      <c r="G97" s="29">
        <f t="shared" si="3"/>
        <v>0.9989071038251367</v>
      </c>
    </row>
    <row r="98" spans="1:7" ht="23.25" customHeight="1" hidden="1">
      <c r="A98" s="85"/>
      <c r="B98" s="128" t="s">
        <v>248</v>
      </c>
      <c r="C98" s="231">
        <v>0</v>
      </c>
      <c r="D98" s="231">
        <f>'МО г.Ртищево'!E76</f>
        <v>0</v>
      </c>
      <c r="E98" s="231">
        <f>'МО г.Ртищево'!F76</f>
        <v>99</v>
      </c>
      <c r="F98" s="29" t="e">
        <f t="shared" si="2"/>
        <v>#DIV/0!</v>
      </c>
      <c r="G98" s="29" t="e">
        <f t="shared" si="3"/>
        <v>#DIV/0!</v>
      </c>
    </row>
    <row r="99" spans="1:7" ht="30.75" customHeight="1" hidden="1">
      <c r="A99" s="85"/>
      <c r="B99" s="128" t="s">
        <v>249</v>
      </c>
      <c r="C99" s="231">
        <v>0</v>
      </c>
      <c r="D99" s="231">
        <f>'МО г.Ртищево'!E77</f>
        <v>100</v>
      </c>
      <c r="E99" s="231">
        <f>'МО г.Ртищево'!F77</f>
        <v>99.6</v>
      </c>
      <c r="F99" s="29" t="e">
        <f t="shared" si="2"/>
        <v>#DIV/0!</v>
      </c>
      <c r="G99" s="29">
        <f t="shared" si="3"/>
        <v>0.996</v>
      </c>
    </row>
    <row r="100" spans="1:7" ht="20.25" customHeight="1" hidden="1">
      <c r="A100" s="85"/>
      <c r="B100" s="128" t="s">
        <v>250</v>
      </c>
      <c r="C100" s="231">
        <v>0</v>
      </c>
      <c r="D100" s="231">
        <f>'МО г.Ртищево'!E86</f>
        <v>0</v>
      </c>
      <c r="E100" s="231">
        <f>'МО г.Ртищево'!F86</f>
        <v>0</v>
      </c>
      <c r="F100" s="29" t="e">
        <f t="shared" si="2"/>
        <v>#DIV/0!</v>
      </c>
      <c r="G100" s="29" t="e">
        <f t="shared" si="3"/>
        <v>#DIV/0!</v>
      </c>
    </row>
    <row r="101" spans="1:7" ht="19.5" customHeight="1" hidden="1">
      <c r="A101" s="85"/>
      <c r="B101" s="128" t="s">
        <v>251</v>
      </c>
      <c r="C101" s="231">
        <v>0</v>
      </c>
      <c r="D101" s="231">
        <v>0</v>
      </c>
      <c r="E101" s="231">
        <v>0</v>
      </c>
      <c r="F101" s="29" t="e">
        <f t="shared" si="2"/>
        <v>#DIV/0!</v>
      </c>
      <c r="G101" s="29" t="e">
        <f t="shared" si="3"/>
        <v>#DIV/0!</v>
      </c>
    </row>
    <row r="102" spans="1:7" ht="21" customHeight="1">
      <c r="A102" s="85"/>
      <c r="B102" s="125" t="s">
        <v>174</v>
      </c>
      <c r="C102" s="231">
        <f>'МО г.Ртищево'!D87+'Кр-звезда'!D48+Макарово!D47+Октябрьский!D46+Салтыковка!D46+Урусово!D48+'Ш-Голицыно'!D47</f>
        <v>12336.6</v>
      </c>
      <c r="D102" s="231">
        <f>'МО г.Ртищево'!E87+'Кр-звезда'!E48+Макарово!E47+Октябрьский!E46+Салтыковка!E46+Урусово!E48+'Ш-Голицыно'!E47</f>
        <v>9492.100000000002</v>
      </c>
      <c r="E102" s="231">
        <f>'МО г.Ртищево'!F87+'Кр-звезда'!F48+Макарово!F47+Октябрьский!F46+Салтыковка!F46+Урусово!F48+'Ш-Голицыно'!F47</f>
        <v>11683.499999999998</v>
      </c>
      <c r="F102" s="29">
        <f t="shared" si="2"/>
        <v>0.9470599679003938</v>
      </c>
      <c r="G102" s="29">
        <f t="shared" si="3"/>
        <v>1.230865667239072</v>
      </c>
    </row>
    <row r="103" spans="1:7" ht="21" customHeight="1">
      <c r="A103" s="85"/>
      <c r="B103" s="125" t="s">
        <v>297</v>
      </c>
      <c r="C103" s="231">
        <f>'Кр-звезда'!D50+Макарово!D49+Октябрьский!D48+Салтыковка!D48+Урусово!D50+'Ш-Голицыно'!D49</f>
        <v>1.7</v>
      </c>
      <c r="D103" s="231">
        <f>'Кр-звезда'!E50+Макарово!E49+Октябрьский!E48+Салтыковка!E48+Урусово!E50+'Ш-Голицыно'!E49</f>
        <v>7.5</v>
      </c>
      <c r="E103" s="231">
        <f>'Кр-звезда'!F50+Макарово!F49+Октябрьский!F48+Салтыковка!F48+Урусово!F50+'Ш-Голицыно'!F49</f>
        <v>0</v>
      </c>
      <c r="F103" s="29">
        <f t="shared" si="2"/>
        <v>0</v>
      </c>
      <c r="G103" s="29">
        <f t="shared" si="3"/>
        <v>0</v>
      </c>
    </row>
    <row r="104" spans="1:7" ht="21" customHeight="1">
      <c r="A104" s="85"/>
      <c r="B104" s="125" t="s">
        <v>225</v>
      </c>
      <c r="C104" s="231">
        <f>'Кр-звезда'!D49+Макарово!D48+Октябрьский!D47+Салтыковка!D47+Урусово!D49+'Ш-Голицыно'!D48</f>
        <v>22.1</v>
      </c>
      <c r="D104" s="231">
        <f>'Кр-звезда'!E49+Макарово!E48+Октябрьский!E47+Салтыковка!E47+Урусово!E49+'Ш-Голицыно'!E48</f>
        <v>40.4</v>
      </c>
      <c r="E104" s="231">
        <f>'Кр-звезда'!F49+Макарово!F48+Октябрьский!F47+Салтыковка!F47+Урусово!F49+'Ш-Голицыно'!F48</f>
        <v>22.1</v>
      </c>
      <c r="F104" s="29">
        <f t="shared" si="2"/>
        <v>1</v>
      </c>
      <c r="G104" s="29">
        <f t="shared" si="3"/>
        <v>0.5470297029702971</v>
      </c>
    </row>
    <row r="105" spans="1:7" ht="21" customHeight="1">
      <c r="A105" s="85"/>
      <c r="B105" s="125" t="s">
        <v>176</v>
      </c>
      <c r="C105" s="231">
        <f>'МО г.Ртищево'!D88+'Кр-звезда'!D51+Макарово!D50+Октябрьский!D49+Салтыковка!D49+Урусово!D51+'Ш-Голицыно'!D50</f>
        <v>14367.800000000001</v>
      </c>
      <c r="D105" s="231">
        <f>'МО г.Ртищево'!E88+'Кр-звезда'!E51+Макарово!E50+Октябрьский!E49+Салтыковка!E49+Урусово!E51+'Ш-Голицыно'!E50</f>
        <v>10979.3</v>
      </c>
      <c r="E105" s="231">
        <f>'МО г.Ртищево'!F88+'Кр-звезда'!F51+Макарово!F50+Октябрьский!F49+Салтыковка!F49+Урусово!F51+'Ш-Голицыно'!F50</f>
        <v>13037.900000000001</v>
      </c>
      <c r="F105" s="29">
        <f t="shared" si="2"/>
        <v>0.9074388563315191</v>
      </c>
      <c r="G105" s="29">
        <f t="shared" si="3"/>
        <v>1.1874982922408535</v>
      </c>
    </row>
    <row r="106" spans="1:7" ht="21.75" customHeight="1">
      <c r="A106" s="129" t="s">
        <v>127</v>
      </c>
      <c r="B106" s="130" t="s">
        <v>125</v>
      </c>
      <c r="C106" s="227">
        <f>C107</f>
        <v>4.1</v>
      </c>
      <c r="D106" s="227">
        <f>D107</f>
        <v>3.6999999999999997</v>
      </c>
      <c r="E106" s="227">
        <f>E107</f>
        <v>4.1</v>
      </c>
      <c r="F106" s="29">
        <f t="shared" si="2"/>
        <v>1</v>
      </c>
      <c r="G106" s="29">
        <f t="shared" si="3"/>
        <v>1.1081081081081081</v>
      </c>
    </row>
    <row r="107" spans="1:7" ht="33" customHeight="1">
      <c r="A107" s="236" t="s">
        <v>121</v>
      </c>
      <c r="B107" s="237" t="s">
        <v>231</v>
      </c>
      <c r="C107" s="231">
        <f>'Кр-звезда'!D53+Макарово!D52+Октябрьский!D52+Салтыковка!D51+Урусово!D53+'Ш-Голицыно'!D52</f>
        <v>4.1</v>
      </c>
      <c r="D107" s="231">
        <f>'Кр-звезда'!E53+Макарово!E52+Октябрьский!E52+Салтыковка!E51+Урусово!E53+'Ш-Голицыно'!E52</f>
        <v>3.6999999999999997</v>
      </c>
      <c r="E107" s="231">
        <f>'Кр-звезда'!F53+Макарово!F52+Октябрьский!F52+Салтыковка!F51+Урусово!F53+'Ш-Голицыно'!F52</f>
        <v>4.1</v>
      </c>
      <c r="F107" s="29">
        <f t="shared" si="2"/>
        <v>1</v>
      </c>
      <c r="G107" s="29">
        <f t="shared" si="3"/>
        <v>1.1081081081081081</v>
      </c>
    </row>
    <row r="108" spans="1:7" ht="18" customHeight="1">
      <c r="A108" s="90" t="s">
        <v>46</v>
      </c>
      <c r="B108" s="89" t="s">
        <v>47</v>
      </c>
      <c r="C108" s="227">
        <f>C109+C110+C111+C112</f>
        <v>467732.30000000005</v>
      </c>
      <c r="D108" s="227">
        <f>D109+D110+D111+D112</f>
        <v>375711.39999999997</v>
      </c>
      <c r="E108" s="227">
        <f>E109+E110+E111+E112</f>
        <v>410045.60000000003</v>
      </c>
      <c r="F108" s="29">
        <f t="shared" si="2"/>
        <v>0.8766672731389301</v>
      </c>
      <c r="G108" s="29">
        <f t="shared" si="3"/>
        <v>1.0913845041699561</v>
      </c>
    </row>
    <row r="109" spans="1:7" ht="15.75">
      <c r="A109" s="85" t="s">
        <v>48</v>
      </c>
      <c r="B109" s="84" t="s">
        <v>49</v>
      </c>
      <c r="C109" s="231">
        <f>МР!D98</f>
        <v>134603.6</v>
      </c>
      <c r="D109" s="231">
        <f>МР!E98</f>
        <v>108708</v>
      </c>
      <c r="E109" s="231">
        <f>МР!F98</f>
        <v>119813.1</v>
      </c>
      <c r="F109" s="29">
        <f t="shared" si="2"/>
        <v>0.8901180949097944</v>
      </c>
      <c r="G109" s="29">
        <f t="shared" si="3"/>
        <v>1.1021553151561982</v>
      </c>
    </row>
    <row r="110" spans="1:7" ht="15.75">
      <c r="A110" s="85" t="s">
        <v>50</v>
      </c>
      <c r="B110" s="84" t="s">
        <v>150</v>
      </c>
      <c r="C110" s="231">
        <f>МР!D100+'МО г.Ртищево'!D90</f>
        <v>305756.2</v>
      </c>
      <c r="D110" s="231">
        <f>МР!E100+'МО г.Ртищево'!E90</f>
        <v>242296.5</v>
      </c>
      <c r="E110" s="231">
        <f>МР!F100+'МО г.Ртищево'!F90</f>
        <v>265029.9</v>
      </c>
      <c r="F110" s="29">
        <f aca="true" t="shared" si="4" ref="F110:F131">E110/C110</f>
        <v>0.8668013927436304</v>
      </c>
      <c r="G110" s="29">
        <f aca="true" t="shared" si="5" ref="G110:G131">E110/D110</f>
        <v>1.0938247147606344</v>
      </c>
    </row>
    <row r="111" spans="1:7" ht="15.75">
      <c r="A111" s="85" t="s">
        <v>51</v>
      </c>
      <c r="B111" s="84" t="s">
        <v>52</v>
      </c>
      <c r="C111" s="231">
        <f>МР!D101+'Кр-звезда'!D57+Макарово!D56+Октябрьский!D56+Салтыковка!D55+Урусово!D57+'Ш-Голицыно'!D56</f>
        <v>4224.5</v>
      </c>
      <c r="D111" s="231">
        <f>МР!E101+'Кр-звезда'!E57+Макарово!E56+Октябрьский!E56+Салтыковка!E55+Урусово!E57+'Ш-Голицыно'!E56</f>
        <v>4252.8</v>
      </c>
      <c r="E111" s="231">
        <f>МР!F101+'Кр-звезда'!F57+Макарово!F56+Октябрьский!F56+Салтыковка!F55+Урусово!F57+'Ш-Голицыно'!F56</f>
        <v>3495.9</v>
      </c>
      <c r="F111" s="29">
        <f t="shared" si="4"/>
        <v>0.827529885193514</v>
      </c>
      <c r="G111" s="29">
        <f t="shared" si="5"/>
        <v>0.8220231376975169</v>
      </c>
    </row>
    <row r="112" spans="1:7" ht="15.75">
      <c r="A112" s="85" t="s">
        <v>53</v>
      </c>
      <c r="B112" s="84" t="s">
        <v>54</v>
      </c>
      <c r="C112" s="231">
        <f>МР!D103</f>
        <v>23148</v>
      </c>
      <c r="D112" s="231">
        <f>МР!E103</f>
        <v>20454.1</v>
      </c>
      <c r="E112" s="231">
        <f>МР!F103</f>
        <v>21706.7</v>
      </c>
      <c r="F112" s="29">
        <f t="shared" si="4"/>
        <v>0.9377354415068256</v>
      </c>
      <c r="G112" s="29">
        <f t="shared" si="5"/>
        <v>1.0612395558836616</v>
      </c>
    </row>
    <row r="113" spans="1:7" ht="15.75">
      <c r="A113" s="85"/>
      <c r="B113" s="84" t="s">
        <v>55</v>
      </c>
      <c r="C113" s="231">
        <f>МР!D104</f>
        <v>486.1</v>
      </c>
      <c r="D113" s="231">
        <f>МР!E104</f>
        <v>490.7</v>
      </c>
      <c r="E113" s="231">
        <f>МР!F104</f>
        <v>288.2</v>
      </c>
      <c r="F113" s="29">
        <f t="shared" si="4"/>
        <v>0.5928821230199547</v>
      </c>
      <c r="G113" s="29">
        <f t="shared" si="5"/>
        <v>0.5873242306908498</v>
      </c>
    </row>
    <row r="114" spans="1:7" ht="15.75">
      <c r="A114" s="90" t="s">
        <v>56</v>
      </c>
      <c r="B114" s="89" t="s">
        <v>155</v>
      </c>
      <c r="C114" s="227">
        <f>C115+C116</f>
        <v>67059</v>
      </c>
      <c r="D114" s="227">
        <f>D115+D116</f>
        <v>56610.100000000006</v>
      </c>
      <c r="E114" s="227">
        <f>E115+E116</f>
        <v>63070.700000000004</v>
      </c>
      <c r="F114" s="29">
        <f t="shared" si="4"/>
        <v>0.9405255073890157</v>
      </c>
      <c r="G114" s="29">
        <f t="shared" si="5"/>
        <v>1.114124511350448</v>
      </c>
    </row>
    <row r="115" spans="1:7" ht="15.75">
      <c r="A115" s="85" t="s">
        <v>57</v>
      </c>
      <c r="B115" s="84" t="s">
        <v>58</v>
      </c>
      <c r="C115" s="231">
        <f>МР!D106</f>
        <v>63586.5</v>
      </c>
      <c r="D115" s="231">
        <f>МР!E106</f>
        <v>53816.8</v>
      </c>
      <c r="E115" s="231">
        <f>МР!F106</f>
        <v>59866.9</v>
      </c>
      <c r="F115" s="29">
        <f t="shared" si="4"/>
        <v>0.9415033065194657</v>
      </c>
      <c r="G115" s="29">
        <f t="shared" si="5"/>
        <v>1.1124202851154286</v>
      </c>
    </row>
    <row r="116" spans="1:7" ht="15.75">
      <c r="A116" s="85" t="s">
        <v>59</v>
      </c>
      <c r="B116" s="84" t="s">
        <v>109</v>
      </c>
      <c r="C116" s="231">
        <f>МР!D107</f>
        <v>3472.5</v>
      </c>
      <c r="D116" s="231">
        <f>МР!E107</f>
        <v>2793.3</v>
      </c>
      <c r="E116" s="231">
        <f>МР!F107</f>
        <v>3203.8</v>
      </c>
      <c r="F116" s="29">
        <f t="shared" si="4"/>
        <v>0.9226205903527719</v>
      </c>
      <c r="G116" s="29">
        <f t="shared" si="5"/>
        <v>1.146958794257688</v>
      </c>
    </row>
    <row r="117" spans="1:7" ht="16.5" customHeight="1">
      <c r="A117" s="90" t="s">
        <v>60</v>
      </c>
      <c r="B117" s="89" t="s">
        <v>61</v>
      </c>
      <c r="C117" s="227">
        <f>C118+C119+C123+C120+C121+C122</f>
        <v>22186.899999999998</v>
      </c>
      <c r="D117" s="227">
        <f>D118+D119+D123+D120+D121+D122</f>
        <v>16580.7</v>
      </c>
      <c r="E117" s="227">
        <f>E118+E119+E123+E120+E121+E122</f>
        <v>15816.400000000001</v>
      </c>
      <c r="F117" s="29">
        <f t="shared" si="4"/>
        <v>0.712871108627163</v>
      </c>
      <c r="G117" s="29">
        <f t="shared" si="5"/>
        <v>0.9539042380599131</v>
      </c>
    </row>
    <row r="118" spans="1:7" ht="15.75">
      <c r="A118" s="85" t="s">
        <v>62</v>
      </c>
      <c r="B118" s="132" t="s">
        <v>211</v>
      </c>
      <c r="C118" s="231">
        <f>МР!D110+'МО г.Ртищево'!D92+'Кр-звезда'!D59+Макарово!D55+Октябрьский!D58+Салтыковка!D57+Урусово!D59+'Ш-Голицыно'!D57</f>
        <v>1984.8</v>
      </c>
      <c r="D118" s="231">
        <f>МР!E110+'МО г.Ртищево'!E92+'Кр-звезда'!E59+Макарово!E55+Октябрьский!E58+Салтыковка!E57+Урусово!E59+'Ш-Голицыно'!E57</f>
        <v>1603.1</v>
      </c>
      <c r="E118" s="231">
        <f>МР!F110+'МО г.Ртищево'!F92+'Кр-звезда'!F59+Макарово!F55+Октябрьский!F58+Салтыковка!F57+Урусово!F59+'Ш-Голицыно'!F57</f>
        <v>1687.6000000000001</v>
      </c>
      <c r="F118" s="29">
        <f t="shared" si="4"/>
        <v>0.8502619911326079</v>
      </c>
      <c r="G118" s="29">
        <f t="shared" si="5"/>
        <v>1.0527103736510512</v>
      </c>
    </row>
    <row r="119" spans="1:7" ht="31.5">
      <c r="A119" s="85" t="s">
        <v>63</v>
      </c>
      <c r="B119" s="132" t="s">
        <v>381</v>
      </c>
      <c r="C119" s="231">
        <f>МР!D111</f>
        <v>14123</v>
      </c>
      <c r="D119" s="231">
        <f>МР!E111</f>
        <v>11035.2</v>
      </c>
      <c r="E119" s="231">
        <f>МР!F111</f>
        <v>9335.1</v>
      </c>
      <c r="F119" s="29">
        <f t="shared" si="4"/>
        <v>0.6609856262833675</v>
      </c>
      <c r="G119" s="29">
        <f t="shared" si="5"/>
        <v>0.8459384515006524</v>
      </c>
    </row>
    <row r="120" spans="1:7" ht="47.25">
      <c r="A120" s="85"/>
      <c r="B120" s="84" t="s">
        <v>392</v>
      </c>
      <c r="C120" s="231">
        <f>МР!D113</f>
        <v>157.8</v>
      </c>
      <c r="D120" s="231">
        <f>МР!E113</f>
        <v>157.8</v>
      </c>
      <c r="E120" s="231">
        <f>МР!F113</f>
        <v>73.7</v>
      </c>
      <c r="F120" s="29">
        <f t="shared" si="4"/>
        <v>0.4670468948035488</v>
      </c>
      <c r="G120" s="29">
        <f t="shared" si="5"/>
        <v>0.4670468948035488</v>
      </c>
    </row>
    <row r="121" spans="1:7" ht="31.5">
      <c r="A121" s="85"/>
      <c r="B121" s="84" t="s">
        <v>394</v>
      </c>
      <c r="C121" s="231">
        <f>МР!D114</f>
        <v>85</v>
      </c>
      <c r="D121" s="231">
        <f>МР!E114</f>
        <v>85</v>
      </c>
      <c r="E121" s="231">
        <f>МР!F114</f>
        <v>60</v>
      </c>
      <c r="F121" s="29">
        <f t="shared" si="4"/>
        <v>0.7058823529411765</v>
      </c>
      <c r="G121" s="29">
        <f t="shared" si="5"/>
        <v>0.7058823529411765</v>
      </c>
    </row>
    <row r="122" spans="1:7" ht="31.5">
      <c r="A122" s="85"/>
      <c r="B122" s="84" t="s">
        <v>258</v>
      </c>
      <c r="C122" s="231">
        <f>МР!D115</f>
        <v>260.5</v>
      </c>
      <c r="D122" s="231">
        <f>МР!E115</f>
        <v>260.5</v>
      </c>
      <c r="E122" s="231">
        <f>МР!F115</f>
        <v>89.6</v>
      </c>
      <c r="F122" s="29">
        <f t="shared" si="4"/>
        <v>0.34395393474088287</v>
      </c>
      <c r="G122" s="29">
        <f t="shared" si="5"/>
        <v>0.34395393474088287</v>
      </c>
    </row>
    <row r="123" spans="1:7" ht="31.5">
      <c r="A123" s="85" t="s">
        <v>64</v>
      </c>
      <c r="B123" s="84" t="s">
        <v>373</v>
      </c>
      <c r="C123" s="231">
        <f>МР!D119</f>
        <v>5575.8</v>
      </c>
      <c r="D123" s="231">
        <f>МР!E119</f>
        <v>3439.1</v>
      </c>
      <c r="E123" s="231">
        <f>МР!F119</f>
        <v>4570.4</v>
      </c>
      <c r="F123" s="29">
        <f t="shared" si="4"/>
        <v>0.8196850676136159</v>
      </c>
      <c r="G123" s="29">
        <f t="shared" si="5"/>
        <v>1.3289523421825478</v>
      </c>
    </row>
    <row r="124" spans="1:7" ht="21" customHeight="1">
      <c r="A124" s="129" t="s">
        <v>65</v>
      </c>
      <c r="B124" s="130" t="s">
        <v>130</v>
      </c>
      <c r="C124" s="227">
        <f>C125+C126</f>
        <v>26354.7</v>
      </c>
      <c r="D124" s="227">
        <f>D125+D126</f>
        <v>22749.4</v>
      </c>
      <c r="E124" s="227">
        <f>E125+E126</f>
        <v>23110.100000000002</v>
      </c>
      <c r="F124" s="29">
        <f t="shared" si="4"/>
        <v>0.8768872345350166</v>
      </c>
      <c r="G124" s="29">
        <f t="shared" si="5"/>
        <v>1.0158553632183707</v>
      </c>
    </row>
    <row r="125" spans="1:7" ht="15.75" customHeight="1">
      <c r="A125" s="85" t="s">
        <v>66</v>
      </c>
      <c r="B125" s="84" t="s">
        <v>131</v>
      </c>
      <c r="C125" s="231">
        <f>'МО г.Ртищево'!D94</f>
        <v>25724.7</v>
      </c>
      <c r="D125" s="231">
        <f>'МО г.Ртищево'!E94</f>
        <v>22247.7</v>
      </c>
      <c r="E125" s="231">
        <f>'МО г.Ртищево'!F94</f>
        <v>22495.7</v>
      </c>
      <c r="F125" s="29">
        <f t="shared" si="4"/>
        <v>0.8744786139391324</v>
      </c>
      <c r="G125" s="29">
        <f t="shared" si="5"/>
        <v>1.0111472197125995</v>
      </c>
    </row>
    <row r="126" spans="1:7" ht="18.75" customHeight="1">
      <c r="A126" s="85" t="s">
        <v>132</v>
      </c>
      <c r="B126" s="84" t="s">
        <v>133</v>
      </c>
      <c r="C126" s="231">
        <f>МР!D122</f>
        <v>630</v>
      </c>
      <c r="D126" s="231">
        <f>МР!E122</f>
        <v>501.7</v>
      </c>
      <c r="E126" s="231">
        <f>МР!F122</f>
        <v>614.4</v>
      </c>
      <c r="F126" s="29">
        <f t="shared" si="4"/>
        <v>0.9752380952380952</v>
      </c>
      <c r="G126" s="29">
        <f t="shared" si="5"/>
        <v>1.2246362367948973</v>
      </c>
    </row>
    <row r="127" spans="1:7" ht="21.75" customHeight="1">
      <c r="A127" s="129" t="s">
        <v>134</v>
      </c>
      <c r="B127" s="130" t="s">
        <v>135</v>
      </c>
      <c r="C127" s="227">
        <f>C128</f>
        <v>679.9</v>
      </c>
      <c r="D127" s="227">
        <f>D128</f>
        <v>548.6</v>
      </c>
      <c r="E127" s="227">
        <f>E128</f>
        <v>646.6999999999999</v>
      </c>
      <c r="F127" s="29">
        <f t="shared" si="4"/>
        <v>0.9511692896014119</v>
      </c>
      <c r="G127" s="29">
        <f t="shared" si="5"/>
        <v>1.1788188115202332</v>
      </c>
    </row>
    <row r="128" spans="1:7" ht="15.75">
      <c r="A128" s="85" t="s">
        <v>136</v>
      </c>
      <c r="B128" s="84" t="s">
        <v>137</v>
      </c>
      <c r="C128" s="231">
        <f>МР!D125+'МО г.Ртищево'!D96</f>
        <v>679.9</v>
      </c>
      <c r="D128" s="231">
        <f>МР!E125+'МО г.Ртищево'!E96</f>
        <v>548.6</v>
      </c>
      <c r="E128" s="231">
        <f>МР!F125+'МО г.Ртищево'!F96</f>
        <v>646.6999999999999</v>
      </c>
      <c r="F128" s="29">
        <f t="shared" si="4"/>
        <v>0.9511692896014119</v>
      </c>
      <c r="G128" s="29">
        <f t="shared" si="5"/>
        <v>1.1788188115202332</v>
      </c>
    </row>
    <row r="129" spans="1:7" ht="32.25" customHeight="1">
      <c r="A129" s="129" t="s">
        <v>138</v>
      </c>
      <c r="B129" s="130" t="s">
        <v>139</v>
      </c>
      <c r="C129" s="227">
        <f>C130</f>
        <v>1170</v>
      </c>
      <c r="D129" s="227">
        <f>D130</f>
        <v>1084</v>
      </c>
      <c r="E129" s="227">
        <f>E130</f>
        <v>920.1</v>
      </c>
      <c r="F129" s="29">
        <f t="shared" si="4"/>
        <v>0.7864102564102564</v>
      </c>
      <c r="G129" s="29">
        <f t="shared" si="5"/>
        <v>0.8488007380073801</v>
      </c>
    </row>
    <row r="130" spans="1:7" ht="15" customHeight="1">
      <c r="A130" s="85" t="s">
        <v>141</v>
      </c>
      <c r="B130" s="84" t="s">
        <v>140</v>
      </c>
      <c r="C130" s="231">
        <f>МР!D127</f>
        <v>1170</v>
      </c>
      <c r="D130" s="231">
        <f>МР!E127</f>
        <v>1084</v>
      </c>
      <c r="E130" s="231">
        <f>МР!F127</f>
        <v>920.1</v>
      </c>
      <c r="F130" s="29">
        <f t="shared" si="4"/>
        <v>0.7864102564102564</v>
      </c>
      <c r="G130" s="29">
        <f t="shared" si="5"/>
        <v>0.8488007380073801</v>
      </c>
    </row>
    <row r="131" spans="1:7" ht="22.5" customHeight="1">
      <c r="A131" s="85"/>
      <c r="B131" s="89" t="s">
        <v>68</v>
      </c>
      <c r="C131" s="227">
        <f>C39+C106+C58+C60+C67+C83+C108+C114+C117+C124+C127+C129</f>
        <v>768823.8</v>
      </c>
      <c r="D131" s="227">
        <f>D39+D106+D58+D60+D67+D83+D108+D114+D117+D124+D127+D129</f>
        <v>636449.3999999999</v>
      </c>
      <c r="E131" s="227">
        <f>E39+E106+E58+E60+E67+E83+E108+E114+E117+E124+E127+E129</f>
        <v>655636.7999999999</v>
      </c>
      <c r="F131" s="28">
        <f t="shared" si="4"/>
        <v>0.852779011263699</v>
      </c>
      <c r="G131" s="28">
        <f t="shared" si="5"/>
        <v>1.0301475655409527</v>
      </c>
    </row>
    <row r="132" spans="3:6" ht="15.75">
      <c r="C132" s="136"/>
      <c r="D132" s="136"/>
      <c r="E132" s="136"/>
      <c r="F132" s="238"/>
    </row>
    <row r="133" spans="3:6" ht="15">
      <c r="C133" s="136"/>
      <c r="D133" s="136"/>
      <c r="E133" s="136"/>
      <c r="F133" s="239"/>
    </row>
    <row r="134" spans="2:6" ht="15.75">
      <c r="B134" s="138" t="s">
        <v>93</v>
      </c>
      <c r="C134" s="136"/>
      <c r="D134" s="136"/>
      <c r="E134" s="136">
        <v>9459.3</v>
      </c>
      <c r="F134" s="240"/>
    </row>
    <row r="135" spans="2:6" ht="15.75">
      <c r="B135" s="138"/>
      <c r="C135" s="136"/>
      <c r="D135" s="136"/>
      <c r="E135" s="136"/>
      <c r="F135" s="240"/>
    </row>
    <row r="136" spans="2:6" ht="15.75">
      <c r="B136" s="138" t="s">
        <v>84</v>
      </c>
      <c r="C136" s="136"/>
      <c r="D136" s="136"/>
      <c r="E136" s="136"/>
      <c r="F136" s="240"/>
    </row>
    <row r="137" spans="2:7" ht="15.75">
      <c r="B137" s="138" t="s">
        <v>85</v>
      </c>
      <c r="C137" s="136"/>
      <c r="D137" s="136"/>
      <c r="E137" s="136">
        <v>9600</v>
      </c>
      <c r="F137" s="240"/>
      <c r="G137" s="43"/>
    </row>
    <row r="138" spans="2:6" ht="15.75">
      <c r="B138" s="138"/>
      <c r="C138" s="136"/>
      <c r="D138" s="136"/>
      <c r="E138" s="136"/>
      <c r="F138" s="240"/>
    </row>
    <row r="139" spans="2:6" ht="15.75">
      <c r="B139" s="138" t="s">
        <v>86</v>
      </c>
      <c r="C139" s="136"/>
      <c r="D139" s="136"/>
      <c r="E139" s="136">
        <v>10000</v>
      </c>
      <c r="F139" s="240"/>
    </row>
    <row r="140" spans="2:7" ht="15.75">
      <c r="B140" s="138" t="s">
        <v>87</v>
      </c>
      <c r="C140" s="136"/>
      <c r="D140" s="136"/>
      <c r="E140" s="136"/>
      <c r="F140" s="240"/>
      <c r="G140" s="44"/>
    </row>
    <row r="141" spans="2:6" ht="15.75">
      <c r="B141" s="138"/>
      <c r="C141" s="136"/>
      <c r="D141" s="136"/>
      <c r="E141" s="136"/>
      <c r="F141" s="240"/>
    </row>
    <row r="142" spans="2:6" ht="15.75">
      <c r="B142" s="138" t="s">
        <v>88</v>
      </c>
      <c r="C142" s="136"/>
      <c r="D142" s="136"/>
      <c r="E142" s="136"/>
      <c r="F142" s="240"/>
    </row>
    <row r="143" spans="2:7" ht="15.75">
      <c r="B143" s="138" t="s">
        <v>89</v>
      </c>
      <c r="C143" s="136"/>
      <c r="D143" s="136"/>
      <c r="E143" s="136">
        <v>6075</v>
      </c>
      <c r="F143" s="240"/>
      <c r="G143" s="45"/>
    </row>
    <row r="144" spans="2:6" ht="15.75">
      <c r="B144" s="138"/>
      <c r="C144" s="136"/>
      <c r="D144" s="136"/>
      <c r="E144" s="136"/>
      <c r="F144" s="240"/>
    </row>
    <row r="145" spans="2:6" ht="15.75">
      <c r="B145" s="138" t="s">
        <v>90</v>
      </c>
      <c r="C145" s="136"/>
      <c r="D145" s="136"/>
      <c r="E145" s="136"/>
      <c r="F145" s="240"/>
    </row>
    <row r="146" spans="1:7" ht="15.75">
      <c r="A146" s="134"/>
      <c r="B146" s="138" t="s">
        <v>91</v>
      </c>
      <c r="C146" s="136"/>
      <c r="D146" s="136"/>
      <c r="E146" s="136">
        <v>9000</v>
      </c>
      <c r="F146" s="240"/>
      <c r="G146" s="46"/>
    </row>
    <row r="147" spans="1:6" ht="12" customHeight="1" hidden="1">
      <c r="A147" s="134"/>
      <c r="B147" s="138"/>
      <c r="C147" s="136"/>
      <c r="D147" s="136"/>
      <c r="E147" s="136"/>
      <c r="F147" s="240"/>
    </row>
    <row r="148" spans="1:6" ht="5.25" customHeight="1" hidden="1">
      <c r="A148" s="134"/>
      <c r="B148" s="138"/>
      <c r="C148" s="136"/>
      <c r="D148" s="136"/>
      <c r="E148" s="136"/>
      <c r="F148" s="240"/>
    </row>
    <row r="149" spans="1:7" ht="45" customHeight="1">
      <c r="A149" s="134"/>
      <c r="B149" s="138" t="s">
        <v>92</v>
      </c>
      <c r="C149" s="136"/>
      <c r="D149" s="136"/>
      <c r="E149" s="136">
        <f>E34+E134-E131+E137+E139-E143-E146</f>
        <v>12160.000000000116</v>
      </c>
      <c r="F149" s="240"/>
      <c r="G149" s="47"/>
    </row>
    <row r="150" spans="1:6" ht="15">
      <c r="A150" s="134"/>
      <c r="C150" s="136"/>
      <c r="D150" s="136"/>
      <c r="E150" s="136"/>
      <c r="F150" s="240"/>
    </row>
    <row r="151" spans="1:6" ht="15" hidden="1">
      <c r="A151" s="134"/>
      <c r="C151" s="136"/>
      <c r="D151" s="136"/>
      <c r="E151" s="136"/>
      <c r="F151" s="240"/>
    </row>
    <row r="152" spans="1:6" ht="15.75">
      <c r="A152" s="134"/>
      <c r="B152" s="138" t="s">
        <v>94</v>
      </c>
      <c r="C152" s="136"/>
      <c r="D152" s="136"/>
      <c r="E152" s="136"/>
      <c r="F152" s="240"/>
    </row>
    <row r="153" spans="1:6" ht="15.75">
      <c r="A153" s="134"/>
      <c r="B153" s="138" t="s">
        <v>95</v>
      </c>
      <c r="C153" s="136"/>
      <c r="D153" s="136"/>
      <c r="E153" s="136"/>
      <c r="F153" s="240"/>
    </row>
    <row r="154" spans="1:6" ht="15.75">
      <c r="A154" s="134"/>
      <c r="B154" s="138" t="s">
        <v>96</v>
      </c>
      <c r="C154" s="136"/>
      <c r="D154" s="136"/>
      <c r="E154" s="136"/>
      <c r="F154" s="240"/>
    </row>
  </sheetData>
  <sheetProtection/>
  <mergeCells count="16">
    <mergeCell ref="A36:G36"/>
    <mergeCell ref="F37:F38"/>
    <mergeCell ref="G37:G38"/>
    <mergeCell ref="A37:A38"/>
    <mergeCell ref="B37:B38"/>
    <mergeCell ref="C37:C38"/>
    <mergeCell ref="E37:E38"/>
    <mergeCell ref="D37:D38"/>
    <mergeCell ref="A1:G1"/>
    <mergeCell ref="A2:A3"/>
    <mergeCell ref="B2:B3"/>
    <mergeCell ref="C2:C3"/>
    <mergeCell ref="E2:E3"/>
    <mergeCell ref="G2:G3"/>
    <mergeCell ref="D2:D3"/>
    <mergeCell ref="F2:F3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2016-12-08T11:19:18Z</cp:lastPrinted>
  <dcterms:created xsi:type="dcterms:W3CDTF">1996-10-08T23:32:33Z</dcterms:created>
  <dcterms:modified xsi:type="dcterms:W3CDTF">2016-12-08T11:19:22Z</dcterms:modified>
  <cp:category/>
  <cp:version/>
  <cp:contentType/>
  <cp:contentStatus/>
</cp:coreProperties>
</file>