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<sst xmlns="http://schemas.openxmlformats.org/spreadsheetml/2006/main" count="1738" uniqueCount="568">
  <si>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</si>
  <si>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</si>
  <si>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</si>
  <si>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</si>
  <si>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</si>
  <si>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</si>
  <si>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</si>
  <si>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</si>
  <si>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</si>
  <si>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</si>
  <si>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</si>
  <si>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</si>
  <si>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</si>
  <si>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</si>
  <si>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</si>
  <si>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</si>
  <si>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</si>
  <si>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</si>
  <si>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</si>
  <si>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</si>
  <si>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</si>
  <si>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</si>
  <si>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</si>
  <si>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</si>
  <si>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</si>
  <si>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</si>
  <si>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</si>
  <si>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</si>
  <si>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</si>
  <si>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</si>
  <si>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</si>
  <si>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</si>
  <si>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</si>
  <si>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</si>
  <si>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</si>
  <si>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</si>
  <si>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</si>
  <si>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</si>
  <si>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</si>
  <si>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</si>
  <si>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</si>
  <si>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</si>
  <si>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</si>
  <si>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</si>
  <si>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</si>
  <si>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</si>
  <si>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</si>
  <si>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</si>
  <si>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</si>
  <si>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</si>
  <si>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</si>
  <si>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</si>
  <si>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</si>
  <si>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</si>
  <si>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</si>
  <si>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</si>
  <si>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</si>
  <si>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</si>
  <si>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</si>
  <si>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</si>
  <si>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</si>
  <si>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</si>
  <si>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</si>
  <si>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</si>
  <si>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</si>
  <si>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</si>
  <si>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</si>
  <si>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</si>
  <si>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</si>
  <si>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</si>
  <si>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</si>
  <si>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</si>
  <si>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</si>
  <si>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</si>
  <si>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</si>
  <si>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</si>
  <si>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</si>
  <si>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</si>
  <si>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</si>
  <si>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</si>
  <si>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</si>
  <si>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</si>
  <si>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</si>
  <si>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</si>
  <si>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</si>
  <si>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</si>
  <si>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</si>
  <si>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</si>
  <si>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</si>
  <si>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</si>
  <si>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</si>
  <si>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</si>
  <si>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</si>
  <si>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</si>
  <si>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</si>
  <si>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</si>
  <si>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</si>
  <si>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</si>
  <si>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</si>
  <si>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</si>
  <si>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</si>
  <si>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</si>
  <si>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</si>
  <si>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</si>
  <si>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</si>
  <si>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</si>
  <si>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</si>
  <si>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</si>
  <si>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</si>
  <si>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</si>
  <si>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</si>
  <si>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</si>
  <si>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</si>
  <si>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</si>
  <si>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</si>
  <si>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</si>
  <si>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</si>
  <si>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</si>
  <si>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</si>
  <si>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</si>
  <si>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</si>
  <si>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</si>
  <si>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</si>
  <si>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</si>
  <si>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</si>
  <si>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</si>
  <si>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</si>
  <si>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</si>
  <si>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</si>
  <si>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</si>
  <si>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</si>
  <si>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</si>
  <si>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</si>
  <si>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</si>
  <si>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</si>
  <si>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</si>
  <si>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</si>
  <si>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</si>
  <si>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</si>
  <si>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</si>
  <si>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</si>
  <si>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</si>
  <si>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</si>
  <si>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</si>
  <si>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</si>
  <si>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</si>
  <si>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</si>
  <si>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</si>
  <si>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</si>
  <si>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</si>
  <si>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</si>
  <si>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</si>
  <si>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</si>
  <si>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</si>
  <si>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</si>
  <si>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</si>
  <si>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</si>
  <si>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</si>
  <si>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</si>
  <si>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</si>
  <si>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</si>
  <si>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</si>
  <si>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</si>
  <si>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</si>
  <si>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</si>
  <si>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</si>
  <si>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</si>
  <si>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</si>
  <si>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</si>
  <si>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</si>
  <si>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</si>
  <si>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</si>
  <si>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</si>
  <si>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</si>
  <si>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</si>
  <si>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</si>
  <si>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</si>
  <si>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</si>
  <si>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</si>
  <si>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</si>
  <si>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</si>
  <si>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</si>
  <si>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</si>
  <si>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</si>
  <si>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</si>
  <si>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</si>
  <si>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</si>
  <si>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</si>
  <si>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</si>
  <si>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</si>
  <si>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</si>
  <si>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</si>
  <si>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</si>
  <si>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</si>
  <si>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</si>
  <si>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</si>
  <si>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</si>
  <si>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</si>
  <si>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</si>
  <si>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</si>
  <si>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</si>
  <si>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</si>
  <si>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</si>
  <si>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</si>
  <si>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</si>
  <si>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</si>
  <si>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</si>
  <si>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</si>
  <si>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</si>
  <si>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</si>
  <si>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</si>
  <si>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</si>
  <si>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</si>
  <si>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</si>
  <si>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</si>
  <si>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</si>
  <si>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</si>
  <si>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</si>
  <si>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</si>
  <si>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</si>
  <si>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</si>
  <si>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</si>
  <si>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</si>
  <si>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</si>
  <si>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</si>
  <si>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</si>
  <si>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</si>
  <si>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</si>
  <si>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</si>
  <si>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</si>
  <si>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</si>
  <si>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</si>
  <si>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</si>
  <si>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</si>
  <si>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</si>
  <si>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</si>
  <si>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</si>
  <si>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</si>
  <si>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</si>
  <si>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</si>
  <si>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</si>
  <si>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</si>
  <si>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</si>
  <si>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</si>
  <si>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</si>
  <si>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</si>
  <si>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</si>
  <si>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</si>
  <si>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</si>
  <si>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</si>
  <si>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</si>
  <si>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</si>
  <si>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</si>
  <si>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</si>
  <si>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</si>
  <si>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</si>
  <si>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</si>
  <si>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</si>
  <si>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</si>
  <si>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</si>
  <si>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</si>
  <si>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</si>
  <si>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</si>
  <si>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</si>
  <si>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</si>
  <si>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</si>
  <si>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</si>
  <si>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</si>
  <si>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</si>
  <si>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</si>
  <si>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</si>
  <si>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</si>
  <si>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</si>
  <si>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</si>
  <si>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</si>
  <si>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</si>
  <si>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</si>
  <si>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</si>
  <si>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</si>
  <si>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</si>
  <si>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</si>
  <si>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</si>
  <si>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</si>
  <si>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</si>
  <si>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</si>
  <si>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</si>
  <si>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Обеспечение первичных мер пожарной безопасности в границах населённых пунктов поселения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</si>
  <si>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</si>
  <si>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</si>
  <si>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</si>
  <si>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</si>
  <si>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</si>
  <si>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</si>
  <si>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</si>
  <si>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</si>
  <si>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</si>
  <si>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</si>
  <si>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</si>
  <si>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</si>
  <si>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</si>
  <si>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</si>
  <si>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</si>
  <si>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</si>
  <si>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</si>
  <si>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</si>
  <si>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</si>
  <si>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</si>
  <si>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</si>
  <si>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</si>
  <si>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</si>
  <si>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</si>
  <si>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</si>
  <si>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</si>
  <si>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</si>
  <si>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</si>
  <si>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</si>
  <si>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</si>
  <si>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</si>
  <si>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</si>
  <si>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</si>
  <si>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</si>
  <si>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</si>
  <si>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</si>
  <si>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</si>
  <si>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</si>
  <si>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</si>
  <si>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</si>
  <si>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</si>
  <si>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</si>
  <si>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</si>
  <si>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</si>
  <si>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</si>
  <si>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</si>
  <si>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</si>
  <si>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</si>
  <si>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</si>
  <si>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</si>
  <si>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</si>
  <si>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</si>
  <si>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</si>
  <si>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</si>
  <si>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</si>
  <si>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991000000</t>
  </si>
  <si>
    <t>Расходы на судебные издержки и исполнение судебных решений( в том числе обл. ср-ва)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</si>
  <si>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</si>
  <si>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</si>
  <si>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</si>
  <si>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</si>
  <si>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</si>
  <si>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</si>
  <si>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</si>
  <si>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</si>
  <si>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</si>
  <si>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</si>
  <si>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</si>
  <si>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</si>
  <si>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</si>
  <si>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</si>
  <si>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</si>
  <si>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</si>
  <si>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</si>
  <si>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</si>
  <si>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</si>
  <si>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</si>
  <si>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</si>
  <si>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</si>
  <si>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</si>
  <si>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</si>
  <si>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</si>
  <si>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</si>
  <si>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</si>
  <si>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Реализация мероприятий по обеспечению жильем молодых семей - за счет средств местного бюджета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</si>
  <si>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</si>
  <si>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</si>
  <si>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</si>
  <si>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</si>
  <si>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</si>
  <si>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75308G0Д80</t>
  </si>
  <si>
    <t>Диагностика моста через р. Ольшанка</t>
  </si>
  <si>
    <t>75309G0Д20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</si>
  <si>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</si>
  <si>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</si>
  <si>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</si>
  <si>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</si>
  <si>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</si>
  <si>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</si>
  <si>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</si>
  <si>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</si>
  <si>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</si>
  <si>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</si>
  <si>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</si>
  <si>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</si>
  <si>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</si>
  <si>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</si>
  <si>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</si>
  <si>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</si>
  <si>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</si>
  <si>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</si>
  <si>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</si>
  <si>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</si>
  <si>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</si>
  <si>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</si>
  <si>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</si>
  <si>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</si>
  <si>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</si>
  <si>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</si>
  <si>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</si>
  <si>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</si>
  <si>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</si>
  <si>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</si>
  <si>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</si>
  <si>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</si>
  <si>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</si>
  <si>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</si>
  <si>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</si>
  <si>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</si>
  <si>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</si>
  <si>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</si>
  <si>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</si>
  <si>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</si>
  <si>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</si>
  <si>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</si>
  <si>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</si>
  <si>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</si>
  <si>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</si>
  <si>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</si>
  <si>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</si>
  <si>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</si>
  <si>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</si>
  <si>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830230Б270</t>
  </si>
  <si>
    <t>Обустройство спортивных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</si>
  <si>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</si>
  <si>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</si>
  <si>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</si>
  <si>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</si>
  <si>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830220Б530</t>
  </si>
  <si>
    <t>830240Б280</t>
  </si>
  <si>
    <t>830250Б490</t>
  </si>
  <si>
    <t>830250Б520</t>
  </si>
  <si>
    <t xml:space="preserve">Приобретение, установка детского уличного игрового оборудования 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</si>
  <si>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</si>
  <si>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</si>
  <si>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Проведение конкурсов по благоустройству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</si>
  <si>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</si>
  <si>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</si>
  <si>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</si>
  <si>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</si>
  <si>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</si>
  <si>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</si>
  <si>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</si>
  <si>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</si>
  <si>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</si>
  <si>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</si>
  <si>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</si>
  <si>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</si>
  <si>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</si>
  <si>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</si>
  <si>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</si>
  <si>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</si>
  <si>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</si>
  <si>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</si>
  <si>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</si>
  <si>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</si>
  <si>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</si>
  <si>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95801S2110</t>
  </si>
  <si>
    <t>95801S2120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</si>
  <si>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</si>
  <si>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</si>
  <si>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Основное мероприятие: «Установка детской площадки в селе Лопатино Краснозвездинского МО»</t>
  </si>
  <si>
    <t>9580000000</t>
  </si>
  <si>
    <t>Основное мероприятие: «Установка детской игровой площадки в отдаленном селе Северка Макаровского МО»</t>
  </si>
  <si>
    <t>95802S2110</t>
  </si>
  <si>
    <t>95802S2120</t>
  </si>
  <si>
    <t>95802S2130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</si>
  <si>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</si>
  <si>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95803S2110</t>
  </si>
  <si>
    <t>95803S2120</t>
  </si>
  <si>
    <t>95803S2130</t>
  </si>
  <si>
    <t>Основное мероприятие: «Модернизация уличного освещения на территории Октябрьского МО в п. Темп, п. Луч, п. Правда, с. Сапожок"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</si>
  <si>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</si>
  <si>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</si>
  <si>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</si>
  <si>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</si>
  <si>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</si>
  <si>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</si>
  <si>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</si>
  <si>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</si>
  <si>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</si>
  <si>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</si>
  <si>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</si>
  <si>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</si>
  <si>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</si>
  <si>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Обеспечение мероприятий в целях реализации 
проектов развития муниципальных образований, основанных на местных инициативах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</si>
  <si>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</si>
  <si>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</si>
  <si>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</si>
  <si>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</si>
  <si>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</si>
  <si>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</si>
  <si>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</si>
  <si>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</si>
  <si>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</si>
  <si>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830000000</t>
  </si>
  <si>
    <t>Муниципальная программа  "Благоустройство населённых пунктов  муниципального образования на 2018 год"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</si>
  <si>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</si>
  <si>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</si>
  <si>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</si>
  <si>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областного бюджета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</si>
  <si>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</si>
  <si>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</si>
  <si>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</si>
  <si>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</si>
  <si>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</si>
  <si>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</si>
  <si>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</si>
  <si>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</si>
  <si>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</si>
  <si>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</si>
  <si>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Подпрограмма "Благоустройство дворовых территорий многоквартирных домов г. Ртищево"</t>
  </si>
  <si>
    <t>830220Б480</t>
  </si>
  <si>
    <t>Прочие мероприятия по благоустройству детских площадок</t>
  </si>
  <si>
    <t xml:space="preserve">Подпрограмма "Модернизация  объектов коммунальной инфраструктуры" </t>
  </si>
  <si>
    <t>Основное мероприятие "Модернизация объектов водоснабжения и водоотведения", за счет полномочий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</si>
  <si>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</si>
  <si>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Межбюджетные трансферты</t>
  </si>
  <si>
    <t>Субсидии бюджетам городских поселений на реализацию программ формирования современной городской среды</t>
  </si>
  <si>
    <t xml:space="preserve">СПРАВКА
об исполнении бюджета Ртищевского района
на 01.05.2019 г.
</t>
  </si>
  <si>
    <t xml:space="preserve">СПРАВКА
об исполнении бюджета МО г. Ртищево
на 01.05.2019г.
</t>
  </si>
  <si>
    <t>СПРАВКА
об исполнении бюджета Краснозвездинского МО
на 01.05.2019г.</t>
  </si>
  <si>
    <t xml:space="preserve">СПРАВКА
об исполнении бюджета Макаровского МО
на 01.05.2019г.                                                                                      </t>
  </si>
  <si>
    <t>СПРАВКА
об исполнении бюджета Октябрьского МО
на 01.05.2019г.</t>
  </si>
  <si>
    <t>СПРАВКА
об исполнении бюджета Салтыковского МО
на 01.05.2019г.</t>
  </si>
  <si>
    <t xml:space="preserve">СПРАВКА
об исполнении бюджета Урусовского МО
на 01.05.2019г.
</t>
  </si>
  <si>
    <t xml:space="preserve">СПРАВКА
об исполнении бюджета Шило-Голицынского МО
на 01.05.2019г.
</t>
  </si>
  <si>
    <t xml:space="preserve">СПРАВКА
об исполнении бюджета Ртищевского района (консолидация)
на 01.05.2019г.                                                                                                                      </t>
  </si>
  <si>
    <t>план на 6 месяцев</t>
  </si>
  <si>
    <t>% к плану 6 месяцев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</si>
  <si>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</si>
  <si>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</si>
  <si>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</si>
  <si>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</si>
  <si>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</si>
  <si>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</si>
  <si>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</si>
  <si>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</si>
  <si>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</si>
  <si>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</si>
  <si>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</si>
  <si>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</si>
  <si>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</si>
  <si>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</si>
  <si>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95801S2121</t>
  </si>
  <si>
    <t>95801S2122</t>
  </si>
  <si>
    <t>95801S2123</t>
  </si>
  <si>
    <t>95801S2124</t>
  </si>
  <si>
    <t>95801S2125</t>
  </si>
  <si>
    <t>95801S2126</t>
  </si>
  <si>
    <t>95801S2130</t>
  </si>
  <si>
    <t>Обустройство детских плолщадок</t>
  </si>
  <si>
    <t>95805S2121</t>
  </si>
  <si>
    <t>95805S2122</t>
  </si>
  <si>
    <t>95805S2123</t>
  </si>
  <si>
    <t>95805S2124</t>
  </si>
  <si>
    <t>95805S2125</t>
  </si>
  <si>
    <t>95805S2126</t>
  </si>
  <si>
    <t>95805S2130</t>
  </si>
  <si>
    <t>32,8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</si>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</sst>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  <numFmt numFmtId="201" formatCode="000\.000\.000"/>
    <numFmt numFmtId="202" formatCode="0\.0\.0"/>
    <numFmt numFmtId="203" formatCode="000"/>
    <numFmt numFmtId="204" formatCode="0000000000"/>
    <numFmt numFmtId="205" formatCode="0000"/>
    <numFmt numFmtId="206" formatCode="000\.00\.000\.0"/>
    <numFmt numFmtId="207" formatCode="#,##0.0_ ;[Red]\-#,##0.0\ "/>
    <numFmt numFmtId="208" formatCode="#,##0.00_ ;[Red]\-#,##0.00\ 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85" fontId="3" fillId="33" borderId="0" xfId="0" applyNumberFormat="1" applyFont="1" applyFill="1" applyBorder="1" applyAlignment="1">
      <alignment horizontal="left" vertical="top" wrapText="1"/>
    </xf>
    <xf numFmtId="185" fontId="0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185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85" fontId="3" fillId="34" borderId="11" xfId="0" applyNumberFormat="1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185" fontId="10" fillId="34" borderId="11" xfId="0" applyNumberFormat="1" applyFont="1" applyFill="1" applyBorder="1" applyAlignment="1">
      <alignment horizontal="center" vertical="center" wrapText="1"/>
    </xf>
    <xf numFmtId="9" fontId="10" fillId="34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left" vertical="top" wrapText="1"/>
    </xf>
    <xf numFmtId="49" fontId="7" fillId="34" borderId="11" xfId="0" applyNumberFormat="1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17" fillId="34" borderId="11" xfId="0" applyFont="1" applyFill="1" applyBorder="1" applyAlignment="1">
      <alignment horizontal="left" vertical="top" wrapText="1"/>
    </xf>
    <xf numFmtId="49" fontId="7" fillId="34" borderId="13" xfId="0" applyNumberFormat="1" applyFont="1" applyFill="1" applyBorder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top" wrapText="1"/>
    </xf>
    <xf numFmtId="0" fontId="17" fillId="34" borderId="14" xfId="0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49" fontId="21" fillId="34" borderId="11" xfId="0" applyNumberFormat="1" applyFont="1" applyFill="1" applyBorder="1" applyAlignment="1">
      <alignment horizontal="left" vertical="top" wrapText="1"/>
    </xf>
    <xf numFmtId="0" fontId="21" fillId="34" borderId="11" xfId="0" applyFont="1" applyFill="1" applyBorder="1" applyAlignment="1">
      <alignment horizontal="left" vertical="top" wrapText="1"/>
    </xf>
    <xf numFmtId="49" fontId="22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 vertical="top" wrapText="1"/>
    </xf>
    <xf numFmtId="195" fontId="17" fillId="34" borderId="11" xfId="62" applyNumberFormat="1" applyFont="1" applyFill="1" applyBorder="1" applyAlignment="1" applyProtection="1">
      <alignment vertical="center" wrapText="1"/>
      <protection hidden="1"/>
    </xf>
    <xf numFmtId="49" fontId="15" fillId="34" borderId="11" xfId="62" applyNumberFormat="1" applyFont="1" applyFill="1" applyBorder="1" applyAlignment="1" applyProtection="1">
      <alignment vertical="center" wrapText="1"/>
      <protection hidden="1"/>
    </xf>
    <xf numFmtId="195" fontId="15" fillId="34" borderId="11" xfId="62" applyNumberFormat="1" applyFont="1" applyFill="1" applyBorder="1" applyAlignment="1" applyProtection="1">
      <alignment vertical="center" wrapText="1"/>
      <protection hidden="1"/>
    </xf>
    <xf numFmtId="49" fontId="17" fillId="34" borderId="11" xfId="0" applyNumberFormat="1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horizontal="left" vertical="center" wrapText="1"/>
    </xf>
    <xf numFmtId="195" fontId="15" fillId="34" borderId="11" xfId="62" applyNumberFormat="1" applyFont="1" applyFill="1" applyBorder="1" applyAlignment="1" applyProtection="1">
      <alignment wrapText="1"/>
      <protection hidden="1"/>
    </xf>
    <xf numFmtId="49" fontId="15" fillId="34" borderId="11" xfId="62" applyNumberFormat="1" applyFont="1" applyFill="1" applyBorder="1" applyAlignment="1" applyProtection="1">
      <alignment wrapText="1"/>
      <protection hidden="1"/>
    </xf>
    <xf numFmtId="49" fontId="17" fillId="34" borderId="11" xfId="62" applyNumberFormat="1" applyFont="1" applyFill="1" applyBorder="1" applyAlignment="1" applyProtection="1">
      <alignment vertical="center" wrapText="1"/>
      <protection hidden="1"/>
    </xf>
    <xf numFmtId="0" fontId="15" fillId="34" borderId="11" xfId="0" applyFont="1" applyFill="1" applyBorder="1" applyAlignment="1">
      <alignment horizontal="left" vertical="center" wrapText="1"/>
    </xf>
    <xf numFmtId="204" fontId="15" fillId="34" borderId="11" xfId="85" applyNumberFormat="1" applyFont="1" applyFill="1" applyBorder="1" applyAlignment="1" applyProtection="1">
      <alignment horizontal="center"/>
      <protection hidden="1"/>
    </xf>
    <xf numFmtId="207" fontId="19" fillId="34" borderId="11" xfId="86" applyNumberFormat="1" applyFont="1" applyFill="1" applyBorder="1" applyAlignment="1" applyProtection="1">
      <alignment horizontal="center"/>
      <protection hidden="1"/>
    </xf>
    <xf numFmtId="207" fontId="19" fillId="34" borderId="11" xfId="86" applyNumberFormat="1" applyFont="1" applyFill="1" applyBorder="1" applyAlignment="1" applyProtection="1">
      <alignment horizontal="center" vertical="center"/>
      <protection hidden="1"/>
    </xf>
    <xf numFmtId="49" fontId="15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185" fontId="20" fillId="34" borderId="1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85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0" fontId="3" fillId="34" borderId="0" xfId="0" applyNumberFormat="1" applyFont="1" applyFill="1" applyAlignment="1">
      <alignment horizontal="center" vertical="center"/>
    </xf>
    <xf numFmtId="185" fontId="3" fillId="34" borderId="0" xfId="0" applyNumberFormat="1" applyFont="1" applyFill="1" applyAlignment="1">
      <alignment horizontal="center" vertical="center"/>
    </xf>
    <xf numFmtId="0" fontId="17" fillId="34" borderId="15" xfId="0" applyFont="1" applyFill="1" applyBorder="1" applyAlignment="1">
      <alignment horizontal="left" vertical="top" wrapText="1"/>
    </xf>
    <xf numFmtId="49" fontId="17" fillId="34" borderId="15" xfId="0" applyNumberFormat="1" applyFont="1" applyFill="1" applyBorder="1" applyAlignment="1">
      <alignment horizontal="left" vertical="top" wrapText="1"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49" fontId="1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204" fontId="2" fillId="34" borderId="11" xfId="87" applyNumberFormat="1" applyFont="1" applyFill="1" applyBorder="1" applyAlignment="1" applyProtection="1">
      <alignment horizontal="center" vertical="center"/>
      <protection hidden="1"/>
    </xf>
    <xf numFmtId="204" fontId="15" fillId="34" borderId="11" xfId="88" applyNumberFormat="1" applyFont="1" applyFill="1" applyBorder="1" applyAlignment="1" applyProtection="1">
      <alignment horizontal="center" wrapText="1"/>
      <protection hidden="1"/>
    </xf>
    <xf numFmtId="204" fontId="15" fillId="34" borderId="11" xfId="88" applyNumberFormat="1" applyFont="1" applyFill="1" applyBorder="1" applyAlignment="1" applyProtection="1">
      <alignment horizontal="center"/>
      <protection hidden="1"/>
    </xf>
    <xf numFmtId="185" fontId="25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49" fontId="24" fillId="34" borderId="11" xfId="0" applyNumberFormat="1" applyFont="1" applyFill="1" applyBorder="1" applyAlignment="1">
      <alignment horizontal="left" vertical="top" wrapText="1"/>
    </xf>
    <xf numFmtId="204" fontId="15" fillId="34" borderId="11" xfId="89" applyNumberFormat="1" applyFont="1" applyFill="1" applyBorder="1" applyAlignment="1" applyProtection="1">
      <alignment horizontal="center"/>
      <protection hidden="1"/>
    </xf>
    <xf numFmtId="204" fontId="15" fillId="34" borderId="11" xfId="90" applyNumberFormat="1" applyFont="1" applyFill="1" applyBorder="1" applyAlignment="1" applyProtection="1">
      <alignment horizontal="center"/>
      <protection hidden="1"/>
    </xf>
    <xf numFmtId="0" fontId="15" fillId="34" borderId="11" xfId="0" applyNumberFormat="1" applyFont="1" applyFill="1" applyBorder="1" applyAlignment="1">
      <alignment horizontal="left" vertical="top" wrapText="1"/>
    </xf>
    <xf numFmtId="49" fontId="18" fillId="34" borderId="11" xfId="0" applyNumberFormat="1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49" fontId="7" fillId="34" borderId="13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/>
    </xf>
    <xf numFmtId="49" fontId="7" fillId="34" borderId="14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/>
    </xf>
    <xf numFmtId="49" fontId="10" fillId="34" borderId="11" xfId="0" applyNumberFormat="1" applyFont="1" applyFill="1" applyBorder="1" applyAlignment="1">
      <alignment horizontal="left" vertical="top" wrapText="1"/>
    </xf>
    <xf numFmtId="49" fontId="1" fillId="34" borderId="13" xfId="0" applyNumberFormat="1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204" fontId="4" fillId="34" borderId="11" xfId="77" applyNumberFormat="1" applyFont="1" applyFill="1" applyBorder="1" applyAlignment="1" applyProtection="1">
      <alignment horizontal="center"/>
      <protection hidden="1"/>
    </xf>
    <xf numFmtId="49" fontId="6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49" fontId="8" fillId="34" borderId="13" xfId="0" applyNumberFormat="1" applyFont="1" applyFill="1" applyBorder="1" applyAlignment="1">
      <alignment horizontal="center" vertical="top" wrapText="1"/>
    </xf>
    <xf numFmtId="49" fontId="8" fillId="34" borderId="14" xfId="0" applyNumberFormat="1" applyFont="1" applyFill="1" applyBorder="1" applyAlignment="1">
      <alignment horizontal="center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204" fontId="4" fillId="34" borderId="11" xfId="91" applyNumberFormat="1" applyFont="1" applyFill="1" applyBorder="1" applyAlignment="1" applyProtection="1">
      <alignment horizontal="center"/>
      <protection hidden="1"/>
    </xf>
    <xf numFmtId="204" fontId="4" fillId="34" borderId="11" xfId="91" applyNumberFormat="1" applyFont="1" applyFill="1" applyBorder="1" applyAlignment="1" applyProtection="1">
      <alignment horizontal="center"/>
      <protection hidden="1"/>
    </xf>
    <xf numFmtId="204" fontId="4" fillId="34" borderId="11" xfId="78" applyNumberFormat="1" applyFont="1" applyFill="1" applyBorder="1" applyAlignment="1" applyProtection="1">
      <alignment horizontal="center"/>
      <protection hidden="1"/>
    </xf>
    <xf numFmtId="49" fontId="17" fillId="34" borderId="11" xfId="0" applyNumberFormat="1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5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204" fontId="1" fillId="34" borderId="11" xfId="92" applyNumberFormat="1" applyFont="1" applyFill="1" applyBorder="1" applyAlignment="1" applyProtection="1">
      <alignment horizontal="center"/>
      <protection hidden="1"/>
    </xf>
    <xf numFmtId="207" fontId="3" fillId="34" borderId="11" xfId="95" applyNumberFormat="1" applyFont="1" applyFill="1" applyBorder="1" applyAlignment="1" applyProtection="1">
      <alignment horizontal="center" vertical="center"/>
      <protection hidden="1"/>
    </xf>
    <xf numFmtId="207" fontId="3" fillId="34" borderId="11" xfId="94" applyNumberFormat="1" applyFont="1" applyFill="1" applyBorder="1" applyAlignment="1" applyProtection="1">
      <alignment horizontal="center" vertical="center"/>
      <protection hidden="1"/>
    </xf>
    <xf numFmtId="204" fontId="4" fillId="34" borderId="11" xfId="79" applyNumberFormat="1" applyFont="1" applyFill="1" applyBorder="1" applyAlignment="1" applyProtection="1">
      <alignment horizontal="center"/>
      <protection hidden="1"/>
    </xf>
    <xf numFmtId="207" fontId="3" fillId="34" borderId="11" xfId="80" applyNumberFormat="1" applyFont="1" applyFill="1" applyBorder="1" applyAlignment="1" applyProtection="1">
      <alignment horizontal="center" vertical="center"/>
      <protection hidden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top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204" fontId="4" fillId="34" borderId="11" xfId="96" applyNumberFormat="1" applyFont="1" applyFill="1" applyBorder="1" applyAlignment="1" applyProtection="1">
      <alignment horizontal="center"/>
      <protection hidden="1"/>
    </xf>
    <xf numFmtId="186" fontId="3" fillId="34" borderId="11" xfId="64" applyNumberFormat="1" applyFont="1" applyFill="1" applyBorder="1" applyAlignment="1" applyProtection="1">
      <alignment horizontal="center" vertical="center"/>
      <protection hidden="1"/>
    </xf>
    <xf numFmtId="186" fontId="3" fillId="34" borderId="11" xfId="65" applyNumberFormat="1" applyFont="1" applyFill="1" applyBorder="1" applyAlignment="1" applyProtection="1">
      <alignment horizontal="center" vertical="center"/>
      <protection hidden="1"/>
    </xf>
    <xf numFmtId="186" fontId="3" fillId="34" borderId="11" xfId="66" applyNumberFormat="1" applyFont="1" applyFill="1" applyBorder="1" applyAlignment="1" applyProtection="1">
      <alignment horizontal="center" vertical="center"/>
      <protection hidden="1"/>
    </xf>
    <xf numFmtId="204" fontId="4" fillId="34" borderId="11" xfId="81" applyNumberFormat="1" applyFont="1" applyFill="1" applyBorder="1" applyAlignment="1" applyProtection="1">
      <alignment horizontal="center"/>
      <protection hidden="1"/>
    </xf>
    <xf numFmtId="4" fontId="23" fillId="34" borderId="0" xfId="0" applyNumberFormat="1" applyFont="1" applyFill="1" applyAlignment="1">
      <alignment horizontal="center" vertical="center"/>
    </xf>
    <xf numFmtId="0" fontId="23" fillId="34" borderId="0" xfId="0" applyFont="1" applyFill="1" applyAlignment="1">
      <alignment horizontal="center" wrapText="1"/>
    </xf>
    <xf numFmtId="186" fontId="10" fillId="34" borderId="11" xfId="0" applyNumberFormat="1" applyFont="1" applyFill="1" applyBorder="1" applyAlignment="1">
      <alignment horizontal="center" vertical="center" wrapText="1"/>
    </xf>
    <xf numFmtId="204" fontId="4" fillId="34" borderId="11" xfId="68" applyNumberFormat="1" applyFont="1" applyFill="1" applyBorder="1" applyAlignment="1" applyProtection="1">
      <alignment horizontal="center"/>
      <protection hidden="1"/>
    </xf>
    <xf numFmtId="207" fontId="3" fillId="34" borderId="11" xfId="69" applyNumberFormat="1" applyFont="1" applyFill="1" applyBorder="1" applyAlignment="1" applyProtection="1">
      <alignment horizontal="center" vertical="center"/>
      <protection hidden="1"/>
    </xf>
    <xf numFmtId="207" fontId="3" fillId="34" borderId="11" xfId="70" applyNumberFormat="1" applyFont="1" applyFill="1" applyBorder="1" applyAlignment="1" applyProtection="1">
      <alignment horizontal="center" vertical="center"/>
      <protection hidden="1"/>
    </xf>
    <xf numFmtId="207" fontId="3" fillId="34" borderId="11" xfId="71" applyNumberFormat="1" applyFont="1" applyFill="1" applyBorder="1" applyAlignment="1" applyProtection="1">
      <alignment horizontal="center" vertical="center"/>
      <protection hidden="1"/>
    </xf>
    <xf numFmtId="204" fontId="4" fillId="34" borderId="11" xfId="68" applyNumberFormat="1" applyFont="1" applyFill="1" applyBorder="1" applyAlignment="1" applyProtection="1">
      <alignment horizontal="center"/>
      <protection hidden="1"/>
    </xf>
    <xf numFmtId="204" fontId="4" fillId="34" borderId="11" xfId="82" applyNumberFormat="1" applyFont="1" applyFill="1" applyBorder="1" applyAlignment="1" applyProtection="1">
      <alignment horizontal="center"/>
      <protection hidden="1"/>
    </xf>
    <xf numFmtId="186" fontId="20" fillId="34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185" fontId="10" fillId="34" borderId="11" xfId="0" applyNumberFormat="1" applyFont="1" applyFill="1" applyBorder="1" applyAlignment="1">
      <alignment horizontal="centerContinuous" vertical="center" wrapText="1"/>
    </xf>
    <xf numFmtId="9" fontId="10" fillId="34" borderId="11" xfId="0" applyNumberFormat="1" applyFont="1" applyFill="1" applyBorder="1" applyAlignment="1">
      <alignment horizontal="centerContinuous" vertical="center" wrapText="1"/>
    </xf>
    <xf numFmtId="185" fontId="3" fillId="34" borderId="11" xfId="0" applyNumberFormat="1" applyFont="1" applyFill="1" applyBorder="1" applyAlignment="1">
      <alignment horizontal="centerContinuous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85" fontId="19" fillId="34" borderId="11" xfId="0" applyNumberFormat="1" applyFont="1" applyFill="1" applyBorder="1" applyAlignment="1">
      <alignment horizontal="centerContinuous" vertical="center" wrapText="1"/>
    </xf>
    <xf numFmtId="185" fontId="19" fillId="34" borderId="17" xfId="0" applyNumberFormat="1" applyFont="1" applyFill="1" applyBorder="1" applyAlignment="1">
      <alignment horizontal="center" vertical="center" wrapText="1"/>
    </xf>
    <xf numFmtId="204" fontId="4" fillId="34" borderId="11" xfId="72" applyNumberFormat="1" applyFont="1" applyFill="1" applyBorder="1" applyAlignment="1" applyProtection="1">
      <alignment horizontal="center"/>
      <protection hidden="1"/>
    </xf>
    <xf numFmtId="207" fontId="3" fillId="34" borderId="11" xfId="74" applyNumberFormat="1" applyFont="1" applyFill="1" applyBorder="1" applyAlignment="1" applyProtection="1">
      <alignment/>
      <protection hidden="1"/>
    </xf>
    <xf numFmtId="207" fontId="3" fillId="34" borderId="11" xfId="75" applyNumberFormat="1" applyFont="1" applyFill="1" applyBorder="1" applyAlignment="1" applyProtection="1">
      <alignment/>
      <protection hidden="1"/>
    </xf>
    <xf numFmtId="207" fontId="3" fillId="34" borderId="11" xfId="76" applyNumberFormat="1" applyFont="1" applyFill="1" applyBorder="1" applyAlignment="1" applyProtection="1">
      <alignment/>
      <protection hidden="1"/>
    </xf>
    <xf numFmtId="204" fontId="4" fillId="34" borderId="11" xfId="83" applyNumberFormat="1" applyFont="1" applyFill="1" applyBorder="1" applyAlignment="1" applyProtection="1">
      <alignment horizontal="center"/>
      <protection hidden="1"/>
    </xf>
    <xf numFmtId="185" fontId="20" fillId="34" borderId="11" xfId="0" applyNumberFormat="1" applyFont="1" applyFill="1" applyBorder="1" applyAlignment="1">
      <alignment horizontal="centerContinuous" vertical="center"/>
    </xf>
    <xf numFmtId="0" fontId="20" fillId="34" borderId="0" xfId="0" applyFont="1" applyFill="1" applyAlignment="1">
      <alignment horizontal="centerContinuous" vertical="center"/>
    </xf>
    <xf numFmtId="4" fontId="18" fillId="34" borderId="0" xfId="0" applyNumberFormat="1" applyFont="1" applyFill="1" applyAlignment="1">
      <alignment horizontal="centerContinuous" vertical="center"/>
    </xf>
    <xf numFmtId="185" fontId="20" fillId="34" borderId="0" xfId="0" applyNumberFormat="1" applyFont="1" applyFill="1" applyAlignment="1">
      <alignment horizontal="centerContinuous" vertical="center"/>
    </xf>
    <xf numFmtId="49" fontId="18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 horizontal="left" vertical="top" wrapText="1"/>
    </xf>
    <xf numFmtId="49" fontId="0" fillId="34" borderId="15" xfId="0" applyNumberFormat="1" applyFont="1" applyFill="1" applyBorder="1" applyAlignment="1">
      <alignment horizontal="left"/>
    </xf>
    <xf numFmtId="0" fontId="24" fillId="34" borderId="11" xfId="0" applyFont="1" applyFill="1" applyBorder="1" applyAlignment="1">
      <alignment horizontal="left" vertical="top" wrapText="1"/>
    </xf>
    <xf numFmtId="2" fontId="3" fillId="34" borderId="11" xfId="0" applyNumberFormat="1" applyFont="1" applyFill="1" applyBorder="1" applyAlignment="1">
      <alignment horizontal="center" vertical="center" wrapText="1"/>
    </xf>
    <xf numFmtId="195" fontId="24" fillId="34" borderId="11" xfId="62" applyNumberFormat="1" applyFont="1" applyFill="1" applyBorder="1" applyAlignment="1" applyProtection="1">
      <alignment vertical="center" wrapText="1"/>
      <protection hidden="1"/>
    </xf>
    <xf numFmtId="0" fontId="24" fillId="34" borderId="11" xfId="0" applyFont="1" applyFill="1" applyBorder="1" applyAlignment="1">
      <alignment vertical="top" wrapText="1"/>
    </xf>
    <xf numFmtId="0" fontId="17" fillId="34" borderId="11" xfId="0" applyFont="1" applyFill="1" applyBorder="1" applyAlignment="1">
      <alignment vertical="top" wrapText="1"/>
    </xf>
    <xf numFmtId="186" fontId="3" fillId="34" borderId="11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vertical="top" wrapText="1"/>
    </xf>
    <xf numFmtId="9" fontId="10" fillId="34" borderId="0" xfId="0" applyNumberFormat="1" applyFont="1" applyFill="1" applyBorder="1" applyAlignment="1">
      <alignment horizontal="center" vertical="center" wrapText="1"/>
    </xf>
    <xf numFmtId="185" fontId="20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186" fontId="3" fillId="34" borderId="0" xfId="0" applyNumberFormat="1" applyFont="1" applyFill="1" applyAlignment="1">
      <alignment horizontal="center" vertical="center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4" xfId="91"/>
    <cellStyle name="Обычный 2 5" xfId="92"/>
    <cellStyle name="Обычный 2 6" xfId="93"/>
    <cellStyle name="Обычный 2 7" xfId="94"/>
    <cellStyle name="Обычный 2 8" xfId="95"/>
    <cellStyle name="Обычный 2 9" xfId="96"/>
    <cellStyle name="Обычный 20" xfId="97"/>
    <cellStyle name="Обычный 21" xfId="98"/>
    <cellStyle name="Обычный 22" xfId="99"/>
    <cellStyle name="Обычный 23" xfId="100"/>
    <cellStyle name="Обычный 24" xfId="101"/>
    <cellStyle name="Обычный 25" xfId="102"/>
    <cellStyle name="Обычный 26" xfId="103"/>
    <cellStyle name="Обычный 27" xfId="104"/>
    <cellStyle name="Обычный 28" xfId="105"/>
    <cellStyle name="Обычный 29" xfId="106"/>
    <cellStyle name="Обычный 3" xfId="107"/>
    <cellStyle name="Обычный 30" xfId="108"/>
    <cellStyle name="Обычный 31" xfId="109"/>
    <cellStyle name="Обычный 32" xfId="110"/>
    <cellStyle name="Обычный 33" xfId="111"/>
    <cellStyle name="Обычный 34" xfId="112"/>
    <cellStyle name="Обычный 35" xfId="113"/>
    <cellStyle name="Обычный 4" xfId="114"/>
    <cellStyle name="Обычный 5" xfId="115"/>
    <cellStyle name="Обычный 6" xfId="116"/>
    <cellStyle name="Обычный 7" xfId="117"/>
    <cellStyle name="Обычный 8" xfId="118"/>
    <cellStyle name="Обычный 9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0"/>
  <sheetViews>
    <sheetView zoomScale="85" zoomScaleNormal="85" workbookViewId="0" topLeftCell="A23">
      <selection activeCell="H23" sqref="A1:H16384"/>
    </sheetView>
  </sheetViews>
  <sheetFormatPr defaultColWidth="9.140625" defaultRowHeight="12.75"/>
  <cols>
    <col min="1" max="1" width="6.57421875" style="101" customWidth="1"/>
    <col min="2" max="2" width="46.57421875" style="101" customWidth="1"/>
    <col min="3" max="3" width="15.7109375" style="102" customWidth="1"/>
    <col min="4" max="4" width="18.28125" style="104" customWidth="1"/>
    <col min="5" max="5" width="13.8515625" style="104" customWidth="1"/>
    <col min="6" max="6" width="15.28125" style="104" customWidth="1"/>
    <col min="7" max="7" width="13.8515625" style="104" customWidth="1"/>
    <col min="8" max="8" width="12.57421875" style="104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54" t="s">
        <v>526</v>
      </c>
      <c r="B1" s="54"/>
      <c r="C1" s="54"/>
      <c r="D1" s="54"/>
      <c r="E1" s="54"/>
      <c r="F1" s="54"/>
      <c r="G1" s="54"/>
      <c r="H1" s="54"/>
      <c r="I1" s="12"/>
    </row>
    <row r="2" spans="1:9" ht="12.75" customHeight="1">
      <c r="A2" s="55"/>
      <c r="B2" s="56" t="s">
        <v>2</v>
      </c>
      <c r="C2" s="57" t="s">
        <v>135</v>
      </c>
      <c r="D2" s="58" t="s">
        <v>3</v>
      </c>
      <c r="E2" s="56" t="s">
        <v>535</v>
      </c>
      <c r="F2" s="58" t="s">
        <v>4</v>
      </c>
      <c r="G2" s="56" t="s">
        <v>268</v>
      </c>
      <c r="H2" s="56" t="s">
        <v>536</v>
      </c>
      <c r="I2" s="13"/>
    </row>
    <row r="3" spans="1:9" ht="47.25" customHeight="1">
      <c r="A3" s="55"/>
      <c r="B3" s="59"/>
      <c r="C3" s="60"/>
      <c r="D3" s="58"/>
      <c r="E3" s="59"/>
      <c r="F3" s="58"/>
      <c r="G3" s="59"/>
      <c r="H3" s="59"/>
      <c r="I3" s="13"/>
    </row>
    <row r="4" spans="1:9" ht="24" customHeight="1">
      <c r="A4" s="61"/>
      <c r="B4" s="62" t="s">
        <v>69</v>
      </c>
      <c r="C4" s="63"/>
      <c r="D4" s="64">
        <f>D5+D7+D8+D9+D10+D11+D12+D13+D14+D15+D16+D17+D20+D21+D22+D23+D24+D26+D6</f>
        <v>176711.59999999998</v>
      </c>
      <c r="E4" s="64">
        <f>E5+E7+E8+E9+E10+E11+E12+E13+E14+E15+E16+E17+E20+E21+E22+E23+E24+E26+E6</f>
        <v>86023.3</v>
      </c>
      <c r="F4" s="64">
        <f>F5+F7+F8+F9+F10+F11+F12+F13+F14+F15+F16+F17+F20+F21+F22+F23+F24+F26+F6+F19+F18</f>
        <v>74071.20000000003</v>
      </c>
      <c r="G4" s="65">
        <f>F4/D4</f>
        <v>0.41916433329787084</v>
      </c>
      <c r="H4" s="65">
        <f>F4/E4</f>
        <v>0.8610597361412551</v>
      </c>
      <c r="I4" s="14"/>
    </row>
    <row r="5" spans="1:9" ht="18.75">
      <c r="A5" s="61"/>
      <c r="B5" s="66" t="s">
        <v>321</v>
      </c>
      <c r="C5" s="63"/>
      <c r="D5" s="53">
        <v>119313</v>
      </c>
      <c r="E5" s="53">
        <v>56295</v>
      </c>
      <c r="F5" s="53">
        <v>37053.3</v>
      </c>
      <c r="G5" s="65">
        <f aca="true" t="shared" si="0" ref="G5:G34">F5/D5</f>
        <v>0.31055542983581</v>
      </c>
      <c r="H5" s="65">
        <f aca="true" t="shared" si="1" ref="H5:H34">F5/E5</f>
        <v>0.6581987743138823</v>
      </c>
      <c r="I5" s="14"/>
    </row>
    <row r="6" spans="1:9" ht="31.5">
      <c r="A6" s="61"/>
      <c r="B6" s="66" t="s">
        <v>322</v>
      </c>
      <c r="C6" s="63"/>
      <c r="D6" s="53">
        <v>100</v>
      </c>
      <c r="E6" s="53">
        <v>50</v>
      </c>
      <c r="F6" s="53">
        <v>189</v>
      </c>
      <c r="G6" s="65">
        <f t="shared" si="0"/>
        <v>1.89</v>
      </c>
      <c r="H6" s="65">
        <f t="shared" si="1"/>
        <v>3.78</v>
      </c>
      <c r="I6" s="14"/>
    </row>
    <row r="7" spans="1:9" ht="31.5">
      <c r="A7" s="61"/>
      <c r="B7" s="66" t="s">
        <v>323</v>
      </c>
      <c r="C7" s="63"/>
      <c r="D7" s="53">
        <v>12500</v>
      </c>
      <c r="E7" s="53">
        <v>6600</v>
      </c>
      <c r="F7" s="53">
        <v>5630.3</v>
      </c>
      <c r="G7" s="65">
        <f t="shared" si="0"/>
        <v>0.450424</v>
      </c>
      <c r="H7" s="65">
        <f t="shared" si="1"/>
        <v>0.8530757575757576</v>
      </c>
      <c r="I7" s="14"/>
    </row>
    <row r="8" spans="1:9" ht="18.75">
      <c r="A8" s="61"/>
      <c r="B8" s="66" t="s">
        <v>6</v>
      </c>
      <c r="C8" s="63"/>
      <c r="D8" s="53">
        <v>8776</v>
      </c>
      <c r="E8" s="53">
        <v>4900</v>
      </c>
      <c r="F8" s="53">
        <v>13577.2</v>
      </c>
      <c r="G8" s="65">
        <f t="shared" si="0"/>
        <v>1.5470829535095716</v>
      </c>
      <c r="H8" s="65">
        <f t="shared" si="1"/>
        <v>2.770857142857143</v>
      </c>
      <c r="I8" s="14"/>
    </row>
    <row r="9" spans="1:9" ht="18.75" hidden="1">
      <c r="A9" s="61"/>
      <c r="B9" s="66" t="s">
        <v>7</v>
      </c>
      <c r="C9" s="63"/>
      <c r="D9" s="53">
        <v>0</v>
      </c>
      <c r="E9" s="53">
        <v>0</v>
      </c>
      <c r="F9" s="53">
        <v>0</v>
      </c>
      <c r="G9" s="65" t="e">
        <f t="shared" si="0"/>
        <v>#DIV/0!</v>
      </c>
      <c r="H9" s="65" t="e">
        <f t="shared" si="1"/>
        <v>#DIV/0!</v>
      </c>
      <c r="I9" s="14"/>
    </row>
    <row r="10" spans="1:9" ht="18.75">
      <c r="A10" s="61"/>
      <c r="B10" s="66" t="s">
        <v>184</v>
      </c>
      <c r="C10" s="63"/>
      <c r="D10" s="53">
        <v>19241.3</v>
      </c>
      <c r="E10" s="53">
        <v>8683.3</v>
      </c>
      <c r="F10" s="53">
        <v>8116.2</v>
      </c>
      <c r="G10" s="65">
        <f t="shared" si="0"/>
        <v>0.4218114160685609</v>
      </c>
      <c r="H10" s="65">
        <f t="shared" si="1"/>
        <v>0.9346907281793788</v>
      </c>
      <c r="I10" s="14"/>
    </row>
    <row r="11" spans="1:9" ht="18.75" hidden="1">
      <c r="A11" s="61"/>
      <c r="B11" s="66" t="s">
        <v>8</v>
      </c>
      <c r="C11" s="63"/>
      <c r="D11" s="53">
        <v>0</v>
      </c>
      <c r="E11" s="53">
        <v>0</v>
      </c>
      <c r="F11" s="53">
        <v>0</v>
      </c>
      <c r="G11" s="65" t="e">
        <f t="shared" si="0"/>
        <v>#DIV/0!</v>
      </c>
      <c r="H11" s="65" t="e">
        <f t="shared" si="1"/>
        <v>#DIV/0!</v>
      </c>
      <c r="I11" s="14"/>
    </row>
    <row r="12" spans="1:9" ht="17.25" customHeight="1">
      <c r="A12" s="61"/>
      <c r="B12" s="66" t="s">
        <v>324</v>
      </c>
      <c r="C12" s="63"/>
      <c r="D12" s="53">
        <v>4676</v>
      </c>
      <c r="E12" s="53">
        <v>2000</v>
      </c>
      <c r="F12" s="53">
        <v>1374.1</v>
      </c>
      <c r="G12" s="65">
        <f t="shared" si="0"/>
        <v>0.29386227544910176</v>
      </c>
      <c r="H12" s="65">
        <f t="shared" si="1"/>
        <v>0.6870499999999999</v>
      </c>
      <c r="I12" s="14"/>
    </row>
    <row r="13" spans="1:9" ht="18" customHeight="1" hidden="1">
      <c r="A13" s="61"/>
      <c r="B13" s="66" t="s">
        <v>253</v>
      </c>
      <c r="C13" s="63"/>
      <c r="D13" s="53"/>
      <c r="E13" s="53"/>
      <c r="F13" s="53"/>
      <c r="G13" s="65" t="e">
        <f t="shared" si="0"/>
        <v>#DIV/0!</v>
      </c>
      <c r="H13" s="65" t="e">
        <f t="shared" si="1"/>
        <v>#DIV/0!</v>
      </c>
      <c r="I13" s="14"/>
    </row>
    <row r="14" spans="1:9" ht="31.5">
      <c r="A14" s="61"/>
      <c r="B14" s="66" t="s">
        <v>325</v>
      </c>
      <c r="C14" s="63"/>
      <c r="D14" s="53">
        <v>4400</v>
      </c>
      <c r="E14" s="53">
        <v>1800</v>
      </c>
      <c r="F14" s="53">
        <v>1247.6</v>
      </c>
      <c r="G14" s="65">
        <f t="shared" si="0"/>
        <v>0.28354545454545454</v>
      </c>
      <c r="H14" s="65">
        <f t="shared" si="1"/>
        <v>0.693111111111111</v>
      </c>
      <c r="I14" s="14"/>
    </row>
    <row r="15" spans="1:9" ht="30.75" customHeight="1">
      <c r="A15" s="61"/>
      <c r="B15" s="66" t="s">
        <v>331</v>
      </c>
      <c r="C15" s="63"/>
      <c r="D15" s="53">
        <v>400</v>
      </c>
      <c r="E15" s="53">
        <v>200</v>
      </c>
      <c r="F15" s="53">
        <v>134.6</v>
      </c>
      <c r="G15" s="65">
        <f t="shared" si="0"/>
        <v>0.33649999999999997</v>
      </c>
      <c r="H15" s="65">
        <f t="shared" si="1"/>
        <v>0.6729999999999999</v>
      </c>
      <c r="I15" s="14"/>
    </row>
    <row r="16" spans="1:9" ht="25.5" customHeight="1" hidden="1">
      <c r="A16" s="61"/>
      <c r="B16" s="66" t="s">
        <v>12</v>
      </c>
      <c r="C16" s="63"/>
      <c r="D16" s="53">
        <v>0</v>
      </c>
      <c r="E16" s="53">
        <v>0</v>
      </c>
      <c r="F16" s="53">
        <v>0</v>
      </c>
      <c r="G16" s="65" t="e">
        <f t="shared" si="0"/>
        <v>#DIV/0!</v>
      </c>
      <c r="H16" s="65" t="e">
        <f t="shared" si="1"/>
        <v>#DIV/0!</v>
      </c>
      <c r="I16" s="14"/>
    </row>
    <row r="17" spans="1:9" ht="0.75" customHeight="1" hidden="1">
      <c r="A17" s="61"/>
      <c r="B17" s="66" t="s">
        <v>326</v>
      </c>
      <c r="C17" s="63"/>
      <c r="D17" s="53">
        <v>0</v>
      </c>
      <c r="E17" s="53">
        <v>0</v>
      </c>
      <c r="F17" s="53">
        <v>0</v>
      </c>
      <c r="G17" s="65" t="e">
        <f t="shared" si="0"/>
        <v>#DIV/0!</v>
      </c>
      <c r="H17" s="65" t="e">
        <f t="shared" si="1"/>
        <v>#DIV/0!</v>
      </c>
      <c r="I17" s="14"/>
    </row>
    <row r="18" spans="1:9" ht="37.5" customHeight="1">
      <c r="A18" s="61"/>
      <c r="B18" s="66" t="s">
        <v>537</v>
      </c>
      <c r="C18" s="63"/>
      <c r="D18" s="53">
        <v>0</v>
      </c>
      <c r="E18" s="53">
        <v>0</v>
      </c>
      <c r="F18" s="53">
        <v>41</v>
      </c>
      <c r="G18" s="65">
        <v>0</v>
      </c>
      <c r="H18" s="65">
        <v>0</v>
      </c>
      <c r="I18" s="14"/>
    </row>
    <row r="19" spans="1:9" ht="47.25" customHeight="1">
      <c r="A19" s="61"/>
      <c r="B19" s="66" t="s">
        <v>538</v>
      </c>
      <c r="C19" s="63"/>
      <c r="D19" s="53">
        <v>0</v>
      </c>
      <c r="E19" s="53">
        <v>0</v>
      </c>
      <c r="F19" s="53">
        <v>72.2</v>
      </c>
      <c r="G19" s="65">
        <v>0</v>
      </c>
      <c r="H19" s="65">
        <v>0</v>
      </c>
      <c r="I19" s="14"/>
    </row>
    <row r="20" spans="1:9" ht="30.75" customHeight="1">
      <c r="A20" s="61"/>
      <c r="B20" s="66" t="s">
        <v>327</v>
      </c>
      <c r="C20" s="63"/>
      <c r="D20" s="53">
        <v>660</v>
      </c>
      <c r="E20" s="53">
        <v>292</v>
      </c>
      <c r="F20" s="53">
        <v>428.3</v>
      </c>
      <c r="G20" s="65">
        <f t="shared" si="0"/>
        <v>0.6489393939393939</v>
      </c>
      <c r="H20" s="65">
        <f t="shared" si="1"/>
        <v>1.4667808219178082</v>
      </c>
      <c r="I20" s="14"/>
    </row>
    <row r="21" spans="1:9" ht="18" customHeight="1" hidden="1">
      <c r="A21" s="61"/>
      <c r="B21" s="66" t="s">
        <v>289</v>
      </c>
      <c r="C21" s="63"/>
      <c r="D21" s="53"/>
      <c r="E21" s="53"/>
      <c r="F21" s="53"/>
      <c r="G21" s="65" t="e">
        <f t="shared" si="0"/>
        <v>#DIV/0!</v>
      </c>
      <c r="H21" s="65" t="e">
        <f t="shared" si="1"/>
        <v>#DIV/0!</v>
      </c>
      <c r="I21" s="14"/>
    </row>
    <row r="22" spans="1:9" ht="32.25" customHeight="1">
      <c r="A22" s="61"/>
      <c r="B22" s="66" t="s">
        <v>341</v>
      </c>
      <c r="C22" s="63"/>
      <c r="D22" s="53">
        <v>0</v>
      </c>
      <c r="E22" s="53">
        <v>0</v>
      </c>
      <c r="F22" s="53">
        <v>119.3</v>
      </c>
      <c r="G22" s="65">
        <v>0</v>
      </c>
      <c r="H22" s="65">
        <v>0</v>
      </c>
      <c r="I22" s="14"/>
    </row>
    <row r="23" spans="1:9" ht="47.25">
      <c r="A23" s="61"/>
      <c r="B23" s="66" t="s">
        <v>329</v>
      </c>
      <c r="C23" s="63"/>
      <c r="D23" s="53">
        <v>4706</v>
      </c>
      <c r="E23" s="53">
        <v>4306</v>
      </c>
      <c r="F23" s="53">
        <v>4736.5</v>
      </c>
      <c r="G23" s="65">
        <f t="shared" si="0"/>
        <v>1.0064810879728008</v>
      </c>
      <c r="H23" s="65">
        <f t="shared" si="1"/>
        <v>1.0999767765908035</v>
      </c>
      <c r="I23" s="14"/>
    </row>
    <row r="24" spans="1:9" ht="30.75" customHeight="1">
      <c r="A24" s="61"/>
      <c r="B24" s="66" t="s">
        <v>330</v>
      </c>
      <c r="C24" s="63"/>
      <c r="D24" s="53">
        <v>1939.3</v>
      </c>
      <c r="E24" s="53">
        <v>897</v>
      </c>
      <c r="F24" s="53">
        <v>1351.3</v>
      </c>
      <c r="G24" s="65">
        <f t="shared" si="0"/>
        <v>0.6967978136440984</v>
      </c>
      <c r="H24" s="65">
        <f t="shared" si="1"/>
        <v>1.5064659977703456</v>
      </c>
      <c r="I24" s="14"/>
    </row>
    <row r="25" spans="1:9" ht="0.75" customHeight="1" hidden="1">
      <c r="A25" s="61"/>
      <c r="B25" s="66" t="s">
        <v>17</v>
      </c>
      <c r="C25" s="63"/>
      <c r="D25" s="53">
        <v>1177.1</v>
      </c>
      <c r="E25" s="53">
        <v>291</v>
      </c>
      <c r="F25" s="53">
        <v>356.4</v>
      </c>
      <c r="G25" s="65">
        <f t="shared" si="0"/>
        <v>0.30277801376263697</v>
      </c>
      <c r="H25" s="65">
        <f t="shared" si="1"/>
        <v>1.224742268041237</v>
      </c>
      <c r="I25" s="14"/>
    </row>
    <row r="26" spans="1:9" ht="18.75">
      <c r="A26" s="61"/>
      <c r="B26" s="66" t="s">
        <v>18</v>
      </c>
      <c r="C26" s="63"/>
      <c r="D26" s="53">
        <v>0</v>
      </c>
      <c r="E26" s="53">
        <v>0</v>
      </c>
      <c r="F26" s="53">
        <v>0.3</v>
      </c>
      <c r="G26" s="65">
        <v>0</v>
      </c>
      <c r="H26" s="65">
        <v>0</v>
      </c>
      <c r="I26" s="14"/>
    </row>
    <row r="27" spans="1:9" ht="31.5">
      <c r="A27" s="61"/>
      <c r="B27" s="62" t="s">
        <v>68</v>
      </c>
      <c r="C27" s="67"/>
      <c r="D27" s="53">
        <f>D28+D29+D30+D31+D32+D33</f>
        <v>563845.4</v>
      </c>
      <c r="E27" s="53">
        <f>E28+E29+E30+E31+E32+E33</f>
        <v>281350.4</v>
      </c>
      <c r="F27" s="53">
        <f>F28+F29+F30+F31+F32+F33</f>
        <v>200505.09999999998</v>
      </c>
      <c r="G27" s="65">
        <f t="shared" si="0"/>
        <v>0.3556029720203445</v>
      </c>
      <c r="H27" s="65">
        <f t="shared" si="1"/>
        <v>0.7126526210732238</v>
      </c>
      <c r="I27" s="14"/>
    </row>
    <row r="28" spans="1:9" ht="18.75">
      <c r="A28" s="61"/>
      <c r="B28" s="66" t="s">
        <v>20</v>
      </c>
      <c r="C28" s="63"/>
      <c r="D28" s="53">
        <v>138865.3</v>
      </c>
      <c r="E28" s="53">
        <v>69432.5</v>
      </c>
      <c r="F28" s="53">
        <v>54965</v>
      </c>
      <c r="G28" s="65">
        <f t="shared" si="0"/>
        <v>0.39581522525785784</v>
      </c>
      <c r="H28" s="65">
        <f t="shared" si="1"/>
        <v>0.7916321607316459</v>
      </c>
      <c r="I28" s="14"/>
    </row>
    <row r="29" spans="1:9" ht="18.75">
      <c r="A29" s="61"/>
      <c r="B29" s="66" t="s">
        <v>21</v>
      </c>
      <c r="C29" s="63"/>
      <c r="D29" s="53">
        <v>362727.4</v>
      </c>
      <c r="E29" s="53">
        <v>181363.7</v>
      </c>
      <c r="F29" s="53">
        <v>135243.8</v>
      </c>
      <c r="G29" s="65">
        <f t="shared" si="0"/>
        <v>0.37285245062821276</v>
      </c>
      <c r="H29" s="65">
        <f t="shared" si="1"/>
        <v>0.7457049012564255</v>
      </c>
      <c r="I29" s="14"/>
    </row>
    <row r="30" spans="1:9" ht="18.75">
      <c r="A30" s="61"/>
      <c r="B30" s="66" t="s">
        <v>22</v>
      </c>
      <c r="C30" s="63"/>
      <c r="D30" s="53">
        <v>58321.7</v>
      </c>
      <c r="E30" s="53">
        <v>28468.7</v>
      </c>
      <c r="F30" s="53">
        <v>10296.3</v>
      </c>
      <c r="G30" s="65">
        <f t="shared" si="0"/>
        <v>0.17654320775971893</v>
      </c>
      <c r="H30" s="65">
        <f t="shared" si="1"/>
        <v>0.36167088767664135</v>
      </c>
      <c r="I30" s="14"/>
    </row>
    <row r="31" spans="1:9" ht="53.25" customHeight="1">
      <c r="A31" s="61"/>
      <c r="B31" s="66" t="s">
        <v>126</v>
      </c>
      <c r="C31" s="67"/>
      <c r="D31" s="53">
        <v>191</v>
      </c>
      <c r="E31" s="53">
        <v>95.5</v>
      </c>
      <c r="F31" s="53">
        <v>0</v>
      </c>
      <c r="G31" s="65">
        <f t="shared" si="0"/>
        <v>0</v>
      </c>
      <c r="H31" s="65">
        <f t="shared" si="1"/>
        <v>0</v>
      </c>
      <c r="I31" s="14"/>
    </row>
    <row r="32" spans="1:9" ht="112.5" customHeight="1">
      <c r="A32" s="61"/>
      <c r="B32" s="66" t="s">
        <v>493</v>
      </c>
      <c r="C32" s="67"/>
      <c r="D32" s="53">
        <v>3500</v>
      </c>
      <c r="E32" s="53">
        <v>1750</v>
      </c>
      <c r="F32" s="53">
        <v>0</v>
      </c>
      <c r="G32" s="65">
        <f t="shared" si="0"/>
        <v>0</v>
      </c>
      <c r="H32" s="65">
        <f t="shared" si="1"/>
        <v>0</v>
      </c>
      <c r="I32" s="14"/>
    </row>
    <row r="33" spans="1:9" ht="66" customHeight="1">
      <c r="A33" s="61"/>
      <c r="B33" s="66" t="s">
        <v>523</v>
      </c>
      <c r="C33" s="67"/>
      <c r="D33" s="53">
        <v>240</v>
      </c>
      <c r="E33" s="53">
        <v>240</v>
      </c>
      <c r="F33" s="53">
        <v>0</v>
      </c>
      <c r="G33" s="65">
        <f t="shared" si="0"/>
        <v>0</v>
      </c>
      <c r="H33" s="65">
        <v>0</v>
      </c>
      <c r="I33" s="14"/>
    </row>
    <row r="34" spans="1:9" ht="18.75">
      <c r="A34" s="61"/>
      <c r="B34" s="66" t="s">
        <v>23</v>
      </c>
      <c r="C34" s="63"/>
      <c r="D34" s="53">
        <f>D4+D27</f>
        <v>740557</v>
      </c>
      <c r="E34" s="53">
        <f>E4+E27</f>
        <v>367373.7</v>
      </c>
      <c r="F34" s="53">
        <f>F4+F27</f>
        <v>274576.3</v>
      </c>
      <c r="G34" s="65">
        <f t="shared" si="0"/>
        <v>0.37076997449217275</v>
      </c>
      <c r="H34" s="65">
        <f t="shared" si="1"/>
        <v>0.7474032572282664</v>
      </c>
      <c r="I34" s="14"/>
    </row>
    <row r="35" spans="1:9" ht="18.75" hidden="1">
      <c r="A35" s="61"/>
      <c r="B35" s="66" t="s">
        <v>92</v>
      </c>
      <c r="C35" s="63"/>
      <c r="D35" s="53">
        <f>D4</f>
        <v>176711.59999999998</v>
      </c>
      <c r="E35" s="53">
        <f>E4</f>
        <v>86023.3</v>
      </c>
      <c r="F35" s="53">
        <f>F4</f>
        <v>74071.20000000003</v>
      </c>
      <c r="G35" s="65">
        <f>F35/D35</f>
        <v>0.41916433329787084</v>
      </c>
      <c r="H35" s="65">
        <f>F35/E35</f>
        <v>0.8610597361412551</v>
      </c>
      <c r="I35" s="14"/>
    </row>
    <row r="36" spans="1:9" ht="12.75">
      <c r="A36" s="68"/>
      <c r="B36" s="69"/>
      <c r="C36" s="69"/>
      <c r="D36" s="69"/>
      <c r="E36" s="69"/>
      <c r="F36" s="69"/>
      <c r="G36" s="69"/>
      <c r="H36" s="70"/>
      <c r="I36" s="10"/>
    </row>
    <row r="37" spans="1:9" ht="15" customHeight="1">
      <c r="A37" s="71" t="s">
        <v>133</v>
      </c>
      <c r="B37" s="71" t="s">
        <v>24</v>
      </c>
      <c r="C37" s="72" t="s">
        <v>135</v>
      </c>
      <c r="D37" s="73" t="s">
        <v>3</v>
      </c>
      <c r="E37" s="74" t="s">
        <v>535</v>
      </c>
      <c r="F37" s="73" t="s">
        <v>4</v>
      </c>
      <c r="G37" s="74" t="s">
        <v>268</v>
      </c>
      <c r="H37" s="74" t="s">
        <v>536</v>
      </c>
      <c r="I37" s="13"/>
    </row>
    <row r="38" spans="1:9" ht="21.75" customHeight="1">
      <c r="A38" s="71"/>
      <c r="B38" s="71"/>
      <c r="C38" s="75"/>
      <c r="D38" s="73"/>
      <c r="E38" s="76"/>
      <c r="F38" s="73"/>
      <c r="G38" s="76"/>
      <c r="H38" s="76"/>
      <c r="I38" s="13"/>
    </row>
    <row r="39" spans="1:9" ht="19.5" customHeight="1">
      <c r="A39" s="67" t="s">
        <v>56</v>
      </c>
      <c r="B39" s="62" t="s">
        <v>25</v>
      </c>
      <c r="C39" s="67"/>
      <c r="D39" s="64">
        <f>D41+D46+D47+D44+D45+D43+D40</f>
        <v>56421.4</v>
      </c>
      <c r="E39" s="64">
        <f>E41+E46+E47+E44+E45+E43+E40</f>
        <v>28491.4</v>
      </c>
      <c r="F39" s="64">
        <f>F41+F46+F47+F44+F45+F43+F40</f>
        <v>17321.600000000002</v>
      </c>
      <c r="G39" s="77">
        <f aca="true" t="shared" si="2" ref="G39:G111">F39/D39</f>
        <v>0.307004080012194</v>
      </c>
      <c r="H39" s="77">
        <f>F39/E39</f>
        <v>0.6079588928588978</v>
      </c>
      <c r="I39" s="17"/>
    </row>
    <row r="40" spans="1:9" ht="51.75" customHeight="1">
      <c r="A40" s="63" t="s">
        <v>57</v>
      </c>
      <c r="B40" s="66" t="s">
        <v>220</v>
      </c>
      <c r="C40" s="63" t="s">
        <v>57</v>
      </c>
      <c r="D40" s="53">
        <v>1900</v>
      </c>
      <c r="E40" s="53">
        <v>950</v>
      </c>
      <c r="F40" s="53">
        <v>519.7</v>
      </c>
      <c r="G40" s="77">
        <f t="shared" si="2"/>
        <v>0.27352631578947373</v>
      </c>
      <c r="H40" s="77">
        <f aca="true" t="shared" si="3" ref="H40:H103">F40/E40</f>
        <v>0.5470526315789475</v>
      </c>
      <c r="I40" s="17"/>
    </row>
    <row r="41" spans="1:14" ht="84" customHeight="1">
      <c r="A41" s="63" t="s">
        <v>59</v>
      </c>
      <c r="B41" s="66" t="s">
        <v>136</v>
      </c>
      <c r="C41" s="63" t="s">
        <v>59</v>
      </c>
      <c r="D41" s="53">
        <f>D42</f>
        <v>21563.7</v>
      </c>
      <c r="E41" s="53">
        <f>E42</f>
        <v>11081.3</v>
      </c>
      <c r="F41" s="53">
        <f>F42</f>
        <v>7533.7</v>
      </c>
      <c r="G41" s="77">
        <f t="shared" si="2"/>
        <v>0.34936954233271655</v>
      </c>
      <c r="H41" s="77">
        <f t="shared" si="3"/>
        <v>0.6798570564825427</v>
      </c>
      <c r="I41" s="18"/>
      <c r="J41" s="51"/>
      <c r="K41" s="51"/>
      <c r="L41" s="50"/>
      <c r="M41" s="50"/>
      <c r="N41" s="50"/>
    </row>
    <row r="42" spans="1:14" s="16" customFormat="1" ht="18.75">
      <c r="A42" s="78"/>
      <c r="B42" s="79" t="s">
        <v>26</v>
      </c>
      <c r="C42" s="78" t="s">
        <v>59</v>
      </c>
      <c r="D42" s="49">
        <v>21563.7</v>
      </c>
      <c r="E42" s="49">
        <v>11081.3</v>
      </c>
      <c r="F42" s="49">
        <v>7533.7</v>
      </c>
      <c r="G42" s="77">
        <f t="shared" si="2"/>
        <v>0.34936954233271655</v>
      </c>
      <c r="H42" s="77">
        <f t="shared" si="3"/>
        <v>0.6798570564825427</v>
      </c>
      <c r="I42" s="19"/>
      <c r="J42" s="52"/>
      <c r="K42" s="52"/>
      <c r="L42" s="50"/>
      <c r="M42" s="50"/>
      <c r="N42" s="50"/>
    </row>
    <row r="43" spans="1:14" s="16" customFormat="1" ht="67.5" customHeight="1" hidden="1">
      <c r="A43" s="78" t="s">
        <v>191</v>
      </c>
      <c r="B43" s="66" t="s">
        <v>273</v>
      </c>
      <c r="C43" s="78" t="s">
        <v>274</v>
      </c>
      <c r="D43" s="49">
        <v>0</v>
      </c>
      <c r="E43" s="49">
        <v>0</v>
      </c>
      <c r="F43" s="49">
        <v>0</v>
      </c>
      <c r="G43" s="77" t="e">
        <f t="shared" si="2"/>
        <v>#DIV/0!</v>
      </c>
      <c r="H43" s="77" t="e">
        <f t="shared" si="3"/>
        <v>#DIV/0!</v>
      </c>
      <c r="I43" s="20"/>
      <c r="J43" s="34"/>
      <c r="K43" s="34"/>
      <c r="L43" s="33"/>
      <c r="M43" s="33"/>
      <c r="N43" s="33"/>
    </row>
    <row r="44" spans="1:14" s="29" customFormat="1" ht="54.75" customHeight="1">
      <c r="A44" s="63" t="s">
        <v>60</v>
      </c>
      <c r="B44" s="66" t="s">
        <v>137</v>
      </c>
      <c r="C44" s="63" t="s">
        <v>60</v>
      </c>
      <c r="D44" s="53">
        <v>9102.4</v>
      </c>
      <c r="E44" s="53">
        <v>4653.4</v>
      </c>
      <c r="F44" s="53">
        <v>2858</v>
      </c>
      <c r="G44" s="77">
        <f t="shared" si="2"/>
        <v>0.31398312532958345</v>
      </c>
      <c r="H44" s="77">
        <f t="shared" si="3"/>
        <v>0.6141745820260455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63" t="s">
        <v>159</v>
      </c>
      <c r="B45" s="66" t="s">
        <v>160</v>
      </c>
      <c r="C45" s="63" t="s">
        <v>159</v>
      </c>
      <c r="D45" s="53">
        <v>0</v>
      </c>
      <c r="E45" s="53">
        <v>0</v>
      </c>
      <c r="F45" s="53">
        <v>0</v>
      </c>
      <c r="G45" s="77" t="e">
        <f t="shared" si="2"/>
        <v>#DIV/0!</v>
      </c>
      <c r="H45" s="77" t="e">
        <f t="shared" si="3"/>
        <v>#DIV/0!</v>
      </c>
      <c r="I45" s="15"/>
      <c r="J45" s="27"/>
      <c r="K45" s="27"/>
      <c r="L45" s="28"/>
      <c r="M45" s="28"/>
      <c r="N45" s="28"/>
    </row>
    <row r="46" spans="1:9" ht="22.5" customHeight="1">
      <c r="A46" s="63" t="s">
        <v>61</v>
      </c>
      <c r="B46" s="66" t="s">
        <v>138</v>
      </c>
      <c r="C46" s="63" t="s">
        <v>61</v>
      </c>
      <c r="D46" s="53">
        <v>3000</v>
      </c>
      <c r="E46" s="53">
        <v>0</v>
      </c>
      <c r="F46" s="53">
        <v>0</v>
      </c>
      <c r="G46" s="77">
        <f t="shared" si="2"/>
        <v>0</v>
      </c>
      <c r="H46" s="77">
        <v>0</v>
      </c>
      <c r="I46" s="15"/>
    </row>
    <row r="47" spans="1:9" ht="39" customHeight="1">
      <c r="A47" s="80" t="s">
        <v>110</v>
      </c>
      <c r="B47" s="81" t="s">
        <v>28</v>
      </c>
      <c r="C47" s="80"/>
      <c r="D47" s="53">
        <f>D48+D49+D50+D51+D52+D53</f>
        <v>20855.3</v>
      </c>
      <c r="E47" s="53">
        <f>E48+E49+E50+E51+E52+E53</f>
        <v>11806.7</v>
      </c>
      <c r="F47" s="53">
        <f>F48+F49+F50+F51+F52+F53</f>
        <v>6410.2</v>
      </c>
      <c r="G47" s="77">
        <f t="shared" si="2"/>
        <v>0.3073655138022469</v>
      </c>
      <c r="H47" s="77">
        <f t="shared" si="3"/>
        <v>0.5429290148813809</v>
      </c>
      <c r="I47" s="15"/>
    </row>
    <row r="48" spans="1:9" s="16" customFormat="1" ht="51" customHeight="1">
      <c r="A48" s="82"/>
      <c r="B48" s="83" t="s">
        <v>166</v>
      </c>
      <c r="C48" s="82" t="s">
        <v>344</v>
      </c>
      <c r="D48" s="49">
        <v>9973</v>
      </c>
      <c r="E48" s="49">
        <v>5624.6</v>
      </c>
      <c r="F48" s="49">
        <v>4341.9</v>
      </c>
      <c r="G48" s="77">
        <f t="shared" si="2"/>
        <v>0.43536548681439885</v>
      </c>
      <c r="H48" s="77">
        <f t="shared" si="3"/>
        <v>0.771948227429506</v>
      </c>
      <c r="I48" s="20"/>
    </row>
    <row r="49" spans="1:9" s="16" customFormat="1" ht="31.5">
      <c r="A49" s="82"/>
      <c r="B49" s="83" t="s">
        <v>163</v>
      </c>
      <c r="C49" s="82" t="s">
        <v>164</v>
      </c>
      <c r="D49" s="49">
        <v>145</v>
      </c>
      <c r="E49" s="49">
        <v>145</v>
      </c>
      <c r="F49" s="49">
        <v>145</v>
      </c>
      <c r="G49" s="77">
        <f t="shared" si="2"/>
        <v>1</v>
      </c>
      <c r="H49" s="77">
        <f t="shared" si="3"/>
        <v>1</v>
      </c>
      <c r="I49" s="20"/>
    </row>
    <row r="50" spans="1:9" s="16" customFormat="1" ht="47.25">
      <c r="A50" s="82"/>
      <c r="B50" s="83" t="s">
        <v>162</v>
      </c>
      <c r="C50" s="82" t="s">
        <v>207</v>
      </c>
      <c r="D50" s="49">
        <v>279</v>
      </c>
      <c r="E50" s="49">
        <v>93.8</v>
      </c>
      <c r="F50" s="49">
        <v>50</v>
      </c>
      <c r="G50" s="77">
        <f t="shared" si="2"/>
        <v>0.17921146953405018</v>
      </c>
      <c r="H50" s="77">
        <f t="shared" si="3"/>
        <v>0.5330490405117271</v>
      </c>
      <c r="I50" s="20"/>
    </row>
    <row r="51" spans="1:9" s="16" customFormat="1" ht="18.75">
      <c r="A51" s="82"/>
      <c r="B51" s="83" t="s">
        <v>139</v>
      </c>
      <c r="C51" s="82" t="s">
        <v>165</v>
      </c>
      <c r="D51" s="49">
        <v>4106.6</v>
      </c>
      <c r="E51" s="49">
        <v>2072.2</v>
      </c>
      <c r="F51" s="49">
        <v>1281.8</v>
      </c>
      <c r="G51" s="77">
        <f t="shared" si="2"/>
        <v>0.31213169044952027</v>
      </c>
      <c r="H51" s="77">
        <f t="shared" si="3"/>
        <v>0.6185696361355082</v>
      </c>
      <c r="I51" s="20"/>
    </row>
    <row r="52" spans="1:9" s="16" customFormat="1" ht="53.25" customHeight="1">
      <c r="A52" s="82"/>
      <c r="B52" s="83" t="s">
        <v>343</v>
      </c>
      <c r="C52" s="82" t="s">
        <v>342</v>
      </c>
      <c r="D52" s="49">
        <v>6061.7</v>
      </c>
      <c r="E52" s="49">
        <v>3665.1</v>
      </c>
      <c r="F52" s="49">
        <v>503.7</v>
      </c>
      <c r="G52" s="77">
        <f t="shared" si="2"/>
        <v>0.08309550126202221</v>
      </c>
      <c r="H52" s="77">
        <f t="shared" si="3"/>
        <v>0.1374314479823197</v>
      </c>
      <c r="I52" s="20"/>
    </row>
    <row r="53" spans="1:9" s="16" customFormat="1" ht="42.75" customHeight="1">
      <c r="A53" s="82"/>
      <c r="B53" s="83" t="s">
        <v>206</v>
      </c>
      <c r="C53" s="82" t="s">
        <v>235</v>
      </c>
      <c r="D53" s="49">
        <v>290</v>
      </c>
      <c r="E53" s="49">
        <v>206</v>
      </c>
      <c r="F53" s="49">
        <v>87.8</v>
      </c>
      <c r="G53" s="77">
        <f t="shared" si="2"/>
        <v>0.30275862068965514</v>
      </c>
      <c r="H53" s="77">
        <f t="shared" si="3"/>
        <v>0.4262135922330097</v>
      </c>
      <c r="I53" s="20"/>
    </row>
    <row r="54" spans="1:9" ht="39" customHeight="1" hidden="1">
      <c r="A54" s="67" t="s">
        <v>62</v>
      </c>
      <c r="B54" s="62" t="s">
        <v>141</v>
      </c>
      <c r="C54" s="67"/>
      <c r="D54" s="64">
        <f aca="true" t="shared" si="4" ref="D54:F55">D55</f>
        <v>0</v>
      </c>
      <c r="E54" s="64">
        <f t="shared" si="4"/>
        <v>0</v>
      </c>
      <c r="F54" s="64">
        <f t="shared" si="4"/>
        <v>0</v>
      </c>
      <c r="G54" s="77" t="e">
        <f t="shared" si="2"/>
        <v>#DIV/0!</v>
      </c>
      <c r="H54" s="77" t="e">
        <f t="shared" si="3"/>
        <v>#DIV/0!</v>
      </c>
      <c r="I54" s="15"/>
    </row>
    <row r="55" spans="1:9" ht="34.5" customHeight="1" hidden="1">
      <c r="A55" s="63" t="s">
        <v>132</v>
      </c>
      <c r="B55" s="66" t="s">
        <v>142</v>
      </c>
      <c r="C55" s="63"/>
      <c r="D55" s="53">
        <f t="shared" si="4"/>
        <v>0</v>
      </c>
      <c r="E55" s="53">
        <f t="shared" si="4"/>
        <v>0</v>
      </c>
      <c r="F55" s="53">
        <f t="shared" si="4"/>
        <v>0</v>
      </c>
      <c r="G55" s="77" t="e">
        <f t="shared" si="2"/>
        <v>#DIV/0!</v>
      </c>
      <c r="H55" s="77" t="e">
        <f t="shared" si="3"/>
        <v>#DIV/0!</v>
      </c>
      <c r="I55" s="15"/>
    </row>
    <row r="56" spans="1:9" s="16" customFormat="1" ht="84" customHeight="1" hidden="1">
      <c r="A56" s="78"/>
      <c r="B56" s="79" t="s">
        <v>234</v>
      </c>
      <c r="C56" s="78" t="s">
        <v>208</v>
      </c>
      <c r="D56" s="49">
        <f>D57+D58+D59</f>
        <v>0</v>
      </c>
      <c r="E56" s="49">
        <f>E57+E58+E59</f>
        <v>0</v>
      </c>
      <c r="F56" s="49">
        <f>F57+F58+F59</f>
        <v>0</v>
      </c>
      <c r="G56" s="77" t="e">
        <f t="shared" si="2"/>
        <v>#DIV/0!</v>
      </c>
      <c r="H56" s="77" t="e">
        <f t="shared" si="3"/>
        <v>#DIV/0!</v>
      </c>
      <c r="I56" s="20"/>
    </row>
    <row r="57" spans="1:9" s="16" customFormat="1" ht="119.25" customHeight="1" hidden="1">
      <c r="A57" s="78"/>
      <c r="B57" s="79" t="s">
        <v>222</v>
      </c>
      <c r="C57" s="78" t="s">
        <v>221</v>
      </c>
      <c r="D57" s="49">
        <v>0</v>
      </c>
      <c r="E57" s="49">
        <v>0</v>
      </c>
      <c r="F57" s="49">
        <v>0</v>
      </c>
      <c r="G57" s="77" t="e">
        <f t="shared" si="2"/>
        <v>#DIV/0!</v>
      </c>
      <c r="H57" s="77" t="e">
        <f t="shared" si="3"/>
        <v>#DIV/0!</v>
      </c>
      <c r="I57" s="20"/>
    </row>
    <row r="58" spans="1:9" s="16" customFormat="1" ht="38.25" customHeight="1" hidden="1">
      <c r="A58" s="78"/>
      <c r="B58" s="79" t="s">
        <v>224</v>
      </c>
      <c r="C58" s="78" t="s">
        <v>223</v>
      </c>
      <c r="D58" s="49">
        <v>0</v>
      </c>
      <c r="E58" s="49">
        <v>0</v>
      </c>
      <c r="F58" s="49">
        <v>0</v>
      </c>
      <c r="G58" s="77" t="e">
        <f t="shared" si="2"/>
        <v>#DIV/0!</v>
      </c>
      <c r="H58" s="77" t="e">
        <f t="shared" si="3"/>
        <v>#DIV/0!</v>
      </c>
      <c r="I58" s="20"/>
    </row>
    <row r="59" spans="1:9" s="16" customFormat="1" ht="57" customHeight="1" hidden="1">
      <c r="A59" s="78"/>
      <c r="B59" s="79" t="s">
        <v>270</v>
      </c>
      <c r="C59" s="78" t="s">
        <v>269</v>
      </c>
      <c r="D59" s="49">
        <v>0</v>
      </c>
      <c r="E59" s="49">
        <v>0</v>
      </c>
      <c r="F59" s="49">
        <v>0</v>
      </c>
      <c r="G59" s="77" t="e">
        <f t="shared" si="2"/>
        <v>#DIV/0!</v>
      </c>
      <c r="H59" s="77" t="e">
        <f t="shared" si="3"/>
        <v>#DIV/0!</v>
      </c>
      <c r="I59" s="20"/>
    </row>
    <row r="60" spans="1:9" ht="19.5" customHeight="1">
      <c r="A60" s="67" t="s">
        <v>63</v>
      </c>
      <c r="B60" s="62" t="s">
        <v>31</v>
      </c>
      <c r="C60" s="67"/>
      <c r="D60" s="64">
        <f>D61+D63+D66+D82</f>
        <v>37801</v>
      </c>
      <c r="E60" s="64">
        <f>E61+E63+E66+E82</f>
        <v>21709.399999999998</v>
      </c>
      <c r="F60" s="64">
        <f>F61+F63+F66+F82</f>
        <v>1682.8999999999999</v>
      </c>
      <c r="G60" s="77">
        <f t="shared" si="2"/>
        <v>0.04451998624375016</v>
      </c>
      <c r="H60" s="77">
        <f t="shared" si="3"/>
        <v>0.07751941555270989</v>
      </c>
      <c r="I60" s="15"/>
    </row>
    <row r="61" spans="1:9" ht="21.75" customHeight="1">
      <c r="A61" s="63" t="s">
        <v>192</v>
      </c>
      <c r="B61" s="66" t="s">
        <v>251</v>
      </c>
      <c r="C61" s="63"/>
      <c r="D61" s="53">
        <f>D62</f>
        <v>48.7</v>
      </c>
      <c r="E61" s="53">
        <f>E62</f>
        <v>23.1</v>
      </c>
      <c r="F61" s="53">
        <f>F62</f>
        <v>0</v>
      </c>
      <c r="G61" s="77">
        <f t="shared" si="2"/>
        <v>0</v>
      </c>
      <c r="H61" s="77">
        <f t="shared" si="3"/>
        <v>0</v>
      </c>
      <c r="I61" s="15"/>
    </row>
    <row r="62" spans="1:9" ht="39" customHeight="1">
      <c r="A62" s="63"/>
      <c r="B62" s="79" t="s">
        <v>210</v>
      </c>
      <c r="C62" s="78" t="s">
        <v>209</v>
      </c>
      <c r="D62" s="49">
        <v>48.7</v>
      </c>
      <c r="E62" s="49">
        <v>23.1</v>
      </c>
      <c r="F62" s="49">
        <v>0</v>
      </c>
      <c r="G62" s="77">
        <f t="shared" si="2"/>
        <v>0</v>
      </c>
      <c r="H62" s="77">
        <f t="shared" si="3"/>
        <v>0</v>
      </c>
      <c r="I62" s="15"/>
    </row>
    <row r="63" spans="1:9" ht="27.75" customHeight="1">
      <c r="A63" s="63" t="s">
        <v>225</v>
      </c>
      <c r="B63" s="66" t="s">
        <v>252</v>
      </c>
      <c r="C63" s="63"/>
      <c r="D63" s="53">
        <f aca="true" t="shared" si="5" ref="D63:F64">D64</f>
        <v>1200</v>
      </c>
      <c r="E63" s="53">
        <f t="shared" si="5"/>
        <v>318.5</v>
      </c>
      <c r="F63" s="53">
        <f t="shared" si="5"/>
        <v>18.5</v>
      </c>
      <c r="G63" s="77">
        <f t="shared" si="2"/>
        <v>0.015416666666666667</v>
      </c>
      <c r="H63" s="77">
        <f t="shared" si="3"/>
        <v>0.058084772370486655</v>
      </c>
      <c r="I63" s="15"/>
    </row>
    <row r="64" spans="1:9" ht="42.75" customHeight="1">
      <c r="A64" s="63"/>
      <c r="B64" s="84" t="s">
        <v>291</v>
      </c>
      <c r="C64" s="85" t="s">
        <v>292</v>
      </c>
      <c r="D64" s="49">
        <f t="shared" si="5"/>
        <v>1200</v>
      </c>
      <c r="E64" s="49">
        <f t="shared" si="5"/>
        <v>318.5</v>
      </c>
      <c r="F64" s="49">
        <f t="shared" si="5"/>
        <v>18.5</v>
      </c>
      <c r="G64" s="77">
        <f t="shared" si="2"/>
        <v>0.015416666666666667</v>
      </c>
      <c r="H64" s="77">
        <f t="shared" si="3"/>
        <v>0.058084772370486655</v>
      </c>
      <c r="I64" s="15"/>
    </row>
    <row r="65" spans="1:9" ht="91.5" customHeight="1">
      <c r="A65" s="63"/>
      <c r="B65" s="86" t="s">
        <v>345</v>
      </c>
      <c r="C65" s="85" t="s">
        <v>346</v>
      </c>
      <c r="D65" s="49">
        <v>1200</v>
      </c>
      <c r="E65" s="49">
        <v>318.5</v>
      </c>
      <c r="F65" s="49">
        <v>18.5</v>
      </c>
      <c r="G65" s="77">
        <f t="shared" si="2"/>
        <v>0.015416666666666667</v>
      </c>
      <c r="H65" s="77">
        <f t="shared" si="3"/>
        <v>0.058084772370486655</v>
      </c>
      <c r="I65" s="15"/>
    </row>
    <row r="66" spans="1:9" ht="40.5" customHeight="1">
      <c r="A66" s="63" t="s">
        <v>101</v>
      </c>
      <c r="B66" s="66" t="s">
        <v>153</v>
      </c>
      <c r="C66" s="63"/>
      <c r="D66" s="53">
        <f>D67+D70+D72</f>
        <v>34487.3</v>
      </c>
      <c r="E66" s="53">
        <f>E67+E70+E72</f>
        <v>20594.5</v>
      </c>
      <c r="F66" s="53">
        <f>F67+F70+F72</f>
        <v>1518.3</v>
      </c>
      <c r="G66" s="77">
        <f t="shared" si="2"/>
        <v>0.044024901920417074</v>
      </c>
      <c r="H66" s="77">
        <f t="shared" si="3"/>
        <v>0.0737235669717643</v>
      </c>
      <c r="I66" s="15"/>
    </row>
    <row r="67" spans="1:9" ht="96" customHeight="1">
      <c r="A67" s="63"/>
      <c r="B67" s="66" t="s">
        <v>234</v>
      </c>
      <c r="C67" s="63" t="s">
        <v>208</v>
      </c>
      <c r="D67" s="53">
        <f>D68+D69</f>
        <v>600</v>
      </c>
      <c r="E67" s="53">
        <f>E68+E69</f>
        <v>425</v>
      </c>
      <c r="F67" s="53">
        <f>F68+F69</f>
        <v>0</v>
      </c>
      <c r="G67" s="77">
        <f t="shared" si="2"/>
        <v>0</v>
      </c>
      <c r="H67" s="77">
        <f t="shared" si="3"/>
        <v>0</v>
      </c>
      <c r="I67" s="15"/>
    </row>
    <row r="68" spans="1:9" ht="143.25" customHeight="1">
      <c r="A68" s="87"/>
      <c r="B68" s="79" t="s">
        <v>348</v>
      </c>
      <c r="C68" s="78" t="s">
        <v>347</v>
      </c>
      <c r="D68" s="49">
        <v>500</v>
      </c>
      <c r="E68" s="49">
        <v>325</v>
      </c>
      <c r="F68" s="49">
        <v>0</v>
      </c>
      <c r="G68" s="77">
        <f t="shared" si="2"/>
        <v>0</v>
      </c>
      <c r="H68" s="77">
        <f t="shared" si="3"/>
        <v>0</v>
      </c>
      <c r="I68" s="15"/>
    </row>
    <row r="69" spans="1:9" s="22" customFormat="1" ht="57" customHeight="1">
      <c r="A69" s="87"/>
      <c r="B69" s="86" t="s">
        <v>350</v>
      </c>
      <c r="C69" s="78" t="s">
        <v>349</v>
      </c>
      <c r="D69" s="49">
        <v>100</v>
      </c>
      <c r="E69" s="49">
        <v>100</v>
      </c>
      <c r="F69" s="49">
        <v>0</v>
      </c>
      <c r="G69" s="77">
        <f t="shared" si="2"/>
        <v>0</v>
      </c>
      <c r="H69" s="77">
        <f t="shared" si="3"/>
        <v>0</v>
      </c>
      <c r="I69" s="21"/>
    </row>
    <row r="70" spans="1:9" s="22" customFormat="1" ht="90" customHeight="1">
      <c r="A70" s="87"/>
      <c r="B70" s="84" t="s">
        <v>357</v>
      </c>
      <c r="C70" s="63" t="s">
        <v>356</v>
      </c>
      <c r="D70" s="53">
        <f>D71</f>
        <v>17785</v>
      </c>
      <c r="E70" s="53">
        <f>E71</f>
        <v>6170.8</v>
      </c>
      <c r="F70" s="53">
        <f>F71</f>
        <v>0</v>
      </c>
      <c r="G70" s="77">
        <f t="shared" si="2"/>
        <v>0</v>
      </c>
      <c r="H70" s="77">
        <f t="shared" si="3"/>
        <v>0</v>
      </c>
      <c r="I70" s="21"/>
    </row>
    <row r="71" spans="1:9" s="22" customFormat="1" ht="104.25" customHeight="1">
      <c r="A71" s="87"/>
      <c r="B71" s="86" t="s">
        <v>352</v>
      </c>
      <c r="C71" s="78" t="s">
        <v>351</v>
      </c>
      <c r="D71" s="49">
        <v>17785</v>
      </c>
      <c r="E71" s="49">
        <v>6170.8</v>
      </c>
      <c r="F71" s="49">
        <v>0</v>
      </c>
      <c r="G71" s="77">
        <f t="shared" si="2"/>
        <v>0</v>
      </c>
      <c r="H71" s="77">
        <f t="shared" si="3"/>
        <v>0</v>
      </c>
      <c r="I71" s="21"/>
    </row>
    <row r="72" spans="1:9" s="22" customFormat="1" ht="87.75" customHeight="1">
      <c r="A72" s="87"/>
      <c r="B72" s="84" t="s">
        <v>306</v>
      </c>
      <c r="C72" s="63" t="s">
        <v>355</v>
      </c>
      <c r="D72" s="53">
        <f>D74+D75+D76+D77+D78+D79+D80+D81+D73</f>
        <v>16102.3</v>
      </c>
      <c r="E72" s="53">
        <f>E74+E75+E76+E77+E78+E79+E80+E81+E73</f>
        <v>13998.7</v>
      </c>
      <c r="F72" s="53">
        <f>F74+F75+F76+F77+F78+F79+F80+F81+F73</f>
        <v>1518.3</v>
      </c>
      <c r="G72" s="77">
        <f t="shared" si="2"/>
        <v>0.09429087770070115</v>
      </c>
      <c r="H72" s="77">
        <f t="shared" si="3"/>
        <v>0.10846007129233427</v>
      </c>
      <c r="I72" s="21"/>
    </row>
    <row r="73" spans="1:9" s="22" customFormat="1" ht="72.75" customHeight="1">
      <c r="A73" s="87"/>
      <c r="B73" s="86" t="s">
        <v>459</v>
      </c>
      <c r="C73" s="63" t="s">
        <v>458</v>
      </c>
      <c r="D73" s="53">
        <v>74.5</v>
      </c>
      <c r="E73" s="53">
        <v>74.5</v>
      </c>
      <c r="F73" s="53">
        <v>0</v>
      </c>
      <c r="G73" s="77">
        <f t="shared" si="2"/>
        <v>0</v>
      </c>
      <c r="H73" s="77">
        <f t="shared" si="3"/>
        <v>0</v>
      </c>
      <c r="I73" s="21"/>
    </row>
    <row r="74" spans="1:9" s="22" customFormat="1" ht="68.25" customHeight="1">
      <c r="A74" s="87"/>
      <c r="B74" s="86" t="s">
        <v>354</v>
      </c>
      <c r="C74" s="78" t="s">
        <v>353</v>
      </c>
      <c r="D74" s="49">
        <v>2000</v>
      </c>
      <c r="E74" s="49">
        <v>700</v>
      </c>
      <c r="F74" s="49">
        <v>0</v>
      </c>
      <c r="G74" s="77">
        <f t="shared" si="2"/>
        <v>0</v>
      </c>
      <c r="H74" s="77">
        <f t="shared" si="3"/>
        <v>0</v>
      </c>
      <c r="I74" s="21"/>
    </row>
    <row r="75" spans="1:9" s="22" customFormat="1" ht="51.75" customHeight="1">
      <c r="A75" s="87"/>
      <c r="B75" s="86" t="s">
        <v>359</v>
      </c>
      <c r="C75" s="85" t="s">
        <v>358</v>
      </c>
      <c r="D75" s="49">
        <v>489.4</v>
      </c>
      <c r="E75" s="49">
        <v>318.1</v>
      </c>
      <c r="F75" s="49">
        <v>0</v>
      </c>
      <c r="G75" s="77">
        <f t="shared" si="2"/>
        <v>0</v>
      </c>
      <c r="H75" s="77">
        <f t="shared" si="3"/>
        <v>0</v>
      </c>
      <c r="I75" s="21"/>
    </row>
    <row r="76" spans="1:9" s="22" customFormat="1" ht="37.5" customHeight="1">
      <c r="A76" s="87"/>
      <c r="B76" s="86" t="s">
        <v>360</v>
      </c>
      <c r="C76" s="85" t="s">
        <v>361</v>
      </c>
      <c r="D76" s="49">
        <v>1600</v>
      </c>
      <c r="E76" s="49">
        <v>1520</v>
      </c>
      <c r="F76" s="49">
        <v>1518.3</v>
      </c>
      <c r="G76" s="77">
        <f t="shared" si="2"/>
        <v>0.9489375</v>
      </c>
      <c r="H76" s="77">
        <f t="shared" si="3"/>
        <v>0.9988815789473684</v>
      </c>
      <c r="I76" s="21"/>
    </row>
    <row r="77" spans="1:9" s="22" customFormat="1" ht="70.5" customHeight="1">
      <c r="A77" s="87"/>
      <c r="B77" s="86" t="s">
        <v>256</v>
      </c>
      <c r="C77" s="85" t="s">
        <v>255</v>
      </c>
      <c r="D77" s="49">
        <v>10571.5</v>
      </c>
      <c r="E77" s="49">
        <v>10571.5</v>
      </c>
      <c r="F77" s="49">
        <v>0</v>
      </c>
      <c r="G77" s="77">
        <f t="shared" si="2"/>
        <v>0</v>
      </c>
      <c r="H77" s="77">
        <f t="shared" si="3"/>
        <v>0</v>
      </c>
      <c r="I77" s="21"/>
    </row>
    <row r="78" spans="1:9" s="22" customFormat="1" ht="93" customHeight="1">
      <c r="A78" s="87"/>
      <c r="B78" s="86" t="s">
        <v>258</v>
      </c>
      <c r="C78" s="85" t="s">
        <v>257</v>
      </c>
      <c r="D78" s="49">
        <v>105.7</v>
      </c>
      <c r="E78" s="49">
        <v>68.7</v>
      </c>
      <c r="F78" s="49">
        <v>0</v>
      </c>
      <c r="G78" s="77">
        <f t="shared" si="2"/>
        <v>0</v>
      </c>
      <c r="H78" s="77">
        <f t="shared" si="3"/>
        <v>0</v>
      </c>
      <c r="I78" s="21"/>
    </row>
    <row r="79" spans="1:9" s="24" customFormat="1" ht="50.25" customHeight="1">
      <c r="A79" s="88"/>
      <c r="B79" s="89" t="s">
        <v>363</v>
      </c>
      <c r="C79" s="90" t="s">
        <v>362</v>
      </c>
      <c r="D79" s="49">
        <v>500</v>
      </c>
      <c r="E79" s="49">
        <v>175</v>
      </c>
      <c r="F79" s="49">
        <v>0</v>
      </c>
      <c r="G79" s="77">
        <f t="shared" si="2"/>
        <v>0</v>
      </c>
      <c r="H79" s="77">
        <f t="shared" si="3"/>
        <v>0</v>
      </c>
      <c r="I79" s="23"/>
    </row>
    <row r="80" spans="1:9" s="24" customFormat="1" ht="72.75" customHeight="1">
      <c r="A80" s="88"/>
      <c r="B80" s="89" t="s">
        <v>365</v>
      </c>
      <c r="C80" s="90" t="s">
        <v>364</v>
      </c>
      <c r="D80" s="49">
        <v>215.9</v>
      </c>
      <c r="E80" s="49">
        <v>215.9</v>
      </c>
      <c r="F80" s="49">
        <v>0</v>
      </c>
      <c r="G80" s="77">
        <f t="shared" si="2"/>
        <v>0</v>
      </c>
      <c r="H80" s="77">
        <f t="shared" si="3"/>
        <v>0</v>
      </c>
      <c r="I80" s="23"/>
    </row>
    <row r="81" spans="1:9" s="24" customFormat="1" ht="42" customHeight="1">
      <c r="A81" s="88"/>
      <c r="B81" s="89" t="s">
        <v>367</v>
      </c>
      <c r="C81" s="90" t="s">
        <v>366</v>
      </c>
      <c r="D81" s="49">
        <v>545.3</v>
      </c>
      <c r="E81" s="49">
        <v>355</v>
      </c>
      <c r="F81" s="49">
        <v>0</v>
      </c>
      <c r="G81" s="77">
        <f t="shared" si="2"/>
        <v>0</v>
      </c>
      <c r="H81" s="77">
        <f t="shared" si="3"/>
        <v>0</v>
      </c>
      <c r="I81" s="23"/>
    </row>
    <row r="82" spans="1:9" s="22" customFormat="1" ht="30.75" customHeight="1">
      <c r="A82" s="87" t="s">
        <v>64</v>
      </c>
      <c r="B82" s="84" t="s">
        <v>161</v>
      </c>
      <c r="C82" s="91"/>
      <c r="D82" s="53">
        <f>D83+D84+D85+D86</f>
        <v>2065</v>
      </c>
      <c r="E82" s="53">
        <f>E83+E84+E85+E86</f>
        <v>773.3</v>
      </c>
      <c r="F82" s="53">
        <f>F83+F84+F85+F86</f>
        <v>146.1</v>
      </c>
      <c r="G82" s="77">
        <f t="shared" si="2"/>
        <v>0.0707506053268765</v>
      </c>
      <c r="H82" s="77">
        <f t="shared" si="3"/>
        <v>0.18893055735161</v>
      </c>
      <c r="I82" s="25"/>
    </row>
    <row r="83" spans="1:9" s="24" customFormat="1" ht="37.5" customHeight="1">
      <c r="A83" s="88"/>
      <c r="B83" s="92" t="s">
        <v>105</v>
      </c>
      <c r="C83" s="88" t="s">
        <v>211</v>
      </c>
      <c r="D83" s="49">
        <v>550</v>
      </c>
      <c r="E83" s="49">
        <v>192.5</v>
      </c>
      <c r="F83" s="49">
        <v>27</v>
      </c>
      <c r="G83" s="77">
        <f t="shared" si="2"/>
        <v>0.04909090909090909</v>
      </c>
      <c r="H83" s="77">
        <f t="shared" si="3"/>
        <v>0.14025974025974025</v>
      </c>
      <c r="I83" s="23"/>
    </row>
    <row r="84" spans="1:9" s="24" customFormat="1" ht="32.25" customHeight="1">
      <c r="A84" s="88"/>
      <c r="B84" s="92" t="s">
        <v>229</v>
      </c>
      <c r="C84" s="88" t="s">
        <v>368</v>
      </c>
      <c r="D84" s="49">
        <v>15</v>
      </c>
      <c r="E84" s="49">
        <v>3.8</v>
      </c>
      <c r="F84" s="49">
        <v>0</v>
      </c>
      <c r="G84" s="77">
        <f t="shared" si="2"/>
        <v>0</v>
      </c>
      <c r="H84" s="77">
        <v>0</v>
      </c>
      <c r="I84" s="23"/>
    </row>
    <row r="85" spans="1:9" s="24" customFormat="1" ht="32.25" customHeight="1">
      <c r="A85" s="88"/>
      <c r="B85" s="92" t="s">
        <v>499</v>
      </c>
      <c r="C85" s="93" t="s">
        <v>497</v>
      </c>
      <c r="D85" s="94">
        <v>900</v>
      </c>
      <c r="E85" s="49">
        <v>397</v>
      </c>
      <c r="F85" s="49">
        <v>119.1</v>
      </c>
      <c r="G85" s="77">
        <f t="shared" si="2"/>
        <v>0.13233333333333333</v>
      </c>
      <c r="H85" s="77">
        <v>0</v>
      </c>
      <c r="I85" s="23"/>
    </row>
    <row r="86" spans="1:9" s="24" customFormat="1" ht="111.75" customHeight="1">
      <c r="A86" s="88"/>
      <c r="B86" s="92" t="s">
        <v>500</v>
      </c>
      <c r="C86" s="93" t="s">
        <v>498</v>
      </c>
      <c r="D86" s="95">
        <v>600</v>
      </c>
      <c r="E86" s="49">
        <v>180</v>
      </c>
      <c r="F86" s="49">
        <v>0</v>
      </c>
      <c r="G86" s="77">
        <f t="shared" si="2"/>
        <v>0</v>
      </c>
      <c r="H86" s="77">
        <v>0</v>
      </c>
      <c r="I86" s="23"/>
    </row>
    <row r="87" spans="1:9" ht="30.75" customHeight="1">
      <c r="A87" s="67" t="s">
        <v>65</v>
      </c>
      <c r="B87" s="62" t="s">
        <v>32</v>
      </c>
      <c r="C87" s="67"/>
      <c r="D87" s="64">
        <f>D88+D92</f>
        <v>7596.200000000001</v>
      </c>
      <c r="E87" s="64">
        <f>E88+E92</f>
        <v>2383</v>
      </c>
      <c r="F87" s="64">
        <f>F88+F92</f>
        <v>266.40000000000003</v>
      </c>
      <c r="G87" s="77">
        <f t="shared" si="2"/>
        <v>0.03507016666227851</v>
      </c>
      <c r="H87" s="77">
        <f t="shared" si="3"/>
        <v>0.11179185900125893</v>
      </c>
      <c r="I87" s="15"/>
    </row>
    <row r="88" spans="1:9" ht="18.75" customHeight="1">
      <c r="A88" s="63" t="s">
        <v>66</v>
      </c>
      <c r="B88" s="66" t="s">
        <v>33</v>
      </c>
      <c r="C88" s="67"/>
      <c r="D88" s="53">
        <f>D89+D90</f>
        <v>2000</v>
      </c>
      <c r="E88" s="53">
        <f>E89+E90</f>
        <v>795.8</v>
      </c>
      <c r="F88" s="53">
        <f>F89+F90</f>
        <v>265.1</v>
      </c>
      <c r="G88" s="77">
        <f t="shared" si="2"/>
        <v>0.13255</v>
      </c>
      <c r="H88" s="77">
        <f t="shared" si="3"/>
        <v>0.33312390047750695</v>
      </c>
      <c r="I88" s="15"/>
    </row>
    <row r="89" spans="1:9" ht="30.75" customHeight="1">
      <c r="A89" s="63"/>
      <c r="B89" s="79" t="s">
        <v>145</v>
      </c>
      <c r="C89" s="78" t="s">
        <v>227</v>
      </c>
      <c r="D89" s="49">
        <v>2000</v>
      </c>
      <c r="E89" s="49">
        <v>795.8</v>
      </c>
      <c r="F89" s="49">
        <v>265.1</v>
      </c>
      <c r="G89" s="77">
        <f t="shared" si="2"/>
        <v>0.13255</v>
      </c>
      <c r="H89" s="77">
        <f t="shared" si="3"/>
        <v>0.33312390047750695</v>
      </c>
      <c r="I89" s="15"/>
    </row>
    <row r="90" spans="1:9" ht="66" customHeight="1" hidden="1">
      <c r="A90" s="63"/>
      <c r="B90" s="79" t="s">
        <v>226</v>
      </c>
      <c r="C90" s="78" t="s">
        <v>294</v>
      </c>
      <c r="D90" s="49">
        <f>D91</f>
        <v>0</v>
      </c>
      <c r="E90" s="49">
        <f>E91</f>
        <v>0</v>
      </c>
      <c r="F90" s="49">
        <f>F91</f>
        <v>0</v>
      </c>
      <c r="G90" s="77" t="e">
        <f t="shared" si="2"/>
        <v>#DIV/0!</v>
      </c>
      <c r="H90" s="77" t="e">
        <f t="shared" si="3"/>
        <v>#DIV/0!</v>
      </c>
      <c r="I90" s="15"/>
    </row>
    <row r="91" spans="1:9" ht="54" customHeight="1" hidden="1">
      <c r="A91" s="63"/>
      <c r="B91" s="79" t="s">
        <v>370</v>
      </c>
      <c r="C91" s="78" t="s">
        <v>369</v>
      </c>
      <c r="D91" s="49">
        <v>0</v>
      </c>
      <c r="E91" s="49">
        <v>0</v>
      </c>
      <c r="F91" s="49">
        <v>0</v>
      </c>
      <c r="G91" s="77" t="e">
        <f t="shared" si="2"/>
        <v>#DIV/0!</v>
      </c>
      <c r="H91" s="77" t="e">
        <f t="shared" si="3"/>
        <v>#DIV/0!</v>
      </c>
      <c r="I91" s="15"/>
    </row>
    <row r="92" spans="1:9" ht="18.75">
      <c r="A92" s="63" t="s">
        <v>67</v>
      </c>
      <c r="B92" s="66" t="s">
        <v>34</v>
      </c>
      <c r="C92" s="67"/>
      <c r="D92" s="53">
        <f>D93+D95</f>
        <v>5596.200000000001</v>
      </c>
      <c r="E92" s="53">
        <f>E93+E95</f>
        <v>1587.1999999999998</v>
      </c>
      <c r="F92" s="53">
        <f>F93+F95</f>
        <v>1.3</v>
      </c>
      <c r="G92" s="77">
        <f t="shared" si="2"/>
        <v>0.00023230048961795502</v>
      </c>
      <c r="H92" s="77">
        <f t="shared" si="3"/>
        <v>0.0008190524193548388</v>
      </c>
      <c r="I92" s="15"/>
    </row>
    <row r="93" spans="1:9" ht="83.25" customHeight="1">
      <c r="A93" s="67"/>
      <c r="B93" s="79" t="s">
        <v>275</v>
      </c>
      <c r="C93" s="78"/>
      <c r="D93" s="49">
        <f>D94</f>
        <v>110.1</v>
      </c>
      <c r="E93" s="49">
        <f>E94</f>
        <v>45.1</v>
      </c>
      <c r="F93" s="49">
        <f>F94</f>
        <v>1.3</v>
      </c>
      <c r="G93" s="77">
        <f t="shared" si="2"/>
        <v>0.011807447774750228</v>
      </c>
      <c r="H93" s="77">
        <f t="shared" si="3"/>
        <v>0.028824833702882482</v>
      </c>
      <c r="I93" s="15"/>
    </row>
    <row r="94" spans="1:9" s="16" customFormat="1" ht="40.5" customHeight="1">
      <c r="A94" s="78"/>
      <c r="B94" s="79" t="s">
        <v>262</v>
      </c>
      <c r="C94" s="96" t="s">
        <v>261</v>
      </c>
      <c r="D94" s="49">
        <v>110.1</v>
      </c>
      <c r="E94" s="49">
        <v>45.1</v>
      </c>
      <c r="F94" s="49">
        <v>1.3</v>
      </c>
      <c r="G94" s="77">
        <f t="shared" si="2"/>
        <v>0.011807447774750228</v>
      </c>
      <c r="H94" s="77">
        <f t="shared" si="3"/>
        <v>0.028824833702882482</v>
      </c>
      <c r="I94" s="20"/>
    </row>
    <row r="95" spans="1:9" s="16" customFormat="1" ht="52.5" customHeight="1">
      <c r="A95" s="78"/>
      <c r="B95" s="79" t="s">
        <v>461</v>
      </c>
      <c r="C95" s="96" t="s">
        <v>460</v>
      </c>
      <c r="D95" s="49">
        <v>5486.1</v>
      </c>
      <c r="E95" s="49">
        <v>1542.1</v>
      </c>
      <c r="F95" s="49">
        <v>0</v>
      </c>
      <c r="G95" s="77">
        <f t="shared" si="2"/>
        <v>0</v>
      </c>
      <c r="H95" s="77">
        <v>0</v>
      </c>
      <c r="I95" s="20"/>
    </row>
    <row r="96" spans="1:9" ht="22.5" customHeight="1">
      <c r="A96" s="67" t="s">
        <v>37</v>
      </c>
      <c r="B96" s="62" t="s">
        <v>38</v>
      </c>
      <c r="C96" s="67"/>
      <c r="D96" s="64">
        <f>D97+D98+D100+D101+D99</f>
        <v>520271.00000000006</v>
      </c>
      <c r="E96" s="64">
        <f>E97+E98+E100+E101+E99</f>
        <v>312175.2</v>
      </c>
      <c r="F96" s="64">
        <f>F97+F98+F100+F101+F99</f>
        <v>180989.3</v>
      </c>
      <c r="G96" s="77">
        <f t="shared" si="2"/>
        <v>0.34787504973369643</v>
      </c>
      <c r="H96" s="77">
        <f t="shared" si="3"/>
        <v>0.5797683480302086</v>
      </c>
      <c r="I96" s="15"/>
    </row>
    <row r="97" spans="1:9" ht="20.25" customHeight="1">
      <c r="A97" s="63" t="s">
        <v>39</v>
      </c>
      <c r="B97" s="66" t="s">
        <v>127</v>
      </c>
      <c r="C97" s="78" t="s">
        <v>39</v>
      </c>
      <c r="D97" s="49">
        <v>164889.7</v>
      </c>
      <c r="E97" s="49">
        <v>87831</v>
      </c>
      <c r="F97" s="49">
        <v>57337.1</v>
      </c>
      <c r="G97" s="77">
        <f t="shared" si="2"/>
        <v>0.3477300280126654</v>
      </c>
      <c r="H97" s="77">
        <f t="shared" si="3"/>
        <v>0.6528116496453416</v>
      </c>
      <c r="I97" s="15"/>
    </row>
    <row r="98" spans="1:9" ht="20.25" customHeight="1">
      <c r="A98" s="63" t="s">
        <v>40</v>
      </c>
      <c r="B98" s="66" t="s">
        <v>128</v>
      </c>
      <c r="C98" s="78" t="s">
        <v>40</v>
      </c>
      <c r="D98" s="49">
        <v>297284.9</v>
      </c>
      <c r="E98" s="49">
        <v>192251.1</v>
      </c>
      <c r="F98" s="49">
        <v>105117.1</v>
      </c>
      <c r="G98" s="77">
        <f t="shared" si="2"/>
        <v>0.3535904447215449</v>
      </c>
      <c r="H98" s="77">
        <f t="shared" si="3"/>
        <v>0.5467698234236371</v>
      </c>
      <c r="I98" s="15"/>
    </row>
    <row r="99" spans="1:9" ht="20.25" customHeight="1">
      <c r="A99" s="63" t="s">
        <v>230</v>
      </c>
      <c r="B99" s="66" t="s">
        <v>231</v>
      </c>
      <c r="C99" s="78" t="s">
        <v>230</v>
      </c>
      <c r="D99" s="49">
        <v>28397.4</v>
      </c>
      <c r="E99" s="49">
        <v>14789</v>
      </c>
      <c r="F99" s="49">
        <v>10431.9</v>
      </c>
      <c r="G99" s="77">
        <f t="shared" si="2"/>
        <v>0.3673540535401128</v>
      </c>
      <c r="H99" s="77">
        <f t="shared" si="3"/>
        <v>0.7053823787950504</v>
      </c>
      <c r="I99" s="15"/>
    </row>
    <row r="100" spans="1:9" ht="20.25" customHeight="1">
      <c r="A100" s="63" t="s">
        <v>41</v>
      </c>
      <c r="B100" s="66" t="s">
        <v>197</v>
      </c>
      <c r="C100" s="78" t="s">
        <v>41</v>
      </c>
      <c r="D100" s="49">
        <v>4809.7</v>
      </c>
      <c r="E100" s="49">
        <v>4554.4</v>
      </c>
      <c r="F100" s="49">
        <v>395.9</v>
      </c>
      <c r="G100" s="77">
        <f t="shared" si="2"/>
        <v>0.082312826163794</v>
      </c>
      <c r="H100" s="77">
        <f t="shared" si="3"/>
        <v>0.08692692780607764</v>
      </c>
      <c r="I100" s="15"/>
    </row>
    <row r="101" spans="1:9" ht="20.25" customHeight="1">
      <c r="A101" s="63" t="s">
        <v>43</v>
      </c>
      <c r="B101" s="66" t="s">
        <v>233</v>
      </c>
      <c r="C101" s="78" t="s">
        <v>43</v>
      </c>
      <c r="D101" s="49">
        <v>24889.3</v>
      </c>
      <c r="E101" s="49">
        <v>12749.7</v>
      </c>
      <c r="F101" s="49">
        <v>7707.3</v>
      </c>
      <c r="G101" s="77">
        <f t="shared" si="2"/>
        <v>0.3096631885991169</v>
      </c>
      <c r="H101" s="77">
        <f t="shared" si="3"/>
        <v>0.6045083413727381</v>
      </c>
      <c r="I101" s="15"/>
    </row>
    <row r="102" spans="1:9" ht="20.25" customHeight="1">
      <c r="A102" s="67" t="s">
        <v>44</v>
      </c>
      <c r="B102" s="62" t="s">
        <v>130</v>
      </c>
      <c r="C102" s="67"/>
      <c r="D102" s="64">
        <f>D103++D104</f>
        <v>91904.29999999999</v>
      </c>
      <c r="E102" s="64">
        <f>E103++E104</f>
        <v>54231.2</v>
      </c>
      <c r="F102" s="64">
        <f>F103++F104</f>
        <v>38560.8</v>
      </c>
      <c r="G102" s="77">
        <f t="shared" si="2"/>
        <v>0.4195755802503257</v>
      </c>
      <c r="H102" s="77">
        <f t="shared" si="3"/>
        <v>0.7110445647523935</v>
      </c>
      <c r="I102" s="15"/>
    </row>
    <row r="103" spans="1:9" ht="20.25" customHeight="1">
      <c r="A103" s="63" t="s">
        <v>45</v>
      </c>
      <c r="B103" s="66" t="s">
        <v>46</v>
      </c>
      <c r="C103" s="78" t="s">
        <v>45</v>
      </c>
      <c r="D103" s="49">
        <v>71575.7</v>
      </c>
      <c r="E103" s="49">
        <v>41836.9</v>
      </c>
      <c r="F103" s="49">
        <v>28319.3</v>
      </c>
      <c r="G103" s="77">
        <f t="shared" si="2"/>
        <v>0.39565522935856723</v>
      </c>
      <c r="H103" s="77">
        <f t="shared" si="3"/>
        <v>0.6768976668921454</v>
      </c>
      <c r="I103" s="15"/>
    </row>
    <row r="104" spans="1:9" ht="20.25" customHeight="1">
      <c r="A104" s="63" t="s">
        <v>47</v>
      </c>
      <c r="B104" s="66" t="s">
        <v>276</v>
      </c>
      <c r="C104" s="78" t="s">
        <v>47</v>
      </c>
      <c r="D104" s="49">
        <v>20328.6</v>
      </c>
      <c r="E104" s="49">
        <v>12394.3</v>
      </c>
      <c r="F104" s="49">
        <v>10241.5</v>
      </c>
      <c r="G104" s="77">
        <f t="shared" si="2"/>
        <v>0.5037976053441949</v>
      </c>
      <c r="H104" s="77">
        <f aca="true" t="shared" si="6" ref="H104:H127">F104/E104</f>
        <v>0.8263072541410165</v>
      </c>
      <c r="I104" s="15"/>
    </row>
    <row r="105" spans="1:9" ht="20.25" customHeight="1">
      <c r="A105" s="97" t="s">
        <v>48</v>
      </c>
      <c r="B105" s="98" t="s">
        <v>49</v>
      </c>
      <c r="C105" s="97"/>
      <c r="D105" s="64">
        <f>D106+D108+D111+D112+D115+D113+D114+D107+D109+D110</f>
        <v>24083.600000000002</v>
      </c>
      <c r="E105" s="64">
        <f>E106+E108+E111+E112+E115+E113+E114+E107+E109+E110</f>
        <v>15584.2</v>
      </c>
      <c r="F105" s="64">
        <f>F106+F108+F111+F112+F115+F113+F114+F107+F109+F110</f>
        <v>9513.6</v>
      </c>
      <c r="G105" s="77">
        <f t="shared" si="2"/>
        <v>0.395023999734259</v>
      </c>
      <c r="H105" s="77">
        <f t="shared" si="6"/>
        <v>0.6104644447581525</v>
      </c>
      <c r="I105" s="15"/>
    </row>
    <row r="106" spans="1:9" ht="34.5" customHeight="1">
      <c r="A106" s="87" t="s">
        <v>50</v>
      </c>
      <c r="B106" s="99" t="s">
        <v>167</v>
      </c>
      <c r="C106" s="87" t="s">
        <v>50</v>
      </c>
      <c r="D106" s="53">
        <v>1686</v>
      </c>
      <c r="E106" s="53">
        <v>847.6</v>
      </c>
      <c r="F106" s="53">
        <v>570.1</v>
      </c>
      <c r="G106" s="77">
        <f t="shared" si="2"/>
        <v>0.3381376037959668</v>
      </c>
      <c r="H106" s="77">
        <f t="shared" si="6"/>
        <v>0.6726050023596036</v>
      </c>
      <c r="I106" s="15"/>
    </row>
    <row r="107" spans="1:9" ht="44.25" customHeight="1">
      <c r="A107" s="87" t="s">
        <v>51</v>
      </c>
      <c r="B107" s="99" t="s">
        <v>232</v>
      </c>
      <c r="C107" s="87" t="s">
        <v>51</v>
      </c>
      <c r="D107" s="53">
        <v>15066.3</v>
      </c>
      <c r="E107" s="53">
        <v>10178.5</v>
      </c>
      <c r="F107" s="53">
        <v>6566.8</v>
      </c>
      <c r="G107" s="77">
        <f t="shared" si="2"/>
        <v>0.4358601647385224</v>
      </c>
      <c r="H107" s="77">
        <f t="shared" si="6"/>
        <v>0.6451638257110577</v>
      </c>
      <c r="I107" s="15"/>
    </row>
    <row r="108" spans="1:9" ht="50.25" customHeight="1">
      <c r="A108" s="87" t="s">
        <v>52</v>
      </c>
      <c r="B108" s="99" t="s">
        <v>371</v>
      </c>
      <c r="C108" s="87" t="s">
        <v>307</v>
      </c>
      <c r="D108" s="53">
        <v>15</v>
      </c>
      <c r="E108" s="53">
        <v>0</v>
      </c>
      <c r="F108" s="53">
        <v>0</v>
      </c>
      <c r="G108" s="77">
        <f t="shared" si="2"/>
        <v>0</v>
      </c>
      <c r="H108" s="77">
        <v>0</v>
      </c>
      <c r="I108" s="15"/>
    </row>
    <row r="109" spans="1:9" ht="51" customHeight="1">
      <c r="A109" s="87" t="s">
        <v>52</v>
      </c>
      <c r="B109" s="99" t="s">
        <v>308</v>
      </c>
      <c r="C109" s="87" t="s">
        <v>309</v>
      </c>
      <c r="D109" s="53">
        <v>425.7</v>
      </c>
      <c r="E109" s="53">
        <v>425.7</v>
      </c>
      <c r="F109" s="53">
        <v>0</v>
      </c>
      <c r="G109" s="77">
        <f t="shared" si="2"/>
        <v>0</v>
      </c>
      <c r="H109" s="77">
        <v>0</v>
      </c>
      <c r="I109" s="15"/>
    </row>
    <row r="110" spans="1:9" ht="51" customHeight="1">
      <c r="A110" s="87" t="s">
        <v>52</v>
      </c>
      <c r="B110" s="99" t="s">
        <v>311</v>
      </c>
      <c r="C110" s="87" t="s">
        <v>310</v>
      </c>
      <c r="D110" s="53">
        <v>418.9</v>
      </c>
      <c r="E110" s="53">
        <v>418.9</v>
      </c>
      <c r="F110" s="53">
        <v>0</v>
      </c>
      <c r="G110" s="77">
        <f t="shared" si="2"/>
        <v>0</v>
      </c>
      <c r="H110" s="77">
        <v>0</v>
      </c>
      <c r="I110" s="15"/>
    </row>
    <row r="111" spans="1:9" s="26" customFormat="1" ht="22.5" customHeight="1" hidden="1">
      <c r="A111" s="63" t="s">
        <v>51</v>
      </c>
      <c r="B111" s="66" t="s">
        <v>185</v>
      </c>
      <c r="C111" s="63" t="s">
        <v>186</v>
      </c>
      <c r="D111" s="53">
        <v>0</v>
      </c>
      <c r="E111" s="53">
        <v>0</v>
      </c>
      <c r="F111" s="53">
        <v>0</v>
      </c>
      <c r="G111" s="77" t="e">
        <f t="shared" si="2"/>
        <v>#DIV/0!</v>
      </c>
      <c r="H111" s="77" t="e">
        <f t="shared" si="6"/>
        <v>#DIV/0!</v>
      </c>
      <c r="I111" s="15"/>
    </row>
    <row r="112" spans="1:9" s="26" customFormat="1" ht="35.25" customHeight="1" hidden="1">
      <c r="A112" s="63" t="s">
        <v>51</v>
      </c>
      <c r="B112" s="66" t="s">
        <v>148</v>
      </c>
      <c r="C112" s="63" t="s">
        <v>149</v>
      </c>
      <c r="D112" s="53">
        <v>0</v>
      </c>
      <c r="E112" s="53">
        <v>0</v>
      </c>
      <c r="F112" s="53">
        <v>0</v>
      </c>
      <c r="G112" s="77" t="e">
        <f aca="true" t="shared" si="7" ref="G112:G127">F112/D112</f>
        <v>#DIV/0!</v>
      </c>
      <c r="H112" s="77" t="e">
        <f t="shared" si="6"/>
        <v>#DIV/0!</v>
      </c>
      <c r="I112" s="15"/>
    </row>
    <row r="113" spans="1:9" s="26" customFormat="1" ht="30.75" customHeight="1" hidden="1">
      <c r="A113" s="63" t="s">
        <v>51</v>
      </c>
      <c r="B113" s="66" t="s">
        <v>187</v>
      </c>
      <c r="C113" s="63" t="s">
        <v>188</v>
      </c>
      <c r="D113" s="53">
        <v>0</v>
      </c>
      <c r="E113" s="53">
        <v>0</v>
      </c>
      <c r="F113" s="53">
        <v>0</v>
      </c>
      <c r="G113" s="77" t="e">
        <f t="shared" si="7"/>
        <v>#DIV/0!</v>
      </c>
      <c r="H113" s="77" t="e">
        <f t="shared" si="6"/>
        <v>#DIV/0!</v>
      </c>
      <c r="I113" s="15"/>
    </row>
    <row r="114" spans="1:9" s="26" customFormat="1" ht="44.25" customHeight="1" hidden="1">
      <c r="A114" s="63" t="s">
        <v>51</v>
      </c>
      <c r="B114" s="66" t="s">
        <v>190</v>
      </c>
      <c r="C114" s="63" t="s">
        <v>189</v>
      </c>
      <c r="D114" s="53">
        <v>0</v>
      </c>
      <c r="E114" s="53">
        <v>0</v>
      </c>
      <c r="F114" s="53">
        <v>0</v>
      </c>
      <c r="G114" s="77" t="e">
        <f t="shared" si="7"/>
        <v>#DIV/0!</v>
      </c>
      <c r="H114" s="77" t="e">
        <f t="shared" si="6"/>
        <v>#DIV/0!</v>
      </c>
      <c r="I114" s="15"/>
    </row>
    <row r="115" spans="1:9" ht="36" customHeight="1">
      <c r="A115" s="63" t="s">
        <v>52</v>
      </c>
      <c r="B115" s="66" t="s">
        <v>213</v>
      </c>
      <c r="C115" s="63" t="s">
        <v>212</v>
      </c>
      <c r="D115" s="53">
        <v>6471.7</v>
      </c>
      <c r="E115" s="53">
        <v>3713.5</v>
      </c>
      <c r="F115" s="53">
        <v>2376.7</v>
      </c>
      <c r="G115" s="77">
        <f t="shared" si="7"/>
        <v>0.36724508243583603</v>
      </c>
      <c r="H115" s="77">
        <f t="shared" si="6"/>
        <v>0.6400161572640366</v>
      </c>
      <c r="I115" s="15"/>
    </row>
    <row r="116" spans="1:9" ht="26.25" customHeight="1">
      <c r="A116" s="67" t="s">
        <v>53</v>
      </c>
      <c r="B116" s="62" t="s">
        <v>111</v>
      </c>
      <c r="C116" s="67"/>
      <c r="D116" s="64">
        <f>D117</f>
        <v>750</v>
      </c>
      <c r="E116" s="64">
        <f>E117</f>
        <v>383.6</v>
      </c>
      <c r="F116" s="64">
        <f>F117</f>
        <v>265</v>
      </c>
      <c r="G116" s="77">
        <f t="shared" si="7"/>
        <v>0.35333333333333333</v>
      </c>
      <c r="H116" s="77">
        <f t="shared" si="6"/>
        <v>0.6908237747653806</v>
      </c>
      <c r="I116" s="15"/>
    </row>
    <row r="117" spans="1:9" ht="34.5" customHeight="1">
      <c r="A117" s="63" t="s">
        <v>113</v>
      </c>
      <c r="B117" s="66" t="s">
        <v>114</v>
      </c>
      <c r="C117" s="63" t="s">
        <v>113</v>
      </c>
      <c r="D117" s="53">
        <v>750</v>
      </c>
      <c r="E117" s="53">
        <v>383.6</v>
      </c>
      <c r="F117" s="53">
        <v>265</v>
      </c>
      <c r="G117" s="77">
        <f t="shared" si="7"/>
        <v>0.35333333333333333</v>
      </c>
      <c r="H117" s="77">
        <f t="shared" si="6"/>
        <v>0.6908237747653806</v>
      </c>
      <c r="I117" s="15"/>
    </row>
    <row r="118" spans="1:9" ht="27" customHeight="1">
      <c r="A118" s="67" t="s">
        <v>115</v>
      </c>
      <c r="B118" s="62" t="s">
        <v>116</v>
      </c>
      <c r="C118" s="67"/>
      <c r="D118" s="64">
        <f>D119</f>
        <v>670</v>
      </c>
      <c r="E118" s="64">
        <f>E119</f>
        <v>378.5</v>
      </c>
      <c r="F118" s="64">
        <f>F119</f>
        <v>343.9</v>
      </c>
      <c r="G118" s="77">
        <f t="shared" si="7"/>
        <v>0.5132835820895522</v>
      </c>
      <c r="H118" s="77">
        <f t="shared" si="6"/>
        <v>0.9085865257595772</v>
      </c>
      <c r="I118" s="15"/>
    </row>
    <row r="119" spans="1:9" ht="17.25" customHeight="1">
      <c r="A119" s="63" t="s">
        <v>117</v>
      </c>
      <c r="B119" s="66" t="s">
        <v>118</v>
      </c>
      <c r="C119" s="63" t="s">
        <v>117</v>
      </c>
      <c r="D119" s="53">
        <v>670</v>
      </c>
      <c r="E119" s="53">
        <v>378.5</v>
      </c>
      <c r="F119" s="53">
        <v>343.9</v>
      </c>
      <c r="G119" s="77">
        <f t="shared" si="7"/>
        <v>0.5132835820895522</v>
      </c>
      <c r="H119" s="77">
        <f t="shared" si="6"/>
        <v>0.9085865257595772</v>
      </c>
      <c r="I119" s="15"/>
    </row>
    <row r="120" spans="1:9" ht="55.5" customHeight="1">
      <c r="A120" s="67" t="s">
        <v>119</v>
      </c>
      <c r="B120" s="62" t="s">
        <v>120</v>
      </c>
      <c r="C120" s="67"/>
      <c r="D120" s="64">
        <f>D121</f>
        <v>5</v>
      </c>
      <c r="E120" s="64">
        <f>E121</f>
        <v>0</v>
      </c>
      <c r="F120" s="64">
        <f>F121</f>
        <v>0</v>
      </c>
      <c r="G120" s="77">
        <f t="shared" si="7"/>
        <v>0</v>
      </c>
      <c r="H120" s="77">
        <v>0</v>
      </c>
      <c r="I120" s="15"/>
    </row>
    <row r="121" spans="1:9" ht="30.75" customHeight="1">
      <c r="A121" s="63" t="s">
        <v>121</v>
      </c>
      <c r="B121" s="66" t="s">
        <v>150</v>
      </c>
      <c r="C121" s="63" t="s">
        <v>121</v>
      </c>
      <c r="D121" s="53">
        <v>5</v>
      </c>
      <c r="E121" s="53">
        <v>0</v>
      </c>
      <c r="F121" s="53">
        <v>0</v>
      </c>
      <c r="G121" s="77">
        <f t="shared" si="7"/>
        <v>0</v>
      </c>
      <c r="H121" s="77">
        <v>0</v>
      </c>
      <c r="I121" s="15"/>
    </row>
    <row r="122" spans="1:9" ht="26.25" customHeight="1">
      <c r="A122" s="67" t="s">
        <v>122</v>
      </c>
      <c r="B122" s="62" t="s">
        <v>125</v>
      </c>
      <c r="C122" s="67"/>
      <c r="D122" s="64">
        <f>D123+D125+D124</f>
        <v>2575.5</v>
      </c>
      <c r="E122" s="64">
        <f>E123+E125+E124</f>
        <v>1220</v>
      </c>
      <c r="F122" s="64">
        <f>F123+F125+F124</f>
        <v>816</v>
      </c>
      <c r="G122" s="77">
        <f t="shared" si="7"/>
        <v>0.31683168316831684</v>
      </c>
      <c r="H122" s="77">
        <f t="shared" si="6"/>
        <v>0.6688524590163935</v>
      </c>
      <c r="I122" s="15"/>
    </row>
    <row r="123" spans="1:9" ht="66" customHeight="1">
      <c r="A123" s="63" t="s">
        <v>123</v>
      </c>
      <c r="B123" s="66" t="s">
        <v>214</v>
      </c>
      <c r="C123" s="63" t="s">
        <v>215</v>
      </c>
      <c r="D123" s="53">
        <v>2575.5</v>
      </c>
      <c r="E123" s="53">
        <v>1220</v>
      </c>
      <c r="F123" s="53">
        <v>816</v>
      </c>
      <c r="G123" s="77">
        <f t="shared" si="7"/>
        <v>0.31683168316831684</v>
      </c>
      <c r="H123" s="77">
        <f t="shared" si="6"/>
        <v>0.6688524590163935</v>
      </c>
      <c r="I123" s="15"/>
    </row>
    <row r="124" spans="1:9" ht="36" customHeight="1" hidden="1">
      <c r="A124" s="63" t="s">
        <v>123</v>
      </c>
      <c r="B124" s="66" t="s">
        <v>216</v>
      </c>
      <c r="C124" s="63" t="s">
        <v>217</v>
      </c>
      <c r="D124" s="53">
        <v>0</v>
      </c>
      <c r="E124" s="53">
        <v>0</v>
      </c>
      <c r="F124" s="53">
        <v>0</v>
      </c>
      <c r="G124" s="77" t="e">
        <f t="shared" si="7"/>
        <v>#DIV/0!</v>
      </c>
      <c r="H124" s="77" t="e">
        <f t="shared" si="6"/>
        <v>#DIV/0!</v>
      </c>
      <c r="I124" s="15"/>
    </row>
    <row r="125" spans="1:9" ht="30.75" customHeight="1" hidden="1">
      <c r="A125" s="63" t="s">
        <v>124</v>
      </c>
      <c r="B125" s="66" t="s">
        <v>168</v>
      </c>
      <c r="C125" s="63" t="s">
        <v>218</v>
      </c>
      <c r="D125" s="53">
        <v>0</v>
      </c>
      <c r="E125" s="53">
        <v>0</v>
      </c>
      <c r="F125" s="53">
        <v>0</v>
      </c>
      <c r="G125" s="77" t="e">
        <f t="shared" si="7"/>
        <v>#DIV/0!</v>
      </c>
      <c r="H125" s="77" t="e">
        <f t="shared" si="6"/>
        <v>#DIV/0!</v>
      </c>
      <c r="I125" s="15"/>
    </row>
    <row r="126" spans="1:9" ht="26.25" customHeight="1">
      <c r="A126" s="97"/>
      <c r="B126" s="98" t="s">
        <v>55</v>
      </c>
      <c r="C126" s="97"/>
      <c r="D126" s="64">
        <f>D39+D54+D60+D87+D96+D102+D105+D116+D118+D120+D122</f>
        <v>742078.0000000001</v>
      </c>
      <c r="E126" s="64">
        <f>E39+E54+E60+E87+E96+E102+E105+E116+E118+E120+E122</f>
        <v>436556.5</v>
      </c>
      <c r="F126" s="64">
        <f>F39+F54+F60+F87+F96+F102+F105+F116+F118+F120+F122</f>
        <v>249759.5</v>
      </c>
      <c r="G126" s="77">
        <f t="shared" si="7"/>
        <v>0.33656771929635426</v>
      </c>
      <c r="H126" s="77">
        <f t="shared" si="6"/>
        <v>0.5721126589570881</v>
      </c>
      <c r="I126" s="15"/>
    </row>
    <row r="127" spans="1:9" ht="19.5" customHeight="1">
      <c r="A127" s="61"/>
      <c r="B127" s="66" t="s">
        <v>70</v>
      </c>
      <c r="C127" s="63"/>
      <c r="D127" s="100">
        <f>D122</f>
        <v>2575.5</v>
      </c>
      <c r="E127" s="100">
        <f>E122</f>
        <v>1220</v>
      </c>
      <c r="F127" s="100">
        <f>F122</f>
        <v>816</v>
      </c>
      <c r="G127" s="77">
        <f t="shared" si="7"/>
        <v>0.31683168316831684</v>
      </c>
      <c r="H127" s="77">
        <f t="shared" si="6"/>
        <v>0.6688524590163935</v>
      </c>
      <c r="I127" s="15"/>
    </row>
    <row r="128" spans="4:7" ht="18">
      <c r="D128" s="103"/>
      <c r="E128" s="103"/>
      <c r="F128" s="103"/>
      <c r="G128" s="103"/>
    </row>
    <row r="129" spans="4:7" ht="18">
      <c r="D129" s="103"/>
      <c r="E129" s="103"/>
      <c r="F129" s="103"/>
      <c r="G129" s="103"/>
    </row>
    <row r="130" spans="2:7" ht="18">
      <c r="B130" s="105" t="s">
        <v>281</v>
      </c>
      <c r="C130" s="106"/>
      <c r="D130" s="103"/>
      <c r="E130" s="103"/>
      <c r="F130" s="103">
        <v>19083.6</v>
      </c>
      <c r="G130" s="103"/>
    </row>
    <row r="131" spans="2:7" ht="18" hidden="1">
      <c r="B131" s="106" t="s">
        <v>287</v>
      </c>
      <c r="C131" s="106"/>
      <c r="D131" s="103"/>
      <c r="E131" s="103"/>
      <c r="F131" s="103">
        <v>0</v>
      </c>
      <c r="G131" s="103"/>
    </row>
    <row r="132" spans="2:7" ht="18" hidden="1">
      <c r="B132" s="105" t="s">
        <v>71</v>
      </c>
      <c r="C132" s="106"/>
      <c r="D132" s="103"/>
      <c r="E132" s="103"/>
      <c r="F132" s="103"/>
      <c r="G132" s="103"/>
    </row>
    <row r="133" spans="2:9" ht="18.75" hidden="1">
      <c r="B133" s="105" t="s">
        <v>72</v>
      </c>
      <c r="C133" s="106"/>
      <c r="D133" s="103"/>
      <c r="E133" s="103"/>
      <c r="F133" s="103"/>
      <c r="G133" s="103"/>
      <c r="H133" s="107"/>
      <c r="I133" s="6"/>
    </row>
    <row r="134" spans="2:7" ht="18" hidden="1">
      <c r="B134" s="105"/>
      <c r="C134" s="106"/>
      <c r="D134" s="103"/>
      <c r="E134" s="103"/>
      <c r="F134" s="103"/>
      <c r="G134" s="103"/>
    </row>
    <row r="135" spans="2:7" ht="18" hidden="1">
      <c r="B135" s="105" t="s">
        <v>73</v>
      </c>
      <c r="C135" s="106"/>
      <c r="D135" s="103"/>
      <c r="E135" s="103"/>
      <c r="F135" s="103"/>
      <c r="G135" s="103"/>
    </row>
    <row r="136" spans="2:9" ht="18.75" hidden="1">
      <c r="B136" s="105" t="s">
        <v>74</v>
      </c>
      <c r="C136" s="106"/>
      <c r="D136" s="103"/>
      <c r="E136" s="103"/>
      <c r="F136" s="103">
        <v>0</v>
      </c>
      <c r="G136" s="103"/>
      <c r="H136" s="107"/>
      <c r="I136" s="6"/>
    </row>
    <row r="137" spans="2:7" ht="18" hidden="1">
      <c r="B137" s="105"/>
      <c r="C137" s="106"/>
      <c r="D137" s="103"/>
      <c r="E137" s="103"/>
      <c r="F137" s="103"/>
      <c r="G137" s="103"/>
    </row>
    <row r="138" spans="2:7" ht="18" hidden="1">
      <c r="B138" s="105" t="s">
        <v>75</v>
      </c>
      <c r="C138" s="106"/>
      <c r="D138" s="103"/>
      <c r="E138" s="103"/>
      <c r="F138" s="103"/>
      <c r="G138" s="103"/>
    </row>
    <row r="139" spans="2:9" ht="18.75" hidden="1">
      <c r="B139" s="105" t="s">
        <v>76</v>
      </c>
      <c r="C139" s="106"/>
      <c r="D139" s="103"/>
      <c r="E139" s="103"/>
      <c r="F139" s="103"/>
      <c r="G139" s="103"/>
      <c r="H139" s="108"/>
      <c r="I139" s="3"/>
    </row>
    <row r="140" spans="2:7" ht="18" hidden="1">
      <c r="B140" s="105"/>
      <c r="C140" s="106"/>
      <c r="D140" s="103"/>
      <c r="E140" s="103"/>
      <c r="F140" s="103"/>
      <c r="G140" s="103"/>
    </row>
    <row r="141" spans="2:7" ht="18">
      <c r="B141" s="106" t="s">
        <v>288</v>
      </c>
      <c r="C141" s="106"/>
      <c r="D141" s="103"/>
      <c r="E141" s="103"/>
      <c r="F141" s="103">
        <v>0</v>
      </c>
      <c r="G141" s="103"/>
    </row>
    <row r="142" spans="2:9" ht="18.75">
      <c r="B142" s="105"/>
      <c r="C142" s="106"/>
      <c r="D142" s="103"/>
      <c r="E142" s="103"/>
      <c r="F142" s="103"/>
      <c r="G142" s="103"/>
      <c r="H142" s="109"/>
      <c r="I142" s="3"/>
    </row>
    <row r="143" spans="2:7" ht="18">
      <c r="B143" s="106"/>
      <c r="C143" s="106"/>
      <c r="D143" s="103"/>
      <c r="E143" s="103"/>
      <c r="F143" s="103"/>
      <c r="G143" s="103"/>
    </row>
    <row r="144" spans="2:7" ht="18">
      <c r="B144" s="105"/>
      <c r="C144" s="106"/>
      <c r="D144" s="103"/>
      <c r="E144" s="103"/>
      <c r="F144" s="103"/>
      <c r="G144" s="103"/>
    </row>
    <row r="145" spans="2:9" ht="18.75">
      <c r="B145" s="105" t="s">
        <v>79</v>
      </c>
      <c r="C145" s="106"/>
      <c r="D145" s="103"/>
      <c r="E145" s="103"/>
      <c r="F145" s="103">
        <f>F130+F34+F133+F136-F126-F139-F141+F131</f>
        <v>43900.399999999965</v>
      </c>
      <c r="G145" s="103"/>
      <c r="H145" s="110"/>
      <c r="I145" s="9"/>
    </row>
    <row r="146" spans="4:7" ht="18">
      <c r="D146" s="103"/>
      <c r="E146" s="103"/>
      <c r="F146" s="103"/>
      <c r="G146" s="103"/>
    </row>
    <row r="147" spans="4:7" ht="18">
      <c r="D147" s="103"/>
      <c r="E147" s="103"/>
      <c r="F147" s="103"/>
      <c r="G147" s="103"/>
    </row>
    <row r="148" spans="2:7" ht="18">
      <c r="B148" s="105" t="s">
        <v>80</v>
      </c>
      <c r="C148" s="106"/>
      <c r="D148" s="103"/>
      <c r="E148" s="103"/>
      <c r="F148" s="103"/>
      <c r="G148" s="103"/>
    </row>
    <row r="149" spans="2:7" ht="18">
      <c r="B149" s="105" t="s">
        <v>81</v>
      </c>
      <c r="C149" s="106"/>
      <c r="D149" s="103"/>
      <c r="E149" s="103"/>
      <c r="F149" s="103"/>
      <c r="G149" s="103"/>
    </row>
    <row r="150" spans="2:7" ht="18">
      <c r="B150" s="105" t="s">
        <v>82</v>
      </c>
      <c r="C150" s="106"/>
      <c r="D150" s="103"/>
      <c r="E150" s="103"/>
      <c r="F150" s="103"/>
      <c r="G150" s="103"/>
    </row>
  </sheetData>
  <sheetProtection/>
  <mergeCells count="21">
    <mergeCell ref="E2:E3"/>
    <mergeCell ref="C37:C38"/>
    <mergeCell ref="A36:H36"/>
    <mergeCell ref="D2:D3"/>
    <mergeCell ref="A1:H1"/>
    <mergeCell ref="F2:F3"/>
    <mergeCell ref="A2:A3"/>
    <mergeCell ref="H37:H38"/>
    <mergeCell ref="B37:B38"/>
    <mergeCell ref="E37:E38"/>
    <mergeCell ref="C2:C3"/>
    <mergeCell ref="D37:D38"/>
    <mergeCell ref="B2:B3"/>
    <mergeCell ref="A37:A38"/>
    <mergeCell ref="G37:G38"/>
    <mergeCell ref="L41:N42"/>
    <mergeCell ref="F37:F38"/>
    <mergeCell ref="J41:K41"/>
    <mergeCell ref="H2:H3"/>
    <mergeCell ref="J42:K42"/>
    <mergeCell ref="G2:G3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53"/>
  <sheetViews>
    <sheetView zoomScale="85" zoomScaleNormal="85" zoomScalePageLayoutView="0" workbookViewId="0" topLeftCell="A9">
      <selection activeCell="H9" sqref="A1:H16384"/>
    </sheetView>
  </sheetViews>
  <sheetFormatPr defaultColWidth="9.140625" defaultRowHeight="12.75"/>
  <cols>
    <col min="1" max="1" width="6.7109375" style="101" customWidth="1"/>
    <col min="2" max="2" width="45.8515625" style="101" customWidth="1"/>
    <col min="3" max="3" width="15.421875" style="102" customWidth="1"/>
    <col min="4" max="4" width="14.421875" style="104" customWidth="1"/>
    <col min="5" max="5" width="12.140625" style="104" customWidth="1"/>
    <col min="6" max="6" width="13.57421875" style="104" customWidth="1"/>
    <col min="7" max="7" width="11.57421875" style="104" customWidth="1"/>
    <col min="8" max="8" width="11.8515625" style="104" customWidth="1"/>
    <col min="9" max="9" width="12.28125" style="38" customWidth="1"/>
    <col min="10" max="16384" width="9.140625" style="1" customWidth="1"/>
  </cols>
  <sheetData>
    <row r="1" spans="1:9" s="8" customFormat="1" ht="64.5" customHeight="1">
      <c r="A1" s="54" t="s">
        <v>527</v>
      </c>
      <c r="B1" s="54"/>
      <c r="C1" s="54"/>
      <c r="D1" s="54"/>
      <c r="E1" s="54"/>
      <c r="F1" s="54"/>
      <c r="G1" s="54"/>
      <c r="H1" s="54"/>
      <c r="I1" s="39"/>
    </row>
    <row r="2" spans="1:8" ht="12.75" customHeight="1">
      <c r="A2" s="61"/>
      <c r="B2" s="56" t="s">
        <v>2</v>
      </c>
      <c r="C2" s="72"/>
      <c r="D2" s="58" t="s">
        <v>3</v>
      </c>
      <c r="E2" s="56" t="s">
        <v>535</v>
      </c>
      <c r="F2" s="58" t="s">
        <v>4</v>
      </c>
      <c r="G2" s="56" t="s">
        <v>268</v>
      </c>
      <c r="H2" s="56" t="s">
        <v>536</v>
      </c>
    </row>
    <row r="3" spans="1:8" ht="41.25" customHeight="1">
      <c r="A3" s="61"/>
      <c r="B3" s="59"/>
      <c r="C3" s="75"/>
      <c r="D3" s="58"/>
      <c r="E3" s="59"/>
      <c r="F3" s="58"/>
      <c r="G3" s="59"/>
      <c r="H3" s="59"/>
    </row>
    <row r="4" spans="1:8" ht="18.75">
      <c r="A4" s="61"/>
      <c r="B4" s="62" t="s">
        <v>69</v>
      </c>
      <c r="C4" s="63"/>
      <c r="D4" s="64">
        <f>D5+D6+D7+D8+D9+D10+D11+D12+D13+D16+D17+D18+D19+D20+D21+D14+D15</f>
        <v>73964.1</v>
      </c>
      <c r="E4" s="64">
        <f>E5+E6+E7+E8+E9+E10+E11+E12+E13+E16+E17+E18+E19+E20+E21+E14</f>
        <v>27990</v>
      </c>
      <c r="F4" s="64">
        <f>F5+F6+F7+F8+F9+F10+F11+F12+F13+F16+F17+F18+F19+F20+F21+F14+F15</f>
        <v>22905.500000000004</v>
      </c>
      <c r="G4" s="65">
        <f aca="true" t="shared" si="0" ref="G4:G27">F4/D4</f>
        <v>0.3096840223838322</v>
      </c>
      <c r="H4" s="65">
        <f>F4/E4</f>
        <v>0.8183458377992141</v>
      </c>
    </row>
    <row r="5" spans="1:8" ht="18.75">
      <c r="A5" s="61"/>
      <c r="B5" s="66" t="s">
        <v>321</v>
      </c>
      <c r="C5" s="63"/>
      <c r="D5" s="53">
        <v>42923</v>
      </c>
      <c r="E5" s="53">
        <v>18800</v>
      </c>
      <c r="F5" s="53">
        <v>13419.4</v>
      </c>
      <c r="G5" s="65">
        <f t="shared" si="0"/>
        <v>0.312638911539268</v>
      </c>
      <c r="H5" s="65">
        <f aca="true" t="shared" si="1" ref="H5:H26">F5/E5</f>
        <v>0.7137978723404255</v>
      </c>
    </row>
    <row r="6" spans="1:8" ht="18.75">
      <c r="A6" s="61"/>
      <c r="B6" s="66" t="s">
        <v>184</v>
      </c>
      <c r="C6" s="63"/>
      <c r="D6" s="53">
        <v>4809.1</v>
      </c>
      <c r="E6" s="53">
        <v>2400</v>
      </c>
      <c r="F6" s="53">
        <v>2028.5</v>
      </c>
      <c r="G6" s="65">
        <f t="shared" si="0"/>
        <v>0.4218044956436755</v>
      </c>
      <c r="H6" s="65">
        <f t="shared" si="1"/>
        <v>0.8452083333333333</v>
      </c>
    </row>
    <row r="7" spans="1:8" ht="18.75">
      <c r="A7" s="61"/>
      <c r="B7" s="66" t="s">
        <v>6</v>
      </c>
      <c r="C7" s="63"/>
      <c r="D7" s="53">
        <v>1142</v>
      </c>
      <c r="E7" s="53">
        <v>880</v>
      </c>
      <c r="F7" s="53">
        <v>1685</v>
      </c>
      <c r="G7" s="65">
        <f t="shared" si="0"/>
        <v>1.4754816112084064</v>
      </c>
      <c r="H7" s="65">
        <f t="shared" si="1"/>
        <v>1.9147727272727273</v>
      </c>
    </row>
    <row r="8" spans="1:8" ht="18.75">
      <c r="A8" s="61"/>
      <c r="B8" s="66" t="s">
        <v>332</v>
      </c>
      <c r="C8" s="63"/>
      <c r="D8" s="53">
        <v>8682</v>
      </c>
      <c r="E8" s="53">
        <v>630</v>
      </c>
      <c r="F8" s="53">
        <v>1154.3</v>
      </c>
      <c r="G8" s="65">
        <f t="shared" si="0"/>
        <v>0.13295323658143285</v>
      </c>
      <c r="H8" s="65">
        <f t="shared" si="1"/>
        <v>1.8322222222222222</v>
      </c>
    </row>
    <row r="9" spans="1:8" ht="18.75">
      <c r="A9" s="61"/>
      <c r="B9" s="66" t="s">
        <v>8</v>
      </c>
      <c r="C9" s="63"/>
      <c r="D9" s="53">
        <v>12208</v>
      </c>
      <c r="E9" s="53">
        <v>3330</v>
      </c>
      <c r="F9" s="53">
        <v>3221.9</v>
      </c>
      <c r="G9" s="65">
        <f t="shared" si="0"/>
        <v>0.26391710353866316</v>
      </c>
      <c r="H9" s="65">
        <f t="shared" si="1"/>
        <v>0.9675375375375376</v>
      </c>
    </row>
    <row r="10" spans="1:8" ht="18.75" hidden="1">
      <c r="A10" s="61"/>
      <c r="B10" s="66" t="s">
        <v>91</v>
      </c>
      <c r="C10" s="63"/>
      <c r="D10" s="53">
        <v>0</v>
      </c>
      <c r="E10" s="53">
        <v>0</v>
      </c>
      <c r="F10" s="53">
        <v>0</v>
      </c>
      <c r="G10" s="65" t="e">
        <f t="shared" si="0"/>
        <v>#DIV/0!</v>
      </c>
      <c r="H10" s="65" t="e">
        <f t="shared" si="1"/>
        <v>#DIV/0!</v>
      </c>
    </row>
    <row r="11" spans="1:8" ht="18.75" hidden="1">
      <c r="A11" s="61"/>
      <c r="B11" s="66" t="s">
        <v>83</v>
      </c>
      <c r="C11" s="63"/>
      <c r="D11" s="53">
        <v>0</v>
      </c>
      <c r="E11" s="53">
        <v>0</v>
      </c>
      <c r="F11" s="53">
        <v>0</v>
      </c>
      <c r="G11" s="65" t="e">
        <f t="shared" si="0"/>
        <v>#DIV/0!</v>
      </c>
      <c r="H11" s="65" t="e">
        <f t="shared" si="1"/>
        <v>#DIV/0!</v>
      </c>
    </row>
    <row r="12" spans="1:8" ht="31.5">
      <c r="A12" s="61"/>
      <c r="B12" s="66" t="s">
        <v>325</v>
      </c>
      <c r="C12" s="63"/>
      <c r="D12" s="53">
        <v>1900</v>
      </c>
      <c r="E12" s="53">
        <v>800</v>
      </c>
      <c r="F12" s="53">
        <v>451.1</v>
      </c>
      <c r="G12" s="65">
        <f t="shared" si="0"/>
        <v>0.23742105263157895</v>
      </c>
      <c r="H12" s="65">
        <f t="shared" si="1"/>
        <v>0.563875</v>
      </c>
    </row>
    <row r="13" spans="1:8" ht="31.5">
      <c r="A13" s="61"/>
      <c r="B13" s="66" t="s">
        <v>331</v>
      </c>
      <c r="C13" s="63"/>
      <c r="D13" s="53">
        <v>1600</v>
      </c>
      <c r="E13" s="53">
        <v>800</v>
      </c>
      <c r="F13" s="53">
        <v>600.3</v>
      </c>
      <c r="G13" s="65">
        <f t="shared" si="0"/>
        <v>0.37518749999999995</v>
      </c>
      <c r="H13" s="65">
        <f t="shared" si="1"/>
        <v>0.7503749999999999</v>
      </c>
    </row>
    <row r="14" spans="1:8" ht="18.75" hidden="1">
      <c r="A14" s="61"/>
      <c r="B14" s="66" t="s">
        <v>12</v>
      </c>
      <c r="C14" s="63"/>
      <c r="D14" s="53"/>
      <c r="E14" s="53"/>
      <c r="F14" s="53"/>
      <c r="G14" s="65" t="e">
        <f t="shared" si="0"/>
        <v>#DIV/0!</v>
      </c>
      <c r="H14" s="65" t="e">
        <f t="shared" si="1"/>
        <v>#DIV/0!</v>
      </c>
    </row>
    <row r="15" spans="1:8" ht="30" customHeight="1">
      <c r="A15" s="61"/>
      <c r="B15" s="66" t="s">
        <v>331</v>
      </c>
      <c r="C15" s="63"/>
      <c r="D15" s="53">
        <v>0</v>
      </c>
      <c r="E15" s="53">
        <v>0</v>
      </c>
      <c r="F15" s="53">
        <v>117.2</v>
      </c>
      <c r="G15" s="65">
        <v>0</v>
      </c>
      <c r="H15" s="65">
        <v>0</v>
      </c>
    </row>
    <row r="16" spans="1:8" ht="47.25">
      <c r="A16" s="61"/>
      <c r="B16" s="66" t="s">
        <v>538</v>
      </c>
      <c r="C16" s="63"/>
      <c r="D16" s="53">
        <v>300</v>
      </c>
      <c r="E16" s="53">
        <v>150</v>
      </c>
      <c r="F16" s="53">
        <v>82</v>
      </c>
      <c r="G16" s="65">
        <f t="shared" si="0"/>
        <v>0.2733333333333333</v>
      </c>
      <c r="H16" s="65">
        <f t="shared" si="1"/>
        <v>0.5466666666666666</v>
      </c>
    </row>
    <row r="17" spans="1:8" ht="18.75" hidden="1">
      <c r="A17" s="61"/>
      <c r="B17" s="66" t="s">
        <v>14</v>
      </c>
      <c r="C17" s="63"/>
      <c r="D17" s="53">
        <v>0</v>
      </c>
      <c r="E17" s="53">
        <v>0</v>
      </c>
      <c r="F17" s="53">
        <v>0</v>
      </c>
      <c r="G17" s="65" t="e">
        <f t="shared" si="0"/>
        <v>#DIV/0!</v>
      </c>
      <c r="H17" s="65" t="e">
        <f t="shared" si="1"/>
        <v>#DIV/0!</v>
      </c>
    </row>
    <row r="18" spans="1:8" ht="18.75" hidden="1">
      <c r="A18" s="61"/>
      <c r="B18" s="66" t="s">
        <v>104</v>
      </c>
      <c r="C18" s="63"/>
      <c r="D18" s="53">
        <v>0</v>
      </c>
      <c r="E18" s="53">
        <v>0</v>
      </c>
      <c r="F18" s="53">
        <v>0</v>
      </c>
      <c r="G18" s="65" t="e">
        <f t="shared" si="0"/>
        <v>#DIV/0!</v>
      </c>
      <c r="H18" s="65" t="e">
        <f t="shared" si="1"/>
        <v>#DIV/0!</v>
      </c>
    </row>
    <row r="19" spans="1:8" ht="20.25" customHeight="1">
      <c r="A19" s="61"/>
      <c r="B19" s="66" t="s">
        <v>333</v>
      </c>
      <c r="C19" s="63"/>
      <c r="D19" s="53">
        <v>400</v>
      </c>
      <c r="E19" s="53">
        <v>200</v>
      </c>
      <c r="F19" s="53">
        <v>139.4</v>
      </c>
      <c r="G19" s="65">
        <f t="shared" si="0"/>
        <v>0.34850000000000003</v>
      </c>
      <c r="H19" s="65">
        <f t="shared" si="1"/>
        <v>0.6970000000000001</v>
      </c>
    </row>
    <row r="20" spans="1:8" ht="18.75">
      <c r="A20" s="61"/>
      <c r="B20" s="66" t="s">
        <v>334</v>
      </c>
      <c r="C20" s="63"/>
      <c r="D20" s="53">
        <v>0</v>
      </c>
      <c r="E20" s="53">
        <v>0</v>
      </c>
      <c r="F20" s="53">
        <v>6.4</v>
      </c>
      <c r="G20" s="65">
        <v>0</v>
      </c>
      <c r="H20" s="65">
        <v>0</v>
      </c>
    </row>
    <row r="21" spans="1:8" ht="18.75" hidden="1">
      <c r="A21" s="61"/>
      <c r="B21" s="66" t="s">
        <v>18</v>
      </c>
      <c r="C21" s="63"/>
      <c r="D21" s="53">
        <v>0</v>
      </c>
      <c r="E21" s="53">
        <v>0</v>
      </c>
      <c r="F21" s="53">
        <v>0</v>
      </c>
      <c r="G21" s="65" t="e">
        <f t="shared" si="0"/>
        <v>#DIV/0!</v>
      </c>
      <c r="H21" s="65" t="e">
        <f t="shared" si="1"/>
        <v>#DIV/0!</v>
      </c>
    </row>
    <row r="22" spans="1:8" ht="33.75" customHeight="1">
      <c r="A22" s="61"/>
      <c r="B22" s="62" t="s">
        <v>68</v>
      </c>
      <c r="C22" s="67"/>
      <c r="D22" s="53">
        <f>D23+D24+D25</f>
        <v>19615.1</v>
      </c>
      <c r="E22" s="53">
        <f>E23+E24+E25</f>
        <v>6631</v>
      </c>
      <c r="F22" s="53">
        <f>F23+F24+F25</f>
        <v>1162.4</v>
      </c>
      <c r="G22" s="65">
        <f t="shared" si="0"/>
        <v>0.0592604677009039</v>
      </c>
      <c r="H22" s="65">
        <f t="shared" si="1"/>
        <v>0.17529784346252453</v>
      </c>
    </row>
    <row r="23" spans="1:8" ht="18.75">
      <c r="A23" s="61"/>
      <c r="B23" s="66" t="s">
        <v>20</v>
      </c>
      <c r="C23" s="63"/>
      <c r="D23" s="53">
        <v>1851.8</v>
      </c>
      <c r="E23" s="53">
        <v>925.9</v>
      </c>
      <c r="F23" s="53">
        <v>586.4</v>
      </c>
      <c r="G23" s="65">
        <f t="shared" si="0"/>
        <v>0.31666486661626525</v>
      </c>
      <c r="H23" s="65">
        <f t="shared" si="1"/>
        <v>0.6333297332325305</v>
      </c>
    </row>
    <row r="24" spans="1:8" ht="65.25" customHeight="1">
      <c r="A24" s="61"/>
      <c r="B24" s="111" t="s">
        <v>340</v>
      </c>
      <c r="C24" s="112"/>
      <c r="D24" s="53">
        <v>1818.1</v>
      </c>
      <c r="E24" s="53">
        <v>909.1</v>
      </c>
      <c r="F24" s="53">
        <v>576</v>
      </c>
      <c r="G24" s="65">
        <f t="shared" si="0"/>
        <v>0.3168142566415489</v>
      </c>
      <c r="H24" s="65">
        <f t="shared" si="1"/>
        <v>0.6335936640633594</v>
      </c>
    </row>
    <row r="25" spans="1:8" ht="51" customHeight="1">
      <c r="A25" s="61"/>
      <c r="B25" s="111" t="s">
        <v>525</v>
      </c>
      <c r="C25" s="112"/>
      <c r="D25" s="53">
        <v>15945.2</v>
      </c>
      <c r="E25" s="53">
        <v>4796</v>
      </c>
      <c r="F25" s="53">
        <v>0</v>
      </c>
      <c r="G25" s="65">
        <f t="shared" si="0"/>
        <v>0</v>
      </c>
      <c r="H25" s="65">
        <v>0</v>
      </c>
    </row>
    <row r="26" spans="1:8" ht="18.75">
      <c r="A26" s="61"/>
      <c r="B26" s="66" t="s">
        <v>23</v>
      </c>
      <c r="C26" s="63"/>
      <c r="D26" s="53">
        <f>D4+D22</f>
        <v>93579.20000000001</v>
      </c>
      <c r="E26" s="53">
        <f>E4+E22</f>
        <v>34621</v>
      </c>
      <c r="F26" s="53">
        <f>F4+F22</f>
        <v>24067.900000000005</v>
      </c>
      <c r="G26" s="65">
        <f t="shared" si="0"/>
        <v>0.2571928377246226</v>
      </c>
      <c r="H26" s="65">
        <f t="shared" si="1"/>
        <v>0.6951821149013606</v>
      </c>
    </row>
    <row r="27" spans="1:8" ht="18.75" hidden="1">
      <c r="A27" s="61"/>
      <c r="B27" s="66" t="s">
        <v>92</v>
      </c>
      <c r="C27" s="63"/>
      <c r="D27" s="53">
        <f>D4</f>
        <v>73964.1</v>
      </c>
      <c r="E27" s="53">
        <f>E4</f>
        <v>27990</v>
      </c>
      <c r="F27" s="53">
        <f>F4</f>
        <v>22905.500000000004</v>
      </c>
      <c r="G27" s="65">
        <f t="shared" si="0"/>
        <v>0.3096840223838322</v>
      </c>
      <c r="H27" s="65">
        <f>F27/E27</f>
        <v>0.8183458377992141</v>
      </c>
    </row>
    <row r="28" spans="1:8" ht="12.75">
      <c r="A28" s="68"/>
      <c r="B28" s="113"/>
      <c r="C28" s="113"/>
      <c r="D28" s="113"/>
      <c r="E28" s="113"/>
      <c r="F28" s="113"/>
      <c r="G28" s="113"/>
      <c r="H28" s="114"/>
    </row>
    <row r="29" spans="1:8" ht="15" customHeight="1">
      <c r="A29" s="115" t="s">
        <v>133</v>
      </c>
      <c r="B29" s="116" t="s">
        <v>24</v>
      </c>
      <c r="C29" s="57" t="s">
        <v>135</v>
      </c>
      <c r="D29" s="73" t="s">
        <v>3</v>
      </c>
      <c r="E29" s="74" t="s">
        <v>535</v>
      </c>
      <c r="F29" s="73" t="s">
        <v>4</v>
      </c>
      <c r="G29" s="74" t="s">
        <v>268</v>
      </c>
      <c r="H29" s="74" t="s">
        <v>536</v>
      </c>
    </row>
    <row r="30" spans="1:8" ht="45" customHeight="1">
      <c r="A30" s="115"/>
      <c r="B30" s="116"/>
      <c r="C30" s="60"/>
      <c r="D30" s="73"/>
      <c r="E30" s="76"/>
      <c r="F30" s="73"/>
      <c r="G30" s="76"/>
      <c r="H30" s="76"/>
    </row>
    <row r="31" spans="1:8" ht="18.75">
      <c r="A31" s="67" t="s">
        <v>56</v>
      </c>
      <c r="B31" s="62" t="s">
        <v>25</v>
      </c>
      <c r="C31" s="67"/>
      <c r="D31" s="64">
        <f>D32+D36+D37+D34</f>
        <v>1778.7</v>
      </c>
      <c r="E31" s="64">
        <f>E32+E36+E37+E34</f>
        <v>843.9</v>
      </c>
      <c r="F31" s="64">
        <f>F32+F36+F37+F34</f>
        <v>624</v>
      </c>
      <c r="G31" s="65">
        <f>F31/D31</f>
        <v>0.35081801315567546</v>
      </c>
      <c r="H31" s="65">
        <f>F31/E31</f>
        <v>0.7394241023817988</v>
      </c>
    </row>
    <row r="32" spans="1:8" ht="69" customHeight="1" hidden="1">
      <c r="A32" s="63" t="s">
        <v>58</v>
      </c>
      <c r="B32" s="66" t="s">
        <v>263</v>
      </c>
      <c r="C32" s="67"/>
      <c r="D32" s="53">
        <f>D33</f>
        <v>0</v>
      </c>
      <c r="E32" s="53">
        <f>E33</f>
        <v>0</v>
      </c>
      <c r="F32" s="53">
        <f>F33</f>
        <v>0</v>
      </c>
      <c r="G32" s="65" t="e">
        <f aca="true" t="shared" si="2" ref="G32:G99">F32/D32</f>
        <v>#DIV/0!</v>
      </c>
      <c r="H32" s="65" t="e">
        <f aca="true" t="shared" si="3" ref="H32:H99">F32/E32</f>
        <v>#DIV/0!</v>
      </c>
    </row>
    <row r="33" spans="1:8" ht="55.5" customHeight="1" hidden="1">
      <c r="A33" s="78"/>
      <c r="B33" s="79" t="s">
        <v>169</v>
      </c>
      <c r="C33" s="78" t="s">
        <v>58</v>
      </c>
      <c r="D33" s="49">
        <v>0</v>
      </c>
      <c r="E33" s="49">
        <v>0</v>
      </c>
      <c r="F33" s="49">
        <v>0</v>
      </c>
      <c r="G33" s="65" t="e">
        <f t="shared" si="2"/>
        <v>#DIV/0!</v>
      </c>
      <c r="H33" s="65" t="e">
        <f t="shared" si="3"/>
        <v>#DIV/0!</v>
      </c>
    </row>
    <row r="34" spans="1:8" ht="39.75" customHeight="1" hidden="1">
      <c r="A34" s="78" t="s">
        <v>159</v>
      </c>
      <c r="B34" s="79" t="s">
        <v>267</v>
      </c>
      <c r="C34" s="78" t="s">
        <v>159</v>
      </c>
      <c r="D34" s="49">
        <f>D35</f>
        <v>0</v>
      </c>
      <c r="E34" s="49">
        <f>E35</f>
        <v>0</v>
      </c>
      <c r="F34" s="49">
        <f>F35</f>
        <v>0</v>
      </c>
      <c r="G34" s="65" t="e">
        <f t="shared" si="2"/>
        <v>#DIV/0!</v>
      </c>
      <c r="H34" s="65" t="e">
        <f t="shared" si="3"/>
        <v>#DIV/0!</v>
      </c>
    </row>
    <row r="35" spans="1:8" ht="40.5" customHeight="1" hidden="1">
      <c r="A35" s="78"/>
      <c r="B35" s="79" t="s">
        <v>296</v>
      </c>
      <c r="C35" s="78" t="s">
        <v>295</v>
      </c>
      <c r="D35" s="49">
        <v>0</v>
      </c>
      <c r="E35" s="49">
        <v>0</v>
      </c>
      <c r="F35" s="49">
        <v>0</v>
      </c>
      <c r="G35" s="65" t="e">
        <f t="shared" si="2"/>
        <v>#DIV/0!</v>
      </c>
      <c r="H35" s="65" t="e">
        <f t="shared" si="3"/>
        <v>#DIV/0!</v>
      </c>
    </row>
    <row r="36" spans="1:8" ht="33.75" customHeight="1">
      <c r="A36" s="63" t="s">
        <v>61</v>
      </c>
      <c r="B36" s="66" t="s">
        <v>151</v>
      </c>
      <c r="C36" s="63" t="s">
        <v>61</v>
      </c>
      <c r="D36" s="53">
        <v>100</v>
      </c>
      <c r="E36" s="53">
        <v>0</v>
      </c>
      <c r="F36" s="53">
        <v>0</v>
      </c>
      <c r="G36" s="65">
        <f t="shared" si="2"/>
        <v>0</v>
      </c>
      <c r="H36" s="65">
        <v>0</v>
      </c>
    </row>
    <row r="37" spans="1:9" ht="37.5" customHeight="1">
      <c r="A37" s="63" t="s">
        <v>110</v>
      </c>
      <c r="B37" s="66" t="s">
        <v>98</v>
      </c>
      <c r="C37" s="63"/>
      <c r="D37" s="53">
        <f>D38+D40+D41+D43+D39+D42</f>
        <v>1678.7</v>
      </c>
      <c r="E37" s="53">
        <f>E38+E40+E41+E43+E39+E42</f>
        <v>843.9</v>
      </c>
      <c r="F37" s="53">
        <f>F38+F40+F41+F43+F39+F42</f>
        <v>624</v>
      </c>
      <c r="G37" s="65">
        <f t="shared" si="2"/>
        <v>0.3717162089712277</v>
      </c>
      <c r="H37" s="65">
        <f t="shared" si="3"/>
        <v>0.7394241023817988</v>
      </c>
      <c r="I37" s="40"/>
    </row>
    <row r="38" spans="1:9" s="16" customFormat="1" ht="55.5" customHeight="1">
      <c r="A38" s="78"/>
      <c r="B38" s="79" t="s">
        <v>372</v>
      </c>
      <c r="C38" s="78" t="s">
        <v>344</v>
      </c>
      <c r="D38" s="49">
        <v>850</v>
      </c>
      <c r="E38" s="49">
        <v>471.9</v>
      </c>
      <c r="F38" s="49">
        <v>359.2</v>
      </c>
      <c r="G38" s="65">
        <f t="shared" si="2"/>
        <v>0.42258823529411765</v>
      </c>
      <c r="H38" s="65">
        <f t="shared" si="3"/>
        <v>0.7611782157236703</v>
      </c>
      <c r="I38" s="41"/>
    </row>
    <row r="39" spans="1:9" s="16" customFormat="1" ht="39.75" customHeight="1" hidden="1">
      <c r="A39" s="78"/>
      <c r="B39" s="79" t="s">
        <v>260</v>
      </c>
      <c r="C39" s="78" t="s">
        <v>259</v>
      </c>
      <c r="D39" s="49">
        <v>0</v>
      </c>
      <c r="E39" s="49">
        <v>0</v>
      </c>
      <c r="F39" s="49">
        <v>0</v>
      </c>
      <c r="G39" s="65" t="e">
        <f t="shared" si="2"/>
        <v>#DIV/0!</v>
      </c>
      <c r="H39" s="65" t="e">
        <f t="shared" si="3"/>
        <v>#DIV/0!</v>
      </c>
      <c r="I39" s="41"/>
    </row>
    <row r="40" spans="1:9" s="16" customFormat="1" ht="51.75" customHeight="1">
      <c r="A40" s="78"/>
      <c r="B40" s="79" t="s">
        <v>250</v>
      </c>
      <c r="C40" s="78" t="s">
        <v>235</v>
      </c>
      <c r="D40" s="49">
        <v>521.7</v>
      </c>
      <c r="E40" s="49">
        <v>208</v>
      </c>
      <c r="F40" s="49">
        <v>165.1</v>
      </c>
      <c r="G40" s="65">
        <f t="shared" si="2"/>
        <v>0.3164654015717845</v>
      </c>
      <c r="H40" s="65">
        <f t="shared" si="3"/>
        <v>0.79375</v>
      </c>
      <c r="I40" s="41"/>
    </row>
    <row r="41" spans="1:9" s="16" customFormat="1" ht="31.5" customHeight="1">
      <c r="A41" s="78"/>
      <c r="B41" s="79" t="s">
        <v>163</v>
      </c>
      <c r="C41" s="78" t="s">
        <v>198</v>
      </c>
      <c r="D41" s="49">
        <v>50</v>
      </c>
      <c r="E41" s="49">
        <v>35</v>
      </c>
      <c r="F41" s="49">
        <v>31.1</v>
      </c>
      <c r="G41" s="65">
        <f t="shared" si="2"/>
        <v>0.622</v>
      </c>
      <c r="H41" s="65">
        <f t="shared" si="3"/>
        <v>0.8885714285714286</v>
      </c>
      <c r="I41" s="41"/>
    </row>
    <row r="42" spans="1:9" s="16" customFormat="1" ht="53.25" customHeight="1">
      <c r="A42" s="78"/>
      <c r="B42" s="79" t="s">
        <v>162</v>
      </c>
      <c r="C42" s="78" t="s">
        <v>207</v>
      </c>
      <c r="D42" s="49">
        <v>17</v>
      </c>
      <c r="E42" s="49">
        <v>17</v>
      </c>
      <c r="F42" s="49">
        <v>7</v>
      </c>
      <c r="G42" s="65">
        <f t="shared" si="2"/>
        <v>0.4117647058823529</v>
      </c>
      <c r="H42" s="65">
        <f t="shared" si="3"/>
        <v>0.4117647058823529</v>
      </c>
      <c r="I42" s="41"/>
    </row>
    <row r="43" spans="1:9" s="16" customFormat="1" ht="31.5">
      <c r="A43" s="78"/>
      <c r="B43" s="79" t="s">
        <v>181</v>
      </c>
      <c r="C43" s="78" t="s">
        <v>201</v>
      </c>
      <c r="D43" s="49">
        <v>240</v>
      </c>
      <c r="E43" s="49">
        <v>112</v>
      </c>
      <c r="F43" s="49">
        <v>61.6</v>
      </c>
      <c r="G43" s="65">
        <f t="shared" si="2"/>
        <v>0.25666666666666665</v>
      </c>
      <c r="H43" s="65">
        <f t="shared" si="3"/>
        <v>0.55</v>
      </c>
      <c r="I43" s="41"/>
    </row>
    <row r="44" spans="1:8" ht="37.5" customHeight="1">
      <c r="A44" s="97" t="s">
        <v>62</v>
      </c>
      <c r="B44" s="98" t="s">
        <v>30</v>
      </c>
      <c r="C44" s="97"/>
      <c r="D44" s="64">
        <f>D45</f>
        <v>730</v>
      </c>
      <c r="E44" s="64">
        <f>E45</f>
        <v>291.8</v>
      </c>
      <c r="F44" s="64">
        <f>F45</f>
        <v>221.5</v>
      </c>
      <c r="G44" s="65">
        <f t="shared" si="2"/>
        <v>0.3034246575342466</v>
      </c>
      <c r="H44" s="65">
        <f t="shared" si="3"/>
        <v>0.7590815627141878</v>
      </c>
    </row>
    <row r="45" spans="1:8" ht="57.75" customHeight="1">
      <c r="A45" s="63" t="s">
        <v>132</v>
      </c>
      <c r="B45" s="66" t="s">
        <v>152</v>
      </c>
      <c r="C45" s="63"/>
      <c r="D45" s="53">
        <f>D46+D51</f>
        <v>730</v>
      </c>
      <c r="E45" s="53">
        <f>E46+E51</f>
        <v>291.8</v>
      </c>
      <c r="F45" s="53">
        <f>F46+F51</f>
        <v>221.5</v>
      </c>
      <c r="G45" s="65">
        <f t="shared" si="2"/>
        <v>0.3034246575342466</v>
      </c>
      <c r="H45" s="65">
        <f t="shared" si="3"/>
        <v>0.7590815627141878</v>
      </c>
    </row>
    <row r="46" spans="1:8" ht="100.5" customHeight="1">
      <c r="A46" s="63"/>
      <c r="B46" s="66" t="s">
        <v>272</v>
      </c>
      <c r="C46" s="63" t="s">
        <v>271</v>
      </c>
      <c r="D46" s="53">
        <f>D47+D48+D49+D50</f>
        <v>730</v>
      </c>
      <c r="E46" s="53">
        <f>E47+E48+E49+E50</f>
        <v>291.8</v>
      </c>
      <c r="F46" s="53">
        <f>F47+F48+F49+F50</f>
        <v>221.5</v>
      </c>
      <c r="G46" s="65">
        <f t="shared" si="2"/>
        <v>0.3034246575342466</v>
      </c>
      <c r="H46" s="65">
        <f t="shared" si="3"/>
        <v>0.7590815627141878</v>
      </c>
    </row>
    <row r="47" spans="1:9" s="16" customFormat="1" ht="36" customHeight="1">
      <c r="A47" s="78"/>
      <c r="B47" s="79" t="s">
        <v>236</v>
      </c>
      <c r="C47" s="78" t="s">
        <v>237</v>
      </c>
      <c r="D47" s="49">
        <v>150</v>
      </c>
      <c r="E47" s="49">
        <v>52.5</v>
      </c>
      <c r="F47" s="49">
        <v>0</v>
      </c>
      <c r="G47" s="65">
        <f t="shared" si="2"/>
        <v>0</v>
      </c>
      <c r="H47" s="65">
        <f t="shared" si="3"/>
        <v>0</v>
      </c>
      <c r="I47" s="42"/>
    </row>
    <row r="48" spans="1:9" s="16" customFormat="1" ht="66.75" customHeight="1">
      <c r="A48" s="78"/>
      <c r="B48" s="79" t="s">
        <v>238</v>
      </c>
      <c r="C48" s="78" t="s">
        <v>239</v>
      </c>
      <c r="D48" s="49">
        <v>570</v>
      </c>
      <c r="E48" s="49">
        <v>235.8</v>
      </c>
      <c r="F48" s="49">
        <v>221.5</v>
      </c>
      <c r="G48" s="65">
        <f t="shared" si="2"/>
        <v>0.38859649122807016</v>
      </c>
      <c r="H48" s="65">
        <f t="shared" si="3"/>
        <v>0.9393553859202713</v>
      </c>
      <c r="I48" s="42"/>
    </row>
    <row r="49" spans="1:9" s="16" customFormat="1" ht="66.75" customHeight="1" hidden="1">
      <c r="A49" s="78"/>
      <c r="B49" s="79" t="s">
        <v>241</v>
      </c>
      <c r="C49" s="78" t="s">
        <v>240</v>
      </c>
      <c r="D49" s="49">
        <v>0</v>
      </c>
      <c r="E49" s="49">
        <v>0</v>
      </c>
      <c r="F49" s="49">
        <v>0</v>
      </c>
      <c r="G49" s="65" t="e">
        <f t="shared" si="2"/>
        <v>#DIV/0!</v>
      </c>
      <c r="H49" s="65" t="e">
        <f t="shared" si="3"/>
        <v>#DIV/0!</v>
      </c>
      <c r="I49" s="42"/>
    </row>
    <row r="50" spans="1:9" s="16" customFormat="1" ht="51.75" customHeight="1">
      <c r="A50" s="78"/>
      <c r="B50" s="79" t="s">
        <v>242</v>
      </c>
      <c r="C50" s="78" t="s">
        <v>243</v>
      </c>
      <c r="D50" s="49">
        <v>10</v>
      </c>
      <c r="E50" s="49">
        <v>3.5</v>
      </c>
      <c r="F50" s="49">
        <v>0</v>
      </c>
      <c r="G50" s="65">
        <f t="shared" si="2"/>
        <v>0</v>
      </c>
      <c r="H50" s="65">
        <f t="shared" si="3"/>
        <v>0</v>
      </c>
      <c r="I50" s="42"/>
    </row>
    <row r="51" spans="1:9" s="16" customFormat="1" ht="41.25" customHeight="1" hidden="1">
      <c r="A51" s="78"/>
      <c r="B51" s="79" t="s">
        <v>313</v>
      </c>
      <c r="C51" s="78" t="s">
        <v>312</v>
      </c>
      <c r="D51" s="49">
        <v>0</v>
      </c>
      <c r="E51" s="49">
        <v>0</v>
      </c>
      <c r="F51" s="49">
        <v>0</v>
      </c>
      <c r="G51" s="65" t="e">
        <f t="shared" si="2"/>
        <v>#DIV/0!</v>
      </c>
      <c r="H51" s="65" t="e">
        <f t="shared" si="3"/>
        <v>#DIV/0!</v>
      </c>
      <c r="I51" s="42"/>
    </row>
    <row r="52" spans="1:8" ht="34.5" customHeight="1">
      <c r="A52" s="67" t="s">
        <v>63</v>
      </c>
      <c r="B52" s="62" t="s">
        <v>31</v>
      </c>
      <c r="C52" s="67"/>
      <c r="D52" s="64">
        <f>D53+D55+D72</f>
        <v>16091.699999999999</v>
      </c>
      <c r="E52" s="64">
        <f>E53+E55+E72</f>
        <v>12343.6</v>
      </c>
      <c r="F52" s="64">
        <f>F53+F55+F72</f>
        <v>1198.6</v>
      </c>
      <c r="G52" s="65">
        <f t="shared" si="2"/>
        <v>0.07448560437989771</v>
      </c>
      <c r="H52" s="65">
        <f t="shared" si="3"/>
        <v>0.09710295213713989</v>
      </c>
    </row>
    <row r="53" spans="1:8" ht="34.5" customHeight="1">
      <c r="A53" s="67" t="s">
        <v>225</v>
      </c>
      <c r="B53" s="62" t="s">
        <v>252</v>
      </c>
      <c r="C53" s="67"/>
      <c r="D53" s="64">
        <f>D54</f>
        <v>8.1</v>
      </c>
      <c r="E53" s="64">
        <f>E54</f>
        <v>8.1</v>
      </c>
      <c r="F53" s="64">
        <f>F54</f>
        <v>8.1</v>
      </c>
      <c r="G53" s="65">
        <f t="shared" si="2"/>
        <v>1</v>
      </c>
      <c r="H53" s="65">
        <f t="shared" si="3"/>
        <v>1</v>
      </c>
    </row>
    <row r="54" spans="1:8" ht="75.75" customHeight="1">
      <c r="A54" s="67"/>
      <c r="B54" s="66" t="s">
        <v>374</v>
      </c>
      <c r="C54" s="63" t="s">
        <v>373</v>
      </c>
      <c r="D54" s="53">
        <v>8.1</v>
      </c>
      <c r="E54" s="53">
        <v>8.1</v>
      </c>
      <c r="F54" s="53">
        <v>8.1</v>
      </c>
      <c r="G54" s="65">
        <f t="shared" si="2"/>
        <v>1</v>
      </c>
      <c r="H54" s="65">
        <f t="shared" si="3"/>
        <v>1</v>
      </c>
    </row>
    <row r="55" spans="1:8" ht="39.75" customHeight="1">
      <c r="A55" s="67" t="s">
        <v>101</v>
      </c>
      <c r="B55" s="62" t="s">
        <v>153</v>
      </c>
      <c r="C55" s="67"/>
      <c r="D55" s="64">
        <f>D56+D58+D65+D67</f>
        <v>15746.599999999999</v>
      </c>
      <c r="E55" s="64">
        <f>E56+E58+E65+E67</f>
        <v>12013.5</v>
      </c>
      <c r="F55" s="64">
        <f>F56+F58+F65+F67</f>
        <v>1190.5</v>
      </c>
      <c r="G55" s="65">
        <f t="shared" si="2"/>
        <v>0.07560362236927337</v>
      </c>
      <c r="H55" s="65">
        <f t="shared" si="3"/>
        <v>0.09909684937778333</v>
      </c>
    </row>
    <row r="56" spans="1:8" ht="84.75" customHeight="1">
      <c r="A56" s="67"/>
      <c r="B56" s="66" t="s">
        <v>234</v>
      </c>
      <c r="C56" s="67" t="s">
        <v>208</v>
      </c>
      <c r="D56" s="64">
        <f>D57</f>
        <v>200</v>
      </c>
      <c r="E56" s="64">
        <f>E57</f>
        <v>100</v>
      </c>
      <c r="F56" s="64">
        <f>F57</f>
        <v>0</v>
      </c>
      <c r="G56" s="65">
        <f t="shared" si="2"/>
        <v>0</v>
      </c>
      <c r="H56" s="65">
        <v>0</v>
      </c>
    </row>
    <row r="57" spans="1:8" ht="111.75" customHeight="1">
      <c r="A57" s="67"/>
      <c r="B57" s="66" t="s">
        <v>501</v>
      </c>
      <c r="C57" s="117" t="s">
        <v>347</v>
      </c>
      <c r="D57" s="53">
        <v>200</v>
      </c>
      <c r="E57" s="53">
        <v>100</v>
      </c>
      <c r="F57" s="53">
        <v>0</v>
      </c>
      <c r="G57" s="65">
        <f t="shared" si="2"/>
        <v>0</v>
      </c>
      <c r="H57" s="65">
        <v>0</v>
      </c>
    </row>
    <row r="58" spans="1:8" ht="57" customHeight="1">
      <c r="A58" s="67"/>
      <c r="B58" s="66" t="s">
        <v>202</v>
      </c>
      <c r="C58" s="63" t="s">
        <v>297</v>
      </c>
      <c r="D58" s="53">
        <f>D59+D60+D61+D63+D62+D64</f>
        <v>7216.299999999999</v>
      </c>
      <c r="E58" s="53">
        <f>E59+E60+E61+E63+E62+E64</f>
        <v>3583.2</v>
      </c>
      <c r="F58" s="53">
        <f>F59+F60+F61+F63+F62+F64</f>
        <v>1158.3</v>
      </c>
      <c r="G58" s="65">
        <f t="shared" si="2"/>
        <v>0.160511619528013</v>
      </c>
      <c r="H58" s="65">
        <f t="shared" si="3"/>
        <v>0.3232585398526457</v>
      </c>
    </row>
    <row r="59" spans="1:8" ht="85.5" customHeight="1">
      <c r="A59" s="63"/>
      <c r="B59" s="79" t="s">
        <v>376</v>
      </c>
      <c r="C59" s="78" t="s">
        <v>375</v>
      </c>
      <c r="D59" s="49">
        <v>4422.4</v>
      </c>
      <c r="E59" s="49">
        <v>1849</v>
      </c>
      <c r="F59" s="49">
        <v>0</v>
      </c>
      <c r="G59" s="65">
        <f t="shared" si="2"/>
        <v>0</v>
      </c>
      <c r="H59" s="65">
        <f t="shared" si="3"/>
        <v>0</v>
      </c>
    </row>
    <row r="60" spans="1:8" ht="40.5" customHeight="1">
      <c r="A60" s="67"/>
      <c r="B60" s="79" t="s">
        <v>359</v>
      </c>
      <c r="C60" s="78" t="s">
        <v>358</v>
      </c>
      <c r="D60" s="49">
        <v>2000</v>
      </c>
      <c r="E60" s="49">
        <v>1400</v>
      </c>
      <c r="F60" s="49">
        <v>1041.1</v>
      </c>
      <c r="G60" s="65">
        <f t="shared" si="2"/>
        <v>0.52055</v>
      </c>
      <c r="H60" s="65">
        <f t="shared" si="3"/>
        <v>0.743642857142857</v>
      </c>
    </row>
    <row r="61" spans="1:8" ht="51.75" customHeight="1">
      <c r="A61" s="67"/>
      <c r="B61" s="79" t="s">
        <v>363</v>
      </c>
      <c r="C61" s="78" t="s">
        <v>362</v>
      </c>
      <c r="D61" s="49">
        <v>390</v>
      </c>
      <c r="E61" s="49">
        <v>130</v>
      </c>
      <c r="F61" s="49">
        <v>0</v>
      </c>
      <c r="G61" s="65">
        <f t="shared" si="2"/>
        <v>0</v>
      </c>
      <c r="H61" s="65">
        <f t="shared" si="3"/>
        <v>0</v>
      </c>
    </row>
    <row r="62" spans="1:8" ht="29.25" customHeight="1">
      <c r="A62" s="67"/>
      <c r="B62" s="79" t="s">
        <v>378</v>
      </c>
      <c r="C62" s="78" t="s">
        <v>377</v>
      </c>
      <c r="D62" s="49">
        <v>286.7</v>
      </c>
      <c r="E62" s="49">
        <v>87</v>
      </c>
      <c r="F62" s="49">
        <v>0</v>
      </c>
      <c r="G62" s="65">
        <f t="shared" si="2"/>
        <v>0</v>
      </c>
      <c r="H62" s="65">
        <v>0</v>
      </c>
    </row>
    <row r="63" spans="1:8" ht="29.25" customHeight="1">
      <c r="A63" s="67"/>
      <c r="B63" s="79" t="s">
        <v>380</v>
      </c>
      <c r="C63" s="78" t="s">
        <v>379</v>
      </c>
      <c r="D63" s="49">
        <v>107.2</v>
      </c>
      <c r="E63" s="49">
        <v>107.2</v>
      </c>
      <c r="F63" s="49">
        <v>107.2</v>
      </c>
      <c r="G63" s="65">
        <f t="shared" si="2"/>
        <v>1</v>
      </c>
      <c r="H63" s="65">
        <f t="shared" si="3"/>
        <v>1</v>
      </c>
    </row>
    <row r="64" spans="1:8" ht="29.25" customHeight="1">
      <c r="A64" s="67"/>
      <c r="B64" s="79" t="s">
        <v>463</v>
      </c>
      <c r="C64" s="78" t="s">
        <v>462</v>
      </c>
      <c r="D64" s="49">
        <v>10</v>
      </c>
      <c r="E64" s="49">
        <v>10</v>
      </c>
      <c r="F64" s="49">
        <v>10</v>
      </c>
      <c r="G64" s="65">
        <f t="shared" si="2"/>
        <v>1</v>
      </c>
      <c r="H64" s="65">
        <f t="shared" si="3"/>
        <v>1</v>
      </c>
    </row>
    <row r="65" spans="1:8" ht="54.75" customHeight="1">
      <c r="A65" s="67"/>
      <c r="B65" s="79" t="s">
        <v>503</v>
      </c>
      <c r="C65" s="78" t="s">
        <v>502</v>
      </c>
      <c r="D65" s="49">
        <f>D66</f>
        <v>325</v>
      </c>
      <c r="E65" s="49">
        <f>E66</f>
        <v>325</v>
      </c>
      <c r="F65" s="49">
        <f>F66</f>
        <v>0</v>
      </c>
      <c r="G65" s="65">
        <f t="shared" si="2"/>
        <v>0</v>
      </c>
      <c r="H65" s="65">
        <v>0</v>
      </c>
    </row>
    <row r="66" spans="1:8" ht="39.75" customHeight="1">
      <c r="A66" s="67"/>
      <c r="B66" s="79" t="s">
        <v>505</v>
      </c>
      <c r="C66" s="78" t="s">
        <v>504</v>
      </c>
      <c r="D66" s="49">
        <v>325</v>
      </c>
      <c r="E66" s="49">
        <v>325</v>
      </c>
      <c r="F66" s="49">
        <v>0</v>
      </c>
      <c r="G66" s="65">
        <f t="shared" si="2"/>
        <v>0</v>
      </c>
      <c r="H66" s="65">
        <v>0</v>
      </c>
    </row>
    <row r="67" spans="1:8" ht="63" customHeight="1">
      <c r="A67" s="67"/>
      <c r="B67" s="79" t="s">
        <v>314</v>
      </c>
      <c r="C67" s="78" t="s">
        <v>510</v>
      </c>
      <c r="D67" s="49">
        <f>D69+D70+D71+D68</f>
        <v>8005.299999999999</v>
      </c>
      <c r="E67" s="49">
        <f>E69+E70+E71+E68</f>
        <v>8005.299999999999</v>
      </c>
      <c r="F67" s="49">
        <f>F69+F70+F71+F68</f>
        <v>32.2</v>
      </c>
      <c r="G67" s="65">
        <f t="shared" si="2"/>
        <v>0.004022335202928061</v>
      </c>
      <c r="H67" s="65">
        <v>0</v>
      </c>
    </row>
    <row r="68" spans="1:8" ht="33.75" customHeight="1">
      <c r="A68" s="67"/>
      <c r="B68" s="79" t="s">
        <v>229</v>
      </c>
      <c r="C68" s="78" t="s">
        <v>515</v>
      </c>
      <c r="D68" s="49">
        <v>107.4</v>
      </c>
      <c r="E68" s="49">
        <v>107.4</v>
      </c>
      <c r="F68" s="49">
        <v>32.2</v>
      </c>
      <c r="G68" s="65">
        <f t="shared" si="2"/>
        <v>0.29981378026070765</v>
      </c>
      <c r="H68" s="65">
        <v>0</v>
      </c>
    </row>
    <row r="69" spans="1:8" ht="59.25" customHeight="1">
      <c r="A69" s="67"/>
      <c r="B69" s="79" t="s">
        <v>507</v>
      </c>
      <c r="C69" s="118" t="s">
        <v>539</v>
      </c>
      <c r="D69" s="49">
        <v>156.4</v>
      </c>
      <c r="E69" s="49">
        <v>156.4</v>
      </c>
      <c r="F69" s="49">
        <v>0</v>
      </c>
      <c r="G69" s="65">
        <f t="shared" si="2"/>
        <v>0</v>
      </c>
      <c r="H69" s="65">
        <v>0</v>
      </c>
    </row>
    <row r="70" spans="1:8" ht="56.25" customHeight="1">
      <c r="A70" s="67"/>
      <c r="B70" s="79" t="s">
        <v>508</v>
      </c>
      <c r="C70" s="118" t="s">
        <v>540</v>
      </c>
      <c r="D70" s="49">
        <v>7662.5</v>
      </c>
      <c r="E70" s="49">
        <v>7662.5</v>
      </c>
      <c r="F70" s="49">
        <v>0</v>
      </c>
      <c r="G70" s="65">
        <f t="shared" si="2"/>
        <v>0</v>
      </c>
      <c r="H70" s="65">
        <v>0</v>
      </c>
    </row>
    <row r="71" spans="1:8" ht="56.25" customHeight="1">
      <c r="A71" s="67"/>
      <c r="B71" s="79" t="s">
        <v>509</v>
      </c>
      <c r="C71" s="119" t="s">
        <v>506</v>
      </c>
      <c r="D71" s="49">
        <v>79</v>
      </c>
      <c r="E71" s="49">
        <v>79</v>
      </c>
      <c r="F71" s="49">
        <v>0</v>
      </c>
      <c r="G71" s="65">
        <f t="shared" si="2"/>
        <v>0</v>
      </c>
      <c r="H71" s="65">
        <v>0</v>
      </c>
    </row>
    <row r="72" spans="1:8" ht="45.75" customHeight="1">
      <c r="A72" s="67" t="s">
        <v>64</v>
      </c>
      <c r="B72" s="66" t="s">
        <v>161</v>
      </c>
      <c r="C72" s="78"/>
      <c r="D72" s="120">
        <f>D73+D74+D75+D76</f>
        <v>337</v>
      </c>
      <c r="E72" s="120">
        <f>E73+E74+E75+E76</f>
        <v>322</v>
      </c>
      <c r="F72" s="120">
        <f>F73+F74+F75+F76</f>
        <v>0</v>
      </c>
      <c r="G72" s="65">
        <f t="shared" si="2"/>
        <v>0</v>
      </c>
      <c r="H72" s="65">
        <f t="shared" si="3"/>
        <v>0</v>
      </c>
    </row>
    <row r="73" spans="1:8" ht="37.5" customHeight="1">
      <c r="A73" s="67"/>
      <c r="B73" s="79" t="s">
        <v>105</v>
      </c>
      <c r="C73" s="78" t="s">
        <v>211</v>
      </c>
      <c r="D73" s="49">
        <v>40</v>
      </c>
      <c r="E73" s="49">
        <v>25</v>
      </c>
      <c r="F73" s="49">
        <v>0</v>
      </c>
      <c r="G73" s="65">
        <f t="shared" si="2"/>
        <v>0</v>
      </c>
      <c r="H73" s="65">
        <f t="shared" si="3"/>
        <v>0</v>
      </c>
    </row>
    <row r="74" spans="1:8" ht="64.5" customHeight="1">
      <c r="A74" s="67"/>
      <c r="B74" s="79" t="s">
        <v>542</v>
      </c>
      <c r="C74" s="78" t="s">
        <v>541</v>
      </c>
      <c r="D74" s="49">
        <v>99</v>
      </c>
      <c r="E74" s="49">
        <v>99</v>
      </c>
      <c r="F74" s="49">
        <v>0</v>
      </c>
      <c r="G74" s="65">
        <f t="shared" si="2"/>
        <v>0</v>
      </c>
      <c r="H74" s="65">
        <f t="shared" si="3"/>
        <v>0</v>
      </c>
    </row>
    <row r="75" spans="1:8" ht="37.5" customHeight="1">
      <c r="A75" s="67"/>
      <c r="B75" s="79" t="s">
        <v>544</v>
      </c>
      <c r="C75" s="78" t="s">
        <v>543</v>
      </c>
      <c r="D75" s="49">
        <v>99</v>
      </c>
      <c r="E75" s="49">
        <v>99</v>
      </c>
      <c r="F75" s="49">
        <v>0</v>
      </c>
      <c r="G75" s="65">
        <f t="shared" si="2"/>
        <v>0</v>
      </c>
      <c r="H75" s="65">
        <f t="shared" si="3"/>
        <v>0</v>
      </c>
    </row>
    <row r="76" spans="1:8" ht="51.75" customHeight="1">
      <c r="A76" s="67"/>
      <c r="B76" s="79" t="s">
        <v>546</v>
      </c>
      <c r="C76" s="78" t="s">
        <v>545</v>
      </c>
      <c r="D76" s="49">
        <v>99</v>
      </c>
      <c r="E76" s="49">
        <v>99</v>
      </c>
      <c r="F76" s="49">
        <v>0</v>
      </c>
      <c r="G76" s="65">
        <f t="shared" si="2"/>
        <v>0</v>
      </c>
      <c r="H76" s="65">
        <f t="shared" si="3"/>
        <v>0</v>
      </c>
    </row>
    <row r="77" spans="1:8" ht="30.75" customHeight="1">
      <c r="A77" s="67" t="s">
        <v>65</v>
      </c>
      <c r="B77" s="62" t="s">
        <v>32</v>
      </c>
      <c r="C77" s="67"/>
      <c r="D77" s="64">
        <f>D78+D83+D92</f>
        <v>53250</v>
      </c>
      <c r="E77" s="64">
        <f>E78+E83+E92</f>
        <v>39734.8</v>
      </c>
      <c r="F77" s="64">
        <f>F78+F83+F92</f>
        <v>17859.399999999998</v>
      </c>
      <c r="G77" s="65">
        <f t="shared" si="2"/>
        <v>0.33538779342723</v>
      </c>
      <c r="H77" s="65">
        <f t="shared" si="3"/>
        <v>0.4494649526359764</v>
      </c>
    </row>
    <row r="78" spans="1:8" ht="21.75" customHeight="1">
      <c r="A78" s="67" t="s">
        <v>66</v>
      </c>
      <c r="B78" s="62" t="s">
        <v>33</v>
      </c>
      <c r="C78" s="67"/>
      <c r="D78" s="53">
        <f>D81+D80+D79+D82</f>
        <v>1245.3</v>
      </c>
      <c r="E78" s="53">
        <f>E81+E80+E79+E82</f>
        <v>604</v>
      </c>
      <c r="F78" s="53">
        <f>F81+F80+F79+F82</f>
        <v>244.6</v>
      </c>
      <c r="G78" s="65">
        <f t="shared" si="2"/>
        <v>0.19641853368666184</v>
      </c>
      <c r="H78" s="65">
        <f t="shared" si="3"/>
        <v>0.40496688741721854</v>
      </c>
    </row>
    <row r="79" spans="1:8" ht="70.5" customHeight="1">
      <c r="A79" s="67"/>
      <c r="B79" s="79" t="s">
        <v>203</v>
      </c>
      <c r="C79" s="78" t="s">
        <v>204</v>
      </c>
      <c r="D79" s="49">
        <v>600</v>
      </c>
      <c r="E79" s="49">
        <v>287.7</v>
      </c>
      <c r="F79" s="49">
        <v>243.2</v>
      </c>
      <c r="G79" s="65">
        <f t="shared" si="2"/>
        <v>0.4053333333333333</v>
      </c>
      <c r="H79" s="65">
        <f t="shared" si="3"/>
        <v>0.8453249913103927</v>
      </c>
    </row>
    <row r="80" spans="1:8" ht="70.5" customHeight="1" hidden="1">
      <c r="A80" s="63"/>
      <c r="B80" s="79" t="s">
        <v>299</v>
      </c>
      <c r="C80" s="121" t="s">
        <v>298</v>
      </c>
      <c r="D80" s="49">
        <v>0</v>
      </c>
      <c r="E80" s="49">
        <v>0</v>
      </c>
      <c r="F80" s="49">
        <v>0</v>
      </c>
      <c r="G80" s="65" t="e">
        <f t="shared" si="2"/>
        <v>#DIV/0!</v>
      </c>
      <c r="H80" s="65" t="e">
        <f t="shared" si="3"/>
        <v>#DIV/0!</v>
      </c>
    </row>
    <row r="81" spans="1:8" ht="37.5" customHeight="1">
      <c r="A81" s="67"/>
      <c r="B81" s="79" t="s">
        <v>145</v>
      </c>
      <c r="C81" s="78" t="s">
        <v>205</v>
      </c>
      <c r="D81" s="49">
        <v>645.3</v>
      </c>
      <c r="E81" s="49">
        <v>316.3</v>
      </c>
      <c r="F81" s="49">
        <v>1.4</v>
      </c>
      <c r="G81" s="65">
        <f t="shared" si="2"/>
        <v>0.0021695335502866886</v>
      </c>
      <c r="H81" s="65">
        <f t="shared" si="3"/>
        <v>0.004426177679418273</v>
      </c>
    </row>
    <row r="82" spans="1:8" ht="51" customHeight="1" hidden="1">
      <c r="A82" s="67"/>
      <c r="B82" s="79" t="s">
        <v>339</v>
      </c>
      <c r="C82" s="78" t="s">
        <v>338</v>
      </c>
      <c r="D82" s="49">
        <v>0</v>
      </c>
      <c r="E82" s="49"/>
      <c r="F82" s="49">
        <v>0</v>
      </c>
      <c r="G82" s="65" t="e">
        <f t="shared" si="2"/>
        <v>#DIV/0!</v>
      </c>
      <c r="H82" s="65" t="e">
        <f t="shared" si="3"/>
        <v>#DIV/0!</v>
      </c>
    </row>
    <row r="83" spans="1:8" ht="27" customHeight="1">
      <c r="A83" s="67" t="s">
        <v>67</v>
      </c>
      <c r="B83" s="66" t="s">
        <v>264</v>
      </c>
      <c r="C83" s="63"/>
      <c r="D83" s="53">
        <f>D84+D90+D91</f>
        <v>8450</v>
      </c>
      <c r="E83" s="53">
        <f>E84+E90+E91</f>
        <v>7400</v>
      </c>
      <c r="F83" s="53">
        <f>F84+F90+F91</f>
        <v>100</v>
      </c>
      <c r="G83" s="65">
        <f t="shared" si="2"/>
        <v>0.011834319526627219</v>
      </c>
      <c r="H83" s="65">
        <f t="shared" si="3"/>
        <v>0.013513513513513514</v>
      </c>
    </row>
    <row r="84" spans="1:9" s="16" customFormat="1" ht="51" customHeight="1">
      <c r="A84" s="122"/>
      <c r="B84" s="79" t="s">
        <v>246</v>
      </c>
      <c r="C84" s="78" t="s">
        <v>228</v>
      </c>
      <c r="D84" s="49">
        <f>D85+D86+D87+D88+D89</f>
        <v>8000</v>
      </c>
      <c r="E84" s="49">
        <f>E85+E86+E87+E88+E89</f>
        <v>6950</v>
      </c>
      <c r="F84" s="49">
        <f>F85+F86+F87+F88+F89</f>
        <v>0</v>
      </c>
      <c r="G84" s="65">
        <f t="shared" si="2"/>
        <v>0</v>
      </c>
      <c r="H84" s="65">
        <f t="shared" si="3"/>
        <v>0</v>
      </c>
      <c r="I84" s="42"/>
    </row>
    <row r="85" spans="1:9" s="16" customFormat="1" ht="56.25" customHeight="1" hidden="1">
      <c r="A85" s="122"/>
      <c r="B85" s="79" t="s">
        <v>244</v>
      </c>
      <c r="C85" s="78" t="s">
        <v>245</v>
      </c>
      <c r="D85" s="49">
        <v>0</v>
      </c>
      <c r="E85" s="49">
        <v>0</v>
      </c>
      <c r="F85" s="49">
        <v>0</v>
      </c>
      <c r="G85" s="65" t="e">
        <f t="shared" si="2"/>
        <v>#DIV/0!</v>
      </c>
      <c r="H85" s="65" t="e">
        <f t="shared" si="3"/>
        <v>#DIV/0!</v>
      </c>
      <c r="I85" s="42"/>
    </row>
    <row r="86" spans="1:9" s="16" customFormat="1" ht="70.5" customHeight="1" hidden="1">
      <c r="A86" s="122"/>
      <c r="B86" s="79" t="s">
        <v>278</v>
      </c>
      <c r="C86" s="78" t="s">
        <v>277</v>
      </c>
      <c r="D86" s="49">
        <v>0</v>
      </c>
      <c r="E86" s="49">
        <v>0</v>
      </c>
      <c r="F86" s="49">
        <v>0</v>
      </c>
      <c r="G86" s="65" t="e">
        <f t="shared" si="2"/>
        <v>#DIV/0!</v>
      </c>
      <c r="H86" s="65" t="e">
        <f t="shared" si="3"/>
        <v>#DIV/0!</v>
      </c>
      <c r="I86" s="42"/>
    </row>
    <row r="87" spans="1:9" s="16" customFormat="1" ht="56.25" customHeight="1" hidden="1">
      <c r="A87" s="122"/>
      <c r="B87" s="79" t="s">
        <v>280</v>
      </c>
      <c r="C87" s="78" t="s">
        <v>279</v>
      </c>
      <c r="D87" s="49">
        <v>0</v>
      </c>
      <c r="E87" s="49">
        <v>0</v>
      </c>
      <c r="F87" s="49">
        <v>0</v>
      </c>
      <c r="G87" s="65" t="e">
        <f t="shared" si="2"/>
        <v>#DIV/0!</v>
      </c>
      <c r="H87" s="65" t="e">
        <f t="shared" si="3"/>
        <v>#DIV/0!</v>
      </c>
      <c r="I87" s="42"/>
    </row>
    <row r="88" spans="1:9" s="16" customFormat="1" ht="75" customHeight="1">
      <c r="A88" s="122"/>
      <c r="B88" s="79" t="s">
        <v>382</v>
      </c>
      <c r="C88" s="78" t="s">
        <v>381</v>
      </c>
      <c r="D88" s="49">
        <v>3000</v>
      </c>
      <c r="E88" s="49">
        <v>1950</v>
      </c>
      <c r="F88" s="49">
        <v>0</v>
      </c>
      <c r="G88" s="65">
        <f t="shared" si="2"/>
        <v>0</v>
      </c>
      <c r="H88" s="65">
        <f t="shared" si="3"/>
        <v>0</v>
      </c>
      <c r="I88" s="42"/>
    </row>
    <row r="89" spans="1:9" s="16" customFormat="1" ht="51.75" customHeight="1">
      <c r="A89" s="122"/>
      <c r="B89" s="79" t="s">
        <v>319</v>
      </c>
      <c r="C89" s="78" t="s">
        <v>318</v>
      </c>
      <c r="D89" s="49">
        <v>5000</v>
      </c>
      <c r="E89" s="49">
        <v>5000</v>
      </c>
      <c r="F89" s="49">
        <v>0</v>
      </c>
      <c r="G89" s="65">
        <f t="shared" si="2"/>
        <v>0</v>
      </c>
      <c r="H89" s="65">
        <v>0</v>
      </c>
      <c r="I89" s="42"/>
    </row>
    <row r="90" spans="1:9" s="16" customFormat="1" ht="67.5" customHeight="1">
      <c r="A90" s="122"/>
      <c r="B90" s="79" t="s">
        <v>513</v>
      </c>
      <c r="C90" s="123" t="s">
        <v>511</v>
      </c>
      <c r="D90" s="49">
        <v>100</v>
      </c>
      <c r="E90" s="49">
        <v>100</v>
      </c>
      <c r="F90" s="49">
        <v>100</v>
      </c>
      <c r="G90" s="65">
        <f t="shared" si="2"/>
        <v>1</v>
      </c>
      <c r="H90" s="65">
        <v>0</v>
      </c>
      <c r="I90" s="42"/>
    </row>
    <row r="91" spans="1:9" s="16" customFormat="1" ht="72" customHeight="1">
      <c r="A91" s="122"/>
      <c r="B91" s="79" t="s">
        <v>514</v>
      </c>
      <c r="C91" s="123" t="s">
        <v>512</v>
      </c>
      <c r="D91" s="49">
        <v>350</v>
      </c>
      <c r="E91" s="49">
        <v>350</v>
      </c>
      <c r="F91" s="49">
        <v>0</v>
      </c>
      <c r="G91" s="65">
        <f t="shared" si="2"/>
        <v>0</v>
      </c>
      <c r="H91" s="65">
        <v>0</v>
      </c>
      <c r="I91" s="42"/>
    </row>
    <row r="92" spans="1:9" s="16" customFormat="1" ht="28.5" customHeight="1">
      <c r="A92" s="122" t="s">
        <v>35</v>
      </c>
      <c r="B92" s="79" t="s">
        <v>36</v>
      </c>
      <c r="C92" s="78"/>
      <c r="D92" s="120">
        <f>D93+D110</f>
        <v>43554.7</v>
      </c>
      <c r="E92" s="120">
        <f>E93+E110</f>
        <v>31730.800000000003</v>
      </c>
      <c r="F92" s="120">
        <f>F93+F110</f>
        <v>17514.8</v>
      </c>
      <c r="G92" s="65">
        <f t="shared" si="2"/>
        <v>0.40213340925319196</v>
      </c>
      <c r="H92" s="65">
        <f t="shared" si="3"/>
        <v>0.5519810405032334</v>
      </c>
      <c r="I92" s="42"/>
    </row>
    <row r="93" spans="1:9" s="16" customFormat="1" ht="72" customHeight="1">
      <c r="A93" s="67"/>
      <c r="B93" s="62" t="s">
        <v>385</v>
      </c>
      <c r="C93" s="67" t="s">
        <v>412</v>
      </c>
      <c r="D93" s="64">
        <f>D94+D95+D96+D97+D98+D99+D100+D101+D102+D103+D104+D105+D106+D107+D108+D109</f>
        <v>35073.7</v>
      </c>
      <c r="E93" s="64">
        <f>E94+E95+E96+E97+E98+E99+E100+E101+E102+E103+E104+E105+E106+E107+E108+E109</f>
        <v>23249.800000000003</v>
      </c>
      <c r="F93" s="64">
        <f>F94+F95+F96+F97+F98+F99+F100+F101+F102+F103+F104+F105+F106+F107+F108+F109</f>
        <v>17508.7</v>
      </c>
      <c r="G93" s="65">
        <f t="shared" si="2"/>
        <v>0.4991974043228973</v>
      </c>
      <c r="H93" s="65">
        <f t="shared" si="3"/>
        <v>0.7530688436029557</v>
      </c>
      <c r="I93" s="42"/>
    </row>
    <row r="94" spans="1:9" s="16" customFormat="1" ht="37.5" customHeight="1">
      <c r="A94" s="78"/>
      <c r="B94" s="79" t="s">
        <v>384</v>
      </c>
      <c r="C94" s="78" t="s">
        <v>383</v>
      </c>
      <c r="D94" s="49">
        <v>225</v>
      </c>
      <c r="E94" s="49">
        <v>200</v>
      </c>
      <c r="F94" s="49">
        <v>141.2</v>
      </c>
      <c r="G94" s="65">
        <f t="shared" si="2"/>
        <v>0.6275555555555555</v>
      </c>
      <c r="H94" s="65">
        <f t="shared" si="3"/>
        <v>0.706</v>
      </c>
      <c r="I94" s="42"/>
    </row>
    <row r="95" spans="1:9" s="16" customFormat="1" ht="39.75" customHeight="1">
      <c r="A95" s="78"/>
      <c r="B95" s="79" t="s">
        <v>387</v>
      </c>
      <c r="C95" s="78" t="s">
        <v>386</v>
      </c>
      <c r="D95" s="49">
        <v>125</v>
      </c>
      <c r="E95" s="49">
        <v>0</v>
      </c>
      <c r="F95" s="49">
        <v>0</v>
      </c>
      <c r="G95" s="65">
        <f t="shared" si="2"/>
        <v>0</v>
      </c>
      <c r="H95" s="65">
        <v>0</v>
      </c>
      <c r="I95" s="42"/>
    </row>
    <row r="96" spans="1:9" s="16" customFormat="1" ht="33.75" customHeight="1">
      <c r="A96" s="78"/>
      <c r="B96" s="79" t="s">
        <v>389</v>
      </c>
      <c r="C96" s="78" t="s">
        <v>388</v>
      </c>
      <c r="D96" s="49">
        <v>125</v>
      </c>
      <c r="E96" s="49">
        <v>43.8</v>
      </c>
      <c r="F96" s="49">
        <v>0</v>
      </c>
      <c r="G96" s="65">
        <f t="shared" si="2"/>
        <v>0</v>
      </c>
      <c r="H96" s="65">
        <f t="shared" si="3"/>
        <v>0</v>
      </c>
      <c r="I96" s="42"/>
    </row>
    <row r="97" spans="1:9" s="16" customFormat="1" ht="30.75" customHeight="1">
      <c r="A97" s="78"/>
      <c r="B97" s="79" t="s">
        <v>391</v>
      </c>
      <c r="C97" s="78" t="s">
        <v>390</v>
      </c>
      <c r="D97" s="49">
        <v>400</v>
      </c>
      <c r="E97" s="49">
        <v>140</v>
      </c>
      <c r="F97" s="49">
        <v>0</v>
      </c>
      <c r="G97" s="65">
        <f t="shared" si="2"/>
        <v>0</v>
      </c>
      <c r="H97" s="65">
        <f t="shared" si="3"/>
        <v>0</v>
      </c>
      <c r="I97" s="42"/>
    </row>
    <row r="98" spans="1:9" s="16" customFormat="1" ht="34.5" customHeight="1">
      <c r="A98" s="78"/>
      <c r="B98" s="79" t="s">
        <v>393</v>
      </c>
      <c r="C98" s="78" t="s">
        <v>392</v>
      </c>
      <c r="D98" s="49">
        <v>225</v>
      </c>
      <c r="E98" s="49">
        <v>157.5</v>
      </c>
      <c r="F98" s="49">
        <v>99.7</v>
      </c>
      <c r="G98" s="65">
        <f t="shared" si="2"/>
        <v>0.4431111111111111</v>
      </c>
      <c r="H98" s="65">
        <f t="shared" si="3"/>
        <v>0.633015873015873</v>
      </c>
      <c r="I98" s="42"/>
    </row>
    <row r="99" spans="1:9" s="16" customFormat="1" ht="31.5" customHeight="1">
      <c r="A99" s="78"/>
      <c r="B99" s="79" t="s">
        <v>395</v>
      </c>
      <c r="C99" s="78" t="s">
        <v>394</v>
      </c>
      <c r="D99" s="49">
        <v>9492.8</v>
      </c>
      <c r="E99" s="49">
        <v>8997.6</v>
      </c>
      <c r="F99" s="49">
        <v>7062.3</v>
      </c>
      <c r="G99" s="65">
        <f t="shared" si="2"/>
        <v>0.7439638462834991</v>
      </c>
      <c r="H99" s="65">
        <f t="shared" si="3"/>
        <v>0.7849093091491064</v>
      </c>
      <c r="I99" s="42"/>
    </row>
    <row r="100" spans="1:9" s="16" customFormat="1" ht="39.75" customHeight="1">
      <c r="A100" s="78"/>
      <c r="B100" s="79" t="s">
        <v>397</v>
      </c>
      <c r="C100" s="78" t="s">
        <v>396</v>
      </c>
      <c r="D100" s="49">
        <v>14691.9</v>
      </c>
      <c r="E100" s="49">
        <v>8684</v>
      </c>
      <c r="F100" s="49">
        <v>7368.6</v>
      </c>
      <c r="G100" s="65">
        <f aca="true" t="shared" si="4" ref="G100:G129">F100/D100</f>
        <v>0.5015416658158578</v>
      </c>
      <c r="H100" s="65">
        <f aca="true" t="shared" si="5" ref="H100:H129">F100/E100</f>
        <v>0.8485260248733303</v>
      </c>
      <c r="I100" s="42"/>
    </row>
    <row r="101" spans="1:9" s="16" customFormat="1" ht="57" customHeight="1">
      <c r="A101" s="78"/>
      <c r="B101" s="79" t="s">
        <v>399</v>
      </c>
      <c r="C101" s="78" t="s">
        <v>398</v>
      </c>
      <c r="D101" s="49">
        <v>1300</v>
      </c>
      <c r="E101" s="49">
        <v>550</v>
      </c>
      <c r="F101" s="49">
        <v>0</v>
      </c>
      <c r="G101" s="65">
        <f t="shared" si="4"/>
        <v>0</v>
      </c>
      <c r="H101" s="65">
        <v>0</v>
      </c>
      <c r="I101" s="42"/>
    </row>
    <row r="102" spans="1:9" s="16" customFormat="1" ht="34.5" customHeight="1">
      <c r="A102" s="78"/>
      <c r="B102" s="79" t="s">
        <v>401</v>
      </c>
      <c r="C102" s="78" t="s">
        <v>400</v>
      </c>
      <c r="D102" s="49">
        <v>100</v>
      </c>
      <c r="E102" s="49">
        <v>35</v>
      </c>
      <c r="F102" s="49">
        <v>0</v>
      </c>
      <c r="G102" s="65">
        <f t="shared" si="4"/>
        <v>0</v>
      </c>
      <c r="H102" s="65">
        <f t="shared" si="5"/>
        <v>0</v>
      </c>
      <c r="I102" s="42"/>
    </row>
    <row r="103" spans="1:9" s="16" customFormat="1" ht="38.25" customHeight="1">
      <c r="A103" s="78"/>
      <c r="B103" s="79" t="s">
        <v>403</v>
      </c>
      <c r="C103" s="78" t="s">
        <v>402</v>
      </c>
      <c r="D103" s="49">
        <v>5200</v>
      </c>
      <c r="E103" s="49">
        <v>2540.4</v>
      </c>
      <c r="F103" s="49">
        <v>2041</v>
      </c>
      <c r="G103" s="65">
        <f t="shared" si="4"/>
        <v>0.3925</v>
      </c>
      <c r="H103" s="65">
        <f t="shared" si="5"/>
        <v>0.8034167847583058</v>
      </c>
      <c r="I103" s="42"/>
    </row>
    <row r="104" spans="1:9" s="16" customFormat="1" ht="53.25" customHeight="1">
      <c r="A104" s="78"/>
      <c r="B104" s="79" t="s">
        <v>405</v>
      </c>
      <c r="C104" s="78" t="s">
        <v>404</v>
      </c>
      <c r="D104" s="49">
        <v>1350</v>
      </c>
      <c r="E104" s="49">
        <v>1147</v>
      </c>
      <c r="F104" s="49">
        <v>795.9</v>
      </c>
      <c r="G104" s="65">
        <f t="shared" si="4"/>
        <v>0.5895555555555555</v>
      </c>
      <c r="H104" s="65">
        <f t="shared" si="5"/>
        <v>0.693897122929381</v>
      </c>
      <c r="I104" s="42"/>
    </row>
    <row r="105" spans="1:9" s="16" customFormat="1" ht="41.25" customHeight="1">
      <c r="A105" s="78"/>
      <c r="B105" s="79" t="s">
        <v>407</v>
      </c>
      <c r="C105" s="78" t="s">
        <v>406</v>
      </c>
      <c r="D105" s="49">
        <v>15</v>
      </c>
      <c r="E105" s="49">
        <v>10.5</v>
      </c>
      <c r="F105" s="49">
        <v>0</v>
      </c>
      <c r="G105" s="65">
        <f t="shared" si="4"/>
        <v>0</v>
      </c>
      <c r="H105" s="65">
        <f t="shared" si="5"/>
        <v>0</v>
      </c>
      <c r="I105" s="42"/>
    </row>
    <row r="106" spans="1:9" s="16" customFormat="1" ht="32.25" customHeight="1">
      <c r="A106" s="78"/>
      <c r="B106" s="79" t="s">
        <v>409</v>
      </c>
      <c r="C106" s="78" t="s">
        <v>408</v>
      </c>
      <c r="D106" s="49">
        <v>100</v>
      </c>
      <c r="E106" s="49">
        <v>35</v>
      </c>
      <c r="F106" s="49">
        <v>0</v>
      </c>
      <c r="G106" s="65">
        <f t="shared" si="4"/>
        <v>0</v>
      </c>
      <c r="H106" s="65">
        <v>0</v>
      </c>
      <c r="I106" s="42"/>
    </row>
    <row r="107" spans="1:9" s="16" customFormat="1" ht="38.25" customHeight="1">
      <c r="A107" s="78"/>
      <c r="B107" s="79" t="s">
        <v>411</v>
      </c>
      <c r="C107" s="78" t="s">
        <v>410</v>
      </c>
      <c r="D107" s="49">
        <v>500</v>
      </c>
      <c r="E107" s="49">
        <v>325</v>
      </c>
      <c r="F107" s="49">
        <v>0</v>
      </c>
      <c r="G107" s="65">
        <f t="shared" si="4"/>
        <v>0</v>
      </c>
      <c r="H107" s="65">
        <f t="shared" si="5"/>
        <v>0</v>
      </c>
      <c r="I107" s="42"/>
    </row>
    <row r="108" spans="1:9" s="16" customFormat="1" ht="85.5" customHeight="1">
      <c r="A108" s="78"/>
      <c r="B108" s="79" t="s">
        <v>548</v>
      </c>
      <c r="C108" s="78" t="s">
        <v>547</v>
      </c>
      <c r="D108" s="49">
        <v>24</v>
      </c>
      <c r="E108" s="49">
        <v>24</v>
      </c>
      <c r="F108" s="49">
        <v>0</v>
      </c>
      <c r="G108" s="65">
        <f t="shared" si="4"/>
        <v>0</v>
      </c>
      <c r="H108" s="65">
        <f t="shared" si="5"/>
        <v>0</v>
      </c>
      <c r="I108" s="42"/>
    </row>
    <row r="109" spans="1:9" s="16" customFormat="1" ht="39" customHeight="1">
      <c r="A109" s="78"/>
      <c r="B109" s="79" t="s">
        <v>550</v>
      </c>
      <c r="C109" s="78" t="s">
        <v>549</v>
      </c>
      <c r="D109" s="49">
        <v>1200</v>
      </c>
      <c r="E109" s="49">
        <v>360</v>
      </c>
      <c r="F109" s="49">
        <v>0</v>
      </c>
      <c r="G109" s="65">
        <f t="shared" si="4"/>
        <v>0</v>
      </c>
      <c r="H109" s="65">
        <f t="shared" si="5"/>
        <v>0</v>
      </c>
      <c r="I109" s="42"/>
    </row>
    <row r="110" spans="1:9" s="16" customFormat="1" ht="74.25" customHeight="1">
      <c r="A110" s="78"/>
      <c r="B110" s="62" t="s">
        <v>314</v>
      </c>
      <c r="C110" s="78" t="s">
        <v>315</v>
      </c>
      <c r="D110" s="120">
        <f>D111+D112</f>
        <v>8481</v>
      </c>
      <c r="E110" s="120">
        <f>E111+E112</f>
        <v>8481</v>
      </c>
      <c r="F110" s="120">
        <f>F111+F112</f>
        <v>6.1</v>
      </c>
      <c r="G110" s="65">
        <f t="shared" si="4"/>
        <v>0.0007192548048579176</v>
      </c>
      <c r="H110" s="65">
        <f t="shared" si="5"/>
        <v>0.0007192548048579176</v>
      </c>
      <c r="I110" s="42"/>
    </row>
    <row r="111" spans="1:9" s="16" customFormat="1" ht="81.75" customHeight="1">
      <c r="A111" s="78"/>
      <c r="B111" s="79" t="s">
        <v>516</v>
      </c>
      <c r="C111" s="78" t="s">
        <v>515</v>
      </c>
      <c r="D111" s="120">
        <v>272.6</v>
      </c>
      <c r="E111" s="120">
        <v>272.6</v>
      </c>
      <c r="F111" s="120">
        <v>6.1</v>
      </c>
      <c r="G111" s="65">
        <f t="shared" si="4"/>
        <v>0.02237710931768158</v>
      </c>
      <c r="H111" s="65">
        <f t="shared" si="5"/>
        <v>0.02237710931768158</v>
      </c>
      <c r="I111" s="42"/>
    </row>
    <row r="112" spans="1:9" s="16" customFormat="1" ht="51" customHeight="1">
      <c r="A112" s="78"/>
      <c r="B112" s="79" t="s">
        <v>518</v>
      </c>
      <c r="C112" s="78" t="s">
        <v>517</v>
      </c>
      <c r="D112" s="120">
        <f>D113+D114+D115</f>
        <v>8208.4</v>
      </c>
      <c r="E112" s="120">
        <f>E113+E114+E115</f>
        <v>8208.4</v>
      </c>
      <c r="F112" s="120">
        <f>F113+F114+F115</f>
        <v>0</v>
      </c>
      <c r="G112" s="65">
        <f t="shared" si="4"/>
        <v>0</v>
      </c>
      <c r="H112" s="65">
        <v>0</v>
      </c>
      <c r="I112" s="42"/>
    </row>
    <row r="113" spans="1:9" s="16" customFormat="1" ht="53.25" customHeight="1">
      <c r="A113" s="78"/>
      <c r="B113" s="79" t="s">
        <v>507</v>
      </c>
      <c r="C113" s="124" t="s">
        <v>506</v>
      </c>
      <c r="D113" s="120">
        <v>162.5</v>
      </c>
      <c r="E113" s="120">
        <v>162.5</v>
      </c>
      <c r="F113" s="120">
        <v>0</v>
      </c>
      <c r="G113" s="65">
        <f t="shared" si="4"/>
        <v>0</v>
      </c>
      <c r="H113" s="65">
        <v>0</v>
      </c>
      <c r="I113" s="42"/>
    </row>
    <row r="114" spans="1:9" s="16" customFormat="1" ht="52.5" customHeight="1">
      <c r="A114" s="78"/>
      <c r="B114" s="79" t="s">
        <v>508</v>
      </c>
      <c r="C114" s="124" t="s">
        <v>506</v>
      </c>
      <c r="D114" s="120">
        <v>7963.8</v>
      </c>
      <c r="E114" s="120">
        <v>7963.8</v>
      </c>
      <c r="F114" s="120">
        <v>0</v>
      </c>
      <c r="G114" s="65">
        <f t="shared" si="4"/>
        <v>0</v>
      </c>
      <c r="H114" s="65">
        <v>0</v>
      </c>
      <c r="I114" s="42"/>
    </row>
    <row r="115" spans="1:9" s="16" customFormat="1" ht="51" customHeight="1">
      <c r="A115" s="78"/>
      <c r="B115" s="79" t="s">
        <v>509</v>
      </c>
      <c r="C115" s="124" t="s">
        <v>506</v>
      </c>
      <c r="D115" s="120">
        <v>82.1</v>
      </c>
      <c r="E115" s="120">
        <v>82.1</v>
      </c>
      <c r="F115" s="120">
        <v>0</v>
      </c>
      <c r="G115" s="65">
        <f t="shared" si="4"/>
        <v>0</v>
      </c>
      <c r="H115" s="65">
        <v>0</v>
      </c>
      <c r="I115" s="42"/>
    </row>
    <row r="116" spans="1:9" s="11" customFormat="1" ht="21.75" customHeight="1" hidden="1">
      <c r="A116" s="67" t="s">
        <v>37</v>
      </c>
      <c r="B116" s="62" t="s">
        <v>38</v>
      </c>
      <c r="C116" s="67"/>
      <c r="D116" s="64">
        <f>D117</f>
        <v>0</v>
      </c>
      <c r="E116" s="64">
        <f>E117</f>
        <v>0</v>
      </c>
      <c r="F116" s="64">
        <f>F117</f>
        <v>0</v>
      </c>
      <c r="G116" s="65" t="e">
        <f t="shared" si="4"/>
        <v>#DIV/0!</v>
      </c>
      <c r="H116" s="65" t="e">
        <f t="shared" si="5"/>
        <v>#DIV/0!</v>
      </c>
      <c r="I116" s="43"/>
    </row>
    <row r="117" spans="1:9" s="16" customFormat="1" ht="37.5" customHeight="1" hidden="1">
      <c r="A117" s="78" t="s">
        <v>230</v>
      </c>
      <c r="B117" s="79" t="s">
        <v>231</v>
      </c>
      <c r="C117" s="78"/>
      <c r="D117" s="49">
        <v>0</v>
      </c>
      <c r="E117" s="49">
        <v>0</v>
      </c>
      <c r="F117" s="49">
        <v>0</v>
      </c>
      <c r="G117" s="65" t="e">
        <f t="shared" si="4"/>
        <v>#DIV/0!</v>
      </c>
      <c r="H117" s="65" t="e">
        <f t="shared" si="5"/>
        <v>#DIV/0!</v>
      </c>
      <c r="I117" s="42"/>
    </row>
    <row r="118" spans="1:8" ht="20.25" customHeight="1">
      <c r="A118" s="67">
        <v>1000</v>
      </c>
      <c r="B118" s="62" t="s">
        <v>49</v>
      </c>
      <c r="C118" s="67"/>
      <c r="D118" s="64">
        <f>D119+D120</f>
        <v>405</v>
      </c>
      <c r="E118" s="64">
        <f>E119+E120</f>
        <v>200.7</v>
      </c>
      <c r="F118" s="64">
        <f>F119+F120</f>
        <v>128.7</v>
      </c>
      <c r="G118" s="65">
        <f t="shared" si="4"/>
        <v>0.31777777777777777</v>
      </c>
      <c r="H118" s="65">
        <f t="shared" si="5"/>
        <v>0.6412556053811659</v>
      </c>
    </row>
    <row r="119" spans="1:8" ht="39.75" customHeight="1">
      <c r="A119" s="63">
        <v>1001</v>
      </c>
      <c r="B119" s="66" t="s">
        <v>167</v>
      </c>
      <c r="C119" s="63" t="s">
        <v>50</v>
      </c>
      <c r="D119" s="53">
        <v>353.7</v>
      </c>
      <c r="E119" s="53">
        <v>175.2</v>
      </c>
      <c r="F119" s="53">
        <v>111.7</v>
      </c>
      <c r="G119" s="65">
        <f t="shared" si="4"/>
        <v>0.3158043539722929</v>
      </c>
      <c r="H119" s="65">
        <f t="shared" si="5"/>
        <v>0.6375570776255708</v>
      </c>
    </row>
    <row r="120" spans="1:8" ht="39.75" customHeight="1">
      <c r="A120" s="63" t="s">
        <v>51</v>
      </c>
      <c r="B120" s="66" t="s">
        <v>336</v>
      </c>
      <c r="C120" s="63" t="s">
        <v>51</v>
      </c>
      <c r="D120" s="53">
        <v>51.3</v>
      </c>
      <c r="E120" s="53">
        <v>25.5</v>
      </c>
      <c r="F120" s="53">
        <v>17</v>
      </c>
      <c r="G120" s="65">
        <f t="shared" si="4"/>
        <v>0.33138401559454195</v>
      </c>
      <c r="H120" s="65">
        <f t="shared" si="5"/>
        <v>0.6666666666666666</v>
      </c>
    </row>
    <row r="121" spans="1:8" ht="29.25" customHeight="1">
      <c r="A121" s="67" t="s">
        <v>53</v>
      </c>
      <c r="B121" s="62" t="s">
        <v>111</v>
      </c>
      <c r="C121" s="67"/>
      <c r="D121" s="64">
        <f>D122</f>
        <v>33349.9</v>
      </c>
      <c r="E121" s="64">
        <f>E122</f>
        <v>16616.5</v>
      </c>
      <c r="F121" s="64">
        <f>F122</f>
        <v>12018.4</v>
      </c>
      <c r="G121" s="65">
        <f t="shared" si="4"/>
        <v>0.3603728946713483</v>
      </c>
      <c r="H121" s="65">
        <f t="shared" si="5"/>
        <v>0.723281076038877</v>
      </c>
    </row>
    <row r="122" spans="1:8" ht="37.5" customHeight="1">
      <c r="A122" s="63" t="s">
        <v>54</v>
      </c>
      <c r="B122" s="66" t="s">
        <v>337</v>
      </c>
      <c r="C122" s="63" t="s">
        <v>54</v>
      </c>
      <c r="D122" s="53">
        <v>33349.9</v>
      </c>
      <c r="E122" s="53">
        <v>16616.5</v>
      </c>
      <c r="F122" s="53">
        <v>12018.4</v>
      </c>
      <c r="G122" s="65">
        <f t="shared" si="4"/>
        <v>0.3603728946713483</v>
      </c>
      <c r="H122" s="65">
        <f t="shared" si="5"/>
        <v>0.723281076038877</v>
      </c>
    </row>
    <row r="123" spans="1:8" ht="20.25" customHeight="1">
      <c r="A123" s="67" t="s">
        <v>115</v>
      </c>
      <c r="B123" s="62" t="s">
        <v>116</v>
      </c>
      <c r="C123" s="67"/>
      <c r="D123" s="64">
        <f>D124</f>
        <v>90</v>
      </c>
      <c r="E123" s="64">
        <f>E124</f>
        <v>45</v>
      </c>
      <c r="F123" s="64">
        <f>F124</f>
        <v>41.9</v>
      </c>
      <c r="G123" s="65">
        <f t="shared" si="4"/>
        <v>0.46555555555555556</v>
      </c>
      <c r="H123" s="65">
        <f t="shared" si="5"/>
        <v>0.9311111111111111</v>
      </c>
    </row>
    <row r="124" spans="1:8" ht="18.75" customHeight="1">
      <c r="A124" s="63" t="s">
        <v>117</v>
      </c>
      <c r="B124" s="66" t="s">
        <v>118</v>
      </c>
      <c r="C124" s="63" t="s">
        <v>117</v>
      </c>
      <c r="D124" s="53">
        <v>90</v>
      </c>
      <c r="E124" s="53">
        <v>45</v>
      </c>
      <c r="F124" s="53">
        <v>41.9</v>
      </c>
      <c r="G124" s="65">
        <f t="shared" si="4"/>
        <v>0.46555555555555556</v>
      </c>
      <c r="H124" s="65">
        <f t="shared" si="5"/>
        <v>0.9311111111111111</v>
      </c>
    </row>
    <row r="125" spans="1:8" ht="25.5" customHeight="1" hidden="1">
      <c r="A125" s="67"/>
      <c r="B125" s="62" t="s">
        <v>84</v>
      </c>
      <c r="C125" s="67"/>
      <c r="D125" s="64">
        <f>D126+D127+D128</f>
        <v>0</v>
      </c>
      <c r="E125" s="64">
        <f>E126+E127+E128</f>
        <v>0</v>
      </c>
      <c r="F125" s="64">
        <f>F126+F127+F128</f>
        <v>0</v>
      </c>
      <c r="G125" s="65" t="e">
        <f t="shared" si="4"/>
        <v>#DIV/0!</v>
      </c>
      <c r="H125" s="65" t="e">
        <f t="shared" si="5"/>
        <v>#DIV/0!</v>
      </c>
    </row>
    <row r="126" spans="1:9" s="16" customFormat="1" ht="30" customHeight="1" hidden="1">
      <c r="A126" s="78"/>
      <c r="B126" s="79" t="s">
        <v>85</v>
      </c>
      <c r="C126" s="78" t="s">
        <v>154</v>
      </c>
      <c r="D126" s="49">
        <v>0</v>
      </c>
      <c r="E126" s="49">
        <v>0</v>
      </c>
      <c r="F126" s="49">
        <v>0</v>
      </c>
      <c r="G126" s="65" t="e">
        <f t="shared" si="4"/>
        <v>#DIV/0!</v>
      </c>
      <c r="H126" s="65" t="e">
        <f t="shared" si="5"/>
        <v>#DIV/0!</v>
      </c>
      <c r="I126" s="42"/>
    </row>
    <row r="127" spans="1:9" s="16" customFormat="1" ht="106.5" customHeight="1" hidden="1">
      <c r="A127" s="78"/>
      <c r="B127" s="125" t="s">
        <v>0</v>
      </c>
      <c r="C127" s="78" t="s">
        <v>143</v>
      </c>
      <c r="D127" s="49">
        <v>0</v>
      </c>
      <c r="E127" s="49">
        <v>0</v>
      </c>
      <c r="F127" s="49">
        <v>0</v>
      </c>
      <c r="G127" s="65" t="e">
        <f t="shared" si="4"/>
        <v>#DIV/0!</v>
      </c>
      <c r="H127" s="65" t="e">
        <f t="shared" si="5"/>
        <v>#DIV/0!</v>
      </c>
      <c r="I127" s="42"/>
    </row>
    <row r="128" spans="1:9" s="16" customFormat="1" ht="91.5" customHeight="1" hidden="1">
      <c r="A128" s="78"/>
      <c r="B128" s="125" t="s">
        <v>1</v>
      </c>
      <c r="C128" s="78" t="s">
        <v>144</v>
      </c>
      <c r="D128" s="49">
        <v>0</v>
      </c>
      <c r="E128" s="49">
        <v>0</v>
      </c>
      <c r="F128" s="49">
        <v>0</v>
      </c>
      <c r="G128" s="65" t="e">
        <f t="shared" si="4"/>
        <v>#DIV/0!</v>
      </c>
      <c r="H128" s="65" t="e">
        <f t="shared" si="5"/>
        <v>#DIV/0!</v>
      </c>
      <c r="I128" s="42"/>
    </row>
    <row r="129" spans="1:8" ht="27" customHeight="1">
      <c r="A129" s="63"/>
      <c r="B129" s="62" t="s">
        <v>55</v>
      </c>
      <c r="C129" s="67"/>
      <c r="D129" s="64">
        <f>D31+D44+D52+D77+D118+D123+D125+D116+D121</f>
        <v>105695.29999999999</v>
      </c>
      <c r="E129" s="64">
        <f>E31+E44+E52+E77+E118+E123+E125+E116+E121</f>
        <v>70076.3</v>
      </c>
      <c r="F129" s="64">
        <f>F31+F44+F52+F77+F118+F123+F125+F116+F121</f>
        <v>32092.5</v>
      </c>
      <c r="G129" s="65">
        <f t="shared" si="4"/>
        <v>0.30363223341056794</v>
      </c>
      <c r="H129" s="65">
        <f t="shared" si="5"/>
        <v>0.45796510375119687</v>
      </c>
    </row>
    <row r="130" spans="1:8" ht="18.75">
      <c r="A130" s="126"/>
      <c r="B130" s="66" t="s">
        <v>70</v>
      </c>
      <c r="C130" s="63"/>
      <c r="D130" s="100">
        <f>D125</f>
        <v>0</v>
      </c>
      <c r="E130" s="100">
        <f>E125</f>
        <v>0</v>
      </c>
      <c r="F130" s="100">
        <f>F125</f>
        <v>0</v>
      </c>
      <c r="G130" s="65">
        <v>0</v>
      </c>
      <c r="H130" s="65">
        <v>0</v>
      </c>
    </row>
    <row r="133" spans="2:6" ht="18">
      <c r="B133" s="105" t="s">
        <v>281</v>
      </c>
      <c r="C133" s="106"/>
      <c r="F133" s="104">
        <v>18881.7</v>
      </c>
    </row>
    <row r="134" spans="2:3" ht="18">
      <c r="B134" s="105"/>
      <c r="C134" s="106"/>
    </row>
    <row r="135" spans="2:3" ht="18" hidden="1">
      <c r="B135" s="105" t="s">
        <v>71</v>
      </c>
      <c r="C135" s="106"/>
    </row>
    <row r="136" spans="2:3" ht="18" hidden="1">
      <c r="B136" s="105" t="s">
        <v>72</v>
      </c>
      <c r="C136" s="106"/>
    </row>
    <row r="137" spans="2:3" ht="18" hidden="1">
      <c r="B137" s="105"/>
      <c r="C137" s="106"/>
    </row>
    <row r="138" spans="2:3" ht="18" hidden="1">
      <c r="B138" s="105" t="s">
        <v>73</v>
      </c>
      <c r="C138" s="106"/>
    </row>
    <row r="139" spans="2:3" ht="18" hidden="1">
      <c r="B139" s="105" t="s">
        <v>74</v>
      </c>
      <c r="C139" s="106"/>
    </row>
    <row r="140" spans="2:3" ht="18" hidden="1">
      <c r="B140" s="105"/>
      <c r="C140" s="106"/>
    </row>
    <row r="141" spans="2:3" ht="18" hidden="1">
      <c r="B141" s="105" t="s">
        <v>75</v>
      </c>
      <c r="C141" s="106"/>
    </row>
    <row r="142" spans="2:3" ht="18" hidden="1">
      <c r="B142" s="105" t="s">
        <v>76</v>
      </c>
      <c r="C142" s="106"/>
    </row>
    <row r="143" spans="2:3" ht="18" hidden="1">
      <c r="B143" s="105"/>
      <c r="C143" s="106"/>
    </row>
    <row r="144" spans="2:3" ht="18" hidden="1">
      <c r="B144" s="105" t="s">
        <v>77</v>
      </c>
      <c r="C144" s="106"/>
    </row>
    <row r="145" spans="2:3" ht="18" hidden="1">
      <c r="B145" s="105" t="s">
        <v>78</v>
      </c>
      <c r="C145" s="106"/>
    </row>
    <row r="146" spans="2:3" ht="18" hidden="1">
      <c r="B146" s="105"/>
      <c r="C146" s="106"/>
    </row>
    <row r="147" spans="2:3" ht="18" hidden="1">
      <c r="B147" s="105"/>
      <c r="C147" s="106"/>
    </row>
    <row r="148" spans="2:8" ht="18">
      <c r="B148" s="105" t="s">
        <v>79</v>
      </c>
      <c r="C148" s="106"/>
      <c r="E148" s="103"/>
      <c r="F148" s="103">
        <f>F133+F26-F129</f>
        <v>10857.100000000006</v>
      </c>
      <c r="H148" s="103"/>
    </row>
    <row r="151" spans="2:3" ht="18">
      <c r="B151" s="105" t="s">
        <v>80</v>
      </c>
      <c r="C151" s="106"/>
    </row>
    <row r="152" spans="2:3" ht="18">
      <c r="B152" s="105" t="s">
        <v>81</v>
      </c>
      <c r="C152" s="106"/>
    </row>
    <row r="153" spans="2:3" ht="18">
      <c r="B153" s="105" t="s">
        <v>82</v>
      </c>
      <c r="C153" s="106"/>
    </row>
  </sheetData>
  <sheetProtection/>
  <mergeCells count="17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C2:C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07"/>
  <sheetViews>
    <sheetView zoomScalePageLayoutView="0" workbookViewId="0" topLeftCell="A1">
      <selection activeCell="H4" sqref="A1:H16384"/>
    </sheetView>
  </sheetViews>
  <sheetFormatPr defaultColWidth="9.140625" defaultRowHeight="12.75"/>
  <cols>
    <col min="1" max="1" width="6.7109375" style="38" customWidth="1"/>
    <col min="2" max="2" width="37.421875" style="101" customWidth="1"/>
    <col min="3" max="3" width="11.8515625" style="148" customWidth="1"/>
    <col min="4" max="4" width="11.7109375" style="104" customWidth="1"/>
    <col min="5" max="5" width="10.7109375" style="104" customWidth="1"/>
    <col min="6" max="6" width="14.00390625" style="104" customWidth="1"/>
    <col min="7" max="7" width="11.140625" style="104" customWidth="1"/>
    <col min="8" max="8" width="12.7109375" style="104" customWidth="1"/>
    <col min="9" max="9" width="12.57421875" style="38" customWidth="1"/>
    <col min="10" max="16384" width="9.140625" style="1" customWidth="1"/>
  </cols>
  <sheetData>
    <row r="1" spans="1:9" s="7" customFormat="1" ht="67.5" customHeight="1">
      <c r="A1" s="54" t="s">
        <v>528</v>
      </c>
      <c r="B1" s="54"/>
      <c r="C1" s="54"/>
      <c r="D1" s="54"/>
      <c r="E1" s="54"/>
      <c r="F1" s="54"/>
      <c r="G1" s="54"/>
      <c r="H1" s="54"/>
      <c r="I1" s="44"/>
    </row>
    <row r="2" spans="1:8" ht="12.75" customHeight="1">
      <c r="A2" s="127"/>
      <c r="B2" s="56" t="s">
        <v>2</v>
      </c>
      <c r="C2" s="128"/>
      <c r="D2" s="58" t="s">
        <v>3</v>
      </c>
      <c r="E2" s="56" t="s">
        <v>535</v>
      </c>
      <c r="F2" s="58" t="s">
        <v>4</v>
      </c>
      <c r="G2" s="56" t="s">
        <v>268</v>
      </c>
      <c r="H2" s="56" t="s">
        <v>536</v>
      </c>
    </row>
    <row r="3" spans="1:8" ht="34.5" customHeight="1">
      <c r="A3" s="129"/>
      <c r="B3" s="59"/>
      <c r="C3" s="130"/>
      <c r="D3" s="58"/>
      <c r="E3" s="59"/>
      <c r="F3" s="58"/>
      <c r="G3" s="59"/>
      <c r="H3" s="59"/>
    </row>
    <row r="4" spans="1:8" ht="21" customHeight="1">
      <c r="A4" s="129"/>
      <c r="B4" s="62" t="s">
        <v>69</v>
      </c>
      <c r="C4" s="131"/>
      <c r="D4" s="64">
        <f>D5+D6+D7+D8+D9+D10+D11+D12+D13+D14+D15+D16+D17+D18+D19+D20</f>
        <v>4579</v>
      </c>
      <c r="E4" s="64">
        <f>E5+E6+E7+E8+E9+E10+E11+E12+E13+E14+E15+E16+E17+E18+E19+E20</f>
        <v>1408</v>
      </c>
      <c r="F4" s="64">
        <f>F5+F6+F7+F8+F9+F10+F11+F12+F13+F14+F15+F16+F17+F18+F19+F20</f>
        <v>2797.4</v>
      </c>
      <c r="G4" s="65">
        <f>F4/D4</f>
        <v>0.6109194147193711</v>
      </c>
      <c r="H4" s="65">
        <f>F4/E4</f>
        <v>1.9867897727272728</v>
      </c>
    </row>
    <row r="5" spans="1:8" ht="18.75">
      <c r="A5" s="129"/>
      <c r="B5" s="66" t="s">
        <v>321</v>
      </c>
      <c r="C5" s="132"/>
      <c r="D5" s="53">
        <v>259</v>
      </c>
      <c r="E5" s="53">
        <v>115</v>
      </c>
      <c r="F5" s="53">
        <v>87.5</v>
      </c>
      <c r="G5" s="65">
        <f aca="true" t="shared" si="0" ref="G5:G27">F5/D5</f>
        <v>0.33783783783783783</v>
      </c>
      <c r="H5" s="65">
        <f aca="true" t="shared" si="1" ref="H5:H27">F5/E5</f>
        <v>0.7608695652173914</v>
      </c>
    </row>
    <row r="6" spans="1:8" ht="18.75" hidden="1">
      <c r="A6" s="129"/>
      <c r="B6" s="66" t="s">
        <v>184</v>
      </c>
      <c r="C6" s="132"/>
      <c r="D6" s="53">
        <v>0</v>
      </c>
      <c r="E6" s="53">
        <v>0</v>
      </c>
      <c r="F6" s="53">
        <v>0</v>
      </c>
      <c r="G6" s="65" t="e">
        <f t="shared" si="0"/>
        <v>#DIV/0!</v>
      </c>
      <c r="H6" s="65" t="e">
        <f t="shared" si="1"/>
        <v>#DIV/0!</v>
      </c>
    </row>
    <row r="7" spans="1:8" ht="18.75">
      <c r="A7" s="129"/>
      <c r="B7" s="66" t="s">
        <v>6</v>
      </c>
      <c r="C7" s="132"/>
      <c r="D7" s="53">
        <v>1434</v>
      </c>
      <c r="E7" s="53">
        <v>820</v>
      </c>
      <c r="F7" s="53">
        <v>2359.8</v>
      </c>
      <c r="G7" s="65">
        <f t="shared" si="0"/>
        <v>1.6456066945606695</v>
      </c>
      <c r="H7" s="65">
        <f t="shared" si="1"/>
        <v>2.8778048780487806</v>
      </c>
    </row>
    <row r="8" spans="1:8" ht="24" customHeight="1">
      <c r="A8" s="129"/>
      <c r="B8" s="66" t="s">
        <v>332</v>
      </c>
      <c r="C8" s="132"/>
      <c r="D8" s="53">
        <v>116</v>
      </c>
      <c r="E8" s="53">
        <v>15</v>
      </c>
      <c r="F8" s="53">
        <v>19.8</v>
      </c>
      <c r="G8" s="65">
        <f t="shared" si="0"/>
        <v>0.1706896551724138</v>
      </c>
      <c r="H8" s="65">
        <f t="shared" si="1"/>
        <v>1.32</v>
      </c>
    </row>
    <row r="9" spans="1:8" ht="18.75">
      <c r="A9" s="129"/>
      <c r="B9" s="66" t="s">
        <v>8</v>
      </c>
      <c r="C9" s="132"/>
      <c r="D9" s="53">
        <v>2750</v>
      </c>
      <c r="E9" s="53">
        <v>450</v>
      </c>
      <c r="F9" s="53">
        <v>313.2</v>
      </c>
      <c r="G9" s="65">
        <f t="shared" si="0"/>
        <v>0.11389090909090908</v>
      </c>
      <c r="H9" s="65">
        <f t="shared" si="1"/>
        <v>0.696</v>
      </c>
    </row>
    <row r="10" spans="1:8" ht="18.75">
      <c r="A10" s="129"/>
      <c r="B10" s="66" t="s">
        <v>324</v>
      </c>
      <c r="C10" s="132"/>
      <c r="D10" s="53">
        <v>15</v>
      </c>
      <c r="E10" s="53">
        <v>6</v>
      </c>
      <c r="F10" s="53">
        <v>11.1</v>
      </c>
      <c r="G10" s="65">
        <f t="shared" si="0"/>
        <v>0.74</v>
      </c>
      <c r="H10" s="65">
        <f t="shared" si="1"/>
        <v>1.8499999999999999</v>
      </c>
    </row>
    <row r="11" spans="1:8" ht="31.5" hidden="1">
      <c r="A11" s="129"/>
      <c r="B11" s="66" t="s">
        <v>9</v>
      </c>
      <c r="C11" s="132"/>
      <c r="D11" s="53">
        <v>0</v>
      </c>
      <c r="E11" s="53">
        <v>0</v>
      </c>
      <c r="F11" s="53">
        <v>0</v>
      </c>
      <c r="G11" s="65" t="e">
        <f t="shared" si="0"/>
        <v>#DIV/0!</v>
      </c>
      <c r="H11" s="65" t="e">
        <f t="shared" si="1"/>
        <v>#DIV/0!</v>
      </c>
    </row>
    <row r="12" spans="1:8" ht="18.75" hidden="1">
      <c r="A12" s="129"/>
      <c r="B12" s="66" t="s">
        <v>10</v>
      </c>
      <c r="C12" s="132"/>
      <c r="D12" s="53">
        <v>0</v>
      </c>
      <c r="E12" s="53">
        <v>0</v>
      </c>
      <c r="F12" s="53">
        <v>0</v>
      </c>
      <c r="G12" s="65" t="e">
        <f t="shared" si="0"/>
        <v>#DIV/0!</v>
      </c>
      <c r="H12" s="65" t="e">
        <f t="shared" si="1"/>
        <v>#DIV/0!</v>
      </c>
    </row>
    <row r="13" spans="1:8" ht="18.75" hidden="1">
      <c r="A13" s="129"/>
      <c r="B13" s="66" t="s">
        <v>11</v>
      </c>
      <c r="C13" s="132"/>
      <c r="D13" s="53">
        <v>0</v>
      </c>
      <c r="E13" s="53">
        <v>0</v>
      </c>
      <c r="F13" s="53">
        <v>0</v>
      </c>
      <c r="G13" s="65" t="e">
        <f t="shared" si="0"/>
        <v>#DIV/0!</v>
      </c>
      <c r="H13" s="65" t="e">
        <f t="shared" si="1"/>
        <v>#DIV/0!</v>
      </c>
    </row>
    <row r="14" spans="1:8" ht="18.75" hidden="1">
      <c r="A14" s="129"/>
      <c r="B14" s="66" t="s">
        <v>13</v>
      </c>
      <c r="C14" s="132"/>
      <c r="D14" s="53">
        <v>0</v>
      </c>
      <c r="E14" s="53">
        <v>0</v>
      </c>
      <c r="F14" s="53">
        <v>0</v>
      </c>
      <c r="G14" s="65" t="e">
        <f t="shared" si="0"/>
        <v>#DIV/0!</v>
      </c>
      <c r="H14" s="65" t="e">
        <f t="shared" si="1"/>
        <v>#DIV/0!</v>
      </c>
    </row>
    <row r="15" spans="1:8" ht="18.75" hidden="1">
      <c r="A15" s="129"/>
      <c r="B15" s="66" t="s">
        <v>14</v>
      </c>
      <c r="C15" s="132"/>
      <c r="D15" s="53">
        <v>0</v>
      </c>
      <c r="E15" s="53">
        <v>0</v>
      </c>
      <c r="F15" s="53">
        <v>0</v>
      </c>
      <c r="G15" s="65" t="e">
        <f t="shared" si="0"/>
        <v>#DIV/0!</v>
      </c>
      <c r="H15" s="65" t="e">
        <f t="shared" si="1"/>
        <v>#DIV/0!</v>
      </c>
    </row>
    <row r="16" spans="1:8" ht="31.5" hidden="1">
      <c r="A16" s="129"/>
      <c r="B16" s="66" t="s">
        <v>15</v>
      </c>
      <c r="C16" s="132"/>
      <c r="D16" s="53">
        <v>0</v>
      </c>
      <c r="E16" s="53">
        <v>0</v>
      </c>
      <c r="F16" s="53">
        <v>0</v>
      </c>
      <c r="G16" s="65" t="e">
        <f t="shared" si="0"/>
        <v>#DIV/0!</v>
      </c>
      <c r="H16" s="65" t="e">
        <f t="shared" si="1"/>
        <v>#DIV/0!</v>
      </c>
    </row>
    <row r="17" spans="1:8" ht="31.5" hidden="1">
      <c r="A17" s="129"/>
      <c r="B17" s="66" t="s">
        <v>196</v>
      </c>
      <c r="C17" s="132"/>
      <c r="D17" s="53">
        <v>0</v>
      </c>
      <c r="E17" s="53">
        <v>0</v>
      </c>
      <c r="F17" s="53">
        <v>0</v>
      </c>
      <c r="G17" s="65" t="e">
        <f t="shared" si="0"/>
        <v>#DIV/0!</v>
      </c>
      <c r="H17" s="65" t="e">
        <f t="shared" si="1"/>
        <v>#DIV/0!</v>
      </c>
    </row>
    <row r="18" spans="1:8" ht="18.75" hidden="1">
      <c r="A18" s="129"/>
      <c r="B18" s="66" t="s">
        <v>100</v>
      </c>
      <c r="C18" s="132"/>
      <c r="D18" s="53">
        <v>0</v>
      </c>
      <c r="E18" s="53">
        <v>0</v>
      </c>
      <c r="F18" s="53">
        <v>0</v>
      </c>
      <c r="G18" s="65" t="e">
        <f t="shared" si="0"/>
        <v>#DIV/0!</v>
      </c>
      <c r="H18" s="65" t="e">
        <f t="shared" si="1"/>
        <v>#DIV/0!</v>
      </c>
    </row>
    <row r="19" spans="1:8" ht="18.75" hidden="1">
      <c r="A19" s="129"/>
      <c r="B19" s="66" t="s">
        <v>18</v>
      </c>
      <c r="C19" s="132"/>
      <c r="D19" s="53">
        <v>0</v>
      </c>
      <c r="E19" s="53">
        <v>0</v>
      </c>
      <c r="F19" s="53"/>
      <c r="G19" s="65" t="e">
        <f t="shared" si="0"/>
        <v>#DIV/0!</v>
      </c>
      <c r="H19" s="65" t="e">
        <f t="shared" si="1"/>
        <v>#DIV/0!</v>
      </c>
    </row>
    <row r="20" spans="1:8" ht="30.75" customHeight="1">
      <c r="A20" s="129"/>
      <c r="B20" s="66" t="s">
        <v>316</v>
      </c>
      <c r="C20" s="132"/>
      <c r="D20" s="53">
        <v>5</v>
      </c>
      <c r="E20" s="53">
        <v>2</v>
      </c>
      <c r="F20" s="53">
        <v>6</v>
      </c>
      <c r="G20" s="65">
        <f t="shared" si="0"/>
        <v>1.2</v>
      </c>
      <c r="H20" s="65">
        <f t="shared" si="1"/>
        <v>3</v>
      </c>
    </row>
    <row r="21" spans="1:8" ht="31.5">
      <c r="A21" s="129"/>
      <c r="B21" s="62" t="s">
        <v>68</v>
      </c>
      <c r="C21" s="133"/>
      <c r="D21" s="53">
        <f>D22+D23+D24+D26+D25</f>
        <v>480.9</v>
      </c>
      <c r="E21" s="53">
        <f>E22+E23+E24+E26+E25</f>
        <v>315.5</v>
      </c>
      <c r="F21" s="53">
        <f>F22+F23+F24+F26+F25</f>
        <v>99.1</v>
      </c>
      <c r="G21" s="65">
        <f t="shared" si="0"/>
        <v>0.20607194843002702</v>
      </c>
      <c r="H21" s="65">
        <f t="shared" si="1"/>
        <v>0.31410459587955625</v>
      </c>
    </row>
    <row r="22" spans="1:8" ht="18.75">
      <c r="A22" s="129"/>
      <c r="B22" s="66" t="s">
        <v>20</v>
      </c>
      <c r="C22" s="132"/>
      <c r="D22" s="53">
        <v>123.6</v>
      </c>
      <c r="E22" s="53">
        <v>61.8</v>
      </c>
      <c r="F22" s="53">
        <v>39.2</v>
      </c>
      <c r="G22" s="65">
        <f t="shared" si="0"/>
        <v>0.3171521035598706</v>
      </c>
      <c r="H22" s="65">
        <f t="shared" si="1"/>
        <v>0.6343042071197412</v>
      </c>
    </row>
    <row r="23" spans="1:8" ht="18.75">
      <c r="A23" s="129"/>
      <c r="B23" s="66" t="s">
        <v>86</v>
      </c>
      <c r="C23" s="132"/>
      <c r="D23" s="53">
        <v>207.3</v>
      </c>
      <c r="E23" s="53">
        <v>103.7</v>
      </c>
      <c r="F23" s="53">
        <v>59.9</v>
      </c>
      <c r="G23" s="65">
        <f t="shared" si="0"/>
        <v>0.28895320791123974</v>
      </c>
      <c r="H23" s="65">
        <f t="shared" si="1"/>
        <v>0.5776277724204436</v>
      </c>
    </row>
    <row r="24" spans="1:8" ht="94.5" hidden="1">
      <c r="A24" s="129"/>
      <c r="B24" s="66" t="s">
        <v>457</v>
      </c>
      <c r="C24" s="132"/>
      <c r="D24" s="53">
        <v>0</v>
      </c>
      <c r="E24" s="53">
        <v>0</v>
      </c>
      <c r="F24" s="53">
        <v>0</v>
      </c>
      <c r="G24" s="65" t="e">
        <f t="shared" si="0"/>
        <v>#DIV/0!</v>
      </c>
      <c r="H24" s="65" t="e">
        <f t="shared" si="1"/>
        <v>#DIV/0!</v>
      </c>
    </row>
    <row r="25" spans="1:8" ht="47.25">
      <c r="A25" s="129"/>
      <c r="B25" s="66" t="s">
        <v>494</v>
      </c>
      <c r="C25" s="132"/>
      <c r="D25" s="53">
        <v>135</v>
      </c>
      <c r="E25" s="53">
        <v>135</v>
      </c>
      <c r="F25" s="53">
        <v>0</v>
      </c>
      <c r="G25" s="65">
        <f t="shared" si="0"/>
        <v>0</v>
      </c>
      <c r="H25" s="65">
        <f t="shared" si="1"/>
        <v>0</v>
      </c>
    </row>
    <row r="26" spans="1:8" ht="18.75">
      <c r="A26" s="129"/>
      <c r="B26" s="66" t="s">
        <v>496</v>
      </c>
      <c r="C26" s="132"/>
      <c r="D26" s="53">
        <v>15</v>
      </c>
      <c r="E26" s="53">
        <v>15</v>
      </c>
      <c r="F26" s="53">
        <v>0</v>
      </c>
      <c r="G26" s="65">
        <f t="shared" si="0"/>
        <v>0</v>
      </c>
      <c r="H26" s="65">
        <v>0</v>
      </c>
    </row>
    <row r="27" spans="1:8" ht="18.75">
      <c r="A27" s="134"/>
      <c r="B27" s="62" t="s">
        <v>23</v>
      </c>
      <c r="C27" s="135"/>
      <c r="D27" s="53">
        <f>D4+D21</f>
        <v>5059.9</v>
      </c>
      <c r="E27" s="53">
        <f>E4+E21</f>
        <v>1723.5</v>
      </c>
      <c r="F27" s="53">
        <f>F4+F21</f>
        <v>2896.5</v>
      </c>
      <c r="G27" s="65">
        <f t="shared" si="0"/>
        <v>0.5724421431253582</v>
      </c>
      <c r="H27" s="65">
        <f t="shared" si="1"/>
        <v>1.68059181897302</v>
      </c>
    </row>
    <row r="28" spans="1:8" ht="18.75" hidden="1">
      <c r="A28" s="129"/>
      <c r="B28" s="66" t="s">
        <v>92</v>
      </c>
      <c r="C28" s="132"/>
      <c r="D28" s="53">
        <f>D4</f>
        <v>4579</v>
      </c>
      <c r="E28" s="53">
        <f>E4</f>
        <v>1408</v>
      </c>
      <c r="F28" s="53">
        <f>F4</f>
        <v>2797.4</v>
      </c>
      <c r="G28" s="65">
        <f>F28/D28</f>
        <v>0.6109194147193711</v>
      </c>
      <c r="H28" s="65">
        <f>F28/E28</f>
        <v>1.9867897727272728</v>
      </c>
    </row>
    <row r="29" spans="1:8" ht="12.75">
      <c r="A29" s="68"/>
      <c r="B29" s="113"/>
      <c r="C29" s="113"/>
      <c r="D29" s="113"/>
      <c r="E29" s="113"/>
      <c r="F29" s="113"/>
      <c r="G29" s="113"/>
      <c r="H29" s="114"/>
    </row>
    <row r="30" spans="1:8" ht="15" customHeight="1">
      <c r="A30" s="136" t="s">
        <v>133</v>
      </c>
      <c r="B30" s="137" t="s">
        <v>24</v>
      </c>
      <c r="C30" s="138" t="s">
        <v>155</v>
      </c>
      <c r="D30" s="73" t="s">
        <v>3</v>
      </c>
      <c r="E30" s="74" t="s">
        <v>535</v>
      </c>
      <c r="F30" s="73" t="s">
        <v>4</v>
      </c>
      <c r="G30" s="74" t="s">
        <v>268</v>
      </c>
      <c r="H30" s="74" t="s">
        <v>536</v>
      </c>
    </row>
    <row r="31" spans="1:8" ht="41.25" customHeight="1">
      <c r="A31" s="139"/>
      <c r="B31" s="140"/>
      <c r="C31" s="141"/>
      <c r="D31" s="73"/>
      <c r="E31" s="76"/>
      <c r="F31" s="73"/>
      <c r="G31" s="76"/>
      <c r="H31" s="76"/>
    </row>
    <row r="32" spans="1:8" ht="31.5">
      <c r="A32" s="133" t="s">
        <v>56</v>
      </c>
      <c r="B32" s="62" t="s">
        <v>25</v>
      </c>
      <c r="C32" s="133"/>
      <c r="D32" s="64">
        <f>D33+D34+D37+D38+D35</f>
        <v>3370.5</v>
      </c>
      <c r="E32" s="64">
        <f>E33+E34+E37+E38+E35</f>
        <v>1639.8</v>
      </c>
      <c r="F32" s="64">
        <f>F33+F34+F37+F38+F35</f>
        <v>1000.3</v>
      </c>
      <c r="G32" s="65">
        <f>F32/D32</f>
        <v>0.29678089304257527</v>
      </c>
      <c r="H32" s="65">
        <f>F32/E32</f>
        <v>0.6100134162702768</v>
      </c>
    </row>
    <row r="33" spans="1:8" ht="18.75" hidden="1">
      <c r="A33" s="132" t="s">
        <v>57</v>
      </c>
      <c r="B33" s="66" t="s">
        <v>87</v>
      </c>
      <c r="C33" s="132"/>
      <c r="D33" s="53">
        <v>0</v>
      </c>
      <c r="E33" s="53">
        <v>0</v>
      </c>
      <c r="F33" s="53">
        <v>0</v>
      </c>
      <c r="G33" s="65" t="e">
        <f aca="true" t="shared" si="2" ref="G33:G85">F33/D33</f>
        <v>#DIV/0!</v>
      </c>
      <c r="H33" s="65" t="e">
        <f aca="true" t="shared" si="3" ref="H33:H85">F33/E33</f>
        <v>#DIV/0!</v>
      </c>
    </row>
    <row r="34" spans="1:8" ht="96" customHeight="1">
      <c r="A34" s="132" t="s">
        <v>59</v>
      </c>
      <c r="B34" s="66" t="s">
        <v>136</v>
      </c>
      <c r="C34" s="132" t="s">
        <v>59</v>
      </c>
      <c r="D34" s="53">
        <v>3284</v>
      </c>
      <c r="E34" s="53">
        <v>1605.7</v>
      </c>
      <c r="F34" s="53">
        <v>989.3</v>
      </c>
      <c r="G34" s="65">
        <f t="shared" si="2"/>
        <v>0.30124847746650424</v>
      </c>
      <c r="H34" s="65">
        <f t="shared" si="3"/>
        <v>0.6161175811172697</v>
      </c>
    </row>
    <row r="35" spans="1:8" ht="33" customHeight="1" hidden="1">
      <c r="A35" s="132" t="s">
        <v>159</v>
      </c>
      <c r="B35" s="66" t="s">
        <v>267</v>
      </c>
      <c r="C35" s="132" t="s">
        <v>159</v>
      </c>
      <c r="D35" s="53">
        <f>D36</f>
        <v>0</v>
      </c>
      <c r="E35" s="53">
        <f>E36</f>
        <v>0</v>
      </c>
      <c r="F35" s="53">
        <f>F36</f>
        <v>0</v>
      </c>
      <c r="G35" s="65" t="e">
        <f t="shared" si="2"/>
        <v>#DIV/0!</v>
      </c>
      <c r="H35" s="65" t="e">
        <f t="shared" si="3"/>
        <v>#DIV/0!</v>
      </c>
    </row>
    <row r="36" spans="1:8" ht="48.75" customHeight="1" hidden="1">
      <c r="A36" s="132"/>
      <c r="B36" s="66" t="s">
        <v>296</v>
      </c>
      <c r="C36" s="132" t="s">
        <v>295</v>
      </c>
      <c r="D36" s="53">
        <v>0</v>
      </c>
      <c r="E36" s="53">
        <v>0</v>
      </c>
      <c r="F36" s="53">
        <v>0</v>
      </c>
      <c r="G36" s="65" t="e">
        <f t="shared" si="2"/>
        <v>#DIV/0!</v>
      </c>
      <c r="H36" s="65" t="e">
        <f t="shared" si="3"/>
        <v>#DIV/0!</v>
      </c>
    </row>
    <row r="37" spans="1:8" ht="27.75" customHeight="1">
      <c r="A37" s="132" t="s">
        <v>61</v>
      </c>
      <c r="B37" s="66" t="s">
        <v>27</v>
      </c>
      <c r="C37" s="132"/>
      <c r="D37" s="53">
        <v>50</v>
      </c>
      <c r="E37" s="53">
        <v>0</v>
      </c>
      <c r="F37" s="53">
        <v>0</v>
      </c>
      <c r="G37" s="65">
        <f t="shared" si="2"/>
        <v>0</v>
      </c>
      <c r="H37" s="65">
        <v>0</v>
      </c>
    </row>
    <row r="38" spans="1:8" ht="31.5">
      <c r="A38" s="132" t="s">
        <v>110</v>
      </c>
      <c r="B38" s="66" t="s">
        <v>103</v>
      </c>
      <c r="C38" s="132"/>
      <c r="D38" s="53">
        <f>D39+D40+D42+D41</f>
        <v>36.5</v>
      </c>
      <c r="E38" s="53">
        <f>E39+E40+E42+E41</f>
        <v>34.1</v>
      </c>
      <c r="F38" s="53">
        <f>F39+F40+F42+F41</f>
        <v>11</v>
      </c>
      <c r="G38" s="65">
        <f t="shared" si="2"/>
        <v>0.3013698630136986</v>
      </c>
      <c r="H38" s="65">
        <f t="shared" si="3"/>
        <v>0.3225806451612903</v>
      </c>
    </row>
    <row r="39" spans="1:9" s="16" customFormat="1" ht="31.5">
      <c r="A39" s="142"/>
      <c r="B39" s="79" t="s">
        <v>96</v>
      </c>
      <c r="C39" s="142" t="s">
        <v>198</v>
      </c>
      <c r="D39" s="49">
        <v>5</v>
      </c>
      <c r="E39" s="49">
        <v>2.6</v>
      </c>
      <c r="F39" s="49">
        <v>2</v>
      </c>
      <c r="G39" s="65">
        <f t="shared" si="2"/>
        <v>0.4</v>
      </c>
      <c r="H39" s="65">
        <f t="shared" si="3"/>
        <v>0.7692307692307692</v>
      </c>
      <c r="I39" s="42"/>
    </row>
    <row r="40" spans="1:9" s="16" customFormat="1" ht="47.25">
      <c r="A40" s="142"/>
      <c r="B40" s="79" t="s">
        <v>162</v>
      </c>
      <c r="C40" s="142" t="s">
        <v>207</v>
      </c>
      <c r="D40" s="49">
        <v>31.5</v>
      </c>
      <c r="E40" s="49">
        <v>31.5</v>
      </c>
      <c r="F40" s="49">
        <v>9</v>
      </c>
      <c r="G40" s="65">
        <f t="shared" si="2"/>
        <v>0.2857142857142857</v>
      </c>
      <c r="H40" s="65">
        <f t="shared" si="3"/>
        <v>0.2857142857142857</v>
      </c>
      <c r="I40" s="42"/>
    </row>
    <row r="41" spans="1:9" s="16" customFormat="1" ht="31.5" hidden="1">
      <c r="A41" s="142"/>
      <c r="B41" s="79" t="s">
        <v>282</v>
      </c>
      <c r="C41" s="142" t="s">
        <v>235</v>
      </c>
      <c r="D41" s="49"/>
      <c r="E41" s="49"/>
      <c r="F41" s="49"/>
      <c r="G41" s="65" t="e">
        <f t="shared" si="2"/>
        <v>#DIV/0!</v>
      </c>
      <c r="H41" s="65" t="e">
        <f t="shared" si="3"/>
        <v>#DIV/0!</v>
      </c>
      <c r="I41" s="42"/>
    </row>
    <row r="42" spans="1:9" s="16" customFormat="1" ht="47.25" hidden="1">
      <c r="A42" s="142"/>
      <c r="B42" s="79" t="s">
        <v>260</v>
      </c>
      <c r="C42" s="142" t="s">
        <v>259</v>
      </c>
      <c r="D42" s="49"/>
      <c r="E42" s="49"/>
      <c r="F42" s="49"/>
      <c r="G42" s="65" t="e">
        <f t="shared" si="2"/>
        <v>#DIV/0!</v>
      </c>
      <c r="H42" s="65" t="e">
        <f t="shared" si="3"/>
        <v>#DIV/0!</v>
      </c>
      <c r="I42" s="42"/>
    </row>
    <row r="43" spans="1:8" ht="18.75">
      <c r="A43" s="133" t="s">
        <v>93</v>
      </c>
      <c r="B43" s="62" t="s">
        <v>88</v>
      </c>
      <c r="C43" s="133"/>
      <c r="D43" s="53">
        <f>D44</f>
        <v>207.3</v>
      </c>
      <c r="E43" s="53">
        <f>E44</f>
        <v>103.7</v>
      </c>
      <c r="F43" s="53">
        <f>F44</f>
        <v>59.9</v>
      </c>
      <c r="G43" s="65">
        <f t="shared" si="2"/>
        <v>0.28895320791123974</v>
      </c>
      <c r="H43" s="65">
        <f t="shared" si="3"/>
        <v>0.5776277724204436</v>
      </c>
    </row>
    <row r="44" spans="1:8" ht="51.75" customHeight="1">
      <c r="A44" s="132" t="s">
        <v>94</v>
      </c>
      <c r="B44" s="66" t="s">
        <v>140</v>
      </c>
      <c r="C44" s="132" t="s">
        <v>479</v>
      </c>
      <c r="D44" s="53">
        <v>207.3</v>
      </c>
      <c r="E44" s="53">
        <v>103.7</v>
      </c>
      <c r="F44" s="53">
        <v>59.9</v>
      </c>
      <c r="G44" s="65">
        <f t="shared" si="2"/>
        <v>0.28895320791123974</v>
      </c>
      <c r="H44" s="65">
        <f t="shared" si="3"/>
        <v>0.5776277724204436</v>
      </c>
    </row>
    <row r="45" spans="1:8" ht="31.5" hidden="1">
      <c r="A45" s="133" t="s">
        <v>62</v>
      </c>
      <c r="B45" s="62" t="s">
        <v>30</v>
      </c>
      <c r="C45" s="133"/>
      <c r="D45" s="64">
        <f aca="true" t="shared" si="4" ref="D45:F46">D46</f>
        <v>0</v>
      </c>
      <c r="E45" s="64">
        <f t="shared" si="4"/>
        <v>0</v>
      </c>
      <c r="F45" s="64">
        <f t="shared" si="4"/>
        <v>0</v>
      </c>
      <c r="G45" s="65" t="e">
        <f t="shared" si="2"/>
        <v>#DIV/0!</v>
      </c>
      <c r="H45" s="65" t="e">
        <f t="shared" si="3"/>
        <v>#DIV/0!</v>
      </c>
    </row>
    <row r="46" spans="1:8" ht="31.5" hidden="1">
      <c r="A46" s="132" t="s">
        <v>95</v>
      </c>
      <c r="B46" s="66" t="s">
        <v>90</v>
      </c>
      <c r="C46" s="132"/>
      <c r="D46" s="53">
        <f t="shared" si="4"/>
        <v>0</v>
      </c>
      <c r="E46" s="53">
        <f t="shared" si="4"/>
        <v>0</v>
      </c>
      <c r="F46" s="53">
        <f t="shared" si="4"/>
        <v>0</v>
      </c>
      <c r="G46" s="65" t="e">
        <f t="shared" si="2"/>
        <v>#DIV/0!</v>
      </c>
      <c r="H46" s="65" t="e">
        <f t="shared" si="3"/>
        <v>#DIV/0!</v>
      </c>
    </row>
    <row r="47" spans="1:9" s="16" customFormat="1" ht="51.75" customHeight="1" hidden="1">
      <c r="A47" s="142"/>
      <c r="B47" s="79" t="s">
        <v>286</v>
      </c>
      <c r="C47" s="142" t="s">
        <v>285</v>
      </c>
      <c r="D47" s="49">
        <v>0</v>
      </c>
      <c r="E47" s="49">
        <v>0</v>
      </c>
      <c r="F47" s="49">
        <v>0</v>
      </c>
      <c r="G47" s="65" t="e">
        <f t="shared" si="2"/>
        <v>#DIV/0!</v>
      </c>
      <c r="H47" s="65" t="e">
        <f t="shared" si="3"/>
        <v>#DIV/0!</v>
      </c>
      <c r="I47" s="42"/>
    </row>
    <row r="48" spans="1:9" s="11" customFormat="1" ht="31.5">
      <c r="A48" s="133" t="s">
        <v>63</v>
      </c>
      <c r="B48" s="62" t="s">
        <v>31</v>
      </c>
      <c r="C48" s="133"/>
      <c r="D48" s="64">
        <f>D49</f>
        <v>73</v>
      </c>
      <c r="E48" s="64">
        <f>E49</f>
        <v>70</v>
      </c>
      <c r="F48" s="64">
        <f>F49</f>
        <v>3</v>
      </c>
      <c r="G48" s="65">
        <f t="shared" si="2"/>
        <v>0.0410958904109589</v>
      </c>
      <c r="H48" s="65">
        <f t="shared" si="3"/>
        <v>0.04285714285714286</v>
      </c>
      <c r="I48" s="43"/>
    </row>
    <row r="49" spans="1:8" ht="31.5">
      <c r="A49" s="143" t="s">
        <v>64</v>
      </c>
      <c r="B49" s="99" t="s">
        <v>105</v>
      </c>
      <c r="C49" s="132"/>
      <c r="D49" s="53">
        <f>D50+D51</f>
        <v>73</v>
      </c>
      <c r="E49" s="53">
        <f>E50+E51</f>
        <v>70</v>
      </c>
      <c r="F49" s="53">
        <f>F50+F51</f>
        <v>3</v>
      </c>
      <c r="G49" s="65">
        <f t="shared" si="2"/>
        <v>0.0410958904109589</v>
      </c>
      <c r="H49" s="65">
        <f t="shared" si="3"/>
        <v>0.04285714285714286</v>
      </c>
    </row>
    <row r="50" spans="1:9" s="16" customFormat="1" ht="94.5">
      <c r="A50" s="142"/>
      <c r="B50" s="92" t="s">
        <v>414</v>
      </c>
      <c r="C50" s="142" t="s">
        <v>413</v>
      </c>
      <c r="D50" s="49">
        <v>3</v>
      </c>
      <c r="E50" s="49">
        <v>0</v>
      </c>
      <c r="F50" s="49">
        <v>0</v>
      </c>
      <c r="G50" s="65">
        <f t="shared" si="2"/>
        <v>0</v>
      </c>
      <c r="H50" s="65">
        <v>0</v>
      </c>
      <c r="I50" s="42"/>
    </row>
    <row r="51" spans="1:9" s="16" customFormat="1" ht="31.5">
      <c r="A51" s="142"/>
      <c r="B51" s="92" t="s">
        <v>105</v>
      </c>
      <c r="C51" s="142" t="s">
        <v>211</v>
      </c>
      <c r="D51" s="49">
        <v>70</v>
      </c>
      <c r="E51" s="49">
        <v>70</v>
      </c>
      <c r="F51" s="49">
        <v>3</v>
      </c>
      <c r="G51" s="65">
        <f t="shared" si="2"/>
        <v>0.04285714285714286</v>
      </c>
      <c r="H51" s="65">
        <f t="shared" si="3"/>
        <v>0.04285714285714286</v>
      </c>
      <c r="I51" s="42"/>
    </row>
    <row r="52" spans="1:8" ht="31.5">
      <c r="A52" s="144" t="s">
        <v>65</v>
      </c>
      <c r="B52" s="62" t="s">
        <v>32</v>
      </c>
      <c r="C52" s="133"/>
      <c r="D52" s="64">
        <f>D53</f>
        <v>1746.1</v>
      </c>
      <c r="E52" s="64">
        <f>E53</f>
        <v>1104.6</v>
      </c>
      <c r="F52" s="64">
        <f>F53</f>
        <v>210.4</v>
      </c>
      <c r="G52" s="65">
        <f t="shared" si="2"/>
        <v>0.12049710784032988</v>
      </c>
      <c r="H52" s="65">
        <f t="shared" si="3"/>
        <v>0.1904761904761905</v>
      </c>
    </row>
    <row r="53" spans="1:8" ht="18.75">
      <c r="A53" s="133" t="s">
        <v>35</v>
      </c>
      <c r="B53" s="62" t="s">
        <v>36</v>
      </c>
      <c r="C53" s="133"/>
      <c r="D53" s="64">
        <f>D54+D70</f>
        <v>1746.1</v>
      </c>
      <c r="E53" s="64">
        <f>E54+E70</f>
        <v>1104.6</v>
      </c>
      <c r="F53" s="64">
        <f>F54+F70</f>
        <v>210.4</v>
      </c>
      <c r="G53" s="65">
        <f t="shared" si="2"/>
        <v>0.12049710784032988</v>
      </c>
      <c r="H53" s="65">
        <f t="shared" si="3"/>
        <v>0.1904761904761905</v>
      </c>
    </row>
    <row r="54" spans="1:8" ht="63">
      <c r="A54" s="132"/>
      <c r="B54" s="66" t="s">
        <v>385</v>
      </c>
      <c r="C54" s="132" t="s">
        <v>412</v>
      </c>
      <c r="D54" s="53">
        <f>D56+D57+D58+D59+D60+D61+D62+D63+D64+D65+D66+D67+D68+D69</f>
        <v>1546.1</v>
      </c>
      <c r="E54" s="53">
        <f>E56+E57+E58+E59+E60+E61+E62+E63+E64+E65+E66+E67+E68+E69</f>
        <v>1104.6</v>
      </c>
      <c r="F54" s="53">
        <f>F56+F57+F58+F59+F60+F61+F62+F63+F64+F65+F66+F67+F68+F69</f>
        <v>210.4</v>
      </c>
      <c r="G54" s="65">
        <f t="shared" si="2"/>
        <v>0.13608434124571503</v>
      </c>
      <c r="H54" s="65">
        <f t="shared" si="3"/>
        <v>0.1904761904761905</v>
      </c>
    </row>
    <row r="55" spans="1:8" ht="18.75" hidden="1">
      <c r="A55" s="132"/>
      <c r="B55" s="79"/>
      <c r="C55" s="142"/>
      <c r="D55" s="49"/>
      <c r="E55" s="49"/>
      <c r="F55" s="49"/>
      <c r="G55" s="65" t="e">
        <f t="shared" si="2"/>
        <v>#DIV/0!</v>
      </c>
      <c r="H55" s="65" t="e">
        <f t="shared" si="3"/>
        <v>#DIV/0!</v>
      </c>
    </row>
    <row r="56" spans="1:8" ht="31.5">
      <c r="A56" s="132"/>
      <c r="B56" s="79" t="s">
        <v>384</v>
      </c>
      <c r="C56" s="142" t="s">
        <v>383</v>
      </c>
      <c r="D56" s="49">
        <v>30</v>
      </c>
      <c r="E56" s="49">
        <v>21</v>
      </c>
      <c r="F56" s="49">
        <v>0</v>
      </c>
      <c r="G56" s="65">
        <f t="shared" si="2"/>
        <v>0</v>
      </c>
      <c r="H56" s="65">
        <v>0</v>
      </c>
    </row>
    <row r="57" spans="1:8" ht="37.5" customHeight="1">
      <c r="A57" s="132"/>
      <c r="B57" s="79" t="s">
        <v>389</v>
      </c>
      <c r="C57" s="142" t="s">
        <v>388</v>
      </c>
      <c r="D57" s="49">
        <v>10</v>
      </c>
      <c r="E57" s="49">
        <v>3.5</v>
      </c>
      <c r="F57" s="49">
        <v>0</v>
      </c>
      <c r="G57" s="65">
        <f t="shared" si="2"/>
        <v>0</v>
      </c>
      <c r="H57" s="65">
        <f t="shared" si="3"/>
        <v>0</v>
      </c>
    </row>
    <row r="58" spans="1:8" ht="31.5">
      <c r="A58" s="132"/>
      <c r="B58" s="79" t="s">
        <v>391</v>
      </c>
      <c r="C58" s="142" t="s">
        <v>390</v>
      </c>
      <c r="D58" s="49">
        <v>120</v>
      </c>
      <c r="E58" s="49">
        <v>78</v>
      </c>
      <c r="F58" s="49">
        <v>0</v>
      </c>
      <c r="G58" s="65">
        <f t="shared" si="2"/>
        <v>0</v>
      </c>
      <c r="H58" s="65">
        <f t="shared" si="3"/>
        <v>0</v>
      </c>
    </row>
    <row r="59" spans="1:9" s="16" customFormat="1" ht="37.5" customHeight="1">
      <c r="A59" s="142"/>
      <c r="B59" s="79" t="s">
        <v>416</v>
      </c>
      <c r="C59" s="142" t="s">
        <v>415</v>
      </c>
      <c r="D59" s="49">
        <v>40</v>
      </c>
      <c r="E59" s="49">
        <v>14</v>
      </c>
      <c r="F59" s="49">
        <v>0</v>
      </c>
      <c r="G59" s="65">
        <f t="shared" si="2"/>
        <v>0</v>
      </c>
      <c r="H59" s="65">
        <f t="shared" si="3"/>
        <v>0</v>
      </c>
      <c r="I59" s="42"/>
    </row>
    <row r="60" spans="1:9" s="16" customFormat="1" ht="27" customHeight="1">
      <c r="A60" s="142"/>
      <c r="B60" s="79" t="s">
        <v>418</v>
      </c>
      <c r="C60" s="142" t="s">
        <v>417</v>
      </c>
      <c r="D60" s="49">
        <v>20</v>
      </c>
      <c r="E60" s="49">
        <v>7</v>
      </c>
      <c r="F60" s="49">
        <v>0</v>
      </c>
      <c r="G60" s="65">
        <f t="shared" si="2"/>
        <v>0</v>
      </c>
      <c r="H60" s="65">
        <f t="shared" si="3"/>
        <v>0</v>
      </c>
      <c r="I60" s="42"/>
    </row>
    <row r="61" spans="1:9" s="16" customFormat="1" ht="37.5" customHeight="1">
      <c r="A61" s="142"/>
      <c r="B61" s="79" t="s">
        <v>397</v>
      </c>
      <c r="C61" s="142" t="s">
        <v>396</v>
      </c>
      <c r="D61" s="49">
        <v>198.5</v>
      </c>
      <c r="E61" s="49">
        <v>80.5</v>
      </c>
      <c r="F61" s="49">
        <v>0</v>
      </c>
      <c r="G61" s="65">
        <f t="shared" si="2"/>
        <v>0</v>
      </c>
      <c r="H61" s="65">
        <f t="shared" si="3"/>
        <v>0</v>
      </c>
      <c r="I61" s="42"/>
    </row>
    <row r="62" spans="1:9" s="16" customFormat="1" ht="42" customHeight="1">
      <c r="A62" s="142"/>
      <c r="B62" s="79" t="s">
        <v>403</v>
      </c>
      <c r="C62" s="142" t="s">
        <v>402</v>
      </c>
      <c r="D62" s="49">
        <v>367.6</v>
      </c>
      <c r="E62" s="49">
        <v>155.1</v>
      </c>
      <c r="F62" s="49">
        <v>114.5</v>
      </c>
      <c r="G62" s="65">
        <f t="shared" si="2"/>
        <v>0.31147986942328615</v>
      </c>
      <c r="H62" s="65">
        <f t="shared" si="3"/>
        <v>0.7382333978078659</v>
      </c>
      <c r="I62" s="42"/>
    </row>
    <row r="63" spans="1:9" s="16" customFormat="1" ht="51.75" customHeight="1">
      <c r="A63" s="142"/>
      <c r="B63" s="79" t="s">
        <v>419</v>
      </c>
      <c r="C63" s="142" t="s">
        <v>420</v>
      </c>
      <c r="D63" s="49">
        <v>25</v>
      </c>
      <c r="E63" s="49">
        <v>10.5</v>
      </c>
      <c r="F63" s="49">
        <v>0</v>
      </c>
      <c r="G63" s="65">
        <f t="shared" si="2"/>
        <v>0</v>
      </c>
      <c r="H63" s="65">
        <v>0</v>
      </c>
      <c r="I63" s="42"/>
    </row>
    <row r="64" spans="1:9" s="16" customFormat="1" ht="42" customHeight="1">
      <c r="A64" s="142"/>
      <c r="B64" s="79" t="s">
        <v>421</v>
      </c>
      <c r="C64" s="142" t="s">
        <v>422</v>
      </c>
      <c r="D64" s="49">
        <v>90</v>
      </c>
      <c r="E64" s="49">
        <v>90</v>
      </c>
      <c r="F64" s="49">
        <v>59.9</v>
      </c>
      <c r="G64" s="65">
        <f t="shared" si="2"/>
        <v>0.6655555555555556</v>
      </c>
      <c r="H64" s="65">
        <f t="shared" si="3"/>
        <v>0.6655555555555556</v>
      </c>
      <c r="I64" s="42"/>
    </row>
    <row r="65" spans="1:9" s="16" customFormat="1" ht="66" customHeight="1">
      <c r="A65" s="142"/>
      <c r="B65" s="79" t="s">
        <v>424</v>
      </c>
      <c r="C65" s="142" t="s">
        <v>423</v>
      </c>
      <c r="D65" s="49">
        <v>0</v>
      </c>
      <c r="E65" s="49">
        <v>0</v>
      </c>
      <c r="F65" s="49">
        <v>0</v>
      </c>
      <c r="G65" s="65" t="e">
        <f t="shared" si="2"/>
        <v>#DIV/0!</v>
      </c>
      <c r="H65" s="65" t="e">
        <f t="shared" si="3"/>
        <v>#DIV/0!</v>
      </c>
      <c r="I65" s="42"/>
    </row>
    <row r="66" spans="1:9" s="16" customFormat="1" ht="67.5" customHeight="1">
      <c r="A66" s="142"/>
      <c r="B66" s="79" t="s">
        <v>426</v>
      </c>
      <c r="C66" s="142" t="s">
        <v>425</v>
      </c>
      <c r="D66" s="49">
        <v>25</v>
      </c>
      <c r="E66" s="49">
        <v>25</v>
      </c>
      <c r="F66" s="49">
        <v>16</v>
      </c>
      <c r="G66" s="65">
        <f t="shared" si="2"/>
        <v>0.64</v>
      </c>
      <c r="H66" s="65">
        <f t="shared" si="3"/>
        <v>0.64</v>
      </c>
      <c r="I66" s="42"/>
    </row>
    <row r="67" spans="1:9" s="16" customFormat="1" ht="27" customHeight="1">
      <c r="A67" s="142"/>
      <c r="B67" s="79" t="s">
        <v>428</v>
      </c>
      <c r="C67" s="142" t="s">
        <v>427</v>
      </c>
      <c r="D67" s="49">
        <v>500</v>
      </c>
      <c r="E67" s="49">
        <v>500</v>
      </c>
      <c r="F67" s="49">
        <v>0</v>
      </c>
      <c r="G67" s="65">
        <f t="shared" si="2"/>
        <v>0</v>
      </c>
      <c r="H67" s="65">
        <v>0</v>
      </c>
      <c r="I67" s="42"/>
    </row>
    <row r="68" spans="1:9" s="16" customFormat="1" ht="31.5" customHeight="1">
      <c r="A68" s="142"/>
      <c r="B68" s="79" t="s">
        <v>430</v>
      </c>
      <c r="C68" s="142" t="s">
        <v>429</v>
      </c>
      <c r="D68" s="49">
        <v>100</v>
      </c>
      <c r="E68" s="49">
        <v>100</v>
      </c>
      <c r="F68" s="49">
        <v>0</v>
      </c>
      <c r="G68" s="65">
        <f t="shared" si="2"/>
        <v>0</v>
      </c>
      <c r="H68" s="65">
        <v>0</v>
      </c>
      <c r="I68" s="42"/>
    </row>
    <row r="69" spans="1:9" s="16" customFormat="1" ht="31.5" customHeight="1">
      <c r="A69" s="142"/>
      <c r="B69" s="79" t="s">
        <v>452</v>
      </c>
      <c r="C69" s="142" t="s">
        <v>450</v>
      </c>
      <c r="D69" s="49">
        <v>20</v>
      </c>
      <c r="E69" s="49">
        <v>20</v>
      </c>
      <c r="F69" s="49">
        <v>20</v>
      </c>
      <c r="G69" s="65">
        <f t="shared" si="2"/>
        <v>1</v>
      </c>
      <c r="H69" s="65">
        <v>0</v>
      </c>
      <c r="I69" s="42"/>
    </row>
    <row r="70" spans="1:9" s="16" customFormat="1" ht="56.25" customHeight="1">
      <c r="A70" s="142"/>
      <c r="B70" s="66" t="s">
        <v>468</v>
      </c>
      <c r="C70" s="132" t="s">
        <v>469</v>
      </c>
      <c r="D70" s="53">
        <f>D71+D72+D79</f>
        <v>200</v>
      </c>
      <c r="E70" s="53">
        <f>E71+E72+E79</f>
        <v>0</v>
      </c>
      <c r="F70" s="53">
        <f>F71+F72+F79</f>
        <v>0</v>
      </c>
      <c r="G70" s="65">
        <f t="shared" si="2"/>
        <v>0</v>
      </c>
      <c r="H70" s="65">
        <v>0</v>
      </c>
      <c r="I70" s="42"/>
    </row>
    <row r="71" spans="1:8" ht="147" customHeight="1">
      <c r="A71" s="133"/>
      <c r="B71" s="79" t="s">
        <v>466</v>
      </c>
      <c r="C71" s="145" t="s">
        <v>464</v>
      </c>
      <c r="D71" s="49">
        <v>50</v>
      </c>
      <c r="E71" s="49">
        <v>0</v>
      </c>
      <c r="F71" s="49">
        <v>0</v>
      </c>
      <c r="G71" s="65">
        <f t="shared" si="2"/>
        <v>0</v>
      </c>
      <c r="H71" s="65">
        <v>0</v>
      </c>
    </row>
    <row r="72" spans="1:8" ht="132.75" customHeight="1">
      <c r="A72" s="133"/>
      <c r="B72" s="79" t="s">
        <v>467</v>
      </c>
      <c r="C72" s="145" t="s">
        <v>465</v>
      </c>
      <c r="D72" s="49">
        <v>15</v>
      </c>
      <c r="E72" s="49">
        <v>0</v>
      </c>
      <c r="F72" s="49">
        <v>0</v>
      </c>
      <c r="G72" s="65">
        <f t="shared" si="2"/>
        <v>0</v>
      </c>
      <c r="H72" s="65">
        <v>0</v>
      </c>
    </row>
    <row r="73" spans="1:8" ht="39" customHeight="1" hidden="1">
      <c r="A73" s="146" t="s">
        <v>108</v>
      </c>
      <c r="B73" s="98" t="s">
        <v>106</v>
      </c>
      <c r="C73" s="145" t="s">
        <v>551</v>
      </c>
      <c r="D73" s="53">
        <f aca="true" t="shared" si="5" ref="D73:F74">D74</f>
        <v>0</v>
      </c>
      <c r="E73" s="53">
        <f t="shared" si="5"/>
        <v>0</v>
      </c>
      <c r="F73" s="53">
        <f t="shared" si="5"/>
        <v>0</v>
      </c>
      <c r="G73" s="65" t="e">
        <f t="shared" si="2"/>
        <v>#DIV/0!</v>
      </c>
      <c r="H73" s="65">
        <v>0</v>
      </c>
    </row>
    <row r="74" spans="1:8" ht="42.75" customHeight="1" hidden="1">
      <c r="A74" s="143" t="s">
        <v>102</v>
      </c>
      <c r="B74" s="99" t="s">
        <v>109</v>
      </c>
      <c r="C74" s="145" t="s">
        <v>552</v>
      </c>
      <c r="D74" s="53">
        <f t="shared" si="5"/>
        <v>0</v>
      </c>
      <c r="E74" s="53">
        <f t="shared" si="5"/>
        <v>0</v>
      </c>
      <c r="F74" s="53">
        <f t="shared" si="5"/>
        <v>0</v>
      </c>
      <c r="G74" s="65" t="e">
        <f t="shared" si="2"/>
        <v>#DIV/0!</v>
      </c>
      <c r="H74" s="65">
        <v>0</v>
      </c>
    </row>
    <row r="75" spans="1:9" s="16" customFormat="1" ht="42" customHeight="1" hidden="1">
      <c r="A75" s="142"/>
      <c r="B75" s="79" t="s">
        <v>175</v>
      </c>
      <c r="C75" s="145" t="s">
        <v>553</v>
      </c>
      <c r="D75" s="49">
        <v>0</v>
      </c>
      <c r="E75" s="49">
        <v>0</v>
      </c>
      <c r="F75" s="49">
        <v>0</v>
      </c>
      <c r="G75" s="65" t="e">
        <f t="shared" si="2"/>
        <v>#DIV/0!</v>
      </c>
      <c r="H75" s="65">
        <v>0</v>
      </c>
      <c r="I75" s="42"/>
    </row>
    <row r="76" spans="1:8" ht="17.25" customHeight="1" hidden="1">
      <c r="A76" s="133" t="s">
        <v>37</v>
      </c>
      <c r="B76" s="62" t="s">
        <v>38</v>
      </c>
      <c r="C76" s="145" t="s">
        <v>554</v>
      </c>
      <c r="D76" s="64">
        <f aca="true" t="shared" si="6" ref="D76:F77">D77</f>
        <v>0</v>
      </c>
      <c r="E76" s="64">
        <f t="shared" si="6"/>
        <v>0</v>
      </c>
      <c r="F76" s="64">
        <f t="shared" si="6"/>
        <v>0</v>
      </c>
      <c r="G76" s="65" t="e">
        <f t="shared" si="2"/>
        <v>#DIV/0!</v>
      </c>
      <c r="H76" s="65">
        <v>0</v>
      </c>
    </row>
    <row r="77" spans="1:8" ht="18.75" customHeight="1" hidden="1">
      <c r="A77" s="132" t="s">
        <v>41</v>
      </c>
      <c r="B77" s="66" t="s">
        <v>42</v>
      </c>
      <c r="C77" s="145" t="s">
        <v>555</v>
      </c>
      <c r="D77" s="53">
        <f t="shared" si="6"/>
        <v>0</v>
      </c>
      <c r="E77" s="53">
        <f t="shared" si="6"/>
        <v>0</v>
      </c>
      <c r="F77" s="53">
        <f t="shared" si="6"/>
        <v>0</v>
      </c>
      <c r="G77" s="65" t="e">
        <f t="shared" si="2"/>
        <v>#DIV/0!</v>
      </c>
      <c r="H77" s="65">
        <v>0</v>
      </c>
    </row>
    <row r="78" spans="1:9" s="16" customFormat="1" ht="39" customHeight="1" hidden="1">
      <c r="A78" s="142"/>
      <c r="B78" s="79" t="s">
        <v>171</v>
      </c>
      <c r="C78" s="145" t="s">
        <v>556</v>
      </c>
      <c r="D78" s="49">
        <v>0</v>
      </c>
      <c r="E78" s="49">
        <v>0</v>
      </c>
      <c r="F78" s="49">
        <v>0</v>
      </c>
      <c r="G78" s="65" t="e">
        <f t="shared" si="2"/>
        <v>#DIV/0!</v>
      </c>
      <c r="H78" s="65">
        <v>0</v>
      </c>
      <c r="I78" s="42"/>
    </row>
    <row r="79" spans="1:9" s="16" customFormat="1" ht="144" customHeight="1">
      <c r="A79" s="142"/>
      <c r="B79" s="79" t="s">
        <v>474</v>
      </c>
      <c r="C79" s="145" t="s">
        <v>557</v>
      </c>
      <c r="D79" s="49">
        <v>135</v>
      </c>
      <c r="E79" s="49">
        <v>0</v>
      </c>
      <c r="F79" s="49">
        <v>0</v>
      </c>
      <c r="G79" s="65">
        <f t="shared" si="2"/>
        <v>0</v>
      </c>
      <c r="H79" s="65">
        <v>0</v>
      </c>
      <c r="I79" s="42"/>
    </row>
    <row r="80" spans="1:8" ht="17.25" customHeight="1">
      <c r="A80" s="133">
        <v>1000</v>
      </c>
      <c r="B80" s="62" t="s">
        <v>49</v>
      </c>
      <c r="C80" s="133"/>
      <c r="D80" s="64">
        <f>D81</f>
        <v>36</v>
      </c>
      <c r="E80" s="64">
        <f>E81</f>
        <v>18</v>
      </c>
      <c r="F80" s="64">
        <f>F81</f>
        <v>9</v>
      </c>
      <c r="G80" s="65">
        <f t="shared" si="2"/>
        <v>0.25</v>
      </c>
      <c r="H80" s="65">
        <f t="shared" si="3"/>
        <v>0.5</v>
      </c>
    </row>
    <row r="81" spans="1:8" ht="16.5" customHeight="1">
      <c r="A81" s="132">
        <v>1001</v>
      </c>
      <c r="B81" s="66" t="s">
        <v>146</v>
      </c>
      <c r="C81" s="132" t="s">
        <v>200</v>
      </c>
      <c r="D81" s="53">
        <v>36</v>
      </c>
      <c r="E81" s="53">
        <v>18</v>
      </c>
      <c r="F81" s="53">
        <v>9</v>
      </c>
      <c r="G81" s="65">
        <f t="shared" si="2"/>
        <v>0.25</v>
      </c>
      <c r="H81" s="65">
        <f t="shared" si="3"/>
        <v>0.5</v>
      </c>
    </row>
    <row r="82" spans="1:8" ht="30.75" customHeight="1">
      <c r="A82" s="133"/>
      <c r="B82" s="62" t="s">
        <v>84</v>
      </c>
      <c r="C82" s="133"/>
      <c r="D82" s="53">
        <f>D83</f>
        <v>535</v>
      </c>
      <c r="E82" s="53">
        <f>E83</f>
        <v>262.2</v>
      </c>
      <c r="F82" s="53">
        <f>F83</f>
        <v>0</v>
      </c>
      <c r="G82" s="65">
        <f t="shared" si="2"/>
        <v>0</v>
      </c>
      <c r="H82" s="65">
        <f t="shared" si="3"/>
        <v>0</v>
      </c>
    </row>
    <row r="83" spans="1:9" s="16" customFormat="1" ht="36.75" customHeight="1">
      <c r="A83" s="142"/>
      <c r="B83" s="79" t="s">
        <v>85</v>
      </c>
      <c r="C83" s="142" t="s">
        <v>156</v>
      </c>
      <c r="D83" s="49">
        <v>535</v>
      </c>
      <c r="E83" s="49">
        <v>262.2</v>
      </c>
      <c r="F83" s="49">
        <v>0</v>
      </c>
      <c r="G83" s="65">
        <f t="shared" si="2"/>
        <v>0</v>
      </c>
      <c r="H83" s="65">
        <f t="shared" si="3"/>
        <v>0</v>
      </c>
      <c r="I83" s="42"/>
    </row>
    <row r="84" spans="1:8" ht="18.75">
      <c r="A84" s="133"/>
      <c r="B84" s="62" t="s">
        <v>55</v>
      </c>
      <c r="C84" s="67"/>
      <c r="D84" s="64">
        <f>D32+D43+D45+D48+D52++D73+D76+D80+D82</f>
        <v>5967.9</v>
      </c>
      <c r="E84" s="64">
        <f>E32+E43+E45+E48+E52++E73+E76+E80+E82</f>
        <v>3198.2999999999997</v>
      </c>
      <c r="F84" s="64">
        <f>F32+F43+F45+F48+F52++F73+F76+F80+F82</f>
        <v>1282.6000000000001</v>
      </c>
      <c r="G84" s="65">
        <f t="shared" si="2"/>
        <v>0.21491646977998966</v>
      </c>
      <c r="H84" s="65">
        <f t="shared" si="3"/>
        <v>0.4010255448206861</v>
      </c>
    </row>
    <row r="85" spans="1:8" ht="15.75" customHeight="1">
      <c r="A85" s="147"/>
      <c r="B85" s="66" t="s">
        <v>70</v>
      </c>
      <c r="C85" s="132"/>
      <c r="D85" s="100">
        <f>D82</f>
        <v>535</v>
      </c>
      <c r="E85" s="100">
        <f>E82</f>
        <v>262.2</v>
      </c>
      <c r="F85" s="100">
        <f>F82</f>
        <v>0</v>
      </c>
      <c r="G85" s="65">
        <f t="shared" si="2"/>
        <v>0</v>
      </c>
      <c r="H85" s="65">
        <f t="shared" si="3"/>
        <v>0</v>
      </c>
    </row>
    <row r="86" spans="1:10" ht="18">
      <c r="A86" s="148"/>
      <c r="J86" s="37"/>
    </row>
    <row r="87" spans="1:6" ht="18">
      <c r="A87" s="148"/>
      <c r="B87" s="105" t="s">
        <v>281</v>
      </c>
      <c r="C87" s="149"/>
      <c r="F87" s="104">
        <v>2028.3</v>
      </c>
    </row>
    <row r="88" spans="1:3" ht="18">
      <c r="A88" s="148"/>
      <c r="B88" s="105"/>
      <c r="C88" s="149"/>
    </row>
    <row r="89" spans="1:3" ht="18" hidden="1">
      <c r="A89" s="148"/>
      <c r="B89" s="105" t="s">
        <v>71</v>
      </c>
      <c r="C89" s="149"/>
    </row>
    <row r="90" spans="1:3" ht="18" hidden="1">
      <c r="A90" s="148"/>
      <c r="B90" s="105" t="s">
        <v>72</v>
      </c>
      <c r="C90" s="149"/>
    </row>
    <row r="91" spans="1:3" ht="18" hidden="1">
      <c r="A91" s="148"/>
      <c r="B91" s="105"/>
      <c r="C91" s="149"/>
    </row>
    <row r="92" spans="1:3" ht="18" hidden="1">
      <c r="A92" s="148"/>
      <c r="B92" s="105" t="s">
        <v>73</v>
      </c>
      <c r="C92" s="149"/>
    </row>
    <row r="93" spans="1:3" ht="18" hidden="1">
      <c r="A93" s="148"/>
      <c r="B93" s="105" t="s">
        <v>74</v>
      </c>
      <c r="C93" s="149"/>
    </row>
    <row r="94" spans="1:3" ht="18" hidden="1">
      <c r="A94" s="148"/>
      <c r="B94" s="105"/>
      <c r="C94" s="149"/>
    </row>
    <row r="95" spans="1:3" ht="18" hidden="1">
      <c r="A95" s="148"/>
      <c r="B95" s="105" t="s">
        <v>75</v>
      </c>
      <c r="C95" s="149"/>
    </row>
    <row r="96" spans="1:3" ht="18" hidden="1">
      <c r="A96" s="148"/>
      <c r="B96" s="105" t="s">
        <v>76</v>
      </c>
      <c r="C96" s="149"/>
    </row>
    <row r="97" spans="1:3" ht="18" hidden="1">
      <c r="A97" s="148"/>
      <c r="B97" s="105"/>
      <c r="C97" s="149"/>
    </row>
    <row r="98" spans="1:3" ht="18" hidden="1">
      <c r="A98" s="148"/>
      <c r="B98" s="105" t="s">
        <v>77</v>
      </c>
      <c r="C98" s="149"/>
    </row>
    <row r="99" spans="1:3" ht="18" hidden="1">
      <c r="A99" s="148"/>
      <c r="B99" s="105" t="s">
        <v>78</v>
      </c>
      <c r="C99" s="149"/>
    </row>
    <row r="100" spans="1:3" ht="18" hidden="1">
      <c r="A100" s="148"/>
      <c r="B100" s="105"/>
      <c r="C100" s="149"/>
    </row>
    <row r="101" spans="1:3" ht="18" hidden="1">
      <c r="A101" s="148"/>
      <c r="B101" s="105"/>
      <c r="C101" s="149"/>
    </row>
    <row r="102" spans="1:8" ht="18">
      <c r="A102" s="148"/>
      <c r="B102" s="105" t="s">
        <v>79</v>
      </c>
      <c r="C102" s="149"/>
      <c r="F102" s="103">
        <f>F87+F27-F84</f>
        <v>3642.2</v>
      </c>
      <c r="H102" s="103"/>
    </row>
    <row r="103" ht="18">
      <c r="A103" s="148"/>
    </row>
    <row r="104" ht="18">
      <c r="A104" s="148"/>
    </row>
    <row r="105" spans="1:3" ht="18">
      <c r="A105" s="148"/>
      <c r="B105" s="105" t="s">
        <v>80</v>
      </c>
      <c r="C105" s="149"/>
    </row>
    <row r="106" spans="1:3" ht="18">
      <c r="A106" s="148"/>
      <c r="B106" s="105" t="s">
        <v>81</v>
      </c>
      <c r="C106" s="149"/>
    </row>
    <row r="107" spans="1:3" ht="18">
      <c r="A107" s="148"/>
      <c r="B107" s="105" t="s">
        <v>82</v>
      </c>
      <c r="C107" s="149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7"/>
  <sheetViews>
    <sheetView zoomScalePageLayoutView="0" workbookViewId="0" topLeftCell="A10">
      <selection activeCell="H10" sqref="A1:H16384"/>
    </sheetView>
  </sheetViews>
  <sheetFormatPr defaultColWidth="9.140625" defaultRowHeight="12.75"/>
  <cols>
    <col min="1" max="1" width="7.8515625" style="101" customWidth="1"/>
    <col min="2" max="2" width="38.140625" style="101" customWidth="1"/>
    <col min="3" max="3" width="12.7109375" style="148" customWidth="1"/>
    <col min="4" max="4" width="11.7109375" style="104" customWidth="1"/>
    <col min="5" max="5" width="12.7109375" style="104" customWidth="1"/>
    <col min="6" max="6" width="13.140625" style="104" customWidth="1"/>
    <col min="7" max="7" width="12.57421875" style="104" customWidth="1"/>
    <col min="8" max="8" width="11.140625" style="104" customWidth="1"/>
    <col min="9" max="9" width="9.140625" style="38" customWidth="1"/>
    <col min="10" max="16384" width="9.140625" style="1" customWidth="1"/>
  </cols>
  <sheetData>
    <row r="1" spans="1:9" s="5" customFormat="1" ht="52.5" customHeight="1">
      <c r="A1" s="54" t="s">
        <v>529</v>
      </c>
      <c r="B1" s="54"/>
      <c r="C1" s="54"/>
      <c r="D1" s="54"/>
      <c r="E1" s="54"/>
      <c r="F1" s="54"/>
      <c r="G1" s="54"/>
      <c r="H1" s="54"/>
      <c r="I1" s="45"/>
    </row>
    <row r="2" spans="1:8" ht="12.75" customHeight="1">
      <c r="A2" s="61"/>
      <c r="B2" s="56" t="s">
        <v>2</v>
      </c>
      <c r="C2" s="150"/>
      <c r="D2" s="58" t="s">
        <v>3</v>
      </c>
      <c r="E2" s="56" t="s">
        <v>535</v>
      </c>
      <c r="F2" s="58" t="s">
        <v>4</v>
      </c>
      <c r="G2" s="56" t="s">
        <v>268</v>
      </c>
      <c r="H2" s="56" t="s">
        <v>536</v>
      </c>
    </row>
    <row r="3" spans="1:8" ht="51" customHeight="1">
      <c r="A3" s="61"/>
      <c r="B3" s="59"/>
      <c r="C3" s="151"/>
      <c r="D3" s="58"/>
      <c r="E3" s="59"/>
      <c r="F3" s="58"/>
      <c r="G3" s="59"/>
      <c r="H3" s="59"/>
    </row>
    <row r="4" spans="1:8" ht="18.75">
      <c r="A4" s="61"/>
      <c r="B4" s="62" t="s">
        <v>69</v>
      </c>
      <c r="C4" s="131"/>
      <c r="D4" s="64">
        <f>D5+D6+D7+D8+D9+D10+D11+D12+D13+D14+D15+D16+D19+D20+D21+D22+D23+D18</f>
        <v>4095</v>
      </c>
      <c r="E4" s="64">
        <f>E5+E6+E7+E8+E9+E10+E11+E12+E13+E14+E15+E16+E19+E20+E21+E22+E18</f>
        <v>1068</v>
      </c>
      <c r="F4" s="64">
        <f>F5+F7+F8+F9+F10+F17+F18+F19</f>
        <v>1546.3</v>
      </c>
      <c r="G4" s="65">
        <f aca="true" t="shared" si="0" ref="G4:G31">F4/D4</f>
        <v>0.3776068376068376</v>
      </c>
      <c r="H4" s="65">
        <f aca="true" t="shared" si="1" ref="H4:H31">F4/E4</f>
        <v>1.4478464419475654</v>
      </c>
    </row>
    <row r="5" spans="1:8" ht="25.5" customHeight="1">
      <c r="A5" s="61"/>
      <c r="B5" s="99" t="s">
        <v>321</v>
      </c>
      <c r="C5" s="132"/>
      <c r="D5" s="53">
        <v>170</v>
      </c>
      <c r="E5" s="53">
        <v>35</v>
      </c>
      <c r="F5" s="53">
        <v>42.6</v>
      </c>
      <c r="G5" s="65">
        <f t="shared" si="0"/>
        <v>0.25058823529411767</v>
      </c>
      <c r="H5" s="65">
        <f t="shared" si="1"/>
        <v>1.217142857142857</v>
      </c>
    </row>
    <row r="6" spans="1:8" ht="21" customHeight="1" hidden="1">
      <c r="A6" s="61"/>
      <c r="B6" s="99" t="s">
        <v>184</v>
      </c>
      <c r="C6" s="132"/>
      <c r="D6" s="53">
        <v>0</v>
      </c>
      <c r="E6" s="53">
        <v>0</v>
      </c>
      <c r="F6" s="53">
        <v>0</v>
      </c>
      <c r="G6" s="65" t="e">
        <f t="shared" si="0"/>
        <v>#DIV/0!</v>
      </c>
      <c r="H6" s="65" t="e">
        <f t="shared" si="1"/>
        <v>#DIV/0!</v>
      </c>
    </row>
    <row r="7" spans="1:8" ht="18.75">
      <c r="A7" s="61"/>
      <c r="B7" s="99" t="s">
        <v>6</v>
      </c>
      <c r="C7" s="132"/>
      <c r="D7" s="53">
        <v>759</v>
      </c>
      <c r="E7" s="53">
        <v>530</v>
      </c>
      <c r="F7" s="53">
        <v>1147.6</v>
      </c>
      <c r="G7" s="65">
        <f t="shared" si="0"/>
        <v>1.5119894598155466</v>
      </c>
      <c r="H7" s="65">
        <f t="shared" si="1"/>
        <v>2.165283018867924</v>
      </c>
    </row>
    <row r="8" spans="1:8" ht="18.75">
      <c r="A8" s="61"/>
      <c r="B8" s="99" t="s">
        <v>332</v>
      </c>
      <c r="C8" s="132"/>
      <c r="D8" s="53">
        <v>161</v>
      </c>
      <c r="E8" s="53">
        <v>10</v>
      </c>
      <c r="F8" s="53">
        <v>29.9</v>
      </c>
      <c r="G8" s="65">
        <f t="shared" si="0"/>
        <v>0.1857142857142857</v>
      </c>
      <c r="H8" s="65">
        <f t="shared" si="1"/>
        <v>2.9899999999999998</v>
      </c>
    </row>
    <row r="9" spans="1:8" ht="18.75">
      <c r="A9" s="61"/>
      <c r="B9" s="99" t="s">
        <v>8</v>
      </c>
      <c r="C9" s="132"/>
      <c r="D9" s="53">
        <v>2970</v>
      </c>
      <c r="E9" s="53">
        <v>470</v>
      </c>
      <c r="F9" s="53">
        <v>294.4</v>
      </c>
      <c r="G9" s="65">
        <f t="shared" si="0"/>
        <v>0.09912457912457912</v>
      </c>
      <c r="H9" s="65">
        <f t="shared" si="1"/>
        <v>0.6263829787234042</v>
      </c>
    </row>
    <row r="10" spans="1:8" ht="18.75">
      <c r="A10" s="61"/>
      <c r="B10" s="99" t="s">
        <v>324</v>
      </c>
      <c r="C10" s="132"/>
      <c r="D10" s="53">
        <v>15</v>
      </c>
      <c r="E10" s="53">
        <v>6</v>
      </c>
      <c r="F10" s="53">
        <v>16</v>
      </c>
      <c r="G10" s="65">
        <f t="shared" si="0"/>
        <v>1.0666666666666667</v>
      </c>
      <c r="H10" s="65">
        <f t="shared" si="1"/>
        <v>2.6666666666666665</v>
      </c>
    </row>
    <row r="11" spans="1:8" ht="31.5" hidden="1">
      <c r="A11" s="61"/>
      <c r="B11" s="99" t="s">
        <v>9</v>
      </c>
      <c r="C11" s="132"/>
      <c r="D11" s="53">
        <v>0</v>
      </c>
      <c r="E11" s="53">
        <v>0</v>
      </c>
      <c r="F11" s="53">
        <v>0</v>
      </c>
      <c r="G11" s="65" t="e">
        <f t="shared" si="0"/>
        <v>#DIV/0!</v>
      </c>
      <c r="H11" s="65" t="e">
        <f t="shared" si="1"/>
        <v>#DIV/0!</v>
      </c>
    </row>
    <row r="12" spans="1:8" ht="18.75" hidden="1">
      <c r="A12" s="61"/>
      <c r="B12" s="99" t="s">
        <v>10</v>
      </c>
      <c r="C12" s="132"/>
      <c r="D12" s="53">
        <v>0</v>
      </c>
      <c r="E12" s="53">
        <v>0</v>
      </c>
      <c r="F12" s="53">
        <v>0</v>
      </c>
      <c r="G12" s="65" t="e">
        <f t="shared" si="0"/>
        <v>#DIV/0!</v>
      </c>
      <c r="H12" s="65" t="e">
        <f t="shared" si="1"/>
        <v>#DIV/0!</v>
      </c>
    </row>
    <row r="13" spans="1:8" ht="31.5" customHeight="1" hidden="1">
      <c r="A13" s="61"/>
      <c r="B13" s="99" t="s">
        <v>335</v>
      </c>
      <c r="C13" s="132"/>
      <c r="D13" s="53">
        <v>0</v>
      </c>
      <c r="E13" s="53">
        <v>0</v>
      </c>
      <c r="F13" s="53">
        <v>0</v>
      </c>
      <c r="G13" s="65" t="e">
        <f t="shared" si="0"/>
        <v>#DIV/0!</v>
      </c>
      <c r="H13" s="65" t="e">
        <f t="shared" si="1"/>
        <v>#DIV/0!</v>
      </c>
    </row>
    <row r="14" spans="1:8" ht="16.5" customHeight="1" hidden="1">
      <c r="A14" s="61"/>
      <c r="B14" s="99" t="s">
        <v>13</v>
      </c>
      <c r="C14" s="132"/>
      <c r="D14" s="53">
        <v>0</v>
      </c>
      <c r="E14" s="53">
        <v>0</v>
      </c>
      <c r="F14" s="53">
        <v>0</v>
      </c>
      <c r="G14" s="65" t="e">
        <f t="shared" si="0"/>
        <v>#DIV/0!</v>
      </c>
      <c r="H14" s="65" t="e">
        <f t="shared" si="1"/>
        <v>#DIV/0!</v>
      </c>
    </row>
    <row r="15" spans="1:8" ht="18" customHeight="1" hidden="1">
      <c r="A15" s="61"/>
      <c r="B15" s="99" t="s">
        <v>14</v>
      </c>
      <c r="C15" s="132"/>
      <c r="D15" s="53">
        <v>0</v>
      </c>
      <c r="E15" s="53">
        <v>0</v>
      </c>
      <c r="F15" s="53">
        <v>0</v>
      </c>
      <c r="G15" s="65" t="e">
        <f t="shared" si="0"/>
        <v>#DIV/0!</v>
      </c>
      <c r="H15" s="65" t="e">
        <f t="shared" si="1"/>
        <v>#DIV/0!</v>
      </c>
    </row>
    <row r="16" spans="1:8" ht="20.25" customHeight="1" hidden="1">
      <c r="A16" s="61"/>
      <c r="B16" s="99" t="s">
        <v>15</v>
      </c>
      <c r="C16" s="132"/>
      <c r="D16" s="53">
        <v>0</v>
      </c>
      <c r="E16" s="53">
        <v>0</v>
      </c>
      <c r="F16" s="53">
        <v>0</v>
      </c>
      <c r="G16" s="65" t="e">
        <f t="shared" si="0"/>
        <v>#DIV/0!</v>
      </c>
      <c r="H16" s="65" t="e">
        <f t="shared" si="1"/>
        <v>#DIV/0!</v>
      </c>
    </row>
    <row r="17" spans="1:8" ht="20.25" customHeight="1">
      <c r="A17" s="61"/>
      <c r="B17" s="99" t="s">
        <v>335</v>
      </c>
      <c r="C17" s="132"/>
      <c r="D17" s="53">
        <v>0</v>
      </c>
      <c r="E17" s="53">
        <v>0</v>
      </c>
      <c r="F17" s="53">
        <v>3</v>
      </c>
      <c r="G17" s="65">
        <v>0</v>
      </c>
      <c r="H17" s="65">
        <v>0</v>
      </c>
    </row>
    <row r="18" spans="1:8" ht="34.5" customHeight="1">
      <c r="A18" s="61"/>
      <c r="B18" s="66" t="s">
        <v>316</v>
      </c>
      <c r="C18" s="132"/>
      <c r="D18" s="53">
        <v>10</v>
      </c>
      <c r="E18" s="53">
        <v>7</v>
      </c>
      <c r="F18" s="53">
        <v>8.5</v>
      </c>
      <c r="G18" s="65">
        <f t="shared" si="0"/>
        <v>0.85</v>
      </c>
      <c r="H18" s="65">
        <f t="shared" si="1"/>
        <v>1.2142857142857142</v>
      </c>
    </row>
    <row r="19" spans="1:8" ht="31.5">
      <c r="A19" s="61"/>
      <c r="B19" s="99" t="s">
        <v>341</v>
      </c>
      <c r="C19" s="132"/>
      <c r="D19" s="53">
        <v>10</v>
      </c>
      <c r="E19" s="53">
        <v>10</v>
      </c>
      <c r="F19" s="53">
        <v>4.3</v>
      </c>
      <c r="G19" s="65">
        <v>0</v>
      </c>
      <c r="H19" s="65">
        <v>0</v>
      </c>
    </row>
    <row r="20" spans="1:8" ht="31.5" hidden="1">
      <c r="A20" s="61"/>
      <c r="B20" s="66" t="s">
        <v>196</v>
      </c>
      <c r="C20" s="132"/>
      <c r="D20" s="53">
        <v>0</v>
      </c>
      <c r="E20" s="53">
        <v>0</v>
      </c>
      <c r="F20" s="53">
        <v>0</v>
      </c>
      <c r="G20" s="65" t="e">
        <f t="shared" si="0"/>
        <v>#DIV/0!</v>
      </c>
      <c r="H20" s="65" t="e">
        <f t="shared" si="1"/>
        <v>#DIV/0!</v>
      </c>
    </row>
    <row r="21" spans="1:8" ht="18.75" hidden="1">
      <c r="A21" s="61"/>
      <c r="B21" s="66" t="s">
        <v>100</v>
      </c>
      <c r="C21" s="132"/>
      <c r="D21" s="53">
        <v>0</v>
      </c>
      <c r="E21" s="53">
        <v>0</v>
      </c>
      <c r="F21" s="53">
        <v>0</v>
      </c>
      <c r="G21" s="65" t="e">
        <f t="shared" si="0"/>
        <v>#DIV/0!</v>
      </c>
      <c r="H21" s="65" t="e">
        <f t="shared" si="1"/>
        <v>#DIV/0!</v>
      </c>
    </row>
    <row r="22" spans="1:8" ht="18.75" hidden="1">
      <c r="A22" s="61"/>
      <c r="B22" s="66" t="s">
        <v>18</v>
      </c>
      <c r="C22" s="132"/>
      <c r="D22" s="53">
        <v>0</v>
      </c>
      <c r="E22" s="53">
        <v>0</v>
      </c>
      <c r="F22" s="53">
        <v>0</v>
      </c>
      <c r="G22" s="65" t="e">
        <f t="shared" si="0"/>
        <v>#DIV/0!</v>
      </c>
      <c r="H22" s="65" t="e">
        <f t="shared" si="1"/>
        <v>#DIV/0!</v>
      </c>
    </row>
    <row r="23" spans="1:8" ht="31.5" hidden="1">
      <c r="A23" s="61"/>
      <c r="B23" s="66" t="s">
        <v>330</v>
      </c>
      <c r="C23" s="132"/>
      <c r="D23" s="53">
        <v>0</v>
      </c>
      <c r="E23" s="53">
        <v>0</v>
      </c>
      <c r="F23" s="53">
        <v>0</v>
      </c>
      <c r="G23" s="65" t="e">
        <f t="shared" si="0"/>
        <v>#DIV/0!</v>
      </c>
      <c r="H23" s="65" t="e">
        <f t="shared" si="1"/>
        <v>#DIV/0!</v>
      </c>
    </row>
    <row r="24" spans="1:8" ht="31.5">
      <c r="A24" s="61"/>
      <c r="B24" s="62" t="s">
        <v>19</v>
      </c>
      <c r="C24" s="133"/>
      <c r="D24" s="53">
        <f>D25+D26+D27+D28+D29</f>
        <v>293.6</v>
      </c>
      <c r="E24" s="53">
        <f>E25+E26+E27+E28+E29</f>
        <v>196.9</v>
      </c>
      <c r="F24" s="53">
        <f>F25+F26+F27+F28+F29</f>
        <v>69.6</v>
      </c>
      <c r="G24" s="65">
        <f t="shared" si="0"/>
        <v>0.23705722070844684</v>
      </c>
      <c r="H24" s="65">
        <f t="shared" si="1"/>
        <v>0.3534789233113255</v>
      </c>
    </row>
    <row r="25" spans="1:8" ht="18.75">
      <c r="A25" s="61"/>
      <c r="B25" s="66" t="s">
        <v>20</v>
      </c>
      <c r="C25" s="132"/>
      <c r="D25" s="53">
        <v>110.7</v>
      </c>
      <c r="E25" s="53">
        <v>55.4</v>
      </c>
      <c r="F25" s="53">
        <v>35.2</v>
      </c>
      <c r="G25" s="65">
        <f t="shared" si="0"/>
        <v>0.3179765130984643</v>
      </c>
      <c r="H25" s="65">
        <f t="shared" si="1"/>
        <v>0.6353790613718412</v>
      </c>
    </row>
    <row r="26" spans="1:8" ht="18.75">
      <c r="A26" s="61"/>
      <c r="B26" s="66" t="s">
        <v>86</v>
      </c>
      <c r="C26" s="132"/>
      <c r="D26" s="53">
        <v>82.9</v>
      </c>
      <c r="E26" s="53">
        <v>41.5</v>
      </c>
      <c r="F26" s="53">
        <v>34.4</v>
      </c>
      <c r="G26" s="65">
        <f t="shared" si="0"/>
        <v>0.41495778045838355</v>
      </c>
      <c r="H26" s="65">
        <f t="shared" si="1"/>
        <v>0.8289156626506023</v>
      </c>
    </row>
    <row r="27" spans="1:8" ht="87" customHeight="1" hidden="1">
      <c r="A27" s="61"/>
      <c r="B27" s="66" t="s">
        <v>457</v>
      </c>
      <c r="C27" s="132"/>
      <c r="D27" s="53">
        <v>0</v>
      </c>
      <c r="E27" s="53">
        <v>0</v>
      </c>
      <c r="F27" s="53">
        <v>0</v>
      </c>
      <c r="G27" s="65" t="e">
        <f t="shared" si="0"/>
        <v>#DIV/0!</v>
      </c>
      <c r="H27" s="65" t="e">
        <f t="shared" si="1"/>
        <v>#DIV/0!</v>
      </c>
    </row>
    <row r="28" spans="1:8" ht="48" customHeight="1">
      <c r="A28" s="61"/>
      <c r="B28" s="66" t="s">
        <v>494</v>
      </c>
      <c r="C28" s="132"/>
      <c r="D28" s="53">
        <v>85</v>
      </c>
      <c r="E28" s="53">
        <v>85</v>
      </c>
      <c r="F28" s="53">
        <v>0</v>
      </c>
      <c r="G28" s="65">
        <f t="shared" si="0"/>
        <v>0</v>
      </c>
      <c r="H28" s="65">
        <v>0</v>
      </c>
    </row>
    <row r="29" spans="1:8" ht="37.5" customHeight="1">
      <c r="A29" s="61"/>
      <c r="B29" s="66" t="s">
        <v>495</v>
      </c>
      <c r="C29" s="132"/>
      <c r="D29" s="53">
        <v>15</v>
      </c>
      <c r="E29" s="53">
        <v>15</v>
      </c>
      <c r="F29" s="53">
        <v>0</v>
      </c>
      <c r="G29" s="65">
        <f t="shared" si="0"/>
        <v>0</v>
      </c>
      <c r="H29" s="65">
        <v>0</v>
      </c>
    </row>
    <row r="30" spans="1:8" ht="18.75">
      <c r="A30" s="61"/>
      <c r="B30" s="62" t="s">
        <v>23</v>
      </c>
      <c r="C30" s="135"/>
      <c r="D30" s="53">
        <f>D4+D24</f>
        <v>4388.6</v>
      </c>
      <c r="E30" s="53">
        <f>E4+E24</f>
        <v>1264.9</v>
      </c>
      <c r="F30" s="53">
        <f>F4+F24</f>
        <v>1615.8999999999999</v>
      </c>
      <c r="G30" s="65">
        <f t="shared" si="0"/>
        <v>0.3682039830469853</v>
      </c>
      <c r="H30" s="65">
        <f t="shared" si="1"/>
        <v>1.277492291880781</v>
      </c>
    </row>
    <row r="31" spans="1:8" ht="18.75" hidden="1">
      <c r="A31" s="61"/>
      <c r="B31" s="66" t="s">
        <v>92</v>
      </c>
      <c r="C31" s="132"/>
      <c r="D31" s="53">
        <f>D4</f>
        <v>4095</v>
      </c>
      <c r="E31" s="53">
        <f>E4</f>
        <v>1068</v>
      </c>
      <c r="F31" s="53">
        <f>F4</f>
        <v>1546.3</v>
      </c>
      <c r="G31" s="65">
        <f t="shared" si="0"/>
        <v>0.3776068376068376</v>
      </c>
      <c r="H31" s="65">
        <f t="shared" si="1"/>
        <v>1.4478464419475654</v>
      </c>
    </row>
    <row r="32" spans="1:8" ht="12.75">
      <c r="A32" s="68"/>
      <c r="B32" s="113"/>
      <c r="C32" s="113"/>
      <c r="D32" s="113"/>
      <c r="E32" s="113"/>
      <c r="F32" s="113"/>
      <c r="G32" s="113"/>
      <c r="H32" s="114"/>
    </row>
    <row r="33" spans="1:8" ht="15" customHeight="1">
      <c r="A33" s="152" t="s">
        <v>133</v>
      </c>
      <c r="B33" s="153" t="s">
        <v>24</v>
      </c>
      <c r="C33" s="150" t="s">
        <v>155</v>
      </c>
      <c r="D33" s="73" t="s">
        <v>3</v>
      </c>
      <c r="E33" s="74" t="s">
        <v>535</v>
      </c>
      <c r="F33" s="73" t="s">
        <v>4</v>
      </c>
      <c r="G33" s="74" t="s">
        <v>268</v>
      </c>
      <c r="H33" s="74" t="s">
        <v>536</v>
      </c>
    </row>
    <row r="34" spans="1:8" ht="46.5" customHeight="1">
      <c r="A34" s="152"/>
      <c r="B34" s="153"/>
      <c r="C34" s="151"/>
      <c r="D34" s="73"/>
      <c r="E34" s="76"/>
      <c r="F34" s="73"/>
      <c r="G34" s="76"/>
      <c r="H34" s="76"/>
    </row>
    <row r="35" spans="1:8" ht="39.75" customHeight="1">
      <c r="A35" s="67" t="s">
        <v>56</v>
      </c>
      <c r="B35" s="62" t="s">
        <v>25</v>
      </c>
      <c r="C35" s="133"/>
      <c r="D35" s="64">
        <f>D36+D39+D40+D37</f>
        <v>3047</v>
      </c>
      <c r="E35" s="64">
        <f>E36+E39+E40+E37</f>
        <v>1515.8</v>
      </c>
      <c r="F35" s="64">
        <f>F36+F39+F40+F37</f>
        <v>958.5</v>
      </c>
      <c r="G35" s="65">
        <f>F35/D35</f>
        <v>0.3145717098785691</v>
      </c>
      <c r="H35" s="65">
        <f>F35/E35</f>
        <v>0.6323393587544531</v>
      </c>
    </row>
    <row r="36" spans="1:8" ht="102.75" customHeight="1">
      <c r="A36" s="63" t="s">
        <v>59</v>
      </c>
      <c r="B36" s="66" t="s">
        <v>136</v>
      </c>
      <c r="C36" s="132" t="s">
        <v>59</v>
      </c>
      <c r="D36" s="53">
        <v>3012</v>
      </c>
      <c r="E36" s="53">
        <v>1513.2</v>
      </c>
      <c r="F36" s="53">
        <v>956.9</v>
      </c>
      <c r="G36" s="65">
        <f aca="true" t="shared" si="2" ref="G36:G84">F36/D36</f>
        <v>0.31769588313413016</v>
      </c>
      <c r="H36" s="65">
        <f aca="true" t="shared" si="3" ref="H36:H84">F36/E36</f>
        <v>0.6323684906159133</v>
      </c>
    </row>
    <row r="37" spans="1:8" ht="32.25" customHeight="1" hidden="1">
      <c r="A37" s="63" t="s">
        <v>159</v>
      </c>
      <c r="B37" s="66" t="s">
        <v>267</v>
      </c>
      <c r="C37" s="132" t="s">
        <v>159</v>
      </c>
      <c r="D37" s="53">
        <f>D38</f>
        <v>0</v>
      </c>
      <c r="E37" s="53">
        <f>E38</f>
        <v>0</v>
      </c>
      <c r="F37" s="53">
        <f>F38</f>
        <v>0</v>
      </c>
      <c r="G37" s="65" t="e">
        <f t="shared" si="2"/>
        <v>#DIV/0!</v>
      </c>
      <c r="H37" s="65" t="e">
        <f t="shared" si="3"/>
        <v>#DIV/0!</v>
      </c>
    </row>
    <row r="38" spans="1:8" ht="53.25" customHeight="1" hidden="1">
      <c r="A38" s="63"/>
      <c r="B38" s="66" t="s">
        <v>296</v>
      </c>
      <c r="C38" s="132" t="s">
        <v>295</v>
      </c>
      <c r="D38" s="53">
        <v>0</v>
      </c>
      <c r="E38" s="53">
        <v>0</v>
      </c>
      <c r="F38" s="53">
        <v>0</v>
      </c>
      <c r="G38" s="65" t="e">
        <f t="shared" si="2"/>
        <v>#DIV/0!</v>
      </c>
      <c r="H38" s="65" t="e">
        <f t="shared" si="3"/>
        <v>#DIV/0!</v>
      </c>
    </row>
    <row r="39" spans="1:8" ht="29.25" customHeight="1">
      <c r="A39" s="63" t="s">
        <v>61</v>
      </c>
      <c r="B39" s="66" t="s">
        <v>27</v>
      </c>
      <c r="C39" s="132" t="s">
        <v>61</v>
      </c>
      <c r="D39" s="53">
        <v>30</v>
      </c>
      <c r="E39" s="53">
        <v>0</v>
      </c>
      <c r="F39" s="53">
        <v>0</v>
      </c>
      <c r="G39" s="65">
        <f t="shared" si="2"/>
        <v>0</v>
      </c>
      <c r="H39" s="65">
        <v>0</v>
      </c>
    </row>
    <row r="40" spans="1:8" ht="32.25" customHeight="1">
      <c r="A40" s="63" t="s">
        <v>110</v>
      </c>
      <c r="B40" s="66" t="s">
        <v>107</v>
      </c>
      <c r="C40" s="132"/>
      <c r="D40" s="53">
        <f>D41+D42+D43+D44</f>
        <v>5</v>
      </c>
      <c r="E40" s="53">
        <f>E41+E42+E43+E44</f>
        <v>2.6</v>
      </c>
      <c r="F40" s="53">
        <f>F41+F42+F43+F44</f>
        <v>1.6</v>
      </c>
      <c r="G40" s="65">
        <f t="shared" si="2"/>
        <v>0.32</v>
      </c>
      <c r="H40" s="65">
        <f t="shared" si="3"/>
        <v>0.6153846153846154</v>
      </c>
    </row>
    <row r="41" spans="1:9" s="16" customFormat="1" ht="31.5">
      <c r="A41" s="78"/>
      <c r="B41" s="79" t="s">
        <v>96</v>
      </c>
      <c r="C41" s="142" t="s">
        <v>198</v>
      </c>
      <c r="D41" s="49">
        <v>5</v>
      </c>
      <c r="E41" s="49">
        <v>2.6</v>
      </c>
      <c r="F41" s="49">
        <v>1.6</v>
      </c>
      <c r="G41" s="65">
        <f t="shared" si="2"/>
        <v>0.32</v>
      </c>
      <c r="H41" s="65">
        <f t="shared" si="3"/>
        <v>0.6153846153846154</v>
      </c>
      <c r="I41" s="42"/>
    </row>
    <row r="42" spans="1:9" s="16" customFormat="1" ht="47.25" hidden="1">
      <c r="A42" s="78"/>
      <c r="B42" s="79" t="s">
        <v>162</v>
      </c>
      <c r="C42" s="142" t="s">
        <v>207</v>
      </c>
      <c r="D42" s="49">
        <v>0</v>
      </c>
      <c r="E42" s="49">
        <v>0</v>
      </c>
      <c r="F42" s="49">
        <v>0</v>
      </c>
      <c r="G42" s="65" t="e">
        <f t="shared" si="2"/>
        <v>#DIV/0!</v>
      </c>
      <c r="H42" s="65" t="e">
        <f t="shared" si="3"/>
        <v>#DIV/0!</v>
      </c>
      <c r="I42" s="42"/>
    </row>
    <row r="43" spans="1:9" s="16" customFormat="1" ht="47.25" hidden="1">
      <c r="A43" s="78"/>
      <c r="B43" s="79" t="s">
        <v>260</v>
      </c>
      <c r="C43" s="142" t="s">
        <v>259</v>
      </c>
      <c r="D43" s="49">
        <v>0</v>
      </c>
      <c r="E43" s="49"/>
      <c r="F43" s="49">
        <v>0</v>
      </c>
      <c r="G43" s="65" t="e">
        <f t="shared" si="2"/>
        <v>#DIV/0!</v>
      </c>
      <c r="H43" s="65" t="e">
        <f t="shared" si="3"/>
        <v>#DIV/0!</v>
      </c>
      <c r="I43" s="42"/>
    </row>
    <row r="44" spans="1:9" s="16" customFormat="1" ht="31.5" hidden="1">
      <c r="A44" s="78"/>
      <c r="B44" s="79" t="s">
        <v>282</v>
      </c>
      <c r="C44" s="142" t="s">
        <v>235</v>
      </c>
      <c r="D44" s="49">
        <v>0</v>
      </c>
      <c r="E44" s="49">
        <v>0</v>
      </c>
      <c r="F44" s="49">
        <v>0</v>
      </c>
      <c r="G44" s="65" t="e">
        <f t="shared" si="2"/>
        <v>#DIV/0!</v>
      </c>
      <c r="H44" s="65" t="e">
        <f t="shared" si="3"/>
        <v>#DIV/0!</v>
      </c>
      <c r="I44" s="42"/>
    </row>
    <row r="45" spans="1:8" ht="17.25" customHeight="1">
      <c r="A45" s="67" t="s">
        <v>93</v>
      </c>
      <c r="B45" s="62" t="s">
        <v>88</v>
      </c>
      <c r="C45" s="133"/>
      <c r="D45" s="64">
        <f>D46</f>
        <v>82.9</v>
      </c>
      <c r="E45" s="64">
        <f>E46</f>
        <v>41.5</v>
      </c>
      <c r="F45" s="64">
        <f>F46</f>
        <v>34.4</v>
      </c>
      <c r="G45" s="65">
        <f t="shared" si="2"/>
        <v>0.41495778045838355</v>
      </c>
      <c r="H45" s="65">
        <f t="shared" si="3"/>
        <v>0.8289156626506023</v>
      </c>
    </row>
    <row r="46" spans="1:8" ht="47.25">
      <c r="A46" s="63" t="s">
        <v>94</v>
      </c>
      <c r="B46" s="66" t="s">
        <v>140</v>
      </c>
      <c r="C46" s="132" t="s">
        <v>479</v>
      </c>
      <c r="D46" s="53">
        <v>82.9</v>
      </c>
      <c r="E46" s="53">
        <v>41.5</v>
      </c>
      <c r="F46" s="53">
        <v>34.4</v>
      </c>
      <c r="G46" s="65">
        <f t="shared" si="2"/>
        <v>0.41495778045838355</v>
      </c>
      <c r="H46" s="65">
        <f t="shared" si="3"/>
        <v>0.8289156626506023</v>
      </c>
    </row>
    <row r="47" spans="1:9" ht="31.5" hidden="1">
      <c r="A47" s="67" t="s">
        <v>62</v>
      </c>
      <c r="B47" s="62" t="s">
        <v>30</v>
      </c>
      <c r="C47" s="133"/>
      <c r="D47" s="64">
        <f>D48</f>
        <v>0</v>
      </c>
      <c r="E47" s="64">
        <f>E48</f>
        <v>0</v>
      </c>
      <c r="F47" s="64">
        <f>F48</f>
        <v>0</v>
      </c>
      <c r="G47" s="65" t="e">
        <f t="shared" si="2"/>
        <v>#DIV/0!</v>
      </c>
      <c r="H47" s="65" t="e">
        <f t="shared" si="3"/>
        <v>#DIV/0!</v>
      </c>
      <c r="I47" s="43"/>
    </row>
    <row r="48" spans="1:8" ht="31.5" hidden="1">
      <c r="A48" s="63" t="s">
        <v>95</v>
      </c>
      <c r="B48" s="66" t="s">
        <v>90</v>
      </c>
      <c r="C48" s="132"/>
      <c r="D48" s="53">
        <f>D49</f>
        <v>0</v>
      </c>
      <c r="E48" s="53">
        <f>E49</f>
        <v>0</v>
      </c>
      <c r="F48" s="53">
        <v>0</v>
      </c>
      <c r="G48" s="65" t="e">
        <f t="shared" si="2"/>
        <v>#DIV/0!</v>
      </c>
      <c r="H48" s="65" t="e">
        <f t="shared" si="3"/>
        <v>#DIV/0!</v>
      </c>
    </row>
    <row r="49" spans="1:9" s="16" customFormat="1" ht="54.75" customHeight="1" hidden="1">
      <c r="A49" s="78"/>
      <c r="B49" s="79" t="s">
        <v>174</v>
      </c>
      <c r="C49" s="142" t="s">
        <v>173</v>
      </c>
      <c r="D49" s="49">
        <v>0</v>
      </c>
      <c r="E49" s="49">
        <v>0</v>
      </c>
      <c r="F49" s="49">
        <v>0</v>
      </c>
      <c r="G49" s="65" t="e">
        <f t="shared" si="2"/>
        <v>#DIV/0!</v>
      </c>
      <c r="H49" s="65" t="e">
        <f t="shared" si="3"/>
        <v>#DIV/0!</v>
      </c>
      <c r="I49" s="42"/>
    </row>
    <row r="50" spans="1:9" s="16" customFormat="1" ht="21.75" customHeight="1">
      <c r="A50" s="67" t="s">
        <v>63</v>
      </c>
      <c r="B50" s="62" t="s">
        <v>31</v>
      </c>
      <c r="C50" s="133"/>
      <c r="D50" s="64">
        <f>D51</f>
        <v>43</v>
      </c>
      <c r="E50" s="64">
        <f>E51</f>
        <v>14</v>
      </c>
      <c r="F50" s="64">
        <f>F51</f>
        <v>0</v>
      </c>
      <c r="G50" s="65">
        <f t="shared" si="2"/>
        <v>0</v>
      </c>
      <c r="H50" s="65">
        <f t="shared" si="3"/>
        <v>0</v>
      </c>
      <c r="I50" s="42"/>
    </row>
    <row r="51" spans="1:9" s="16" customFormat="1" ht="33" customHeight="1">
      <c r="A51" s="87" t="s">
        <v>64</v>
      </c>
      <c r="B51" s="99" t="s">
        <v>105</v>
      </c>
      <c r="C51" s="132"/>
      <c r="D51" s="53">
        <f>D52+D53</f>
        <v>43</v>
      </c>
      <c r="E51" s="53">
        <f>E52+E53</f>
        <v>14</v>
      </c>
      <c r="F51" s="53">
        <f>F52+F53</f>
        <v>0</v>
      </c>
      <c r="G51" s="65">
        <f t="shared" si="2"/>
        <v>0</v>
      </c>
      <c r="H51" s="65">
        <f t="shared" si="3"/>
        <v>0</v>
      </c>
      <c r="I51" s="42"/>
    </row>
    <row r="52" spans="1:9" s="16" customFormat="1" ht="32.25" customHeight="1">
      <c r="A52" s="78"/>
      <c r="B52" s="92" t="s">
        <v>105</v>
      </c>
      <c r="C52" s="142" t="s">
        <v>211</v>
      </c>
      <c r="D52" s="49">
        <v>40</v>
      </c>
      <c r="E52" s="49">
        <v>14</v>
      </c>
      <c r="F52" s="49">
        <v>0</v>
      </c>
      <c r="G52" s="65">
        <f t="shared" si="2"/>
        <v>0</v>
      </c>
      <c r="H52" s="65">
        <f t="shared" si="3"/>
        <v>0</v>
      </c>
      <c r="I52" s="42"/>
    </row>
    <row r="53" spans="1:9" s="16" customFormat="1" ht="101.25" customHeight="1">
      <c r="A53" s="78"/>
      <c r="B53" s="92" t="s">
        <v>414</v>
      </c>
      <c r="C53" s="142" t="s">
        <v>413</v>
      </c>
      <c r="D53" s="49">
        <v>3</v>
      </c>
      <c r="E53" s="49">
        <v>0</v>
      </c>
      <c r="F53" s="49">
        <v>0</v>
      </c>
      <c r="G53" s="65">
        <f t="shared" si="2"/>
        <v>0</v>
      </c>
      <c r="H53" s="65">
        <v>0</v>
      </c>
      <c r="I53" s="42"/>
    </row>
    <row r="54" spans="1:8" ht="31.5">
      <c r="A54" s="67" t="s">
        <v>65</v>
      </c>
      <c r="B54" s="62" t="s">
        <v>32</v>
      </c>
      <c r="C54" s="133"/>
      <c r="D54" s="64">
        <f>D55</f>
        <v>1253.2</v>
      </c>
      <c r="E54" s="64">
        <f>E55</f>
        <v>537.7</v>
      </c>
      <c r="F54" s="64">
        <f>F55</f>
        <v>321.7</v>
      </c>
      <c r="G54" s="65">
        <f t="shared" si="2"/>
        <v>0.25670284072773697</v>
      </c>
      <c r="H54" s="65">
        <f t="shared" si="3"/>
        <v>0.5982890087409335</v>
      </c>
    </row>
    <row r="55" spans="1:8" ht="18.75">
      <c r="A55" s="63" t="s">
        <v>35</v>
      </c>
      <c r="B55" s="66" t="s">
        <v>36</v>
      </c>
      <c r="C55" s="132"/>
      <c r="D55" s="53">
        <f>D56+D71</f>
        <v>1253.2</v>
      </c>
      <c r="E55" s="53">
        <f>E56+E71</f>
        <v>537.7</v>
      </c>
      <c r="F55" s="53">
        <f>F56+F71</f>
        <v>321.7</v>
      </c>
      <c r="G55" s="65">
        <f t="shared" si="2"/>
        <v>0.25670284072773697</v>
      </c>
      <c r="H55" s="65">
        <f t="shared" si="3"/>
        <v>0.5982890087409335</v>
      </c>
    </row>
    <row r="56" spans="1:9" s="16" customFormat="1" ht="67.5" customHeight="1">
      <c r="A56" s="78"/>
      <c r="B56" s="79" t="s">
        <v>385</v>
      </c>
      <c r="C56" s="142" t="s">
        <v>412</v>
      </c>
      <c r="D56" s="49">
        <f>D57+D58+D59+D60+D61+D62+D63+D64+D65+D66+D69+D70+D67+D68</f>
        <v>1103.2</v>
      </c>
      <c r="E56" s="49">
        <f>E57+E58+E59+E60+E61+E62+E63+E64+E65+E66+E69+E70+E67+E68</f>
        <v>537.7</v>
      </c>
      <c r="F56" s="49">
        <f>F57+F58+F59+F60+F61+F62+F63+F64+F65+F66+F69+F70+F67+F68</f>
        <v>321.7</v>
      </c>
      <c r="G56" s="65">
        <f t="shared" si="2"/>
        <v>0.2916062364031907</v>
      </c>
      <c r="H56" s="65">
        <f t="shared" si="3"/>
        <v>0.5982890087409335</v>
      </c>
      <c r="I56" s="42"/>
    </row>
    <row r="57" spans="1:9" s="16" customFormat="1" ht="39" customHeight="1">
      <c r="A57" s="78"/>
      <c r="B57" s="79" t="s">
        <v>384</v>
      </c>
      <c r="C57" s="154" t="s">
        <v>383</v>
      </c>
      <c r="D57" s="49">
        <v>15</v>
      </c>
      <c r="E57" s="49">
        <v>10.5</v>
      </c>
      <c r="F57" s="49">
        <v>0</v>
      </c>
      <c r="G57" s="65">
        <f t="shared" si="2"/>
        <v>0</v>
      </c>
      <c r="H57" s="65">
        <v>0</v>
      </c>
      <c r="I57" s="42"/>
    </row>
    <row r="58" spans="1:9" s="16" customFormat="1" ht="38.25" customHeight="1">
      <c r="A58" s="78"/>
      <c r="B58" s="79" t="s">
        <v>389</v>
      </c>
      <c r="C58" s="154" t="s">
        <v>388</v>
      </c>
      <c r="D58" s="49">
        <v>20</v>
      </c>
      <c r="E58" s="49">
        <v>7</v>
      </c>
      <c r="F58" s="49">
        <v>0</v>
      </c>
      <c r="G58" s="65">
        <f t="shared" si="2"/>
        <v>0</v>
      </c>
      <c r="H58" s="65">
        <f t="shared" si="3"/>
        <v>0</v>
      </c>
      <c r="I58" s="42"/>
    </row>
    <row r="59" spans="1:9" s="16" customFormat="1" ht="35.25" customHeight="1">
      <c r="A59" s="78"/>
      <c r="B59" s="79" t="s">
        <v>391</v>
      </c>
      <c r="C59" s="154" t="s">
        <v>390</v>
      </c>
      <c r="D59" s="49">
        <v>50</v>
      </c>
      <c r="E59" s="49">
        <v>17.5</v>
      </c>
      <c r="F59" s="49">
        <v>0</v>
      </c>
      <c r="G59" s="65">
        <f t="shared" si="2"/>
        <v>0</v>
      </c>
      <c r="H59" s="65">
        <f t="shared" si="3"/>
        <v>0</v>
      </c>
      <c r="I59" s="42"/>
    </row>
    <row r="60" spans="1:9" s="16" customFormat="1" ht="38.25" customHeight="1">
      <c r="A60" s="78"/>
      <c r="B60" s="79" t="s">
        <v>416</v>
      </c>
      <c r="C60" s="154" t="s">
        <v>415</v>
      </c>
      <c r="D60" s="49">
        <v>20</v>
      </c>
      <c r="E60" s="49">
        <v>7</v>
      </c>
      <c r="F60" s="49">
        <v>0</v>
      </c>
      <c r="G60" s="65">
        <f t="shared" si="2"/>
        <v>0</v>
      </c>
      <c r="H60" s="65">
        <f t="shared" si="3"/>
        <v>0</v>
      </c>
      <c r="I60" s="42"/>
    </row>
    <row r="61" spans="1:9" s="16" customFormat="1" ht="29.25" customHeight="1">
      <c r="A61" s="78"/>
      <c r="B61" s="79" t="s">
        <v>433</v>
      </c>
      <c r="C61" s="154" t="s">
        <v>431</v>
      </c>
      <c r="D61" s="49">
        <v>25</v>
      </c>
      <c r="E61" s="49">
        <v>17.5</v>
      </c>
      <c r="F61" s="49">
        <v>0</v>
      </c>
      <c r="G61" s="65">
        <f t="shared" si="2"/>
        <v>0</v>
      </c>
      <c r="H61" s="65">
        <v>0</v>
      </c>
      <c r="I61" s="42"/>
    </row>
    <row r="62" spans="1:9" s="16" customFormat="1" ht="30" customHeight="1">
      <c r="A62" s="78"/>
      <c r="B62" s="79" t="s">
        <v>418</v>
      </c>
      <c r="C62" s="154" t="s">
        <v>417</v>
      </c>
      <c r="D62" s="49">
        <v>24.8</v>
      </c>
      <c r="E62" s="49">
        <v>8.7</v>
      </c>
      <c r="F62" s="49">
        <v>0</v>
      </c>
      <c r="G62" s="65">
        <f t="shared" si="2"/>
        <v>0</v>
      </c>
      <c r="H62" s="65">
        <f t="shared" si="3"/>
        <v>0</v>
      </c>
      <c r="I62" s="42"/>
    </row>
    <row r="63" spans="1:9" s="16" customFormat="1" ht="34.5" customHeight="1">
      <c r="A63" s="78"/>
      <c r="B63" s="79" t="s">
        <v>397</v>
      </c>
      <c r="C63" s="154" t="s">
        <v>396</v>
      </c>
      <c r="D63" s="49">
        <v>98.4</v>
      </c>
      <c r="E63" s="49">
        <v>68.9</v>
      </c>
      <c r="F63" s="49">
        <v>68</v>
      </c>
      <c r="G63" s="65">
        <f t="shared" si="2"/>
        <v>0.6910569105691057</v>
      </c>
      <c r="H63" s="65">
        <f t="shared" si="3"/>
        <v>0.9869375907111755</v>
      </c>
      <c r="I63" s="42"/>
    </row>
    <row r="64" spans="1:9" s="16" customFormat="1" ht="40.5" customHeight="1">
      <c r="A64" s="78"/>
      <c r="B64" s="79" t="s">
        <v>403</v>
      </c>
      <c r="C64" s="154" t="s">
        <v>402</v>
      </c>
      <c r="D64" s="49">
        <v>451.6</v>
      </c>
      <c r="E64" s="49">
        <v>259.3</v>
      </c>
      <c r="F64" s="49">
        <v>253.7</v>
      </c>
      <c r="G64" s="65">
        <f t="shared" si="2"/>
        <v>0.5617803365810451</v>
      </c>
      <c r="H64" s="65">
        <f t="shared" si="3"/>
        <v>0.9784033937524103</v>
      </c>
      <c r="I64" s="42"/>
    </row>
    <row r="65" spans="1:9" s="16" customFormat="1" ht="39" customHeight="1">
      <c r="A65" s="78"/>
      <c r="B65" s="79" t="s">
        <v>419</v>
      </c>
      <c r="C65" s="154" t="s">
        <v>420</v>
      </c>
      <c r="D65" s="49">
        <v>27</v>
      </c>
      <c r="E65" s="49">
        <v>9.5</v>
      </c>
      <c r="F65" s="49">
        <v>0</v>
      </c>
      <c r="G65" s="65">
        <f t="shared" si="2"/>
        <v>0</v>
      </c>
      <c r="H65" s="65">
        <v>0</v>
      </c>
      <c r="I65" s="42"/>
    </row>
    <row r="66" spans="1:9" s="16" customFormat="1" ht="38.25" customHeight="1">
      <c r="A66" s="78"/>
      <c r="B66" s="79" t="s">
        <v>421</v>
      </c>
      <c r="C66" s="154" t="s">
        <v>422</v>
      </c>
      <c r="D66" s="49">
        <v>20.9</v>
      </c>
      <c r="E66" s="49">
        <v>7.9</v>
      </c>
      <c r="F66" s="49">
        <v>0</v>
      </c>
      <c r="G66" s="65">
        <f t="shared" si="2"/>
        <v>0</v>
      </c>
      <c r="H66" s="65">
        <f t="shared" si="3"/>
        <v>0</v>
      </c>
      <c r="I66" s="42"/>
    </row>
    <row r="67" spans="1:9" s="16" customFormat="1" ht="66.75" customHeight="1">
      <c r="A67" s="78"/>
      <c r="B67" s="79" t="s">
        <v>426</v>
      </c>
      <c r="C67" s="155" t="s">
        <v>425</v>
      </c>
      <c r="D67" s="49">
        <v>25</v>
      </c>
      <c r="E67" s="49">
        <v>25</v>
      </c>
      <c r="F67" s="49">
        <v>0</v>
      </c>
      <c r="G67" s="65">
        <f t="shared" si="2"/>
        <v>0</v>
      </c>
      <c r="H67" s="65">
        <f t="shared" si="3"/>
        <v>0</v>
      </c>
      <c r="I67" s="42"/>
    </row>
    <row r="68" spans="1:9" s="16" customFormat="1" ht="27.75" customHeight="1">
      <c r="A68" s="78"/>
      <c r="B68" s="79" t="s">
        <v>558</v>
      </c>
      <c r="C68" s="155" t="s">
        <v>427</v>
      </c>
      <c r="D68" s="49">
        <v>300</v>
      </c>
      <c r="E68" s="49">
        <v>90</v>
      </c>
      <c r="F68" s="49">
        <v>0</v>
      </c>
      <c r="G68" s="65">
        <f t="shared" si="2"/>
        <v>0</v>
      </c>
      <c r="H68" s="65">
        <f t="shared" si="3"/>
        <v>0</v>
      </c>
      <c r="I68" s="42"/>
    </row>
    <row r="69" spans="1:9" s="16" customFormat="1" ht="63" customHeight="1">
      <c r="A69" s="78"/>
      <c r="B69" s="79" t="s">
        <v>424</v>
      </c>
      <c r="C69" s="154" t="s">
        <v>423</v>
      </c>
      <c r="D69" s="49">
        <v>5.5</v>
      </c>
      <c r="E69" s="49">
        <v>1.9</v>
      </c>
      <c r="F69" s="49">
        <v>0</v>
      </c>
      <c r="G69" s="65">
        <f t="shared" si="2"/>
        <v>0</v>
      </c>
      <c r="H69" s="65">
        <f t="shared" si="3"/>
        <v>0</v>
      </c>
      <c r="I69" s="42"/>
    </row>
    <row r="70" spans="1:9" s="16" customFormat="1" ht="50.25" customHeight="1">
      <c r="A70" s="78"/>
      <c r="B70" s="79" t="s">
        <v>434</v>
      </c>
      <c r="C70" s="154" t="s">
        <v>432</v>
      </c>
      <c r="D70" s="49">
        <v>20</v>
      </c>
      <c r="E70" s="49">
        <v>7</v>
      </c>
      <c r="F70" s="49">
        <v>0</v>
      </c>
      <c r="G70" s="65">
        <f t="shared" si="2"/>
        <v>0</v>
      </c>
      <c r="H70" s="65">
        <v>0</v>
      </c>
      <c r="I70" s="42"/>
    </row>
    <row r="71" spans="1:9" s="16" customFormat="1" ht="63.75" customHeight="1">
      <c r="A71" s="78"/>
      <c r="B71" s="66" t="s">
        <v>470</v>
      </c>
      <c r="C71" s="155">
        <v>958020000</v>
      </c>
      <c r="D71" s="53">
        <f>D72+D73+D74</f>
        <v>150</v>
      </c>
      <c r="E71" s="53">
        <f>E72+E73+E74</f>
        <v>0</v>
      </c>
      <c r="F71" s="53">
        <f>F72+F73+F74</f>
        <v>0</v>
      </c>
      <c r="G71" s="65">
        <f t="shared" si="2"/>
        <v>0</v>
      </c>
      <c r="H71" s="65">
        <v>0</v>
      </c>
      <c r="I71" s="42"/>
    </row>
    <row r="72" spans="1:9" s="16" customFormat="1" ht="147" customHeight="1">
      <c r="A72" s="78"/>
      <c r="B72" s="79" t="s">
        <v>466</v>
      </c>
      <c r="C72" s="156" t="s">
        <v>471</v>
      </c>
      <c r="D72" s="49">
        <v>50</v>
      </c>
      <c r="E72" s="49">
        <v>0</v>
      </c>
      <c r="F72" s="49">
        <v>0</v>
      </c>
      <c r="G72" s="65">
        <f t="shared" si="2"/>
        <v>0</v>
      </c>
      <c r="H72" s="65">
        <v>0</v>
      </c>
      <c r="I72" s="42"/>
    </row>
    <row r="73" spans="1:9" s="16" customFormat="1" ht="134.25" customHeight="1">
      <c r="A73" s="78"/>
      <c r="B73" s="79" t="s">
        <v>467</v>
      </c>
      <c r="C73" s="156" t="s">
        <v>472</v>
      </c>
      <c r="D73" s="49">
        <v>15</v>
      </c>
      <c r="E73" s="49">
        <v>0</v>
      </c>
      <c r="F73" s="49">
        <v>0</v>
      </c>
      <c r="G73" s="65">
        <f t="shared" si="2"/>
        <v>0</v>
      </c>
      <c r="H73" s="65">
        <v>0</v>
      </c>
      <c r="I73" s="42"/>
    </row>
    <row r="74" spans="1:9" s="16" customFormat="1" ht="134.25" customHeight="1">
      <c r="A74" s="78"/>
      <c r="B74" s="79" t="s">
        <v>474</v>
      </c>
      <c r="C74" s="156" t="s">
        <v>473</v>
      </c>
      <c r="D74" s="49">
        <v>85</v>
      </c>
      <c r="E74" s="49">
        <v>0</v>
      </c>
      <c r="F74" s="49">
        <v>0</v>
      </c>
      <c r="G74" s="65">
        <f t="shared" si="2"/>
        <v>0</v>
      </c>
      <c r="H74" s="65">
        <v>0</v>
      </c>
      <c r="I74" s="42"/>
    </row>
    <row r="75" spans="1:8" ht="29.25" customHeight="1" hidden="1">
      <c r="A75" s="97" t="s">
        <v>108</v>
      </c>
      <c r="B75" s="98" t="s">
        <v>106</v>
      </c>
      <c r="C75" s="146"/>
      <c r="D75" s="64">
        <f>D77</f>
        <v>0</v>
      </c>
      <c r="E75" s="64">
        <f>E77</f>
        <v>0</v>
      </c>
      <c r="F75" s="64">
        <f>F77</f>
        <v>0</v>
      </c>
      <c r="G75" s="65" t="e">
        <f t="shared" si="2"/>
        <v>#DIV/0!</v>
      </c>
      <c r="H75" s="65" t="e">
        <f t="shared" si="3"/>
        <v>#DIV/0!</v>
      </c>
    </row>
    <row r="76" spans="1:8" ht="38.25" customHeight="1" hidden="1">
      <c r="A76" s="87" t="s">
        <v>102</v>
      </c>
      <c r="B76" s="99" t="s">
        <v>109</v>
      </c>
      <c r="C76" s="143"/>
      <c r="D76" s="53">
        <f>D77</f>
        <v>0</v>
      </c>
      <c r="E76" s="53">
        <f>E77</f>
        <v>0</v>
      </c>
      <c r="F76" s="53">
        <f>F77</f>
        <v>0</v>
      </c>
      <c r="G76" s="65" t="e">
        <f t="shared" si="2"/>
        <v>#DIV/0!</v>
      </c>
      <c r="H76" s="65" t="e">
        <f t="shared" si="3"/>
        <v>#DIV/0!</v>
      </c>
    </row>
    <row r="77" spans="1:9" s="16" customFormat="1" ht="36.75" customHeight="1" hidden="1">
      <c r="A77" s="78"/>
      <c r="B77" s="79" t="s">
        <v>175</v>
      </c>
      <c r="C77" s="142" t="s">
        <v>199</v>
      </c>
      <c r="D77" s="49">
        <v>0</v>
      </c>
      <c r="E77" s="49">
        <v>0</v>
      </c>
      <c r="F77" s="49">
        <v>0</v>
      </c>
      <c r="G77" s="65" t="e">
        <f t="shared" si="2"/>
        <v>#DIV/0!</v>
      </c>
      <c r="H77" s="65" t="e">
        <f t="shared" si="3"/>
        <v>#DIV/0!</v>
      </c>
      <c r="I77" s="42"/>
    </row>
    <row r="78" spans="1:8" ht="17.25" customHeight="1" hidden="1">
      <c r="A78" s="67" t="s">
        <v>48</v>
      </c>
      <c r="B78" s="62" t="s">
        <v>49</v>
      </c>
      <c r="C78" s="133"/>
      <c r="D78" s="64">
        <f>D79</f>
        <v>0</v>
      </c>
      <c r="E78" s="64">
        <f>E79</f>
        <v>0</v>
      </c>
      <c r="F78" s="64">
        <f>F79</f>
        <v>0</v>
      </c>
      <c r="G78" s="65" t="e">
        <f t="shared" si="2"/>
        <v>#DIV/0!</v>
      </c>
      <c r="H78" s="65" t="e">
        <f t="shared" si="3"/>
        <v>#DIV/0!</v>
      </c>
    </row>
    <row r="79" spans="1:8" ht="18.75" hidden="1">
      <c r="A79" s="63" t="s">
        <v>50</v>
      </c>
      <c r="B79" s="66" t="s">
        <v>146</v>
      </c>
      <c r="C79" s="132" t="s">
        <v>200</v>
      </c>
      <c r="D79" s="53">
        <v>0</v>
      </c>
      <c r="E79" s="53">
        <v>0</v>
      </c>
      <c r="F79" s="53">
        <f>F80</f>
        <v>0</v>
      </c>
      <c r="G79" s="65" t="e">
        <f t="shared" si="2"/>
        <v>#DIV/0!</v>
      </c>
      <c r="H79" s="65" t="e">
        <f t="shared" si="3"/>
        <v>#DIV/0!</v>
      </c>
    </row>
    <row r="80" spans="1:9" s="16" customFormat="1" ht="27" customHeight="1" hidden="1">
      <c r="A80" s="78"/>
      <c r="B80" s="79" t="s">
        <v>171</v>
      </c>
      <c r="C80" s="142" t="s">
        <v>172</v>
      </c>
      <c r="D80" s="49">
        <v>0</v>
      </c>
      <c r="E80" s="49">
        <v>0</v>
      </c>
      <c r="F80" s="49">
        <v>0</v>
      </c>
      <c r="G80" s="65" t="e">
        <f t="shared" si="2"/>
        <v>#DIV/0!</v>
      </c>
      <c r="H80" s="65" t="e">
        <f t="shared" si="3"/>
        <v>#DIV/0!</v>
      </c>
      <c r="I80" s="42"/>
    </row>
    <row r="81" spans="1:8" ht="37.5" customHeight="1">
      <c r="A81" s="67"/>
      <c r="B81" s="62" t="s">
        <v>84</v>
      </c>
      <c r="C81" s="133"/>
      <c r="D81" s="53">
        <f>D82</f>
        <v>1235</v>
      </c>
      <c r="E81" s="53">
        <f>E82</f>
        <v>612.2</v>
      </c>
      <c r="F81" s="53">
        <f>F82</f>
        <v>0</v>
      </c>
      <c r="G81" s="65">
        <f t="shared" si="2"/>
        <v>0</v>
      </c>
      <c r="H81" s="65">
        <f t="shared" si="3"/>
        <v>0</v>
      </c>
    </row>
    <row r="82" spans="1:9" s="16" customFormat="1" ht="31.5">
      <c r="A82" s="78"/>
      <c r="B82" s="79" t="s">
        <v>85</v>
      </c>
      <c r="C82" s="142" t="s">
        <v>156</v>
      </c>
      <c r="D82" s="49">
        <v>1235</v>
      </c>
      <c r="E82" s="49">
        <v>612.2</v>
      </c>
      <c r="F82" s="49">
        <v>0</v>
      </c>
      <c r="G82" s="65">
        <f t="shared" si="2"/>
        <v>0</v>
      </c>
      <c r="H82" s="65">
        <f t="shared" si="3"/>
        <v>0</v>
      </c>
      <c r="I82" s="42"/>
    </row>
    <row r="83" spans="1:8" ht="24.75" customHeight="1">
      <c r="A83" s="63"/>
      <c r="B83" s="62" t="s">
        <v>55</v>
      </c>
      <c r="C83" s="67"/>
      <c r="D83" s="64">
        <f>D35+D45+D47+D50+D54+D75+D78+D81</f>
        <v>5661.1</v>
      </c>
      <c r="E83" s="64">
        <f>E35+E45+E47+E50+E54+E75+E78+E81</f>
        <v>2721.2</v>
      </c>
      <c r="F83" s="64">
        <f>F35+F45+F47+F50+F54+F75+F78+F81</f>
        <v>1314.6</v>
      </c>
      <c r="G83" s="65">
        <f t="shared" si="2"/>
        <v>0.23221635371217605</v>
      </c>
      <c r="H83" s="65">
        <f t="shared" si="3"/>
        <v>0.48309569307658384</v>
      </c>
    </row>
    <row r="84" spans="1:8" ht="18.75">
      <c r="A84" s="157"/>
      <c r="B84" s="66" t="s">
        <v>70</v>
      </c>
      <c r="C84" s="132"/>
      <c r="D84" s="100">
        <f>D81</f>
        <v>1235</v>
      </c>
      <c r="E84" s="100">
        <f>E81</f>
        <v>612.2</v>
      </c>
      <c r="F84" s="100">
        <f>F81</f>
        <v>0</v>
      </c>
      <c r="G84" s="65">
        <f t="shared" si="2"/>
        <v>0</v>
      </c>
      <c r="H84" s="65">
        <f t="shared" si="3"/>
        <v>0</v>
      </c>
    </row>
    <row r="85" ht="18">
      <c r="A85" s="106"/>
    </row>
    <row r="86" ht="18">
      <c r="A86" s="102"/>
    </row>
    <row r="87" spans="1:6" ht="18">
      <c r="A87" s="102"/>
      <c r="B87" s="105" t="s">
        <v>281</v>
      </c>
      <c r="C87" s="149"/>
      <c r="F87" s="104">
        <v>1308.5</v>
      </c>
    </row>
    <row r="88" spans="1:3" ht="18">
      <c r="A88" s="102"/>
      <c r="B88" s="105"/>
      <c r="C88" s="149"/>
    </row>
    <row r="89" spans="1:6" ht="18" hidden="1">
      <c r="A89" s="102"/>
      <c r="B89" s="105" t="s">
        <v>71</v>
      </c>
      <c r="C89" s="149"/>
      <c r="F89" s="103"/>
    </row>
    <row r="90" spans="1:3" ht="18" hidden="1">
      <c r="A90" s="102"/>
      <c r="B90" s="105" t="s">
        <v>72</v>
      </c>
      <c r="C90" s="149"/>
    </row>
    <row r="91" spans="2:3" ht="18" hidden="1">
      <c r="B91" s="105"/>
      <c r="C91" s="149"/>
    </row>
    <row r="92" spans="2:3" ht="18" hidden="1">
      <c r="B92" s="105" t="s">
        <v>73</v>
      </c>
      <c r="C92" s="149"/>
    </row>
    <row r="93" spans="2:3" ht="18" hidden="1">
      <c r="B93" s="105" t="s">
        <v>74</v>
      </c>
      <c r="C93" s="149"/>
    </row>
    <row r="94" spans="2:3" ht="18" hidden="1">
      <c r="B94" s="105"/>
      <c r="C94" s="149"/>
    </row>
    <row r="95" spans="2:3" ht="18" hidden="1">
      <c r="B95" s="105" t="s">
        <v>75</v>
      </c>
      <c r="C95" s="149"/>
    </row>
    <row r="96" spans="2:3" ht="18" hidden="1">
      <c r="B96" s="105" t="s">
        <v>76</v>
      </c>
      <c r="C96" s="149"/>
    </row>
    <row r="97" spans="2:3" ht="18" hidden="1">
      <c r="B97" s="105"/>
      <c r="C97" s="149"/>
    </row>
    <row r="98" spans="2:3" ht="18" hidden="1">
      <c r="B98" s="105" t="s">
        <v>77</v>
      </c>
      <c r="C98" s="149"/>
    </row>
    <row r="99" spans="2:3" ht="18" hidden="1">
      <c r="B99" s="105" t="s">
        <v>78</v>
      </c>
      <c r="C99" s="149"/>
    </row>
    <row r="100" spans="2:3" ht="18" hidden="1">
      <c r="B100" s="105"/>
      <c r="C100" s="149"/>
    </row>
    <row r="101" spans="2:3" ht="18">
      <c r="B101" s="105"/>
      <c r="C101" s="149"/>
    </row>
    <row r="102" spans="2:8" ht="18">
      <c r="B102" s="105" t="s">
        <v>79</v>
      </c>
      <c r="C102" s="149"/>
      <c r="F102" s="103">
        <f>F87+F30-F83</f>
        <v>1609.7999999999997</v>
      </c>
      <c r="H102" s="103"/>
    </row>
    <row r="105" spans="2:3" ht="18">
      <c r="B105" s="105" t="s">
        <v>80</v>
      </c>
      <c r="C105" s="149"/>
    </row>
    <row r="106" spans="2:3" ht="18">
      <c r="B106" s="105" t="s">
        <v>81</v>
      </c>
      <c r="C106" s="149"/>
    </row>
    <row r="107" spans="2:3" ht="18">
      <c r="B107" s="105" t="s">
        <v>82</v>
      </c>
      <c r="C107" s="149"/>
    </row>
  </sheetData>
  <sheetProtection/>
  <mergeCells count="17">
    <mergeCell ref="A1:H1"/>
    <mergeCell ref="G2:G3"/>
    <mergeCell ref="A32:H32"/>
    <mergeCell ref="G33:G34"/>
    <mergeCell ref="F33:F34"/>
    <mergeCell ref="H2:H3"/>
    <mergeCell ref="B2:B3"/>
    <mergeCell ref="D2:D3"/>
    <mergeCell ref="E2:E3"/>
    <mergeCell ref="F2:F3"/>
    <mergeCell ref="C2:C3"/>
    <mergeCell ref="A33:A34"/>
    <mergeCell ref="B33:B34"/>
    <mergeCell ref="D33:D34"/>
    <mergeCell ref="H33:H34"/>
    <mergeCell ref="E33:E34"/>
    <mergeCell ref="C33:C34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2"/>
  <sheetViews>
    <sheetView zoomScalePageLayoutView="0" workbookViewId="0" topLeftCell="A5">
      <selection activeCell="H5" sqref="A1:H16384"/>
    </sheetView>
  </sheetViews>
  <sheetFormatPr defaultColWidth="9.140625" defaultRowHeight="12.75"/>
  <cols>
    <col min="1" max="1" width="8.00390625" style="101" customWidth="1"/>
    <col min="2" max="2" width="34.421875" style="101" customWidth="1"/>
    <col min="3" max="3" width="13.00390625" style="148" customWidth="1"/>
    <col min="4" max="4" width="14.00390625" style="104" customWidth="1"/>
    <col min="5" max="5" width="13.00390625" style="104" customWidth="1"/>
    <col min="6" max="7" width="11.57421875" style="104" customWidth="1"/>
    <col min="8" max="8" width="12.140625" style="104" customWidth="1"/>
    <col min="9" max="9" width="9.140625" style="38" customWidth="1"/>
    <col min="10" max="16384" width="9.140625" style="1" customWidth="1"/>
  </cols>
  <sheetData>
    <row r="1" spans="1:9" s="5" customFormat="1" ht="58.5" customHeight="1">
      <c r="A1" s="54" t="s">
        <v>530</v>
      </c>
      <c r="B1" s="54"/>
      <c r="C1" s="54"/>
      <c r="D1" s="54"/>
      <c r="E1" s="54"/>
      <c r="F1" s="54"/>
      <c r="G1" s="54"/>
      <c r="H1" s="54"/>
      <c r="I1" s="45"/>
    </row>
    <row r="2" spans="1:8" ht="12.75" customHeight="1">
      <c r="A2" s="61"/>
      <c r="B2" s="58" t="s">
        <v>2</v>
      </c>
      <c r="C2" s="158"/>
      <c r="D2" s="58" t="s">
        <v>3</v>
      </c>
      <c r="E2" s="56" t="s">
        <v>535</v>
      </c>
      <c r="F2" s="58" t="s">
        <v>4</v>
      </c>
      <c r="G2" s="56" t="s">
        <v>268</v>
      </c>
      <c r="H2" s="56" t="s">
        <v>536</v>
      </c>
    </row>
    <row r="3" spans="1:8" ht="24.75" customHeight="1">
      <c r="A3" s="61"/>
      <c r="B3" s="58"/>
      <c r="C3" s="159"/>
      <c r="D3" s="58"/>
      <c r="E3" s="59"/>
      <c r="F3" s="58"/>
      <c r="G3" s="59"/>
      <c r="H3" s="59"/>
    </row>
    <row r="4" spans="1:8" ht="31.5">
      <c r="A4" s="61"/>
      <c r="B4" s="62" t="s">
        <v>69</v>
      </c>
      <c r="C4" s="131"/>
      <c r="D4" s="64">
        <f>D5+D6+D7+D8+D9+D10+D11+D12+D13+D14+D15+D16+D17+D18+D19+D20</f>
        <v>3406</v>
      </c>
      <c r="E4" s="64">
        <f>E5+E7+E8+E9+E20</f>
        <v>751</v>
      </c>
      <c r="F4" s="64">
        <f>F5+F7+F8+F9+F20</f>
        <v>1353.9</v>
      </c>
      <c r="G4" s="65">
        <f>F4/D4</f>
        <v>0.3975044039929536</v>
      </c>
      <c r="H4" s="65">
        <f>F4/E4</f>
        <v>1.8027962716378163</v>
      </c>
    </row>
    <row r="5" spans="1:8" ht="18.75">
      <c r="A5" s="61"/>
      <c r="B5" s="66" t="s">
        <v>321</v>
      </c>
      <c r="C5" s="132"/>
      <c r="D5" s="53">
        <v>375</v>
      </c>
      <c r="E5" s="53">
        <v>160</v>
      </c>
      <c r="F5" s="53">
        <v>111.1</v>
      </c>
      <c r="G5" s="65">
        <f aca="true" t="shared" si="0" ref="G5:G27">F5/D5</f>
        <v>0.2962666666666667</v>
      </c>
      <c r="H5" s="65">
        <f aca="true" t="shared" si="1" ref="H5:H27">F5/E5</f>
        <v>0.694375</v>
      </c>
    </row>
    <row r="6" spans="1:8" ht="18.75" hidden="1">
      <c r="A6" s="61"/>
      <c r="B6" s="66" t="s">
        <v>184</v>
      </c>
      <c r="C6" s="132"/>
      <c r="D6" s="53">
        <v>0</v>
      </c>
      <c r="E6" s="53">
        <v>0</v>
      </c>
      <c r="F6" s="53">
        <v>0</v>
      </c>
      <c r="G6" s="65" t="e">
        <f t="shared" si="0"/>
        <v>#DIV/0!</v>
      </c>
      <c r="H6" s="65" t="e">
        <f t="shared" si="1"/>
        <v>#DIV/0!</v>
      </c>
    </row>
    <row r="7" spans="1:8" ht="18.75">
      <c r="A7" s="61"/>
      <c r="B7" s="66" t="s">
        <v>6</v>
      </c>
      <c r="C7" s="132"/>
      <c r="D7" s="53">
        <v>318</v>
      </c>
      <c r="E7" s="53">
        <v>120</v>
      </c>
      <c r="F7" s="53">
        <v>419.9</v>
      </c>
      <c r="G7" s="65">
        <f t="shared" si="0"/>
        <v>1.320440251572327</v>
      </c>
      <c r="H7" s="65">
        <f t="shared" si="1"/>
        <v>3.4991666666666665</v>
      </c>
    </row>
    <row r="8" spans="1:8" ht="31.5">
      <c r="A8" s="61"/>
      <c r="B8" s="66" t="s">
        <v>332</v>
      </c>
      <c r="C8" s="132"/>
      <c r="D8" s="53">
        <v>128</v>
      </c>
      <c r="E8" s="53">
        <v>15</v>
      </c>
      <c r="F8" s="53">
        <v>32.1</v>
      </c>
      <c r="G8" s="65">
        <f t="shared" si="0"/>
        <v>0.25078125</v>
      </c>
      <c r="H8" s="65">
        <f t="shared" si="1"/>
        <v>2.14</v>
      </c>
    </row>
    <row r="9" spans="1:8" ht="18.75">
      <c r="A9" s="61"/>
      <c r="B9" s="66" t="s">
        <v>8</v>
      </c>
      <c r="C9" s="132"/>
      <c r="D9" s="53">
        <v>2570</v>
      </c>
      <c r="E9" s="53">
        <v>450</v>
      </c>
      <c r="F9" s="53">
        <v>788.3</v>
      </c>
      <c r="G9" s="65">
        <f t="shared" si="0"/>
        <v>0.3067315175097276</v>
      </c>
      <c r="H9" s="65">
        <f t="shared" si="1"/>
        <v>1.7517777777777777</v>
      </c>
    </row>
    <row r="10" spans="1:8" ht="18.75" hidden="1">
      <c r="A10" s="61"/>
      <c r="B10" s="66" t="s">
        <v>324</v>
      </c>
      <c r="C10" s="132"/>
      <c r="D10" s="53"/>
      <c r="E10" s="53">
        <v>9</v>
      </c>
      <c r="F10" s="53">
        <v>0</v>
      </c>
      <c r="G10" s="65" t="e">
        <f t="shared" si="0"/>
        <v>#DIV/0!</v>
      </c>
      <c r="H10" s="65">
        <f t="shared" si="1"/>
        <v>0</v>
      </c>
    </row>
    <row r="11" spans="1:8" ht="31.5" hidden="1">
      <c r="A11" s="61"/>
      <c r="B11" s="66" t="s">
        <v>9</v>
      </c>
      <c r="C11" s="132"/>
      <c r="D11" s="53">
        <v>0</v>
      </c>
      <c r="E11" s="53">
        <v>0</v>
      </c>
      <c r="F11" s="53">
        <v>0</v>
      </c>
      <c r="G11" s="65" t="e">
        <f t="shared" si="0"/>
        <v>#DIV/0!</v>
      </c>
      <c r="H11" s="65" t="e">
        <f t="shared" si="1"/>
        <v>#DIV/0!</v>
      </c>
    </row>
    <row r="12" spans="1:8" ht="18.75" hidden="1">
      <c r="A12" s="61"/>
      <c r="B12" s="66" t="s">
        <v>10</v>
      </c>
      <c r="C12" s="132"/>
      <c r="D12" s="53">
        <v>0</v>
      </c>
      <c r="E12" s="53">
        <v>0</v>
      </c>
      <c r="F12" s="53">
        <v>0</v>
      </c>
      <c r="G12" s="65" t="e">
        <f t="shared" si="0"/>
        <v>#DIV/0!</v>
      </c>
      <c r="H12" s="65" t="e">
        <f t="shared" si="1"/>
        <v>#DIV/0!</v>
      </c>
    </row>
    <row r="13" spans="1:8" ht="18.75" hidden="1">
      <c r="A13" s="61"/>
      <c r="B13" s="66" t="s">
        <v>11</v>
      </c>
      <c r="C13" s="132"/>
      <c r="D13" s="53">
        <v>0</v>
      </c>
      <c r="E13" s="53">
        <v>0</v>
      </c>
      <c r="F13" s="53">
        <v>0</v>
      </c>
      <c r="G13" s="65" t="e">
        <f t="shared" si="0"/>
        <v>#DIV/0!</v>
      </c>
      <c r="H13" s="65" t="e">
        <f t="shared" si="1"/>
        <v>#DIV/0!</v>
      </c>
    </row>
    <row r="14" spans="1:8" ht="18.75" hidden="1">
      <c r="A14" s="61"/>
      <c r="B14" s="66" t="s">
        <v>13</v>
      </c>
      <c r="C14" s="132"/>
      <c r="D14" s="53">
        <v>0</v>
      </c>
      <c r="E14" s="53">
        <v>0</v>
      </c>
      <c r="F14" s="53">
        <v>0</v>
      </c>
      <c r="G14" s="65" t="e">
        <f t="shared" si="0"/>
        <v>#DIV/0!</v>
      </c>
      <c r="H14" s="65" t="e">
        <f t="shared" si="1"/>
        <v>#DIV/0!</v>
      </c>
    </row>
    <row r="15" spans="1:8" ht="23.25" customHeight="1" hidden="1">
      <c r="A15" s="61"/>
      <c r="B15" s="66" t="s">
        <v>14</v>
      </c>
      <c r="C15" s="132"/>
      <c r="D15" s="53">
        <v>0</v>
      </c>
      <c r="E15" s="53">
        <v>0</v>
      </c>
      <c r="F15" s="53">
        <v>0</v>
      </c>
      <c r="G15" s="65" t="e">
        <f t="shared" si="0"/>
        <v>#DIV/0!</v>
      </c>
      <c r="H15" s="65" t="e">
        <f t="shared" si="1"/>
        <v>#DIV/0!</v>
      </c>
    </row>
    <row r="16" spans="1:8" ht="47.25" hidden="1">
      <c r="A16" s="61"/>
      <c r="B16" s="66" t="s">
        <v>15</v>
      </c>
      <c r="C16" s="132"/>
      <c r="D16" s="53">
        <v>0</v>
      </c>
      <c r="E16" s="53">
        <v>0</v>
      </c>
      <c r="F16" s="53">
        <v>0</v>
      </c>
      <c r="G16" s="65" t="e">
        <f t="shared" si="0"/>
        <v>#DIV/0!</v>
      </c>
      <c r="H16" s="65" t="e">
        <f t="shared" si="1"/>
        <v>#DIV/0!</v>
      </c>
    </row>
    <row r="17" spans="1:8" ht="31.5" hidden="1">
      <c r="A17" s="61"/>
      <c r="B17" s="66" t="s">
        <v>194</v>
      </c>
      <c r="C17" s="132"/>
      <c r="D17" s="53">
        <v>0</v>
      </c>
      <c r="E17" s="53">
        <v>0</v>
      </c>
      <c r="F17" s="53">
        <v>0</v>
      </c>
      <c r="G17" s="65" t="e">
        <f t="shared" si="0"/>
        <v>#DIV/0!</v>
      </c>
      <c r="H17" s="65" t="e">
        <f t="shared" si="1"/>
        <v>#DIV/0!</v>
      </c>
    </row>
    <row r="18" spans="1:8" ht="18.75" hidden="1">
      <c r="A18" s="61"/>
      <c r="B18" s="66" t="s">
        <v>100</v>
      </c>
      <c r="C18" s="132"/>
      <c r="D18" s="53">
        <v>0</v>
      </c>
      <c r="E18" s="53">
        <v>0</v>
      </c>
      <c r="F18" s="53">
        <v>0</v>
      </c>
      <c r="G18" s="65" t="e">
        <f t="shared" si="0"/>
        <v>#DIV/0!</v>
      </c>
      <c r="H18" s="65" t="e">
        <f t="shared" si="1"/>
        <v>#DIV/0!</v>
      </c>
    </row>
    <row r="19" spans="1:8" ht="18.75" hidden="1">
      <c r="A19" s="61"/>
      <c r="B19" s="66" t="s">
        <v>18</v>
      </c>
      <c r="C19" s="132"/>
      <c r="D19" s="53">
        <v>0</v>
      </c>
      <c r="E19" s="53">
        <v>0</v>
      </c>
      <c r="F19" s="53">
        <v>0</v>
      </c>
      <c r="G19" s="65" t="e">
        <f t="shared" si="0"/>
        <v>#DIV/0!</v>
      </c>
      <c r="H19" s="65" t="e">
        <f t="shared" si="1"/>
        <v>#DIV/0!</v>
      </c>
    </row>
    <row r="20" spans="1:8" ht="18.75">
      <c r="A20" s="61"/>
      <c r="B20" s="99" t="s">
        <v>324</v>
      </c>
      <c r="C20" s="132"/>
      <c r="D20" s="53">
        <v>15</v>
      </c>
      <c r="E20" s="53">
        <v>6</v>
      </c>
      <c r="F20" s="53">
        <v>2.5</v>
      </c>
      <c r="G20" s="65">
        <f t="shared" si="0"/>
        <v>0.16666666666666666</v>
      </c>
      <c r="H20" s="65">
        <f t="shared" si="1"/>
        <v>0.4166666666666667</v>
      </c>
    </row>
    <row r="21" spans="1:8" ht="38.25" customHeight="1">
      <c r="A21" s="61"/>
      <c r="B21" s="62" t="s">
        <v>68</v>
      </c>
      <c r="C21" s="133"/>
      <c r="D21" s="53">
        <f>D22+D23+D24+D25+D26</f>
        <v>216.9</v>
      </c>
      <c r="E21" s="53">
        <f>E22+E23+E24+E25+E26</f>
        <v>124</v>
      </c>
      <c r="F21" s="53">
        <f>F22+F23+F24+F25+F26</f>
        <v>56.3</v>
      </c>
      <c r="G21" s="65">
        <f t="shared" si="0"/>
        <v>0.25956662056247115</v>
      </c>
      <c r="H21" s="65">
        <f t="shared" si="1"/>
        <v>0.4540322580645161</v>
      </c>
    </row>
    <row r="22" spans="1:8" ht="18.75">
      <c r="A22" s="61"/>
      <c r="B22" s="66" t="s">
        <v>20</v>
      </c>
      <c r="C22" s="132"/>
      <c r="D22" s="53">
        <v>103</v>
      </c>
      <c r="E22" s="53">
        <v>51.5</v>
      </c>
      <c r="F22" s="160" t="s">
        <v>566</v>
      </c>
      <c r="G22" s="65">
        <f t="shared" si="0"/>
        <v>0.31844660194174756</v>
      </c>
      <c r="H22" s="65">
        <f t="shared" si="1"/>
        <v>0.6368932038834951</v>
      </c>
    </row>
    <row r="23" spans="1:8" ht="18.75">
      <c r="A23" s="61"/>
      <c r="B23" s="66" t="s">
        <v>86</v>
      </c>
      <c r="C23" s="132"/>
      <c r="D23" s="53">
        <v>82.9</v>
      </c>
      <c r="E23" s="53">
        <v>41.5</v>
      </c>
      <c r="F23" s="161">
        <v>23.5</v>
      </c>
      <c r="G23" s="65">
        <f t="shared" si="0"/>
        <v>0.2834740651387213</v>
      </c>
      <c r="H23" s="65">
        <f t="shared" si="1"/>
        <v>0.5662650602409639</v>
      </c>
    </row>
    <row r="24" spans="1:8" ht="94.5" hidden="1">
      <c r="A24" s="61"/>
      <c r="B24" s="66" t="s">
        <v>457</v>
      </c>
      <c r="C24" s="132"/>
      <c r="D24" s="53">
        <v>0</v>
      </c>
      <c r="E24" s="53">
        <v>0</v>
      </c>
      <c r="F24" s="161">
        <v>0</v>
      </c>
      <c r="G24" s="65" t="e">
        <f t="shared" si="0"/>
        <v>#DIV/0!</v>
      </c>
      <c r="H24" s="65" t="e">
        <f t="shared" si="1"/>
        <v>#DIV/0!</v>
      </c>
    </row>
    <row r="25" spans="1:8" ht="63">
      <c r="A25" s="61"/>
      <c r="B25" s="66" t="s">
        <v>494</v>
      </c>
      <c r="C25" s="132"/>
      <c r="D25" s="53">
        <v>10</v>
      </c>
      <c r="E25" s="53">
        <v>10</v>
      </c>
      <c r="F25" s="161">
        <v>0</v>
      </c>
      <c r="G25" s="65">
        <f t="shared" si="0"/>
        <v>0</v>
      </c>
      <c r="H25" s="65">
        <v>0</v>
      </c>
    </row>
    <row r="26" spans="1:8" ht="47.25">
      <c r="A26" s="61"/>
      <c r="B26" s="66" t="s">
        <v>495</v>
      </c>
      <c r="C26" s="132"/>
      <c r="D26" s="53">
        <v>21</v>
      </c>
      <c r="E26" s="53">
        <v>21</v>
      </c>
      <c r="F26" s="161">
        <v>0</v>
      </c>
      <c r="G26" s="65">
        <f t="shared" si="0"/>
        <v>0</v>
      </c>
      <c r="H26" s="65">
        <v>0</v>
      </c>
    </row>
    <row r="27" spans="1:8" ht="26.25" customHeight="1">
      <c r="A27" s="61"/>
      <c r="B27" s="62" t="s">
        <v>23</v>
      </c>
      <c r="C27" s="135"/>
      <c r="D27" s="53">
        <f>D4+D21</f>
        <v>3622.9</v>
      </c>
      <c r="E27" s="53">
        <f>E4+E21</f>
        <v>875</v>
      </c>
      <c r="F27" s="53">
        <f>F4+F21</f>
        <v>1410.2</v>
      </c>
      <c r="G27" s="65">
        <f t="shared" si="0"/>
        <v>0.3892461839962461</v>
      </c>
      <c r="H27" s="65">
        <f t="shared" si="1"/>
        <v>1.611657142857143</v>
      </c>
    </row>
    <row r="28" spans="1:8" ht="40.5" customHeight="1" hidden="1">
      <c r="A28" s="61"/>
      <c r="B28" s="66" t="s">
        <v>92</v>
      </c>
      <c r="C28" s="132"/>
      <c r="D28" s="53">
        <f>D4</f>
        <v>3406</v>
      </c>
      <c r="E28" s="53">
        <f>E4</f>
        <v>751</v>
      </c>
      <c r="F28" s="53">
        <f>F4</f>
        <v>1353.9</v>
      </c>
      <c r="G28" s="65">
        <f>F28/D28</f>
        <v>0.3975044039929536</v>
      </c>
      <c r="H28" s="65">
        <f>F28/E28</f>
        <v>1.8027962716378163</v>
      </c>
    </row>
    <row r="29" spans="1:8" ht="12.75">
      <c r="A29" s="68"/>
      <c r="B29" s="162"/>
      <c r="C29" s="162"/>
      <c r="D29" s="162"/>
      <c r="E29" s="162"/>
      <c r="F29" s="162"/>
      <c r="G29" s="162"/>
      <c r="H29" s="163"/>
    </row>
    <row r="30" spans="1:8" ht="15" customHeight="1">
      <c r="A30" s="152" t="s">
        <v>133</v>
      </c>
      <c r="B30" s="153" t="s">
        <v>24</v>
      </c>
      <c r="C30" s="150" t="s">
        <v>155</v>
      </c>
      <c r="D30" s="73" t="s">
        <v>3</v>
      </c>
      <c r="E30" s="74" t="s">
        <v>535</v>
      </c>
      <c r="F30" s="73" t="s">
        <v>4</v>
      </c>
      <c r="G30" s="74" t="s">
        <v>268</v>
      </c>
      <c r="H30" s="74" t="s">
        <v>536</v>
      </c>
    </row>
    <row r="31" spans="1:8" ht="24.75" customHeight="1">
      <c r="A31" s="152"/>
      <c r="B31" s="153"/>
      <c r="C31" s="151"/>
      <c r="D31" s="73"/>
      <c r="E31" s="76"/>
      <c r="F31" s="73"/>
      <c r="G31" s="76"/>
      <c r="H31" s="76"/>
    </row>
    <row r="32" spans="1:8" ht="31.5">
      <c r="A32" s="67" t="s">
        <v>56</v>
      </c>
      <c r="B32" s="62" t="s">
        <v>25</v>
      </c>
      <c r="C32" s="133"/>
      <c r="D32" s="64">
        <f>D33+D37+D38+D36</f>
        <v>2106.5</v>
      </c>
      <c r="E32" s="64">
        <f>E33+E37+E38+E36</f>
        <v>1035.3999999999999</v>
      </c>
      <c r="F32" s="64">
        <f>F33+F37+F38+F36</f>
        <v>572.4</v>
      </c>
      <c r="G32" s="65">
        <f>F32/D32</f>
        <v>0.2717303584144315</v>
      </c>
      <c r="H32" s="65">
        <f>F32/E32</f>
        <v>0.5528298242225227</v>
      </c>
    </row>
    <row r="33" spans="1:8" ht="110.25" customHeight="1">
      <c r="A33" s="63" t="s">
        <v>59</v>
      </c>
      <c r="B33" s="66" t="s">
        <v>136</v>
      </c>
      <c r="C33" s="132" t="s">
        <v>59</v>
      </c>
      <c r="D33" s="53">
        <v>2051.5</v>
      </c>
      <c r="E33" s="53">
        <v>1032.8</v>
      </c>
      <c r="F33" s="53">
        <v>571</v>
      </c>
      <c r="G33" s="65">
        <f aca="true" t="shared" si="2" ref="G33:G87">F33/D33</f>
        <v>0.2783329271264928</v>
      </c>
      <c r="H33" s="65">
        <f aca="true" t="shared" si="3" ref="H33:H87">F33/E33</f>
        <v>0.55286599535244</v>
      </c>
    </row>
    <row r="34" spans="1:8" ht="110.25" customHeight="1" hidden="1">
      <c r="A34" s="63" t="s">
        <v>60</v>
      </c>
      <c r="B34" s="66"/>
      <c r="C34" s="132"/>
      <c r="D34" s="53"/>
      <c r="E34" s="53"/>
      <c r="F34" s="53"/>
      <c r="G34" s="65" t="e">
        <f t="shared" si="2"/>
        <v>#DIV/0!</v>
      </c>
      <c r="H34" s="65" t="e">
        <f t="shared" si="3"/>
        <v>#DIV/0!</v>
      </c>
    </row>
    <row r="35" spans="1:8" ht="33.75" customHeight="1" hidden="1">
      <c r="A35" s="63" t="s">
        <v>159</v>
      </c>
      <c r="B35" s="66" t="s">
        <v>267</v>
      </c>
      <c r="C35" s="132" t="s">
        <v>159</v>
      </c>
      <c r="D35" s="53">
        <f>D36</f>
        <v>0</v>
      </c>
      <c r="E35" s="53">
        <f>E36</f>
        <v>0</v>
      </c>
      <c r="F35" s="53">
        <f>F36</f>
        <v>0</v>
      </c>
      <c r="G35" s="65" t="e">
        <f t="shared" si="2"/>
        <v>#DIV/0!</v>
      </c>
      <c r="H35" s="65" t="e">
        <f t="shared" si="3"/>
        <v>#DIV/0!</v>
      </c>
    </row>
    <row r="36" spans="1:8" ht="33.75" customHeight="1" hidden="1">
      <c r="A36" s="63"/>
      <c r="B36" s="66" t="s">
        <v>296</v>
      </c>
      <c r="C36" s="132" t="s">
        <v>295</v>
      </c>
      <c r="D36" s="53">
        <v>0</v>
      </c>
      <c r="E36" s="53">
        <v>0</v>
      </c>
      <c r="F36" s="53">
        <v>0</v>
      </c>
      <c r="G36" s="65" t="e">
        <f t="shared" si="2"/>
        <v>#DIV/0!</v>
      </c>
      <c r="H36" s="65" t="e">
        <f t="shared" si="3"/>
        <v>#DIV/0!</v>
      </c>
    </row>
    <row r="37" spans="1:8" ht="24" customHeight="1">
      <c r="A37" s="63" t="s">
        <v>61</v>
      </c>
      <c r="B37" s="66" t="s">
        <v>27</v>
      </c>
      <c r="C37" s="132" t="s">
        <v>61</v>
      </c>
      <c r="D37" s="53">
        <v>50</v>
      </c>
      <c r="E37" s="53">
        <v>0</v>
      </c>
      <c r="F37" s="53">
        <v>0</v>
      </c>
      <c r="G37" s="65">
        <f t="shared" si="2"/>
        <v>0</v>
      </c>
      <c r="H37" s="65">
        <v>0</v>
      </c>
    </row>
    <row r="38" spans="1:8" ht="33.75" customHeight="1">
      <c r="A38" s="63" t="s">
        <v>110</v>
      </c>
      <c r="B38" s="66" t="s">
        <v>107</v>
      </c>
      <c r="C38" s="132"/>
      <c r="D38" s="53">
        <f>D41+D39+D40+D42</f>
        <v>5</v>
      </c>
      <c r="E38" s="53">
        <f>E41+E39+E40+E42</f>
        <v>2.6</v>
      </c>
      <c r="F38" s="53">
        <f>F41+F39+F40+F42</f>
        <v>1.4</v>
      </c>
      <c r="G38" s="65">
        <f t="shared" si="2"/>
        <v>0.27999999999999997</v>
      </c>
      <c r="H38" s="65">
        <f t="shared" si="3"/>
        <v>0.5384615384615384</v>
      </c>
    </row>
    <row r="39" spans="1:8" ht="69" customHeight="1" hidden="1">
      <c r="A39" s="63"/>
      <c r="B39" s="79" t="s">
        <v>162</v>
      </c>
      <c r="C39" s="132" t="s">
        <v>207</v>
      </c>
      <c r="D39" s="53">
        <v>0</v>
      </c>
      <c r="E39" s="53">
        <v>0</v>
      </c>
      <c r="F39" s="53">
        <v>0</v>
      </c>
      <c r="G39" s="65" t="e">
        <f t="shared" si="2"/>
        <v>#DIV/0!</v>
      </c>
      <c r="H39" s="65" t="e">
        <f t="shared" si="3"/>
        <v>#DIV/0!</v>
      </c>
    </row>
    <row r="40" spans="1:8" ht="51" customHeight="1" hidden="1">
      <c r="A40" s="63"/>
      <c r="B40" s="79" t="s">
        <v>282</v>
      </c>
      <c r="C40" s="132" t="s">
        <v>235</v>
      </c>
      <c r="D40" s="53">
        <v>0</v>
      </c>
      <c r="E40" s="53">
        <v>0</v>
      </c>
      <c r="F40" s="53">
        <v>0</v>
      </c>
      <c r="G40" s="65" t="e">
        <f t="shared" si="2"/>
        <v>#DIV/0!</v>
      </c>
      <c r="H40" s="65" t="e">
        <f t="shared" si="3"/>
        <v>#DIV/0!</v>
      </c>
    </row>
    <row r="41" spans="1:9" s="16" customFormat="1" ht="31.5">
      <c r="A41" s="78"/>
      <c r="B41" s="79" t="s">
        <v>96</v>
      </c>
      <c r="C41" s="142" t="s">
        <v>164</v>
      </c>
      <c r="D41" s="49">
        <v>5</v>
      </c>
      <c r="E41" s="49">
        <v>2.6</v>
      </c>
      <c r="F41" s="49">
        <v>1.4</v>
      </c>
      <c r="G41" s="65">
        <f t="shared" si="2"/>
        <v>0.27999999999999997</v>
      </c>
      <c r="H41" s="65">
        <f t="shared" si="3"/>
        <v>0.5384615384615384</v>
      </c>
      <c r="I41" s="42"/>
    </row>
    <row r="42" spans="1:9" s="16" customFormat="1" ht="47.25" hidden="1">
      <c r="A42" s="78"/>
      <c r="B42" s="79" t="s">
        <v>260</v>
      </c>
      <c r="C42" s="142" t="s">
        <v>259</v>
      </c>
      <c r="D42" s="49">
        <v>0</v>
      </c>
      <c r="E42" s="49"/>
      <c r="F42" s="49">
        <v>0</v>
      </c>
      <c r="G42" s="65" t="e">
        <f t="shared" si="2"/>
        <v>#DIV/0!</v>
      </c>
      <c r="H42" s="65" t="e">
        <f t="shared" si="3"/>
        <v>#DIV/0!</v>
      </c>
      <c r="I42" s="42"/>
    </row>
    <row r="43" spans="1:8" ht="33.75" customHeight="1">
      <c r="A43" s="67" t="s">
        <v>93</v>
      </c>
      <c r="B43" s="62" t="s">
        <v>88</v>
      </c>
      <c r="C43" s="133"/>
      <c r="D43" s="64">
        <f>D44</f>
        <v>82.9</v>
      </c>
      <c r="E43" s="64">
        <f>E44</f>
        <v>41.5</v>
      </c>
      <c r="F43" s="64">
        <f>F44</f>
        <v>23.5</v>
      </c>
      <c r="G43" s="65">
        <f t="shared" si="2"/>
        <v>0.2834740651387213</v>
      </c>
      <c r="H43" s="65">
        <f t="shared" si="3"/>
        <v>0.5662650602409639</v>
      </c>
    </row>
    <row r="44" spans="1:8" ht="63">
      <c r="A44" s="63" t="s">
        <v>94</v>
      </c>
      <c r="B44" s="66" t="s">
        <v>140</v>
      </c>
      <c r="C44" s="132" t="s">
        <v>479</v>
      </c>
      <c r="D44" s="53">
        <v>82.9</v>
      </c>
      <c r="E44" s="53">
        <v>41.5</v>
      </c>
      <c r="F44" s="53">
        <v>23.5</v>
      </c>
      <c r="G44" s="65">
        <f t="shared" si="2"/>
        <v>0.2834740651387213</v>
      </c>
      <c r="H44" s="65">
        <f t="shared" si="3"/>
        <v>0.5662650602409639</v>
      </c>
    </row>
    <row r="45" spans="1:8" ht="31.5" hidden="1">
      <c r="A45" s="67" t="s">
        <v>62</v>
      </c>
      <c r="B45" s="62" t="s">
        <v>30</v>
      </c>
      <c r="C45" s="133"/>
      <c r="D45" s="64">
        <f aca="true" t="shared" si="4" ref="D45:F46">D46</f>
        <v>0</v>
      </c>
      <c r="E45" s="64">
        <f t="shared" si="4"/>
        <v>0</v>
      </c>
      <c r="F45" s="64">
        <f t="shared" si="4"/>
        <v>0</v>
      </c>
      <c r="G45" s="65" t="e">
        <f t="shared" si="2"/>
        <v>#DIV/0!</v>
      </c>
      <c r="H45" s="65" t="e">
        <f t="shared" si="3"/>
        <v>#DIV/0!</v>
      </c>
    </row>
    <row r="46" spans="1:8" ht="31.5" hidden="1">
      <c r="A46" s="63" t="s">
        <v>95</v>
      </c>
      <c r="B46" s="66" t="s">
        <v>90</v>
      </c>
      <c r="C46" s="132"/>
      <c r="D46" s="53">
        <f t="shared" si="4"/>
        <v>0</v>
      </c>
      <c r="E46" s="53">
        <f t="shared" si="4"/>
        <v>0</v>
      </c>
      <c r="F46" s="53">
        <f t="shared" si="4"/>
        <v>0</v>
      </c>
      <c r="G46" s="65" t="e">
        <f t="shared" si="2"/>
        <v>#DIV/0!</v>
      </c>
      <c r="H46" s="65" t="e">
        <f t="shared" si="3"/>
        <v>#DIV/0!</v>
      </c>
    </row>
    <row r="47" spans="1:9" s="16" customFormat="1" ht="54.75" customHeight="1" hidden="1">
      <c r="A47" s="78"/>
      <c r="B47" s="79" t="s">
        <v>158</v>
      </c>
      <c r="C47" s="142" t="s">
        <v>157</v>
      </c>
      <c r="D47" s="49">
        <v>0</v>
      </c>
      <c r="E47" s="49">
        <v>0</v>
      </c>
      <c r="F47" s="49">
        <v>0</v>
      </c>
      <c r="G47" s="65" t="e">
        <f t="shared" si="2"/>
        <v>#DIV/0!</v>
      </c>
      <c r="H47" s="65" t="e">
        <f t="shared" si="3"/>
        <v>#DIV/0!</v>
      </c>
      <c r="I47" s="42"/>
    </row>
    <row r="48" spans="1:9" s="16" customFormat="1" ht="18.75" customHeight="1">
      <c r="A48" s="67" t="s">
        <v>63</v>
      </c>
      <c r="B48" s="62" t="s">
        <v>31</v>
      </c>
      <c r="C48" s="133"/>
      <c r="D48" s="64">
        <f>D49</f>
        <v>63</v>
      </c>
      <c r="E48" s="64">
        <f>E49</f>
        <v>21</v>
      </c>
      <c r="F48" s="64">
        <f>F49</f>
        <v>0</v>
      </c>
      <c r="G48" s="65">
        <f t="shared" si="2"/>
        <v>0</v>
      </c>
      <c r="H48" s="65">
        <f t="shared" si="3"/>
        <v>0</v>
      </c>
      <c r="I48" s="42"/>
    </row>
    <row r="49" spans="1:9" s="16" customFormat="1" ht="39.75" customHeight="1">
      <c r="A49" s="87" t="s">
        <v>64</v>
      </c>
      <c r="B49" s="99" t="s">
        <v>105</v>
      </c>
      <c r="C49" s="132"/>
      <c r="D49" s="53">
        <f>D50+D51</f>
        <v>63</v>
      </c>
      <c r="E49" s="53">
        <f>E50+E51</f>
        <v>21</v>
      </c>
      <c r="F49" s="53">
        <f>F50+F51</f>
        <v>0</v>
      </c>
      <c r="G49" s="65">
        <f t="shared" si="2"/>
        <v>0</v>
      </c>
      <c r="H49" s="65">
        <f t="shared" si="3"/>
        <v>0</v>
      </c>
      <c r="I49" s="42"/>
    </row>
    <row r="50" spans="1:9" s="16" customFormat="1" ht="49.5" customHeight="1">
      <c r="A50" s="78"/>
      <c r="B50" s="92" t="s">
        <v>105</v>
      </c>
      <c r="C50" s="142" t="s">
        <v>211</v>
      </c>
      <c r="D50" s="49">
        <v>60</v>
      </c>
      <c r="E50" s="49">
        <v>21</v>
      </c>
      <c r="F50" s="49">
        <v>0</v>
      </c>
      <c r="G50" s="65">
        <f t="shared" si="2"/>
        <v>0</v>
      </c>
      <c r="H50" s="65">
        <f t="shared" si="3"/>
        <v>0</v>
      </c>
      <c r="I50" s="42"/>
    </row>
    <row r="51" spans="1:9" s="16" customFormat="1" ht="115.5" customHeight="1">
      <c r="A51" s="78"/>
      <c r="B51" s="92" t="s">
        <v>414</v>
      </c>
      <c r="C51" s="142" t="s">
        <v>413</v>
      </c>
      <c r="D51" s="49">
        <v>3</v>
      </c>
      <c r="E51" s="49">
        <v>0</v>
      </c>
      <c r="F51" s="49">
        <v>0</v>
      </c>
      <c r="G51" s="65">
        <f t="shared" si="2"/>
        <v>0</v>
      </c>
      <c r="H51" s="65">
        <v>0</v>
      </c>
      <c r="I51" s="42"/>
    </row>
    <row r="52" spans="1:8" ht="47.25">
      <c r="A52" s="67" t="s">
        <v>65</v>
      </c>
      <c r="B52" s="62" t="s">
        <v>32</v>
      </c>
      <c r="C52" s="133"/>
      <c r="D52" s="64">
        <f>D53</f>
        <v>1471.5</v>
      </c>
      <c r="E52" s="64">
        <f>E53</f>
        <v>703.6</v>
      </c>
      <c r="F52" s="64">
        <f>F53</f>
        <v>123.9</v>
      </c>
      <c r="G52" s="65">
        <f t="shared" si="2"/>
        <v>0.08419979612640163</v>
      </c>
      <c r="H52" s="65">
        <f t="shared" si="3"/>
        <v>0.1760943718021603</v>
      </c>
    </row>
    <row r="53" spans="1:8" ht="18.75">
      <c r="A53" s="63" t="s">
        <v>35</v>
      </c>
      <c r="B53" s="66" t="s">
        <v>36</v>
      </c>
      <c r="C53" s="132"/>
      <c r="D53" s="53">
        <f>D57+D72</f>
        <v>1471.5</v>
      </c>
      <c r="E53" s="53">
        <f>E57+E72</f>
        <v>703.6</v>
      </c>
      <c r="F53" s="53">
        <f>F57+F72</f>
        <v>123.9</v>
      </c>
      <c r="G53" s="65">
        <f t="shared" si="2"/>
        <v>0.08419979612640163</v>
      </c>
      <c r="H53" s="65">
        <f t="shared" si="3"/>
        <v>0.1760943718021603</v>
      </c>
    </row>
    <row r="54" spans="1:8" ht="47.25" hidden="1">
      <c r="A54" s="63"/>
      <c r="B54" s="79" t="s">
        <v>301</v>
      </c>
      <c r="C54" s="142" t="s">
        <v>300</v>
      </c>
      <c r="D54" s="53">
        <v>0</v>
      </c>
      <c r="E54" s="53">
        <v>0</v>
      </c>
      <c r="F54" s="53">
        <v>0</v>
      </c>
      <c r="G54" s="65" t="e">
        <f t="shared" si="2"/>
        <v>#DIV/0!</v>
      </c>
      <c r="H54" s="65" t="e">
        <f t="shared" si="3"/>
        <v>#DIV/0!</v>
      </c>
    </row>
    <row r="55" spans="1:8" ht="47.25" hidden="1">
      <c r="A55" s="63"/>
      <c r="B55" s="79" t="s">
        <v>303</v>
      </c>
      <c r="C55" s="142" t="s">
        <v>302</v>
      </c>
      <c r="D55" s="53">
        <v>0</v>
      </c>
      <c r="E55" s="53">
        <v>0</v>
      </c>
      <c r="F55" s="53">
        <v>0</v>
      </c>
      <c r="G55" s="65" t="e">
        <f t="shared" si="2"/>
        <v>#DIV/0!</v>
      </c>
      <c r="H55" s="65" t="e">
        <f t="shared" si="3"/>
        <v>#DIV/0!</v>
      </c>
    </row>
    <row r="56" spans="1:8" ht="47.25" hidden="1">
      <c r="A56" s="63"/>
      <c r="B56" s="79" t="s">
        <v>305</v>
      </c>
      <c r="C56" s="142" t="s">
        <v>304</v>
      </c>
      <c r="D56" s="53">
        <v>0</v>
      </c>
      <c r="E56" s="53">
        <v>0</v>
      </c>
      <c r="F56" s="53">
        <v>0</v>
      </c>
      <c r="G56" s="65" t="e">
        <f t="shared" si="2"/>
        <v>#DIV/0!</v>
      </c>
      <c r="H56" s="65" t="e">
        <f t="shared" si="3"/>
        <v>#DIV/0!</v>
      </c>
    </row>
    <row r="57" spans="1:8" ht="63">
      <c r="A57" s="63"/>
      <c r="B57" s="79" t="s">
        <v>385</v>
      </c>
      <c r="C57" s="142" t="s">
        <v>412</v>
      </c>
      <c r="D57" s="53">
        <f>D58+D59+D60+D61+D62+D63+D64+D65+D66+D67+D70+D71+D69+D68</f>
        <v>1370.5</v>
      </c>
      <c r="E57" s="53">
        <f>E58+E59+E60+E61+E62+E63+E64+E65+E66+E67+E70+E71+E69+E68</f>
        <v>703.6</v>
      </c>
      <c r="F57" s="53">
        <f>F58+F59+F60+F61+F62+F63+F64+F65+F66+F67+F70+F71+F69+F68</f>
        <v>123.9</v>
      </c>
      <c r="G57" s="65">
        <f t="shared" si="2"/>
        <v>0.09040496169281284</v>
      </c>
      <c r="H57" s="65">
        <f t="shared" si="3"/>
        <v>0.1760943718021603</v>
      </c>
    </row>
    <row r="58" spans="1:8" ht="31.5">
      <c r="A58" s="63"/>
      <c r="B58" s="79" t="s">
        <v>389</v>
      </c>
      <c r="C58" s="164" t="s">
        <v>388</v>
      </c>
      <c r="D58" s="165">
        <v>20</v>
      </c>
      <c r="E58" s="166">
        <v>7</v>
      </c>
      <c r="F58" s="53">
        <v>0</v>
      </c>
      <c r="G58" s="65">
        <f t="shared" si="2"/>
        <v>0</v>
      </c>
      <c r="H58" s="65">
        <v>0</v>
      </c>
    </row>
    <row r="59" spans="1:8" ht="31.5">
      <c r="A59" s="63"/>
      <c r="B59" s="79" t="s">
        <v>391</v>
      </c>
      <c r="C59" s="164" t="s">
        <v>390</v>
      </c>
      <c r="D59" s="165">
        <v>100</v>
      </c>
      <c r="E59" s="166">
        <v>35</v>
      </c>
      <c r="F59" s="53">
        <v>0</v>
      </c>
      <c r="G59" s="65">
        <f t="shared" si="2"/>
        <v>0</v>
      </c>
      <c r="H59" s="65">
        <f t="shared" si="3"/>
        <v>0</v>
      </c>
    </row>
    <row r="60" spans="1:8" ht="31.5">
      <c r="A60" s="63"/>
      <c r="B60" s="79" t="s">
        <v>416</v>
      </c>
      <c r="C60" s="164" t="s">
        <v>415</v>
      </c>
      <c r="D60" s="165">
        <v>20</v>
      </c>
      <c r="E60" s="166">
        <v>7</v>
      </c>
      <c r="F60" s="53">
        <v>0</v>
      </c>
      <c r="G60" s="65">
        <f t="shared" si="2"/>
        <v>0</v>
      </c>
      <c r="H60" s="65">
        <f t="shared" si="3"/>
        <v>0</v>
      </c>
    </row>
    <row r="61" spans="1:8" ht="31.5">
      <c r="A61" s="63"/>
      <c r="B61" s="79" t="s">
        <v>418</v>
      </c>
      <c r="C61" s="164" t="s">
        <v>417</v>
      </c>
      <c r="D61" s="165">
        <v>20</v>
      </c>
      <c r="E61" s="166">
        <v>7</v>
      </c>
      <c r="F61" s="53">
        <v>0</v>
      </c>
      <c r="G61" s="65">
        <f t="shared" si="2"/>
        <v>0</v>
      </c>
      <c r="H61" s="65">
        <f t="shared" si="3"/>
        <v>0</v>
      </c>
    </row>
    <row r="62" spans="1:8" ht="39.75" customHeight="1">
      <c r="A62" s="63"/>
      <c r="B62" s="79" t="s">
        <v>397</v>
      </c>
      <c r="C62" s="164" t="s">
        <v>396</v>
      </c>
      <c r="D62" s="165">
        <v>268</v>
      </c>
      <c r="E62" s="166">
        <v>93.8</v>
      </c>
      <c r="F62" s="53">
        <v>43.3</v>
      </c>
      <c r="G62" s="65">
        <f t="shared" si="2"/>
        <v>0.16156716417910447</v>
      </c>
      <c r="H62" s="65">
        <f t="shared" si="3"/>
        <v>0.4616204690831556</v>
      </c>
    </row>
    <row r="63" spans="1:8" ht="31.5">
      <c r="A63" s="63"/>
      <c r="B63" s="79" t="s">
        <v>403</v>
      </c>
      <c r="C63" s="164" t="s">
        <v>402</v>
      </c>
      <c r="D63" s="165">
        <v>207.6</v>
      </c>
      <c r="E63" s="166">
        <v>98.8</v>
      </c>
      <c r="F63" s="53">
        <v>59.6</v>
      </c>
      <c r="G63" s="65">
        <f t="shared" si="2"/>
        <v>0.28709055876685935</v>
      </c>
      <c r="H63" s="65">
        <f t="shared" si="3"/>
        <v>0.6032388663967612</v>
      </c>
    </row>
    <row r="64" spans="1:8" ht="47.25">
      <c r="A64" s="63"/>
      <c r="B64" s="79" t="s">
        <v>419</v>
      </c>
      <c r="C64" s="164" t="s">
        <v>420</v>
      </c>
      <c r="D64" s="165">
        <v>40</v>
      </c>
      <c r="E64" s="166">
        <v>14</v>
      </c>
      <c r="F64" s="53">
        <v>0</v>
      </c>
      <c r="G64" s="65">
        <f t="shared" si="2"/>
        <v>0</v>
      </c>
      <c r="H64" s="65">
        <v>0</v>
      </c>
    </row>
    <row r="65" spans="1:8" ht="47.25">
      <c r="A65" s="63"/>
      <c r="B65" s="79" t="s">
        <v>421</v>
      </c>
      <c r="C65" s="164" t="s">
        <v>422</v>
      </c>
      <c r="D65" s="165">
        <v>76</v>
      </c>
      <c r="E65" s="166">
        <v>26.6</v>
      </c>
      <c r="F65" s="53">
        <v>0</v>
      </c>
      <c r="G65" s="65">
        <f t="shared" si="2"/>
        <v>0</v>
      </c>
      <c r="H65" s="65">
        <f t="shared" si="3"/>
        <v>0</v>
      </c>
    </row>
    <row r="66" spans="1:8" ht="63">
      <c r="A66" s="63"/>
      <c r="B66" s="79" t="s">
        <v>426</v>
      </c>
      <c r="C66" s="164" t="s">
        <v>425</v>
      </c>
      <c r="D66" s="165">
        <v>30</v>
      </c>
      <c r="E66" s="166">
        <v>21</v>
      </c>
      <c r="F66" s="53">
        <v>21</v>
      </c>
      <c r="G66" s="65">
        <f t="shared" si="2"/>
        <v>0.7</v>
      </c>
      <c r="H66" s="65">
        <v>0</v>
      </c>
    </row>
    <row r="67" spans="1:8" ht="47.25">
      <c r="A67" s="63"/>
      <c r="B67" s="79" t="s">
        <v>439</v>
      </c>
      <c r="C67" s="164" t="s">
        <v>435</v>
      </c>
      <c r="D67" s="165">
        <v>250.4</v>
      </c>
      <c r="E67" s="166">
        <v>250.4</v>
      </c>
      <c r="F67" s="53">
        <v>0</v>
      </c>
      <c r="G67" s="65">
        <f t="shared" si="2"/>
        <v>0</v>
      </c>
      <c r="H67" s="65">
        <v>0</v>
      </c>
    </row>
    <row r="68" spans="1:8" ht="31.5">
      <c r="A68" s="63"/>
      <c r="B68" s="79" t="s">
        <v>448</v>
      </c>
      <c r="C68" s="164" t="s">
        <v>446</v>
      </c>
      <c r="D68" s="165">
        <v>160</v>
      </c>
      <c r="E68" s="166">
        <v>74</v>
      </c>
      <c r="F68" s="53">
        <v>0</v>
      </c>
      <c r="G68" s="65">
        <f t="shared" si="2"/>
        <v>0</v>
      </c>
      <c r="H68" s="65">
        <v>0</v>
      </c>
    </row>
    <row r="69" spans="1:8" ht="36" customHeight="1">
      <c r="A69" s="63"/>
      <c r="B69" s="79" t="s">
        <v>442</v>
      </c>
      <c r="C69" s="164" t="s">
        <v>436</v>
      </c>
      <c r="D69" s="165">
        <v>5</v>
      </c>
      <c r="E69" s="166">
        <v>0</v>
      </c>
      <c r="F69" s="53">
        <v>0</v>
      </c>
      <c r="G69" s="65">
        <f t="shared" si="2"/>
        <v>0</v>
      </c>
      <c r="H69" s="65">
        <v>0</v>
      </c>
    </row>
    <row r="70" spans="1:8" ht="64.5" customHeight="1">
      <c r="A70" s="63"/>
      <c r="B70" s="79" t="s">
        <v>440</v>
      </c>
      <c r="C70" s="164" t="s">
        <v>437</v>
      </c>
      <c r="D70" s="165">
        <v>23.5</v>
      </c>
      <c r="E70" s="166">
        <v>16.5</v>
      </c>
      <c r="F70" s="53">
        <v>0</v>
      </c>
      <c r="G70" s="65">
        <f t="shared" si="2"/>
        <v>0</v>
      </c>
      <c r="H70" s="65">
        <v>0</v>
      </c>
    </row>
    <row r="71" spans="1:8" ht="31.5">
      <c r="A71" s="63"/>
      <c r="B71" s="79" t="s">
        <v>441</v>
      </c>
      <c r="C71" s="164" t="s">
        <v>438</v>
      </c>
      <c r="D71" s="165">
        <v>150</v>
      </c>
      <c r="E71" s="166">
        <v>52.5</v>
      </c>
      <c r="F71" s="53">
        <v>0</v>
      </c>
      <c r="G71" s="65">
        <f t="shared" si="2"/>
        <v>0</v>
      </c>
      <c r="H71" s="65">
        <f t="shared" si="3"/>
        <v>0</v>
      </c>
    </row>
    <row r="72" spans="1:8" ht="78.75">
      <c r="A72" s="63"/>
      <c r="B72" s="66" t="s">
        <v>478</v>
      </c>
      <c r="C72" s="164">
        <v>9580300000</v>
      </c>
      <c r="D72" s="165">
        <f>D73+D74+D75</f>
        <v>101</v>
      </c>
      <c r="E72" s="165">
        <f>E73+E74+E75</f>
        <v>0</v>
      </c>
      <c r="F72" s="165">
        <f>F73+F74+F75</f>
        <v>0</v>
      </c>
      <c r="G72" s="65">
        <f t="shared" si="2"/>
        <v>0</v>
      </c>
      <c r="H72" s="65">
        <v>0</v>
      </c>
    </row>
    <row r="73" spans="1:8" ht="141.75">
      <c r="A73" s="63"/>
      <c r="B73" s="79" t="s">
        <v>466</v>
      </c>
      <c r="C73" s="167" t="s">
        <v>475</v>
      </c>
      <c r="D73" s="168">
        <v>70</v>
      </c>
      <c r="E73" s="166">
        <v>0</v>
      </c>
      <c r="F73" s="53">
        <v>0</v>
      </c>
      <c r="G73" s="65">
        <f t="shared" si="2"/>
        <v>0</v>
      </c>
      <c r="H73" s="65">
        <v>0</v>
      </c>
    </row>
    <row r="74" spans="1:8" ht="141.75">
      <c r="A74" s="63"/>
      <c r="B74" s="79" t="s">
        <v>467</v>
      </c>
      <c r="C74" s="167" t="s">
        <v>476</v>
      </c>
      <c r="D74" s="168">
        <v>21</v>
      </c>
      <c r="E74" s="166">
        <v>0</v>
      </c>
      <c r="F74" s="53">
        <v>0</v>
      </c>
      <c r="G74" s="65">
        <f t="shared" si="2"/>
        <v>0</v>
      </c>
      <c r="H74" s="65">
        <v>0</v>
      </c>
    </row>
    <row r="75" spans="1:8" ht="141.75">
      <c r="A75" s="63"/>
      <c r="B75" s="79" t="s">
        <v>474</v>
      </c>
      <c r="C75" s="167" t="s">
        <v>477</v>
      </c>
      <c r="D75" s="168">
        <v>10</v>
      </c>
      <c r="E75" s="166">
        <v>0</v>
      </c>
      <c r="F75" s="53">
        <v>0</v>
      </c>
      <c r="G75" s="65">
        <f t="shared" si="2"/>
        <v>0</v>
      </c>
      <c r="H75" s="65">
        <v>0</v>
      </c>
    </row>
    <row r="76" spans="1:8" ht="18.75" customHeight="1" hidden="1">
      <c r="A76" s="67" t="s">
        <v>108</v>
      </c>
      <c r="B76" s="62" t="s">
        <v>106</v>
      </c>
      <c r="C76" s="133"/>
      <c r="D76" s="64">
        <f>D78</f>
        <v>0</v>
      </c>
      <c r="E76" s="64">
        <f>E78</f>
        <v>0</v>
      </c>
      <c r="F76" s="64">
        <f>F78</f>
        <v>0</v>
      </c>
      <c r="G76" s="65" t="e">
        <f t="shared" si="2"/>
        <v>#DIV/0!</v>
      </c>
      <c r="H76" s="65" t="e">
        <f t="shared" si="3"/>
        <v>#DIV/0!</v>
      </c>
    </row>
    <row r="77" spans="1:8" ht="35.25" customHeight="1" hidden="1">
      <c r="A77" s="63" t="s">
        <v>102</v>
      </c>
      <c r="B77" s="66" t="s">
        <v>109</v>
      </c>
      <c r="C77" s="132"/>
      <c r="D77" s="53">
        <f>D78</f>
        <v>0</v>
      </c>
      <c r="E77" s="53">
        <f>E78</f>
        <v>0</v>
      </c>
      <c r="F77" s="53">
        <f>F78</f>
        <v>0</v>
      </c>
      <c r="G77" s="65" t="e">
        <f t="shared" si="2"/>
        <v>#DIV/0!</v>
      </c>
      <c r="H77" s="65" t="e">
        <f t="shared" si="3"/>
        <v>#DIV/0!</v>
      </c>
    </row>
    <row r="78" spans="1:9" s="16" customFormat="1" ht="31.5" customHeight="1" hidden="1">
      <c r="A78" s="122"/>
      <c r="B78" s="79" t="s">
        <v>175</v>
      </c>
      <c r="C78" s="142" t="s">
        <v>283</v>
      </c>
      <c r="D78" s="49">
        <v>0</v>
      </c>
      <c r="E78" s="49">
        <v>0</v>
      </c>
      <c r="F78" s="49">
        <v>0</v>
      </c>
      <c r="G78" s="65" t="e">
        <f t="shared" si="2"/>
        <v>#DIV/0!</v>
      </c>
      <c r="H78" s="65" t="e">
        <f t="shared" si="3"/>
        <v>#DIV/0!</v>
      </c>
      <c r="I78" s="42"/>
    </row>
    <row r="79" spans="1:8" ht="18.75" hidden="1">
      <c r="A79" s="67" t="s">
        <v>37</v>
      </c>
      <c r="B79" s="62" t="s">
        <v>38</v>
      </c>
      <c r="C79" s="133"/>
      <c r="D79" s="64">
        <f aca="true" t="shared" si="5" ref="D79:F80">D80</f>
        <v>0</v>
      </c>
      <c r="E79" s="64">
        <f t="shared" si="5"/>
        <v>0</v>
      </c>
      <c r="F79" s="64">
        <f t="shared" si="5"/>
        <v>0</v>
      </c>
      <c r="G79" s="65" t="e">
        <f t="shared" si="2"/>
        <v>#DIV/0!</v>
      </c>
      <c r="H79" s="65" t="e">
        <f t="shared" si="3"/>
        <v>#DIV/0!</v>
      </c>
    </row>
    <row r="80" spans="1:8" ht="18.75" hidden="1">
      <c r="A80" s="63" t="s">
        <v>41</v>
      </c>
      <c r="B80" s="66" t="s">
        <v>42</v>
      </c>
      <c r="C80" s="132"/>
      <c r="D80" s="53">
        <f t="shared" si="5"/>
        <v>0</v>
      </c>
      <c r="E80" s="53">
        <f t="shared" si="5"/>
        <v>0</v>
      </c>
      <c r="F80" s="53">
        <f t="shared" si="5"/>
        <v>0</v>
      </c>
      <c r="G80" s="65" t="e">
        <f t="shared" si="2"/>
        <v>#DIV/0!</v>
      </c>
      <c r="H80" s="65" t="e">
        <f t="shared" si="3"/>
        <v>#DIV/0!</v>
      </c>
    </row>
    <row r="81" spans="1:9" s="16" customFormat="1" ht="27" customHeight="1" hidden="1">
      <c r="A81" s="78"/>
      <c r="B81" s="79" t="s">
        <v>171</v>
      </c>
      <c r="C81" s="142" t="s">
        <v>172</v>
      </c>
      <c r="D81" s="49">
        <v>0</v>
      </c>
      <c r="E81" s="49">
        <v>0</v>
      </c>
      <c r="F81" s="49">
        <v>0</v>
      </c>
      <c r="G81" s="65" t="e">
        <f t="shared" si="2"/>
        <v>#DIV/0!</v>
      </c>
      <c r="H81" s="65" t="e">
        <f t="shared" si="3"/>
        <v>#DIV/0!</v>
      </c>
      <c r="I81" s="42"/>
    </row>
    <row r="82" spans="1:8" ht="23.25" customHeight="1">
      <c r="A82" s="67">
        <v>1000</v>
      </c>
      <c r="B82" s="62" t="s">
        <v>49</v>
      </c>
      <c r="C82" s="133"/>
      <c r="D82" s="64">
        <f>D83</f>
        <v>18</v>
      </c>
      <c r="E82" s="64">
        <f>E83</f>
        <v>9</v>
      </c>
      <c r="F82" s="64">
        <f>F83</f>
        <v>4.5</v>
      </c>
      <c r="G82" s="65">
        <f t="shared" si="2"/>
        <v>0.25</v>
      </c>
      <c r="H82" s="65">
        <f t="shared" si="3"/>
        <v>0.5</v>
      </c>
    </row>
    <row r="83" spans="1:8" ht="18.75">
      <c r="A83" s="63" t="s">
        <v>50</v>
      </c>
      <c r="B83" s="66" t="s">
        <v>146</v>
      </c>
      <c r="C83" s="132" t="s">
        <v>50</v>
      </c>
      <c r="D83" s="53">
        <v>18</v>
      </c>
      <c r="E83" s="53">
        <v>9</v>
      </c>
      <c r="F83" s="53">
        <v>4.5</v>
      </c>
      <c r="G83" s="65">
        <f t="shared" si="2"/>
        <v>0.25</v>
      </c>
      <c r="H83" s="65">
        <f t="shared" si="3"/>
        <v>0.5</v>
      </c>
    </row>
    <row r="84" spans="1:8" ht="31.5">
      <c r="A84" s="67"/>
      <c r="B84" s="62" t="s">
        <v>84</v>
      </c>
      <c r="C84" s="133"/>
      <c r="D84" s="53">
        <f>D85</f>
        <v>325</v>
      </c>
      <c r="E84" s="53">
        <f>E85</f>
        <v>158.8</v>
      </c>
      <c r="F84" s="53">
        <f>F85</f>
        <v>0</v>
      </c>
      <c r="G84" s="65">
        <f t="shared" si="2"/>
        <v>0</v>
      </c>
      <c r="H84" s="65">
        <f t="shared" si="3"/>
        <v>0</v>
      </c>
    </row>
    <row r="85" spans="1:9" s="16" customFormat="1" ht="47.25">
      <c r="A85" s="78"/>
      <c r="B85" s="79" t="s">
        <v>85</v>
      </c>
      <c r="C85" s="142" t="s">
        <v>156</v>
      </c>
      <c r="D85" s="49">
        <v>325</v>
      </c>
      <c r="E85" s="49">
        <v>158.8</v>
      </c>
      <c r="F85" s="49">
        <v>0</v>
      </c>
      <c r="G85" s="65">
        <f t="shared" si="2"/>
        <v>0</v>
      </c>
      <c r="H85" s="65">
        <f t="shared" si="3"/>
        <v>0</v>
      </c>
      <c r="I85" s="42"/>
    </row>
    <row r="86" spans="1:8" ht="18" customHeight="1">
      <c r="A86" s="63"/>
      <c r="B86" s="62" t="s">
        <v>55</v>
      </c>
      <c r="C86" s="67"/>
      <c r="D86" s="64">
        <f>D32+D43+D45+D52+D78+D79+D82+D84+D48</f>
        <v>4066.9</v>
      </c>
      <c r="E86" s="64">
        <f>E32+E43+E45+E52+E78+E79+E82+E84+E48</f>
        <v>1969.3</v>
      </c>
      <c r="F86" s="64">
        <f>F32+F43+F52+F76+F82+F84</f>
        <v>724.3</v>
      </c>
      <c r="G86" s="65">
        <f t="shared" si="2"/>
        <v>0.17809633873466274</v>
      </c>
      <c r="H86" s="65">
        <f t="shared" si="3"/>
        <v>0.3677956634337074</v>
      </c>
    </row>
    <row r="87" spans="1:8" ht="31.5">
      <c r="A87" s="126"/>
      <c r="B87" s="66" t="s">
        <v>70</v>
      </c>
      <c r="C87" s="132"/>
      <c r="D87" s="100">
        <f>D84</f>
        <v>325</v>
      </c>
      <c r="E87" s="100">
        <f>E84</f>
        <v>158.8</v>
      </c>
      <c r="F87" s="100">
        <f>F84</f>
        <v>0</v>
      </c>
      <c r="G87" s="65">
        <f t="shared" si="2"/>
        <v>0</v>
      </c>
      <c r="H87" s="65">
        <f t="shared" si="3"/>
        <v>0</v>
      </c>
    </row>
    <row r="88" ht="18">
      <c r="A88" s="102"/>
    </row>
    <row r="89" ht="18">
      <c r="A89" s="102"/>
    </row>
    <row r="90" spans="1:6" ht="18">
      <c r="A90" s="102"/>
      <c r="B90" s="105" t="s">
        <v>281</v>
      </c>
      <c r="C90" s="149"/>
      <c r="F90" s="104">
        <v>1839.3</v>
      </c>
    </row>
    <row r="91" spans="1:3" ht="18">
      <c r="A91" s="102"/>
      <c r="B91" s="105"/>
      <c r="C91" s="149"/>
    </row>
    <row r="92" spans="1:3" ht="18" hidden="1">
      <c r="A92" s="102"/>
      <c r="B92" s="105" t="s">
        <v>71</v>
      </c>
      <c r="C92" s="149"/>
    </row>
    <row r="93" spans="1:3" ht="18" hidden="1">
      <c r="A93" s="102"/>
      <c r="B93" s="105" t="s">
        <v>72</v>
      </c>
      <c r="C93" s="149"/>
    </row>
    <row r="94" spans="1:3" ht="18" hidden="1">
      <c r="A94" s="102"/>
      <c r="B94" s="105"/>
      <c r="C94" s="149"/>
    </row>
    <row r="95" spans="1:3" ht="18" hidden="1">
      <c r="A95" s="102"/>
      <c r="B95" s="105" t="s">
        <v>73</v>
      </c>
      <c r="C95" s="149"/>
    </row>
    <row r="96" spans="1:3" ht="18" hidden="1">
      <c r="A96" s="102"/>
      <c r="B96" s="105" t="s">
        <v>74</v>
      </c>
      <c r="C96" s="149"/>
    </row>
    <row r="97" spans="1:3" ht="18" hidden="1">
      <c r="A97" s="102"/>
      <c r="B97" s="105"/>
      <c r="C97" s="149"/>
    </row>
    <row r="98" spans="1:3" ht="18" hidden="1">
      <c r="A98" s="102"/>
      <c r="B98" s="105" t="s">
        <v>75</v>
      </c>
      <c r="C98" s="149"/>
    </row>
    <row r="99" spans="1:3" ht="18" hidden="1">
      <c r="A99" s="102"/>
      <c r="B99" s="105" t="s">
        <v>76</v>
      </c>
      <c r="C99" s="149"/>
    </row>
    <row r="100" spans="1:3" ht="18" hidden="1">
      <c r="A100" s="102"/>
      <c r="B100" s="105"/>
      <c r="C100" s="149"/>
    </row>
    <row r="101" spans="1:3" ht="18" hidden="1">
      <c r="A101" s="102"/>
      <c r="B101" s="105" t="s">
        <v>77</v>
      </c>
      <c r="C101" s="149"/>
    </row>
    <row r="102" spans="1:3" ht="18" hidden="1">
      <c r="A102" s="102"/>
      <c r="B102" s="105" t="s">
        <v>78</v>
      </c>
      <c r="C102" s="149"/>
    </row>
    <row r="103" ht="18" hidden="1">
      <c r="A103" s="102"/>
    </row>
    <row r="104" ht="18">
      <c r="A104" s="102"/>
    </row>
    <row r="105" spans="1:8" ht="18">
      <c r="A105" s="102"/>
      <c r="B105" s="105" t="s">
        <v>79</v>
      </c>
      <c r="C105" s="149"/>
      <c r="F105" s="103">
        <f>F90+F27-F86</f>
        <v>2525.2</v>
      </c>
      <c r="H105" s="103"/>
    </row>
    <row r="106" ht="18">
      <c r="A106" s="102"/>
    </row>
    <row r="107" ht="18">
      <c r="A107" s="102"/>
    </row>
    <row r="108" spans="1:3" ht="18">
      <c r="A108" s="102"/>
      <c r="B108" s="105" t="s">
        <v>80</v>
      </c>
      <c r="C108" s="149"/>
    </row>
    <row r="109" spans="1:3" ht="18">
      <c r="A109" s="102"/>
      <c r="B109" s="105" t="s">
        <v>81</v>
      </c>
      <c r="C109" s="149"/>
    </row>
    <row r="110" spans="1:3" ht="18">
      <c r="A110" s="102"/>
      <c r="B110" s="105" t="s">
        <v>82</v>
      </c>
      <c r="C110" s="149"/>
    </row>
    <row r="111" ht="18">
      <c r="A111" s="102"/>
    </row>
    <row r="112" ht="18">
      <c r="A112" s="102"/>
    </row>
  </sheetData>
  <sheetProtection/>
  <mergeCells count="17">
    <mergeCell ref="A1:H1"/>
    <mergeCell ref="A30:A31"/>
    <mergeCell ref="B30:B31"/>
    <mergeCell ref="D30:D31"/>
    <mergeCell ref="H30:H31"/>
    <mergeCell ref="H2:H3"/>
    <mergeCell ref="B2:B3"/>
    <mergeCell ref="D2:D3"/>
    <mergeCell ref="G30:G31"/>
    <mergeCell ref="E2:E3"/>
    <mergeCell ref="E30:E31"/>
    <mergeCell ref="G2:G3"/>
    <mergeCell ref="A29:H29"/>
    <mergeCell ref="F30:F31"/>
    <mergeCell ref="F2:F3"/>
    <mergeCell ref="C30:C31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8"/>
  <sheetViews>
    <sheetView zoomScalePageLayoutView="0" workbookViewId="0" topLeftCell="A7">
      <selection activeCell="H7" sqref="A1:H16384"/>
    </sheetView>
  </sheetViews>
  <sheetFormatPr defaultColWidth="9.140625" defaultRowHeight="12.75"/>
  <cols>
    <col min="1" max="1" width="9.57421875" style="101" customWidth="1"/>
    <col min="2" max="2" width="37.140625" style="101" customWidth="1"/>
    <col min="3" max="3" width="12.28125" style="148" customWidth="1"/>
    <col min="4" max="4" width="12.28125" style="104" customWidth="1"/>
    <col min="5" max="5" width="12.00390625" style="104" customWidth="1"/>
    <col min="6" max="6" width="13.421875" style="104" customWidth="1"/>
    <col min="7" max="7" width="12.8515625" style="104" customWidth="1"/>
    <col min="8" max="8" width="11.57421875" style="104" customWidth="1"/>
    <col min="9" max="9" width="9.140625" style="38" customWidth="1"/>
    <col min="10" max="16384" width="9.140625" style="1" customWidth="1"/>
  </cols>
  <sheetData>
    <row r="1" spans="1:9" s="5" customFormat="1" ht="53.25" customHeight="1">
      <c r="A1" s="54" t="s">
        <v>531</v>
      </c>
      <c r="B1" s="54"/>
      <c r="C1" s="54"/>
      <c r="D1" s="54"/>
      <c r="E1" s="54"/>
      <c r="F1" s="54"/>
      <c r="G1" s="54"/>
      <c r="H1" s="54"/>
      <c r="I1" s="45"/>
    </row>
    <row r="2" spans="1:8" ht="12.75" customHeight="1">
      <c r="A2" s="61"/>
      <c r="B2" s="56" t="s">
        <v>2</v>
      </c>
      <c r="C2" s="169"/>
      <c r="D2" s="58" t="s">
        <v>3</v>
      </c>
      <c r="E2" s="56" t="s">
        <v>535</v>
      </c>
      <c r="F2" s="58" t="s">
        <v>4</v>
      </c>
      <c r="G2" s="56" t="s">
        <v>268</v>
      </c>
      <c r="H2" s="56" t="s">
        <v>536</v>
      </c>
    </row>
    <row r="3" spans="1:8" ht="26.25" customHeight="1">
      <c r="A3" s="61"/>
      <c r="B3" s="59"/>
      <c r="C3" s="170"/>
      <c r="D3" s="58"/>
      <c r="E3" s="59"/>
      <c r="F3" s="58"/>
      <c r="G3" s="59"/>
      <c r="H3" s="59"/>
    </row>
    <row r="4" spans="1:8" ht="36" customHeight="1">
      <c r="A4" s="61"/>
      <c r="B4" s="62" t="s">
        <v>69</v>
      </c>
      <c r="C4" s="131"/>
      <c r="D4" s="64">
        <f>D5+D6+D7+D8+D9+D10+D11+D12+D13+D14+D15+D16+D17+D18+D19+D20</f>
        <v>4826</v>
      </c>
      <c r="E4" s="64">
        <f>E5+E6+E7+E8+E9+E10+E11+E12+E13+E14+E15+E16+E17+E18+E19</f>
        <v>1831</v>
      </c>
      <c r="F4" s="64">
        <f>F5+F6+F7+F8+F9+F10+F11+F12+F13+F14+F15+F16+F17+F18+F19+F20</f>
        <v>2506.4</v>
      </c>
      <c r="G4" s="65">
        <f>F4/D4</f>
        <v>0.5193535018648985</v>
      </c>
      <c r="H4" s="65">
        <f>F4/E4</f>
        <v>1.3688694702348443</v>
      </c>
    </row>
    <row r="5" spans="1:8" ht="18.75" customHeight="1">
      <c r="A5" s="61"/>
      <c r="B5" s="66" t="s">
        <v>5</v>
      </c>
      <c r="C5" s="132"/>
      <c r="D5" s="53">
        <v>363</v>
      </c>
      <c r="E5" s="53">
        <v>170</v>
      </c>
      <c r="F5" s="53">
        <v>118.3</v>
      </c>
      <c r="G5" s="65">
        <f aca="true" t="shared" si="0" ref="G5:G27">F5/D5</f>
        <v>0.3258953168044077</v>
      </c>
      <c r="H5" s="65">
        <f aca="true" t="shared" si="1" ref="H5:H27">F5/E5</f>
        <v>0.6958823529411765</v>
      </c>
    </row>
    <row r="6" spans="1:8" ht="18.75" customHeight="1" hidden="1">
      <c r="A6" s="61"/>
      <c r="B6" s="66" t="s">
        <v>184</v>
      </c>
      <c r="C6" s="132"/>
      <c r="D6" s="53">
        <v>0</v>
      </c>
      <c r="E6" s="53">
        <v>0</v>
      </c>
      <c r="F6" s="53">
        <v>0</v>
      </c>
      <c r="G6" s="65" t="e">
        <f t="shared" si="0"/>
        <v>#DIV/0!</v>
      </c>
      <c r="H6" s="65" t="e">
        <f t="shared" si="1"/>
        <v>#DIV/0!</v>
      </c>
    </row>
    <row r="7" spans="1:8" ht="22.5" customHeight="1">
      <c r="A7" s="61"/>
      <c r="B7" s="66" t="s">
        <v>6</v>
      </c>
      <c r="C7" s="132"/>
      <c r="D7" s="53">
        <v>1034</v>
      </c>
      <c r="E7" s="53">
        <v>850</v>
      </c>
      <c r="F7" s="53">
        <v>1531.8</v>
      </c>
      <c r="G7" s="65">
        <f t="shared" si="0"/>
        <v>1.4814313346228238</v>
      </c>
      <c r="H7" s="65">
        <f t="shared" si="1"/>
        <v>1.8021176470588234</v>
      </c>
    </row>
    <row r="8" spans="1:8" ht="31.5" customHeight="1">
      <c r="A8" s="61"/>
      <c r="B8" s="66" t="s">
        <v>332</v>
      </c>
      <c r="C8" s="132"/>
      <c r="D8" s="53">
        <v>194</v>
      </c>
      <c r="E8" s="53">
        <v>25</v>
      </c>
      <c r="F8" s="53">
        <v>31</v>
      </c>
      <c r="G8" s="65">
        <f t="shared" si="0"/>
        <v>0.15979381443298968</v>
      </c>
      <c r="H8" s="65">
        <f t="shared" si="1"/>
        <v>1.24</v>
      </c>
    </row>
    <row r="9" spans="1:8" ht="22.5" customHeight="1">
      <c r="A9" s="61"/>
      <c r="B9" s="66" t="s">
        <v>8</v>
      </c>
      <c r="C9" s="132"/>
      <c r="D9" s="53">
        <v>3220</v>
      </c>
      <c r="E9" s="53">
        <v>780</v>
      </c>
      <c r="F9" s="53">
        <v>804.7</v>
      </c>
      <c r="G9" s="65">
        <f t="shared" si="0"/>
        <v>0.24990683229813665</v>
      </c>
      <c r="H9" s="65">
        <f t="shared" si="1"/>
        <v>1.0316666666666667</v>
      </c>
    </row>
    <row r="10" spans="1:8" ht="22.5" customHeight="1">
      <c r="A10" s="61"/>
      <c r="B10" s="66" t="s">
        <v>324</v>
      </c>
      <c r="C10" s="132"/>
      <c r="D10" s="53">
        <v>15</v>
      </c>
      <c r="E10" s="53">
        <v>6</v>
      </c>
      <c r="F10" s="53">
        <v>12.6</v>
      </c>
      <c r="G10" s="65">
        <f t="shared" si="0"/>
        <v>0.84</v>
      </c>
      <c r="H10" s="65">
        <f t="shared" si="1"/>
        <v>2.1</v>
      </c>
    </row>
    <row r="11" spans="1:8" ht="37.5" customHeight="1" hidden="1">
      <c r="A11" s="61"/>
      <c r="B11" s="66" t="s">
        <v>9</v>
      </c>
      <c r="C11" s="132"/>
      <c r="D11" s="53">
        <v>0</v>
      </c>
      <c r="E11" s="53">
        <v>0</v>
      </c>
      <c r="F11" s="53">
        <v>0</v>
      </c>
      <c r="G11" s="65" t="e">
        <f t="shared" si="0"/>
        <v>#DIV/0!</v>
      </c>
      <c r="H11" s="65" t="e">
        <f t="shared" si="1"/>
        <v>#DIV/0!</v>
      </c>
    </row>
    <row r="12" spans="1:8" ht="18.75" customHeight="1" hidden="1">
      <c r="A12" s="61"/>
      <c r="B12" s="66" t="s">
        <v>10</v>
      </c>
      <c r="C12" s="132"/>
      <c r="D12" s="53">
        <v>0</v>
      </c>
      <c r="E12" s="53">
        <v>0</v>
      </c>
      <c r="F12" s="53">
        <v>0</v>
      </c>
      <c r="G12" s="65" t="e">
        <f t="shared" si="0"/>
        <v>#DIV/0!</v>
      </c>
      <c r="H12" s="65" t="e">
        <f t="shared" si="1"/>
        <v>#DIV/0!</v>
      </c>
    </row>
    <row r="13" spans="1:8" ht="17.25" customHeight="1" hidden="1">
      <c r="A13" s="61"/>
      <c r="B13" s="66" t="s">
        <v>11</v>
      </c>
      <c r="C13" s="132"/>
      <c r="D13" s="53"/>
      <c r="E13" s="53"/>
      <c r="F13" s="53"/>
      <c r="G13" s="65" t="e">
        <f t="shared" si="0"/>
        <v>#DIV/0!</v>
      </c>
      <c r="H13" s="65" t="e">
        <f t="shared" si="1"/>
        <v>#DIV/0!</v>
      </c>
    </row>
    <row r="14" spans="1:8" ht="15" customHeight="1" hidden="1">
      <c r="A14" s="61"/>
      <c r="B14" s="66" t="s">
        <v>13</v>
      </c>
      <c r="C14" s="132"/>
      <c r="D14" s="53">
        <v>0</v>
      </c>
      <c r="E14" s="53">
        <v>0</v>
      </c>
      <c r="F14" s="53">
        <v>0</v>
      </c>
      <c r="G14" s="65" t="e">
        <f t="shared" si="0"/>
        <v>#DIV/0!</v>
      </c>
      <c r="H14" s="65" t="e">
        <f t="shared" si="1"/>
        <v>#DIV/0!</v>
      </c>
    </row>
    <row r="15" spans="1:8" ht="18" customHeight="1" hidden="1">
      <c r="A15" s="61"/>
      <c r="B15" s="66" t="s">
        <v>14</v>
      </c>
      <c r="C15" s="132"/>
      <c r="D15" s="53">
        <v>0</v>
      </c>
      <c r="E15" s="53">
        <v>0</v>
      </c>
      <c r="F15" s="53">
        <v>0</v>
      </c>
      <c r="G15" s="65" t="e">
        <f t="shared" si="0"/>
        <v>#DIV/0!</v>
      </c>
      <c r="H15" s="65" t="e">
        <f t="shared" si="1"/>
        <v>#DIV/0!</v>
      </c>
    </row>
    <row r="16" spans="1:8" ht="31.5" customHeight="1" hidden="1">
      <c r="A16" s="61"/>
      <c r="B16" s="66" t="s">
        <v>15</v>
      </c>
      <c r="C16" s="132"/>
      <c r="D16" s="53">
        <v>0</v>
      </c>
      <c r="E16" s="53">
        <v>0</v>
      </c>
      <c r="F16" s="53">
        <v>0</v>
      </c>
      <c r="G16" s="65" t="e">
        <f t="shared" si="0"/>
        <v>#DIV/0!</v>
      </c>
      <c r="H16" s="65" t="e">
        <f t="shared" si="1"/>
        <v>#DIV/0!</v>
      </c>
    </row>
    <row r="17" spans="1:8" ht="33.75" customHeight="1" hidden="1">
      <c r="A17" s="61"/>
      <c r="B17" s="66" t="s">
        <v>16</v>
      </c>
      <c r="C17" s="132"/>
      <c r="D17" s="53">
        <v>0</v>
      </c>
      <c r="E17" s="53">
        <v>0</v>
      </c>
      <c r="F17" s="53">
        <v>0</v>
      </c>
      <c r="G17" s="65" t="e">
        <f t="shared" si="0"/>
        <v>#DIV/0!</v>
      </c>
      <c r="H17" s="65" t="e">
        <f t="shared" si="1"/>
        <v>#DIV/0!</v>
      </c>
    </row>
    <row r="18" spans="1:8" ht="18.75" customHeight="1" hidden="1">
      <c r="A18" s="61"/>
      <c r="B18" s="66" t="s">
        <v>100</v>
      </c>
      <c r="C18" s="132"/>
      <c r="D18" s="53">
        <v>0</v>
      </c>
      <c r="E18" s="53">
        <v>0</v>
      </c>
      <c r="F18" s="53">
        <v>0</v>
      </c>
      <c r="G18" s="65" t="e">
        <f t="shared" si="0"/>
        <v>#DIV/0!</v>
      </c>
      <c r="H18" s="65" t="e">
        <f t="shared" si="1"/>
        <v>#DIV/0!</v>
      </c>
    </row>
    <row r="19" spans="1:8" ht="16.5" customHeight="1" hidden="1">
      <c r="A19" s="61"/>
      <c r="B19" s="66" t="s">
        <v>18</v>
      </c>
      <c r="C19" s="132"/>
      <c r="D19" s="53">
        <v>0</v>
      </c>
      <c r="E19" s="53">
        <v>0</v>
      </c>
      <c r="F19" s="53"/>
      <c r="G19" s="65" t="e">
        <f t="shared" si="0"/>
        <v>#DIV/0!</v>
      </c>
      <c r="H19" s="65" t="e">
        <f t="shared" si="1"/>
        <v>#DIV/0!</v>
      </c>
    </row>
    <row r="20" spans="1:8" ht="22.5" customHeight="1">
      <c r="A20" s="61"/>
      <c r="B20" s="99" t="s">
        <v>335</v>
      </c>
      <c r="C20" s="132"/>
      <c r="D20" s="53">
        <v>0</v>
      </c>
      <c r="E20" s="53">
        <v>0</v>
      </c>
      <c r="F20" s="53">
        <v>8</v>
      </c>
      <c r="G20" s="65">
        <v>0</v>
      </c>
      <c r="H20" s="65">
        <v>0</v>
      </c>
    </row>
    <row r="21" spans="1:8" ht="32.25" customHeight="1">
      <c r="A21" s="61"/>
      <c r="B21" s="62" t="s">
        <v>68</v>
      </c>
      <c r="C21" s="133"/>
      <c r="D21" s="53">
        <f>D22+D23+D24+D25+D26</f>
        <v>471.20000000000005</v>
      </c>
      <c r="E21" s="53">
        <f>E22+E23+E24+E25+E26</f>
        <v>170.7</v>
      </c>
      <c r="F21" s="53">
        <f>F22+F23+F24+F25+F26</f>
        <v>102.5</v>
      </c>
      <c r="G21" s="65">
        <f t="shared" si="0"/>
        <v>0.2175297113752122</v>
      </c>
      <c r="H21" s="65">
        <f t="shared" si="1"/>
        <v>0.6004686584651435</v>
      </c>
    </row>
    <row r="22" spans="1:8" ht="18.75">
      <c r="A22" s="61"/>
      <c r="B22" s="66" t="s">
        <v>20</v>
      </c>
      <c r="C22" s="132"/>
      <c r="D22" s="53">
        <v>133.9</v>
      </c>
      <c r="E22" s="53">
        <v>67</v>
      </c>
      <c r="F22" s="53">
        <v>42.4</v>
      </c>
      <c r="G22" s="65">
        <f t="shared" si="0"/>
        <v>0.3166542195668409</v>
      </c>
      <c r="H22" s="65">
        <f t="shared" si="1"/>
        <v>0.6328358208955224</v>
      </c>
    </row>
    <row r="23" spans="1:8" ht="16.5" customHeight="1">
      <c r="A23" s="61"/>
      <c r="B23" s="66" t="s">
        <v>86</v>
      </c>
      <c r="C23" s="132"/>
      <c r="D23" s="53">
        <v>207.3</v>
      </c>
      <c r="E23" s="53">
        <v>103.7</v>
      </c>
      <c r="F23" s="53">
        <v>60.1</v>
      </c>
      <c r="G23" s="65">
        <f t="shared" si="0"/>
        <v>0.28991799324650264</v>
      </c>
      <c r="H23" s="65">
        <f t="shared" si="1"/>
        <v>0.579556412729026</v>
      </c>
    </row>
    <row r="24" spans="1:8" ht="105" customHeight="1" hidden="1">
      <c r="A24" s="61"/>
      <c r="B24" s="66" t="s">
        <v>457</v>
      </c>
      <c r="C24" s="132"/>
      <c r="D24" s="53">
        <v>0</v>
      </c>
      <c r="E24" s="53">
        <v>0</v>
      </c>
      <c r="F24" s="53">
        <v>0</v>
      </c>
      <c r="G24" s="65" t="e">
        <f t="shared" si="0"/>
        <v>#DIV/0!</v>
      </c>
      <c r="H24" s="65" t="e">
        <f t="shared" si="1"/>
        <v>#DIV/0!</v>
      </c>
    </row>
    <row r="25" spans="1:8" ht="52.5" customHeight="1">
      <c r="A25" s="61"/>
      <c r="B25" s="66" t="s">
        <v>494</v>
      </c>
      <c r="C25" s="132"/>
      <c r="D25" s="53">
        <v>100</v>
      </c>
      <c r="E25" s="53">
        <v>0</v>
      </c>
      <c r="F25" s="53">
        <v>0</v>
      </c>
      <c r="G25" s="65">
        <f t="shared" si="0"/>
        <v>0</v>
      </c>
      <c r="H25" s="65">
        <v>0</v>
      </c>
    </row>
    <row r="26" spans="1:8" ht="33.75" customHeight="1">
      <c r="A26" s="61"/>
      <c r="B26" s="66" t="s">
        <v>495</v>
      </c>
      <c r="C26" s="132"/>
      <c r="D26" s="53">
        <v>30</v>
      </c>
      <c r="E26" s="53">
        <v>0</v>
      </c>
      <c r="F26" s="53">
        <v>0</v>
      </c>
      <c r="G26" s="65">
        <f t="shared" si="0"/>
        <v>0</v>
      </c>
      <c r="H26" s="65">
        <v>0</v>
      </c>
    </row>
    <row r="27" spans="1:8" ht="18.75" customHeight="1">
      <c r="A27" s="61"/>
      <c r="B27" s="66" t="s">
        <v>23</v>
      </c>
      <c r="C27" s="171"/>
      <c r="D27" s="53">
        <f>D4+D21</f>
        <v>5297.2</v>
      </c>
      <c r="E27" s="53">
        <f>E4+E21</f>
        <v>2001.7</v>
      </c>
      <c r="F27" s="53">
        <f>F4+F21</f>
        <v>2608.9</v>
      </c>
      <c r="G27" s="65">
        <f t="shared" si="0"/>
        <v>0.49250547459034966</v>
      </c>
      <c r="H27" s="65">
        <f t="shared" si="1"/>
        <v>1.30334215916471</v>
      </c>
    </row>
    <row r="28" spans="1:8" ht="15.75" customHeight="1" hidden="1">
      <c r="A28" s="61"/>
      <c r="B28" s="66" t="s">
        <v>92</v>
      </c>
      <c r="C28" s="132"/>
      <c r="D28" s="53">
        <f>D4</f>
        <v>4826</v>
      </c>
      <c r="E28" s="53">
        <f>E4</f>
        <v>1831</v>
      </c>
      <c r="F28" s="53">
        <f>F4</f>
        <v>2506.4</v>
      </c>
      <c r="G28" s="65">
        <f>F28/D28</f>
        <v>0.5193535018648985</v>
      </c>
      <c r="H28" s="65">
        <f>F28/E28</f>
        <v>1.3688694702348443</v>
      </c>
    </row>
    <row r="29" spans="1:8" ht="12.75">
      <c r="A29" s="68"/>
      <c r="B29" s="162"/>
      <c r="C29" s="162"/>
      <c r="D29" s="162"/>
      <c r="E29" s="162"/>
      <c r="F29" s="162"/>
      <c r="G29" s="162"/>
      <c r="H29" s="163"/>
    </row>
    <row r="30" spans="1:8" ht="15" customHeight="1">
      <c r="A30" s="152" t="s">
        <v>133</v>
      </c>
      <c r="B30" s="153" t="s">
        <v>24</v>
      </c>
      <c r="C30" s="150" t="s">
        <v>155</v>
      </c>
      <c r="D30" s="73" t="s">
        <v>3</v>
      </c>
      <c r="E30" s="74" t="s">
        <v>535</v>
      </c>
      <c r="F30" s="73" t="s">
        <v>4</v>
      </c>
      <c r="G30" s="74" t="s">
        <v>268</v>
      </c>
      <c r="H30" s="74" t="s">
        <v>536</v>
      </c>
    </row>
    <row r="31" spans="1:8" ht="44.25" customHeight="1">
      <c r="A31" s="152"/>
      <c r="B31" s="153"/>
      <c r="C31" s="151"/>
      <c r="D31" s="73"/>
      <c r="E31" s="76"/>
      <c r="F31" s="73"/>
      <c r="G31" s="76"/>
      <c r="H31" s="76"/>
    </row>
    <row r="32" spans="1:8" ht="34.5" customHeight="1">
      <c r="A32" s="67" t="s">
        <v>56</v>
      </c>
      <c r="B32" s="62" t="s">
        <v>25</v>
      </c>
      <c r="C32" s="133"/>
      <c r="D32" s="64">
        <f>D33+D36+D37+D34</f>
        <v>3362.7999999999997</v>
      </c>
      <c r="E32" s="64">
        <f>E33+E36+E37+E34</f>
        <v>1819</v>
      </c>
      <c r="F32" s="64">
        <f>F33+F36+F37+F34</f>
        <v>1186.5</v>
      </c>
      <c r="G32" s="65">
        <f>F32/D32</f>
        <v>0.35283097418817655</v>
      </c>
      <c r="H32" s="77">
        <f>F32/E32</f>
        <v>0.6522814733369984</v>
      </c>
    </row>
    <row r="33" spans="1:8" ht="97.5" customHeight="1">
      <c r="A33" s="63" t="s">
        <v>59</v>
      </c>
      <c r="B33" s="66" t="s">
        <v>136</v>
      </c>
      <c r="C33" s="132" t="s">
        <v>59</v>
      </c>
      <c r="D33" s="53">
        <v>3126.1</v>
      </c>
      <c r="E33" s="53">
        <v>1668.5</v>
      </c>
      <c r="F33" s="53">
        <v>1184.4</v>
      </c>
      <c r="G33" s="65">
        <f aca="true" t="shared" si="2" ref="G33:G85">F33/D33</f>
        <v>0.378874636128083</v>
      </c>
      <c r="H33" s="77">
        <f aca="true" t="shared" si="3" ref="H33:H85">F33/E33</f>
        <v>0.7098591549295775</v>
      </c>
    </row>
    <row r="34" spans="1:8" ht="36.75" customHeight="1" hidden="1">
      <c r="A34" s="63" t="s">
        <v>159</v>
      </c>
      <c r="B34" s="66" t="s">
        <v>267</v>
      </c>
      <c r="C34" s="132" t="s">
        <v>159</v>
      </c>
      <c r="D34" s="53">
        <f>D35</f>
        <v>0</v>
      </c>
      <c r="E34" s="53">
        <f>E35</f>
        <v>0</v>
      </c>
      <c r="F34" s="53">
        <f>F35</f>
        <v>0</v>
      </c>
      <c r="G34" s="65" t="e">
        <f t="shared" si="2"/>
        <v>#DIV/0!</v>
      </c>
      <c r="H34" s="77" t="e">
        <f t="shared" si="3"/>
        <v>#DIV/0!</v>
      </c>
    </row>
    <row r="35" spans="1:8" ht="52.5" customHeight="1" hidden="1">
      <c r="A35" s="63"/>
      <c r="B35" s="66" t="s">
        <v>296</v>
      </c>
      <c r="C35" s="132" t="s">
        <v>295</v>
      </c>
      <c r="D35" s="53">
        <v>0</v>
      </c>
      <c r="E35" s="53">
        <v>0</v>
      </c>
      <c r="F35" s="53">
        <v>0</v>
      </c>
      <c r="G35" s="65" t="e">
        <f t="shared" si="2"/>
        <v>#DIV/0!</v>
      </c>
      <c r="H35" s="77" t="e">
        <f t="shared" si="3"/>
        <v>#DIV/0!</v>
      </c>
    </row>
    <row r="36" spans="1:8" ht="29.25" customHeight="1">
      <c r="A36" s="63" t="s">
        <v>61</v>
      </c>
      <c r="B36" s="66" t="s">
        <v>27</v>
      </c>
      <c r="C36" s="132" t="s">
        <v>61</v>
      </c>
      <c r="D36" s="53">
        <v>50</v>
      </c>
      <c r="E36" s="53">
        <v>0</v>
      </c>
      <c r="F36" s="53">
        <v>0</v>
      </c>
      <c r="G36" s="65">
        <f t="shared" si="2"/>
        <v>0</v>
      </c>
      <c r="H36" s="77">
        <v>0</v>
      </c>
    </row>
    <row r="37" spans="1:8" ht="41.25" customHeight="1">
      <c r="A37" s="63" t="s">
        <v>110</v>
      </c>
      <c r="B37" s="66" t="s">
        <v>107</v>
      </c>
      <c r="C37" s="132"/>
      <c r="D37" s="53">
        <f>D38+D39+D40+D41</f>
        <v>186.7</v>
      </c>
      <c r="E37" s="53">
        <f>E38+E39+E40+E41</f>
        <v>150.5</v>
      </c>
      <c r="F37" s="53">
        <f>F38+F39+F40+F41</f>
        <v>2.1</v>
      </c>
      <c r="G37" s="65">
        <f t="shared" si="2"/>
        <v>0.011247991430101769</v>
      </c>
      <c r="H37" s="77">
        <f t="shared" si="3"/>
        <v>0.013953488372093023</v>
      </c>
    </row>
    <row r="38" spans="1:9" s="16" customFormat="1" ht="39" customHeight="1">
      <c r="A38" s="78"/>
      <c r="B38" s="79" t="s">
        <v>163</v>
      </c>
      <c r="C38" s="142" t="s">
        <v>198</v>
      </c>
      <c r="D38" s="49">
        <v>5.2</v>
      </c>
      <c r="E38" s="49">
        <v>2.7</v>
      </c>
      <c r="F38" s="49">
        <v>2.1</v>
      </c>
      <c r="G38" s="65">
        <f t="shared" si="2"/>
        <v>0.40384615384615385</v>
      </c>
      <c r="H38" s="77">
        <f t="shared" si="3"/>
        <v>0.7777777777777778</v>
      </c>
      <c r="I38" s="42"/>
    </row>
    <row r="39" spans="1:9" s="16" customFormat="1" ht="55.5" customHeight="1">
      <c r="A39" s="78"/>
      <c r="B39" s="79" t="s">
        <v>162</v>
      </c>
      <c r="C39" s="142" t="s">
        <v>207</v>
      </c>
      <c r="D39" s="49">
        <v>45</v>
      </c>
      <c r="E39" s="49">
        <v>15.8</v>
      </c>
      <c r="F39" s="49">
        <v>0</v>
      </c>
      <c r="G39" s="65">
        <f t="shared" si="2"/>
        <v>0</v>
      </c>
      <c r="H39" s="77">
        <f t="shared" si="3"/>
        <v>0</v>
      </c>
      <c r="I39" s="42"/>
    </row>
    <row r="40" spans="1:9" s="16" customFormat="1" ht="53.25" customHeight="1" hidden="1">
      <c r="A40" s="78"/>
      <c r="B40" s="79" t="s">
        <v>260</v>
      </c>
      <c r="C40" s="142" t="s">
        <v>259</v>
      </c>
      <c r="D40" s="49">
        <v>0</v>
      </c>
      <c r="E40" s="49">
        <v>0</v>
      </c>
      <c r="F40" s="49">
        <v>0</v>
      </c>
      <c r="G40" s="65" t="e">
        <f t="shared" si="2"/>
        <v>#DIV/0!</v>
      </c>
      <c r="H40" s="77" t="e">
        <f t="shared" si="3"/>
        <v>#DIV/0!</v>
      </c>
      <c r="I40" s="42"/>
    </row>
    <row r="41" spans="1:9" s="16" customFormat="1" ht="39" customHeight="1">
      <c r="A41" s="78"/>
      <c r="B41" s="79" t="s">
        <v>282</v>
      </c>
      <c r="C41" s="142" t="s">
        <v>455</v>
      </c>
      <c r="D41" s="49">
        <v>136.5</v>
      </c>
      <c r="E41" s="49">
        <v>132</v>
      </c>
      <c r="F41" s="49">
        <v>0</v>
      </c>
      <c r="G41" s="65">
        <f t="shared" si="2"/>
        <v>0</v>
      </c>
      <c r="H41" s="77">
        <f t="shared" si="3"/>
        <v>0</v>
      </c>
      <c r="I41" s="42"/>
    </row>
    <row r="42" spans="1:8" ht="18.75" customHeight="1">
      <c r="A42" s="67" t="s">
        <v>93</v>
      </c>
      <c r="B42" s="62" t="s">
        <v>88</v>
      </c>
      <c r="C42" s="133"/>
      <c r="D42" s="64">
        <f>D43</f>
        <v>207.3</v>
      </c>
      <c r="E42" s="64">
        <f>E43</f>
        <v>103.6</v>
      </c>
      <c r="F42" s="64">
        <f>F43</f>
        <v>60.1</v>
      </c>
      <c r="G42" s="65">
        <f t="shared" si="2"/>
        <v>0.28991799324650264</v>
      </c>
      <c r="H42" s="77">
        <f t="shared" si="3"/>
        <v>0.5801158301158301</v>
      </c>
    </row>
    <row r="43" spans="1:8" ht="48" customHeight="1">
      <c r="A43" s="63" t="s">
        <v>94</v>
      </c>
      <c r="B43" s="66" t="s">
        <v>140</v>
      </c>
      <c r="C43" s="132" t="s">
        <v>479</v>
      </c>
      <c r="D43" s="53">
        <v>207.3</v>
      </c>
      <c r="E43" s="53">
        <v>103.6</v>
      </c>
      <c r="F43" s="53">
        <v>60.1</v>
      </c>
      <c r="G43" s="65">
        <f t="shared" si="2"/>
        <v>0.28991799324650264</v>
      </c>
      <c r="H43" s="77">
        <f t="shared" si="3"/>
        <v>0.5801158301158301</v>
      </c>
    </row>
    <row r="44" spans="1:8" ht="30" customHeight="1" hidden="1">
      <c r="A44" s="67" t="s">
        <v>62</v>
      </c>
      <c r="B44" s="62" t="s">
        <v>30</v>
      </c>
      <c r="C44" s="133"/>
      <c r="D44" s="64">
        <f aca="true" t="shared" si="4" ref="D44:F45">D45</f>
        <v>0</v>
      </c>
      <c r="E44" s="64">
        <f t="shared" si="4"/>
        <v>0</v>
      </c>
      <c r="F44" s="64">
        <f t="shared" si="4"/>
        <v>0</v>
      </c>
      <c r="G44" s="65" t="e">
        <f t="shared" si="2"/>
        <v>#DIV/0!</v>
      </c>
      <c r="H44" s="77" t="e">
        <f t="shared" si="3"/>
        <v>#DIV/0!</v>
      </c>
    </row>
    <row r="45" spans="1:8" ht="18" customHeight="1" hidden="1">
      <c r="A45" s="63" t="s">
        <v>95</v>
      </c>
      <c r="B45" s="66" t="s">
        <v>90</v>
      </c>
      <c r="C45" s="132"/>
      <c r="D45" s="53">
        <f t="shared" si="4"/>
        <v>0</v>
      </c>
      <c r="E45" s="53">
        <f t="shared" si="4"/>
        <v>0</v>
      </c>
      <c r="F45" s="53">
        <f t="shared" si="4"/>
        <v>0</v>
      </c>
      <c r="G45" s="65" t="e">
        <f t="shared" si="2"/>
        <v>#DIV/0!</v>
      </c>
      <c r="H45" s="77" t="e">
        <f t="shared" si="3"/>
        <v>#DIV/0!</v>
      </c>
    </row>
    <row r="46" spans="1:8" ht="54.75" customHeight="1" hidden="1">
      <c r="A46" s="63"/>
      <c r="B46" s="66" t="s">
        <v>176</v>
      </c>
      <c r="C46" s="132" t="s">
        <v>177</v>
      </c>
      <c r="D46" s="53">
        <v>0</v>
      </c>
      <c r="E46" s="53">
        <v>0</v>
      </c>
      <c r="F46" s="53">
        <v>0</v>
      </c>
      <c r="G46" s="65" t="e">
        <f t="shared" si="2"/>
        <v>#DIV/0!</v>
      </c>
      <c r="H46" s="77" t="e">
        <f t="shared" si="3"/>
        <v>#DIV/0!</v>
      </c>
    </row>
    <row r="47" spans="1:8" ht="23.25" customHeight="1">
      <c r="A47" s="67" t="s">
        <v>63</v>
      </c>
      <c r="B47" s="62" t="s">
        <v>31</v>
      </c>
      <c r="C47" s="133"/>
      <c r="D47" s="64">
        <f>D48</f>
        <v>53</v>
      </c>
      <c r="E47" s="64">
        <f>E48</f>
        <v>17.5</v>
      </c>
      <c r="F47" s="64">
        <f>F48</f>
        <v>0</v>
      </c>
      <c r="G47" s="65">
        <f t="shared" si="2"/>
        <v>0</v>
      </c>
      <c r="H47" s="77">
        <f t="shared" si="3"/>
        <v>0</v>
      </c>
    </row>
    <row r="48" spans="1:8" ht="38.25" customHeight="1">
      <c r="A48" s="87" t="s">
        <v>64</v>
      </c>
      <c r="B48" s="99" t="s">
        <v>105</v>
      </c>
      <c r="C48" s="132"/>
      <c r="D48" s="53">
        <f>D49+D50</f>
        <v>53</v>
      </c>
      <c r="E48" s="53">
        <f>E49+E50</f>
        <v>17.5</v>
      </c>
      <c r="F48" s="53">
        <f>F49+F50</f>
        <v>0</v>
      </c>
      <c r="G48" s="65">
        <f t="shared" si="2"/>
        <v>0</v>
      </c>
      <c r="H48" s="77">
        <f t="shared" si="3"/>
        <v>0</v>
      </c>
    </row>
    <row r="49" spans="1:8" ht="50.25" customHeight="1">
      <c r="A49" s="78"/>
      <c r="B49" s="92" t="s">
        <v>105</v>
      </c>
      <c r="C49" s="142" t="s">
        <v>211</v>
      </c>
      <c r="D49" s="49">
        <v>50</v>
      </c>
      <c r="E49" s="49">
        <v>17.5</v>
      </c>
      <c r="F49" s="49">
        <v>0</v>
      </c>
      <c r="G49" s="65">
        <f t="shared" si="2"/>
        <v>0</v>
      </c>
      <c r="H49" s="77">
        <f t="shared" si="3"/>
        <v>0</v>
      </c>
    </row>
    <row r="50" spans="1:8" ht="144.75" customHeight="1">
      <c r="A50" s="78"/>
      <c r="B50" s="92" t="s">
        <v>444</v>
      </c>
      <c r="C50" s="142" t="s">
        <v>443</v>
      </c>
      <c r="D50" s="49">
        <v>3</v>
      </c>
      <c r="E50" s="49">
        <v>0</v>
      </c>
      <c r="F50" s="49">
        <v>0</v>
      </c>
      <c r="G50" s="65">
        <f t="shared" si="2"/>
        <v>0</v>
      </c>
      <c r="H50" s="77">
        <v>0</v>
      </c>
    </row>
    <row r="51" spans="1:8" ht="38.25" customHeight="1">
      <c r="A51" s="67" t="s">
        <v>65</v>
      </c>
      <c r="B51" s="62" t="s">
        <v>32</v>
      </c>
      <c r="C51" s="133"/>
      <c r="D51" s="64">
        <f>D52</f>
        <v>4386.6</v>
      </c>
      <c r="E51" s="64">
        <f>E52</f>
        <v>3665.3</v>
      </c>
      <c r="F51" s="64">
        <f>F52</f>
        <v>273.8</v>
      </c>
      <c r="G51" s="65">
        <f t="shared" si="2"/>
        <v>0.06241736196598732</v>
      </c>
      <c r="H51" s="77">
        <f t="shared" si="3"/>
        <v>0.07470057021253376</v>
      </c>
    </row>
    <row r="52" spans="1:8" ht="19.5" customHeight="1">
      <c r="A52" s="63" t="s">
        <v>35</v>
      </c>
      <c r="B52" s="66" t="s">
        <v>36</v>
      </c>
      <c r="C52" s="132"/>
      <c r="D52" s="53">
        <f>D53+D70</f>
        <v>4386.6</v>
      </c>
      <c r="E52" s="53">
        <f>E53+E70</f>
        <v>3665.3</v>
      </c>
      <c r="F52" s="53">
        <f>F53+F70</f>
        <v>273.8</v>
      </c>
      <c r="G52" s="65">
        <f t="shared" si="2"/>
        <v>0.06241736196598732</v>
      </c>
      <c r="H52" s="77">
        <f t="shared" si="3"/>
        <v>0.07470057021253376</v>
      </c>
    </row>
    <row r="53" spans="1:8" ht="68.25" customHeight="1">
      <c r="A53" s="63"/>
      <c r="B53" s="66" t="s">
        <v>385</v>
      </c>
      <c r="C53" s="132" t="s">
        <v>412</v>
      </c>
      <c r="D53" s="172">
        <f>D54+D55+D56+D57+D58+D60+D61+D62+D63+D64+D66+D67+Q74+D68+D69+D59+D65</f>
        <v>4156.6</v>
      </c>
      <c r="E53" s="172">
        <f>E54+E55+E56+E57+E58+E60+E61+E62+E63+E64+E66+E67+R74+E68+E69+E59+E65</f>
        <v>3665.3</v>
      </c>
      <c r="F53" s="172">
        <f>F54+F55+F56+F57+F58+F60+F61+F62+F63+F64+F66+F67+S74+F68+F69+F59+F65</f>
        <v>273.8</v>
      </c>
      <c r="G53" s="65">
        <f t="shared" si="2"/>
        <v>0.06587114468556031</v>
      </c>
      <c r="H53" s="77">
        <f t="shared" si="3"/>
        <v>0.07470057021253376</v>
      </c>
    </row>
    <row r="54" spans="1:8" ht="30.75" customHeight="1">
      <c r="A54" s="63"/>
      <c r="B54" s="79" t="s">
        <v>384</v>
      </c>
      <c r="C54" s="173" t="s">
        <v>383</v>
      </c>
      <c r="D54" s="174">
        <v>15</v>
      </c>
      <c r="E54" s="175">
        <v>10.5</v>
      </c>
      <c r="F54" s="176">
        <v>0</v>
      </c>
      <c r="G54" s="65">
        <f t="shared" si="2"/>
        <v>0</v>
      </c>
      <c r="H54" s="77">
        <v>0</v>
      </c>
    </row>
    <row r="55" spans="1:8" ht="30.75" customHeight="1">
      <c r="A55" s="63"/>
      <c r="B55" s="79" t="s">
        <v>389</v>
      </c>
      <c r="C55" s="173" t="s">
        <v>388</v>
      </c>
      <c r="D55" s="174">
        <v>25</v>
      </c>
      <c r="E55" s="175">
        <v>8.8</v>
      </c>
      <c r="F55" s="176">
        <v>0</v>
      </c>
      <c r="G55" s="65">
        <f t="shared" si="2"/>
        <v>0</v>
      </c>
      <c r="H55" s="77">
        <f t="shared" si="3"/>
        <v>0</v>
      </c>
    </row>
    <row r="56" spans="1:8" ht="33.75" customHeight="1">
      <c r="A56" s="63"/>
      <c r="B56" s="79" t="s">
        <v>391</v>
      </c>
      <c r="C56" s="173" t="s">
        <v>390</v>
      </c>
      <c r="D56" s="174">
        <v>100</v>
      </c>
      <c r="E56" s="175">
        <v>35</v>
      </c>
      <c r="F56" s="176">
        <v>0</v>
      </c>
      <c r="G56" s="65">
        <f t="shared" si="2"/>
        <v>0</v>
      </c>
      <c r="H56" s="77">
        <f t="shared" si="3"/>
        <v>0</v>
      </c>
    </row>
    <row r="57" spans="1:8" ht="33" customHeight="1">
      <c r="A57" s="63"/>
      <c r="B57" s="79" t="s">
        <v>416</v>
      </c>
      <c r="C57" s="173" t="s">
        <v>415</v>
      </c>
      <c r="D57" s="174">
        <v>20</v>
      </c>
      <c r="E57" s="175">
        <v>7</v>
      </c>
      <c r="F57" s="176">
        <v>0</v>
      </c>
      <c r="G57" s="65">
        <f t="shared" si="2"/>
        <v>0</v>
      </c>
      <c r="H57" s="77">
        <f t="shared" si="3"/>
        <v>0</v>
      </c>
    </row>
    <row r="58" spans="1:8" ht="19.5" customHeight="1">
      <c r="A58" s="63"/>
      <c r="B58" s="79" t="s">
        <v>418</v>
      </c>
      <c r="C58" s="173" t="s">
        <v>417</v>
      </c>
      <c r="D58" s="174">
        <v>20</v>
      </c>
      <c r="E58" s="175">
        <v>7</v>
      </c>
      <c r="F58" s="176">
        <v>0</v>
      </c>
      <c r="G58" s="65">
        <f t="shared" si="2"/>
        <v>0</v>
      </c>
      <c r="H58" s="77">
        <f t="shared" si="3"/>
        <v>0</v>
      </c>
    </row>
    <row r="59" spans="1:8" ht="35.25" customHeight="1">
      <c r="A59" s="63"/>
      <c r="B59" s="79" t="s">
        <v>395</v>
      </c>
      <c r="C59" s="173" t="s">
        <v>394</v>
      </c>
      <c r="D59" s="174">
        <v>2500</v>
      </c>
      <c r="E59" s="175">
        <v>2500</v>
      </c>
      <c r="F59" s="176">
        <v>0</v>
      </c>
      <c r="G59" s="65">
        <f t="shared" si="2"/>
        <v>0</v>
      </c>
      <c r="H59" s="77">
        <f t="shared" si="3"/>
        <v>0</v>
      </c>
    </row>
    <row r="60" spans="1:8" ht="30.75" customHeight="1">
      <c r="A60" s="63"/>
      <c r="B60" s="79" t="s">
        <v>397</v>
      </c>
      <c r="C60" s="173" t="s">
        <v>396</v>
      </c>
      <c r="D60" s="174">
        <v>150</v>
      </c>
      <c r="E60" s="175">
        <v>105</v>
      </c>
      <c r="F60" s="176">
        <v>96</v>
      </c>
      <c r="G60" s="65">
        <f t="shared" si="2"/>
        <v>0.64</v>
      </c>
      <c r="H60" s="77">
        <f t="shared" si="3"/>
        <v>0.9142857142857143</v>
      </c>
    </row>
    <row r="61" spans="1:8" ht="31.5">
      <c r="A61" s="63"/>
      <c r="B61" s="79" t="s">
        <v>403</v>
      </c>
      <c r="C61" s="173" t="s">
        <v>402</v>
      </c>
      <c r="D61" s="174">
        <v>450.5</v>
      </c>
      <c r="E61" s="175">
        <v>208.4</v>
      </c>
      <c r="F61" s="176">
        <v>160</v>
      </c>
      <c r="G61" s="65">
        <f t="shared" si="2"/>
        <v>0.3551609322974473</v>
      </c>
      <c r="H61" s="77">
        <f t="shared" si="3"/>
        <v>0.7677543186180422</v>
      </c>
    </row>
    <row r="62" spans="1:8" ht="47.25">
      <c r="A62" s="63"/>
      <c r="B62" s="79" t="s">
        <v>419</v>
      </c>
      <c r="C62" s="173" t="s">
        <v>420</v>
      </c>
      <c r="D62" s="174">
        <v>100</v>
      </c>
      <c r="E62" s="175">
        <v>35</v>
      </c>
      <c r="F62" s="176">
        <v>0</v>
      </c>
      <c r="G62" s="65">
        <f t="shared" si="2"/>
        <v>0</v>
      </c>
      <c r="H62" s="77">
        <v>0</v>
      </c>
    </row>
    <row r="63" spans="1:8" ht="31.5">
      <c r="A63" s="63"/>
      <c r="B63" s="79" t="s">
        <v>421</v>
      </c>
      <c r="C63" s="173" t="s">
        <v>422</v>
      </c>
      <c r="D63" s="174">
        <v>20</v>
      </c>
      <c r="E63" s="175">
        <v>14</v>
      </c>
      <c r="F63" s="176">
        <v>10.8</v>
      </c>
      <c r="G63" s="65">
        <f t="shared" si="2"/>
        <v>0.54</v>
      </c>
      <c r="H63" s="77">
        <f t="shared" si="3"/>
        <v>0.7714285714285715</v>
      </c>
    </row>
    <row r="64" spans="1:8" ht="63">
      <c r="A64" s="63"/>
      <c r="B64" s="79" t="s">
        <v>424</v>
      </c>
      <c r="C64" s="173" t="s">
        <v>423</v>
      </c>
      <c r="D64" s="174">
        <v>10</v>
      </c>
      <c r="E64" s="175">
        <v>3.5</v>
      </c>
      <c r="F64" s="176">
        <v>0</v>
      </c>
      <c r="G64" s="65">
        <f t="shared" si="2"/>
        <v>0</v>
      </c>
      <c r="H64" s="77">
        <f t="shared" si="3"/>
        <v>0</v>
      </c>
    </row>
    <row r="65" spans="1:8" ht="63">
      <c r="A65" s="63"/>
      <c r="B65" s="79" t="s">
        <v>426</v>
      </c>
      <c r="C65" s="173" t="s">
        <v>425</v>
      </c>
      <c r="D65" s="174">
        <v>7</v>
      </c>
      <c r="E65" s="175">
        <v>7</v>
      </c>
      <c r="F65" s="176">
        <v>7</v>
      </c>
      <c r="G65" s="65">
        <f t="shared" si="2"/>
        <v>1</v>
      </c>
      <c r="H65" s="77">
        <f t="shared" si="3"/>
        <v>1</v>
      </c>
    </row>
    <row r="66" spans="1:9" s="16" customFormat="1" ht="35.25" customHeight="1">
      <c r="A66" s="78"/>
      <c r="B66" s="79" t="s">
        <v>447</v>
      </c>
      <c r="C66" s="173" t="s">
        <v>445</v>
      </c>
      <c r="D66" s="174">
        <v>585.6</v>
      </c>
      <c r="E66" s="175">
        <v>585.6</v>
      </c>
      <c r="F66" s="176">
        <v>0</v>
      </c>
      <c r="G66" s="65">
        <f t="shared" si="2"/>
        <v>0</v>
      </c>
      <c r="H66" s="77">
        <v>0</v>
      </c>
      <c r="I66" s="42"/>
    </row>
    <row r="67" spans="1:9" s="16" customFormat="1" ht="31.5">
      <c r="A67" s="78"/>
      <c r="B67" s="79" t="s">
        <v>448</v>
      </c>
      <c r="C67" s="173" t="s">
        <v>446</v>
      </c>
      <c r="D67" s="174">
        <v>100</v>
      </c>
      <c r="E67" s="175">
        <v>100</v>
      </c>
      <c r="F67" s="176">
        <v>0</v>
      </c>
      <c r="G67" s="65">
        <f t="shared" si="2"/>
        <v>0</v>
      </c>
      <c r="H67" s="77">
        <v>0</v>
      </c>
      <c r="I67" s="42"/>
    </row>
    <row r="68" spans="1:9" s="16" customFormat="1" ht="47.25">
      <c r="A68" s="78"/>
      <c r="B68" s="79" t="s">
        <v>434</v>
      </c>
      <c r="C68" s="173" t="s">
        <v>432</v>
      </c>
      <c r="D68" s="174">
        <v>30</v>
      </c>
      <c r="E68" s="175">
        <v>15</v>
      </c>
      <c r="F68" s="176">
        <v>0</v>
      </c>
      <c r="G68" s="65">
        <f t="shared" si="2"/>
        <v>0</v>
      </c>
      <c r="H68" s="77">
        <f t="shared" si="3"/>
        <v>0</v>
      </c>
      <c r="I68" s="42"/>
    </row>
    <row r="69" spans="1:9" s="16" customFormat="1" ht="51.75" customHeight="1">
      <c r="A69" s="78"/>
      <c r="B69" s="79" t="s">
        <v>440</v>
      </c>
      <c r="C69" s="173" t="s">
        <v>437</v>
      </c>
      <c r="D69" s="174">
        <v>23.5</v>
      </c>
      <c r="E69" s="175">
        <v>23.5</v>
      </c>
      <c r="F69" s="176">
        <v>0</v>
      </c>
      <c r="G69" s="65">
        <f t="shared" si="2"/>
        <v>0</v>
      </c>
      <c r="H69" s="77">
        <v>0</v>
      </c>
      <c r="I69" s="42"/>
    </row>
    <row r="70" spans="1:9" s="16" customFormat="1" ht="84" customHeight="1">
      <c r="A70" s="78"/>
      <c r="B70" s="66" t="s">
        <v>480</v>
      </c>
      <c r="C70" s="173">
        <v>9580400000</v>
      </c>
      <c r="D70" s="174">
        <f>D71+D72+D73</f>
        <v>230</v>
      </c>
      <c r="E70" s="174">
        <f>E71+E72+E73</f>
        <v>0</v>
      </c>
      <c r="F70" s="174">
        <f>F71+F72+F73</f>
        <v>0</v>
      </c>
      <c r="G70" s="65">
        <f t="shared" si="2"/>
        <v>0</v>
      </c>
      <c r="H70" s="77">
        <v>0</v>
      </c>
      <c r="I70" s="42"/>
    </row>
    <row r="71" spans="1:9" s="16" customFormat="1" ht="144.75" customHeight="1">
      <c r="A71" s="78"/>
      <c r="B71" s="79" t="s">
        <v>466</v>
      </c>
      <c r="C71" s="177" t="s">
        <v>481</v>
      </c>
      <c r="D71" s="174">
        <v>100</v>
      </c>
      <c r="E71" s="175">
        <v>0</v>
      </c>
      <c r="F71" s="176">
        <v>0</v>
      </c>
      <c r="G71" s="65">
        <f t="shared" si="2"/>
        <v>0</v>
      </c>
      <c r="H71" s="77">
        <v>0</v>
      </c>
      <c r="I71" s="42"/>
    </row>
    <row r="72" spans="1:9" s="16" customFormat="1" ht="135" customHeight="1">
      <c r="A72" s="78"/>
      <c r="B72" s="79" t="s">
        <v>467</v>
      </c>
      <c r="C72" s="177" t="s">
        <v>482</v>
      </c>
      <c r="D72" s="174">
        <v>30</v>
      </c>
      <c r="E72" s="175">
        <v>0</v>
      </c>
      <c r="F72" s="176">
        <v>0</v>
      </c>
      <c r="G72" s="65">
        <f t="shared" si="2"/>
        <v>0</v>
      </c>
      <c r="H72" s="77">
        <v>0</v>
      </c>
      <c r="I72" s="42"/>
    </row>
    <row r="73" spans="1:9" s="16" customFormat="1" ht="149.25" customHeight="1">
      <c r="A73" s="78"/>
      <c r="B73" s="79" t="s">
        <v>474</v>
      </c>
      <c r="C73" s="177" t="s">
        <v>483</v>
      </c>
      <c r="D73" s="174">
        <v>100</v>
      </c>
      <c r="E73" s="175">
        <v>0</v>
      </c>
      <c r="F73" s="176">
        <v>0</v>
      </c>
      <c r="G73" s="65">
        <f t="shared" si="2"/>
        <v>0</v>
      </c>
      <c r="H73" s="77">
        <v>0</v>
      </c>
      <c r="I73" s="42"/>
    </row>
    <row r="74" spans="1:8" ht="34.5" customHeight="1" hidden="1">
      <c r="A74" s="67" t="s">
        <v>108</v>
      </c>
      <c r="B74" s="62" t="s">
        <v>106</v>
      </c>
      <c r="C74" s="133"/>
      <c r="D74" s="53">
        <f>D76</f>
        <v>0</v>
      </c>
      <c r="E74" s="53">
        <f>E76</f>
        <v>0</v>
      </c>
      <c r="F74" s="53">
        <f>F76</f>
        <v>0</v>
      </c>
      <c r="G74" s="65" t="e">
        <f t="shared" si="2"/>
        <v>#DIV/0!</v>
      </c>
      <c r="H74" s="77" t="e">
        <f t="shared" si="3"/>
        <v>#DIV/0!</v>
      </c>
    </row>
    <row r="75" spans="1:8" ht="36" customHeight="1" hidden="1">
      <c r="A75" s="63" t="s">
        <v>102</v>
      </c>
      <c r="B75" s="66" t="s">
        <v>109</v>
      </c>
      <c r="C75" s="132"/>
      <c r="D75" s="53">
        <f>D76</f>
        <v>0</v>
      </c>
      <c r="E75" s="53">
        <f>E76</f>
        <v>0</v>
      </c>
      <c r="F75" s="53">
        <f>F76</f>
        <v>0</v>
      </c>
      <c r="G75" s="65" t="e">
        <f t="shared" si="2"/>
        <v>#DIV/0!</v>
      </c>
      <c r="H75" s="77" t="e">
        <f t="shared" si="3"/>
        <v>#DIV/0!</v>
      </c>
    </row>
    <row r="76" spans="1:9" s="16" customFormat="1" ht="36" customHeight="1" hidden="1">
      <c r="A76" s="78"/>
      <c r="B76" s="79" t="s">
        <v>175</v>
      </c>
      <c r="C76" s="142" t="s">
        <v>170</v>
      </c>
      <c r="D76" s="49">
        <v>0</v>
      </c>
      <c r="E76" s="49">
        <v>0</v>
      </c>
      <c r="F76" s="49">
        <v>0</v>
      </c>
      <c r="G76" s="65" t="e">
        <f t="shared" si="2"/>
        <v>#DIV/0!</v>
      </c>
      <c r="H76" s="77" t="e">
        <f t="shared" si="3"/>
        <v>#DIV/0!</v>
      </c>
      <c r="I76" s="42"/>
    </row>
    <row r="77" spans="1:8" ht="18" customHeight="1" hidden="1">
      <c r="A77" s="67" t="s">
        <v>37</v>
      </c>
      <c r="B77" s="62" t="s">
        <v>38</v>
      </c>
      <c r="C77" s="133"/>
      <c r="D77" s="53">
        <f aca="true" t="shared" si="5" ref="D77:F78">D78</f>
        <v>0</v>
      </c>
      <c r="E77" s="53">
        <f t="shared" si="5"/>
        <v>0</v>
      </c>
      <c r="F77" s="53">
        <f t="shared" si="5"/>
        <v>0</v>
      </c>
      <c r="G77" s="65" t="e">
        <f t="shared" si="2"/>
        <v>#DIV/0!</v>
      </c>
      <c r="H77" s="77" t="e">
        <f t="shared" si="3"/>
        <v>#DIV/0!</v>
      </c>
    </row>
    <row r="78" spans="1:8" ht="23.25" customHeight="1" hidden="1">
      <c r="A78" s="63" t="s">
        <v>41</v>
      </c>
      <c r="B78" s="66" t="s">
        <v>99</v>
      </c>
      <c r="C78" s="132"/>
      <c r="D78" s="53">
        <f t="shared" si="5"/>
        <v>0</v>
      </c>
      <c r="E78" s="53">
        <f t="shared" si="5"/>
        <v>0</v>
      </c>
      <c r="F78" s="53">
        <f t="shared" si="5"/>
        <v>0</v>
      </c>
      <c r="G78" s="65" t="e">
        <f t="shared" si="2"/>
        <v>#DIV/0!</v>
      </c>
      <c r="H78" s="77" t="e">
        <f t="shared" si="3"/>
        <v>#DIV/0!</v>
      </c>
    </row>
    <row r="79" spans="1:9" s="16" customFormat="1" ht="31.5" customHeight="1" hidden="1">
      <c r="A79" s="78"/>
      <c r="B79" s="79" t="s">
        <v>171</v>
      </c>
      <c r="C79" s="142" t="s">
        <v>172</v>
      </c>
      <c r="D79" s="49">
        <v>0</v>
      </c>
      <c r="E79" s="49">
        <v>0</v>
      </c>
      <c r="F79" s="49">
        <v>0</v>
      </c>
      <c r="G79" s="65" t="e">
        <f t="shared" si="2"/>
        <v>#DIV/0!</v>
      </c>
      <c r="H79" s="77" t="e">
        <f t="shared" si="3"/>
        <v>#DIV/0!</v>
      </c>
      <c r="I79" s="42"/>
    </row>
    <row r="80" spans="1:8" ht="18.75" customHeight="1">
      <c r="A80" s="67">
        <v>1000</v>
      </c>
      <c r="B80" s="62" t="s">
        <v>49</v>
      </c>
      <c r="C80" s="133"/>
      <c r="D80" s="53">
        <f>D81</f>
        <v>66</v>
      </c>
      <c r="E80" s="53">
        <f>E81</f>
        <v>33</v>
      </c>
      <c r="F80" s="53">
        <f>F81</f>
        <v>16.5</v>
      </c>
      <c r="G80" s="65">
        <f t="shared" si="2"/>
        <v>0.25</v>
      </c>
      <c r="H80" s="77">
        <f t="shared" si="3"/>
        <v>0.5</v>
      </c>
    </row>
    <row r="81" spans="1:8" ht="18.75" customHeight="1">
      <c r="A81" s="63">
        <v>1001</v>
      </c>
      <c r="B81" s="66" t="s">
        <v>146</v>
      </c>
      <c r="C81" s="132" t="s">
        <v>50</v>
      </c>
      <c r="D81" s="53">
        <v>66</v>
      </c>
      <c r="E81" s="53">
        <v>33</v>
      </c>
      <c r="F81" s="53">
        <v>16.5</v>
      </c>
      <c r="G81" s="65">
        <f t="shared" si="2"/>
        <v>0.25</v>
      </c>
      <c r="H81" s="77">
        <f t="shared" si="3"/>
        <v>0.5</v>
      </c>
    </row>
    <row r="82" spans="1:8" ht="38.25" customHeight="1">
      <c r="A82" s="67"/>
      <c r="B82" s="62" t="s">
        <v>84</v>
      </c>
      <c r="C82" s="133"/>
      <c r="D82" s="64">
        <f>D83</f>
        <v>538</v>
      </c>
      <c r="E82" s="64">
        <f>E83</f>
        <v>263.4</v>
      </c>
      <c r="F82" s="64">
        <f>F83</f>
        <v>0</v>
      </c>
      <c r="G82" s="65">
        <f t="shared" si="2"/>
        <v>0</v>
      </c>
      <c r="H82" s="77">
        <f t="shared" si="3"/>
        <v>0</v>
      </c>
    </row>
    <row r="83" spans="1:9" s="16" customFormat="1" ht="38.25" customHeight="1">
      <c r="A83" s="78"/>
      <c r="B83" s="79" t="s">
        <v>85</v>
      </c>
      <c r="C83" s="142" t="s">
        <v>156</v>
      </c>
      <c r="D83" s="49">
        <v>538</v>
      </c>
      <c r="E83" s="49">
        <v>263.4</v>
      </c>
      <c r="F83" s="49">
        <v>0</v>
      </c>
      <c r="G83" s="65">
        <f t="shared" si="2"/>
        <v>0</v>
      </c>
      <c r="H83" s="77">
        <f t="shared" si="3"/>
        <v>0</v>
      </c>
      <c r="I83" s="42"/>
    </row>
    <row r="84" spans="1:8" ht="21.75" customHeight="1">
      <c r="A84" s="63"/>
      <c r="B84" s="62" t="s">
        <v>55</v>
      </c>
      <c r="C84" s="67"/>
      <c r="D84" s="64">
        <f>D32+D42+D44+D47+D51+D74+D77+D80+D82</f>
        <v>8613.7</v>
      </c>
      <c r="E84" s="64">
        <f>E32+E42+E44+E47+E51+E74+E77+E80+E82</f>
        <v>5901.799999999999</v>
      </c>
      <c r="F84" s="64">
        <f>F32+F42+F44+F47+F51+F74+F77+F80+F82</f>
        <v>1536.8999999999999</v>
      </c>
      <c r="G84" s="65">
        <f t="shared" si="2"/>
        <v>0.17842506704435954</v>
      </c>
      <c r="H84" s="77">
        <f t="shared" si="3"/>
        <v>0.26041207767121893</v>
      </c>
    </row>
    <row r="85" spans="1:8" ht="25.5" customHeight="1">
      <c r="A85" s="126"/>
      <c r="B85" s="99" t="s">
        <v>70</v>
      </c>
      <c r="C85" s="143"/>
      <c r="D85" s="100">
        <f>D82</f>
        <v>538</v>
      </c>
      <c r="E85" s="100">
        <f>E82</f>
        <v>263.4</v>
      </c>
      <c r="F85" s="100">
        <f>F82</f>
        <v>0</v>
      </c>
      <c r="G85" s="65">
        <f t="shared" si="2"/>
        <v>0</v>
      </c>
      <c r="H85" s="77">
        <f t="shared" si="3"/>
        <v>0</v>
      </c>
    </row>
    <row r="86" ht="18">
      <c r="A86" s="102"/>
    </row>
    <row r="87" ht="18">
      <c r="A87" s="102"/>
    </row>
    <row r="88" spans="1:6" ht="18">
      <c r="A88" s="102"/>
      <c r="B88" s="105" t="s">
        <v>281</v>
      </c>
      <c r="C88" s="149"/>
      <c r="F88" s="178">
        <v>3499.9</v>
      </c>
    </row>
    <row r="89" spans="1:3" ht="18">
      <c r="A89" s="102"/>
      <c r="B89" s="105"/>
      <c r="C89" s="149"/>
    </row>
    <row r="90" spans="1:3" ht="18" hidden="1">
      <c r="A90" s="102"/>
      <c r="B90" s="105" t="s">
        <v>71</v>
      </c>
      <c r="C90" s="149"/>
    </row>
    <row r="91" spans="1:3" ht="18" hidden="1">
      <c r="A91" s="102"/>
      <c r="B91" s="105" t="s">
        <v>72</v>
      </c>
      <c r="C91" s="149"/>
    </row>
    <row r="92" spans="1:3" ht="18" hidden="1">
      <c r="A92" s="102"/>
      <c r="B92" s="105"/>
      <c r="C92" s="149"/>
    </row>
    <row r="93" spans="1:3" ht="18" hidden="1">
      <c r="A93" s="102"/>
      <c r="B93" s="105" t="s">
        <v>73</v>
      </c>
      <c r="C93" s="149"/>
    </row>
    <row r="94" spans="1:3" ht="18" hidden="1">
      <c r="A94" s="102"/>
      <c r="B94" s="105" t="s">
        <v>74</v>
      </c>
      <c r="C94" s="149"/>
    </row>
    <row r="95" spans="1:3" ht="18" hidden="1">
      <c r="A95" s="102"/>
      <c r="B95" s="105"/>
      <c r="C95" s="149"/>
    </row>
    <row r="96" spans="1:3" ht="18" hidden="1">
      <c r="A96" s="102"/>
      <c r="B96" s="105" t="s">
        <v>75</v>
      </c>
      <c r="C96" s="149"/>
    </row>
    <row r="97" spans="1:3" ht="18" hidden="1">
      <c r="A97" s="102"/>
      <c r="B97" s="105" t="s">
        <v>76</v>
      </c>
      <c r="C97" s="149"/>
    </row>
    <row r="98" spans="1:3" ht="18" hidden="1">
      <c r="A98" s="102"/>
      <c r="B98" s="105"/>
      <c r="C98" s="149"/>
    </row>
    <row r="99" spans="1:3" ht="18" hidden="1">
      <c r="A99" s="102"/>
      <c r="B99" s="105" t="s">
        <v>77</v>
      </c>
      <c r="C99" s="149"/>
    </row>
    <row r="100" spans="1:3" ht="18" hidden="1">
      <c r="A100" s="102"/>
      <c r="B100" s="105" t="s">
        <v>78</v>
      </c>
      <c r="C100" s="149"/>
    </row>
    <row r="101" ht="18" hidden="1">
      <c r="A101" s="102"/>
    </row>
    <row r="102" ht="18">
      <c r="A102" s="102"/>
    </row>
    <row r="103" spans="1:8" ht="18">
      <c r="A103" s="102"/>
      <c r="B103" s="105" t="s">
        <v>79</v>
      </c>
      <c r="C103" s="149"/>
      <c r="F103" s="103">
        <f>F88+F27-F84</f>
        <v>4571.900000000001</v>
      </c>
      <c r="H103" s="103"/>
    </row>
    <row r="104" ht="18">
      <c r="A104" s="102"/>
    </row>
    <row r="105" ht="18">
      <c r="A105" s="102"/>
    </row>
    <row r="106" spans="1:3" ht="18">
      <c r="A106" s="102"/>
      <c r="B106" s="105" t="s">
        <v>80</v>
      </c>
      <c r="C106" s="149"/>
    </row>
    <row r="107" spans="1:3" ht="18">
      <c r="A107" s="102"/>
      <c r="B107" s="105" t="s">
        <v>81</v>
      </c>
      <c r="C107" s="149"/>
    </row>
    <row r="108" spans="1:3" ht="18">
      <c r="A108" s="102"/>
      <c r="B108" s="105" t="s">
        <v>82</v>
      </c>
      <c r="C108" s="149"/>
    </row>
  </sheetData>
  <sheetProtection/>
  <mergeCells count="16">
    <mergeCell ref="A1:H1"/>
    <mergeCell ref="A30:A31"/>
    <mergeCell ref="B30:B31"/>
    <mergeCell ref="D30:D31"/>
    <mergeCell ref="H30:H31"/>
    <mergeCell ref="G30:G31"/>
    <mergeCell ref="H2:H3"/>
    <mergeCell ref="B2:B3"/>
    <mergeCell ref="D2:D3"/>
    <mergeCell ref="A29:H29"/>
    <mergeCell ref="C30:C31"/>
    <mergeCell ref="G2:G3"/>
    <mergeCell ref="E2:E3"/>
    <mergeCell ref="E30:E31"/>
    <mergeCell ref="F30:F31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6"/>
  <sheetViews>
    <sheetView zoomScalePageLayoutView="0" workbookViewId="0" topLeftCell="A4">
      <selection activeCell="H4" sqref="A1:H16384"/>
    </sheetView>
  </sheetViews>
  <sheetFormatPr defaultColWidth="9.140625" defaultRowHeight="12.75"/>
  <cols>
    <col min="1" max="1" width="6.421875" style="188" customWidth="1"/>
    <col min="2" max="2" width="40.7109375" style="188" customWidth="1"/>
    <col min="3" max="3" width="12.421875" style="189" customWidth="1"/>
    <col min="4" max="4" width="12.421875" style="104" customWidth="1"/>
    <col min="5" max="5" width="12.00390625" style="104" customWidth="1"/>
    <col min="6" max="6" width="13.421875" style="104" customWidth="1"/>
    <col min="7" max="7" width="11.28125" style="104" customWidth="1"/>
    <col min="8" max="8" width="11.00390625" style="104" customWidth="1"/>
    <col min="9" max="9" width="9.140625" style="47" customWidth="1"/>
    <col min="10" max="16384" width="9.140625" style="2" customWidth="1"/>
  </cols>
  <sheetData>
    <row r="1" spans="1:9" s="4" customFormat="1" ht="66" customHeight="1">
      <c r="A1" s="179" t="s">
        <v>532</v>
      </c>
      <c r="B1" s="179"/>
      <c r="C1" s="179"/>
      <c r="D1" s="179"/>
      <c r="E1" s="179"/>
      <c r="F1" s="179"/>
      <c r="G1" s="179"/>
      <c r="H1" s="179"/>
      <c r="I1" s="46"/>
    </row>
    <row r="2" spans="1:9" s="1" customFormat="1" ht="12.75" customHeight="1">
      <c r="A2" s="61"/>
      <c r="B2" s="58" t="s">
        <v>2</v>
      </c>
      <c r="C2" s="158"/>
      <c r="D2" s="58" t="s">
        <v>3</v>
      </c>
      <c r="E2" s="56" t="s">
        <v>535</v>
      </c>
      <c r="F2" s="58" t="s">
        <v>4</v>
      </c>
      <c r="G2" s="56" t="s">
        <v>268</v>
      </c>
      <c r="H2" s="56" t="s">
        <v>536</v>
      </c>
      <c r="I2" s="38"/>
    </row>
    <row r="3" spans="1:9" s="1" customFormat="1" ht="36.75" customHeight="1">
      <c r="A3" s="61"/>
      <c r="B3" s="58"/>
      <c r="C3" s="159"/>
      <c r="D3" s="58"/>
      <c r="E3" s="59"/>
      <c r="F3" s="58"/>
      <c r="G3" s="59"/>
      <c r="H3" s="59"/>
      <c r="I3" s="38"/>
    </row>
    <row r="4" spans="1:9" s="1" customFormat="1" ht="18.75">
      <c r="A4" s="61"/>
      <c r="B4" s="62" t="s">
        <v>69</v>
      </c>
      <c r="C4" s="131"/>
      <c r="D4" s="180">
        <f>D5+D6+D7+D8+D9+D10+D11+D12+D13+D14+D15+D16+D17+D18+D19</f>
        <v>3111</v>
      </c>
      <c r="E4" s="180">
        <f>E5+E6+E7+E8+E9+E10+E11+E12+E13+E14+E15+E16+E17+E18+E19</f>
        <v>1076</v>
      </c>
      <c r="F4" s="180">
        <f>F5+F6+F7+F8+F9+F10+F11+F12+F13+F14+F15+F16+F17+F18+F19+F20+F21</f>
        <v>1090.1</v>
      </c>
      <c r="G4" s="65">
        <f aca="true" t="shared" si="0" ref="G4:G30">F4/D4</f>
        <v>0.350401800064288</v>
      </c>
      <c r="H4" s="65">
        <f aca="true" t="shared" si="1" ref="H4:H30">F4/E4</f>
        <v>1.0131040892193308</v>
      </c>
      <c r="I4" s="38"/>
    </row>
    <row r="5" spans="1:9" s="1" customFormat="1" ht="23.25" customHeight="1">
      <c r="A5" s="61"/>
      <c r="B5" s="66" t="s">
        <v>321</v>
      </c>
      <c r="C5" s="132"/>
      <c r="D5" s="172">
        <v>280</v>
      </c>
      <c r="E5" s="172">
        <v>100</v>
      </c>
      <c r="F5" s="172">
        <v>74</v>
      </c>
      <c r="G5" s="65">
        <f t="shared" si="0"/>
        <v>0.2642857142857143</v>
      </c>
      <c r="H5" s="65">
        <f t="shared" si="1"/>
        <v>0.74</v>
      </c>
      <c r="I5" s="38"/>
    </row>
    <row r="6" spans="1:9" s="1" customFormat="1" ht="18.75" hidden="1">
      <c r="A6" s="61"/>
      <c r="B6" s="66" t="s">
        <v>184</v>
      </c>
      <c r="C6" s="132"/>
      <c r="D6" s="172">
        <v>0</v>
      </c>
      <c r="E6" s="172">
        <v>0</v>
      </c>
      <c r="F6" s="172">
        <v>0</v>
      </c>
      <c r="G6" s="65" t="e">
        <f t="shared" si="0"/>
        <v>#DIV/0!</v>
      </c>
      <c r="H6" s="65" t="e">
        <f t="shared" si="1"/>
        <v>#DIV/0!</v>
      </c>
      <c r="I6" s="38"/>
    </row>
    <row r="7" spans="1:9" s="1" customFormat="1" ht="18.75">
      <c r="A7" s="61"/>
      <c r="B7" s="66" t="s">
        <v>6</v>
      </c>
      <c r="C7" s="132"/>
      <c r="D7" s="172">
        <v>529</v>
      </c>
      <c r="E7" s="172">
        <v>450</v>
      </c>
      <c r="F7" s="172">
        <v>545</v>
      </c>
      <c r="G7" s="65">
        <f t="shared" si="0"/>
        <v>1.0302457466918715</v>
      </c>
      <c r="H7" s="65">
        <f t="shared" si="1"/>
        <v>1.211111111111111</v>
      </c>
      <c r="I7" s="38"/>
    </row>
    <row r="8" spans="1:9" s="1" customFormat="1" ht="18.75">
      <c r="A8" s="61"/>
      <c r="B8" s="66" t="s">
        <v>332</v>
      </c>
      <c r="C8" s="132"/>
      <c r="D8" s="172">
        <v>277</v>
      </c>
      <c r="E8" s="172">
        <v>30</v>
      </c>
      <c r="F8" s="172">
        <v>21.7</v>
      </c>
      <c r="G8" s="65">
        <f t="shared" si="0"/>
        <v>0.07833935018050542</v>
      </c>
      <c r="H8" s="65">
        <f t="shared" si="1"/>
        <v>0.7233333333333333</v>
      </c>
      <c r="I8" s="38"/>
    </row>
    <row r="9" spans="1:9" s="1" customFormat="1" ht="18.75">
      <c r="A9" s="61"/>
      <c r="B9" s="66" t="s">
        <v>8</v>
      </c>
      <c r="C9" s="132"/>
      <c r="D9" s="172">
        <v>2010</v>
      </c>
      <c r="E9" s="172">
        <v>490</v>
      </c>
      <c r="F9" s="172">
        <v>380.8</v>
      </c>
      <c r="G9" s="65">
        <f t="shared" si="0"/>
        <v>0.18945273631840798</v>
      </c>
      <c r="H9" s="65">
        <f t="shared" si="1"/>
        <v>0.7771428571428571</v>
      </c>
      <c r="I9" s="38"/>
    </row>
    <row r="10" spans="1:9" s="1" customFormat="1" ht="18.75">
      <c r="A10" s="61"/>
      <c r="B10" s="66" t="s">
        <v>324</v>
      </c>
      <c r="C10" s="132"/>
      <c r="D10" s="172">
        <v>15</v>
      </c>
      <c r="E10" s="172">
        <v>6</v>
      </c>
      <c r="F10" s="172">
        <v>9</v>
      </c>
      <c r="G10" s="65">
        <f t="shared" si="0"/>
        <v>0.6</v>
      </c>
      <c r="H10" s="65">
        <f t="shared" si="1"/>
        <v>1.5</v>
      </c>
      <c r="I10" s="38"/>
    </row>
    <row r="11" spans="1:9" s="1" customFormat="1" ht="18.75" hidden="1">
      <c r="A11" s="61"/>
      <c r="B11" s="66" t="s">
        <v>9</v>
      </c>
      <c r="C11" s="132"/>
      <c r="D11" s="172">
        <v>0</v>
      </c>
      <c r="E11" s="172">
        <v>0</v>
      </c>
      <c r="F11" s="172">
        <v>0</v>
      </c>
      <c r="G11" s="65" t="e">
        <f t="shared" si="0"/>
        <v>#DIV/0!</v>
      </c>
      <c r="H11" s="65" t="e">
        <f t="shared" si="1"/>
        <v>#DIV/0!</v>
      </c>
      <c r="I11" s="38"/>
    </row>
    <row r="12" spans="1:9" s="1" customFormat="1" ht="18.75" hidden="1">
      <c r="A12" s="61"/>
      <c r="B12" s="66" t="s">
        <v>10</v>
      </c>
      <c r="C12" s="132"/>
      <c r="D12" s="172">
        <v>0</v>
      </c>
      <c r="E12" s="172">
        <v>0</v>
      </c>
      <c r="F12" s="172">
        <v>0</v>
      </c>
      <c r="G12" s="65" t="e">
        <f t="shared" si="0"/>
        <v>#DIV/0!</v>
      </c>
      <c r="H12" s="65" t="e">
        <f t="shared" si="1"/>
        <v>#DIV/0!</v>
      </c>
      <c r="I12" s="38"/>
    </row>
    <row r="13" spans="1:9" s="1" customFormat="1" ht="18.75" hidden="1">
      <c r="A13" s="61"/>
      <c r="B13" s="66" t="s">
        <v>11</v>
      </c>
      <c r="C13" s="132"/>
      <c r="D13" s="172">
        <v>0</v>
      </c>
      <c r="E13" s="172">
        <v>0</v>
      </c>
      <c r="F13" s="172">
        <v>0</v>
      </c>
      <c r="G13" s="65" t="e">
        <f t="shared" si="0"/>
        <v>#DIV/0!</v>
      </c>
      <c r="H13" s="65" t="e">
        <f t="shared" si="1"/>
        <v>#DIV/0!</v>
      </c>
      <c r="I13" s="38"/>
    </row>
    <row r="14" spans="1:9" s="1" customFormat="1" ht="18.75" hidden="1">
      <c r="A14" s="61"/>
      <c r="B14" s="66" t="s">
        <v>13</v>
      </c>
      <c r="C14" s="132"/>
      <c r="D14" s="172">
        <v>0</v>
      </c>
      <c r="E14" s="172">
        <v>0</v>
      </c>
      <c r="F14" s="172">
        <v>0</v>
      </c>
      <c r="G14" s="65" t="e">
        <f t="shared" si="0"/>
        <v>#DIV/0!</v>
      </c>
      <c r="H14" s="65" t="e">
        <f t="shared" si="1"/>
        <v>#DIV/0!</v>
      </c>
      <c r="I14" s="38"/>
    </row>
    <row r="15" spans="1:9" s="1" customFormat="1" ht="18.75" hidden="1">
      <c r="A15" s="61"/>
      <c r="B15" s="66" t="s">
        <v>14</v>
      </c>
      <c r="C15" s="132"/>
      <c r="D15" s="172">
        <v>0</v>
      </c>
      <c r="E15" s="172">
        <v>0</v>
      </c>
      <c r="F15" s="172">
        <v>0</v>
      </c>
      <c r="G15" s="65" t="e">
        <f t="shared" si="0"/>
        <v>#DIV/0!</v>
      </c>
      <c r="H15" s="65" t="e">
        <f t="shared" si="1"/>
        <v>#DIV/0!</v>
      </c>
      <c r="I15" s="38"/>
    </row>
    <row r="16" spans="1:9" s="1" customFormat="1" ht="34.5" customHeight="1" hidden="1">
      <c r="A16" s="61"/>
      <c r="B16" s="66" t="s">
        <v>97</v>
      </c>
      <c r="C16" s="132"/>
      <c r="D16" s="172"/>
      <c r="E16" s="172"/>
      <c r="F16" s="172"/>
      <c r="G16" s="65" t="e">
        <f t="shared" si="0"/>
        <v>#DIV/0!</v>
      </c>
      <c r="H16" s="65" t="e">
        <f t="shared" si="1"/>
        <v>#DIV/0!</v>
      </c>
      <c r="I16" s="38"/>
    </row>
    <row r="17" spans="1:9" s="1" customFormat="1" ht="18.75" hidden="1">
      <c r="A17" s="61"/>
      <c r="B17" s="66" t="s">
        <v>16</v>
      </c>
      <c r="C17" s="132"/>
      <c r="D17" s="172">
        <v>0</v>
      </c>
      <c r="E17" s="172">
        <v>0</v>
      </c>
      <c r="F17" s="172">
        <v>0</v>
      </c>
      <c r="G17" s="65" t="e">
        <f t="shared" si="0"/>
        <v>#DIV/0!</v>
      </c>
      <c r="H17" s="65" t="e">
        <f t="shared" si="1"/>
        <v>#DIV/0!</v>
      </c>
      <c r="I17" s="38"/>
    </row>
    <row r="18" spans="1:9" s="1" customFormat="1" ht="18.75" hidden="1">
      <c r="A18" s="61"/>
      <c r="B18" s="66" t="s">
        <v>100</v>
      </c>
      <c r="C18" s="132"/>
      <c r="D18" s="172">
        <v>0</v>
      </c>
      <c r="E18" s="172">
        <v>0</v>
      </c>
      <c r="F18" s="172">
        <v>0</v>
      </c>
      <c r="G18" s="65" t="e">
        <f t="shared" si="0"/>
        <v>#DIV/0!</v>
      </c>
      <c r="H18" s="65" t="e">
        <f t="shared" si="1"/>
        <v>#DIV/0!</v>
      </c>
      <c r="I18" s="38"/>
    </row>
    <row r="19" spans="1:9" s="1" customFormat="1" ht="18.75" hidden="1">
      <c r="A19" s="61"/>
      <c r="B19" s="66" t="s">
        <v>18</v>
      </c>
      <c r="C19" s="132"/>
      <c r="D19" s="172">
        <v>0</v>
      </c>
      <c r="E19" s="172">
        <v>0</v>
      </c>
      <c r="F19" s="172"/>
      <c r="G19" s="65" t="e">
        <f t="shared" si="0"/>
        <v>#DIV/0!</v>
      </c>
      <c r="H19" s="65" t="e">
        <f t="shared" si="1"/>
        <v>#DIV/0!</v>
      </c>
      <c r="I19" s="38"/>
    </row>
    <row r="20" spans="1:9" s="1" customFormat="1" ht="36" customHeight="1" hidden="1">
      <c r="A20" s="61"/>
      <c r="B20" s="99" t="s">
        <v>328</v>
      </c>
      <c r="C20" s="132"/>
      <c r="D20" s="172">
        <v>0</v>
      </c>
      <c r="E20" s="172">
        <v>0</v>
      </c>
      <c r="F20" s="172">
        <v>0</v>
      </c>
      <c r="G20" s="65" t="e">
        <f t="shared" si="0"/>
        <v>#DIV/0!</v>
      </c>
      <c r="H20" s="65" t="e">
        <f t="shared" si="1"/>
        <v>#DIV/0!</v>
      </c>
      <c r="I20" s="38"/>
    </row>
    <row r="21" spans="1:9" s="1" customFormat="1" ht="36" customHeight="1">
      <c r="A21" s="61"/>
      <c r="B21" s="99" t="s">
        <v>341</v>
      </c>
      <c r="C21" s="132"/>
      <c r="D21" s="172">
        <v>0</v>
      </c>
      <c r="E21" s="172">
        <v>0</v>
      </c>
      <c r="F21" s="172">
        <v>59.6</v>
      </c>
      <c r="G21" s="65">
        <v>0</v>
      </c>
      <c r="H21" s="65">
        <v>0</v>
      </c>
      <c r="I21" s="38"/>
    </row>
    <row r="22" spans="1:9" s="1" customFormat="1" ht="30.75" customHeight="1">
      <c r="A22" s="61"/>
      <c r="B22" s="62" t="s">
        <v>68</v>
      </c>
      <c r="C22" s="133"/>
      <c r="D22" s="172">
        <f>D23+D25++D24+D27+D26</f>
        <v>377.70000000000005</v>
      </c>
      <c r="E22" s="172">
        <f>E23+E25++E24+E27+E26</f>
        <v>193.3</v>
      </c>
      <c r="F22" s="172">
        <f>F23+F25++F24+F27+F26</f>
        <v>101.80000000000001</v>
      </c>
      <c r="G22" s="65">
        <f t="shared" si="0"/>
        <v>0.26952607889859675</v>
      </c>
      <c r="H22" s="65">
        <f t="shared" si="1"/>
        <v>0.5266425245732023</v>
      </c>
      <c r="I22" s="38"/>
    </row>
    <row r="23" spans="1:9" s="1" customFormat="1" ht="18.75">
      <c r="A23" s="61"/>
      <c r="B23" s="66" t="s">
        <v>20</v>
      </c>
      <c r="C23" s="132"/>
      <c r="D23" s="172">
        <v>131.4</v>
      </c>
      <c r="E23" s="172">
        <v>65.7</v>
      </c>
      <c r="F23" s="172">
        <v>41.6</v>
      </c>
      <c r="G23" s="65">
        <f t="shared" si="0"/>
        <v>0.3165905631659056</v>
      </c>
      <c r="H23" s="65">
        <f t="shared" si="1"/>
        <v>0.6331811263318112</v>
      </c>
      <c r="I23" s="38"/>
    </row>
    <row r="24" spans="1:9" s="1" customFormat="1" ht="78.75" hidden="1">
      <c r="A24" s="61"/>
      <c r="B24" s="66" t="s">
        <v>457</v>
      </c>
      <c r="C24" s="132"/>
      <c r="D24" s="172">
        <v>0</v>
      </c>
      <c r="E24" s="172">
        <v>0</v>
      </c>
      <c r="F24" s="172">
        <v>0</v>
      </c>
      <c r="G24" s="65" t="e">
        <f t="shared" si="0"/>
        <v>#DIV/0!</v>
      </c>
      <c r="H24" s="65" t="e">
        <f t="shared" si="1"/>
        <v>#DIV/0!</v>
      </c>
      <c r="I24" s="38"/>
    </row>
    <row r="25" spans="1:9" s="1" customFormat="1" ht="18.75">
      <c r="A25" s="61"/>
      <c r="B25" s="66" t="s">
        <v>86</v>
      </c>
      <c r="C25" s="132"/>
      <c r="D25" s="172">
        <v>207.3</v>
      </c>
      <c r="E25" s="172">
        <v>103.6</v>
      </c>
      <c r="F25" s="172">
        <v>60.2</v>
      </c>
      <c r="G25" s="65">
        <f t="shared" si="0"/>
        <v>0.2904003859141341</v>
      </c>
      <c r="H25" s="65">
        <f t="shared" si="1"/>
        <v>0.5810810810810811</v>
      </c>
      <c r="I25" s="38"/>
    </row>
    <row r="26" spans="1:9" s="1" customFormat="1" ht="47.25">
      <c r="A26" s="61"/>
      <c r="B26" s="66" t="s">
        <v>494</v>
      </c>
      <c r="C26" s="132"/>
      <c r="D26" s="172">
        <v>30</v>
      </c>
      <c r="E26" s="172">
        <v>15</v>
      </c>
      <c r="F26" s="172">
        <v>0</v>
      </c>
      <c r="G26" s="65">
        <f t="shared" si="0"/>
        <v>0</v>
      </c>
      <c r="H26" s="65">
        <f t="shared" si="1"/>
        <v>0</v>
      </c>
      <c r="I26" s="38"/>
    </row>
    <row r="27" spans="1:9" s="1" customFormat="1" ht="31.5">
      <c r="A27" s="61"/>
      <c r="B27" s="66" t="s">
        <v>495</v>
      </c>
      <c r="C27" s="132"/>
      <c r="D27" s="172">
        <v>9</v>
      </c>
      <c r="E27" s="172">
        <v>9</v>
      </c>
      <c r="F27" s="172">
        <v>0</v>
      </c>
      <c r="G27" s="65">
        <f t="shared" si="0"/>
        <v>0</v>
      </c>
      <c r="H27" s="65">
        <v>0</v>
      </c>
      <c r="I27" s="38"/>
    </row>
    <row r="28" spans="1:9" s="1" customFormat="1" ht="18.75" hidden="1">
      <c r="A28" s="61"/>
      <c r="B28" s="66"/>
      <c r="C28" s="132"/>
      <c r="D28" s="172"/>
      <c r="E28" s="172"/>
      <c r="F28" s="172"/>
      <c r="G28" s="65" t="e">
        <f t="shared" si="0"/>
        <v>#DIV/0!</v>
      </c>
      <c r="H28" s="65" t="e">
        <f t="shared" si="1"/>
        <v>#DIV/0!</v>
      </c>
      <c r="I28" s="38"/>
    </row>
    <row r="29" spans="1:9" s="1" customFormat="1" ht="21" customHeight="1">
      <c r="A29" s="61"/>
      <c r="B29" s="66" t="s">
        <v>23</v>
      </c>
      <c r="C29" s="171"/>
      <c r="D29" s="172">
        <f>D4+D22</f>
        <v>3488.7</v>
      </c>
      <c r="E29" s="172">
        <f>E4+E22</f>
        <v>1269.3</v>
      </c>
      <c r="F29" s="172">
        <f>F4+F22</f>
        <v>1191.8999999999999</v>
      </c>
      <c r="G29" s="65">
        <f t="shared" si="0"/>
        <v>0.341645885286783</v>
      </c>
      <c r="H29" s="65">
        <f t="shared" si="1"/>
        <v>0.9390215079177499</v>
      </c>
      <c r="I29" s="38"/>
    </row>
    <row r="30" spans="1:9" s="1" customFormat="1" ht="21" customHeight="1" hidden="1">
      <c r="A30" s="61"/>
      <c r="B30" s="66" t="s">
        <v>92</v>
      </c>
      <c r="C30" s="132"/>
      <c r="D30" s="172">
        <f>D4</f>
        <v>3111</v>
      </c>
      <c r="E30" s="172">
        <f>E4</f>
        <v>1076</v>
      </c>
      <c r="F30" s="172">
        <f>F4</f>
        <v>1090.1</v>
      </c>
      <c r="G30" s="65">
        <f t="shared" si="0"/>
        <v>0.350401800064288</v>
      </c>
      <c r="H30" s="65">
        <f t="shared" si="1"/>
        <v>1.0131040892193308</v>
      </c>
      <c r="I30" s="38"/>
    </row>
    <row r="31" spans="1:9" s="1" customFormat="1" ht="12.75">
      <c r="A31" s="68"/>
      <c r="B31" s="162"/>
      <c r="C31" s="162"/>
      <c r="D31" s="162"/>
      <c r="E31" s="162"/>
      <c r="F31" s="162"/>
      <c r="G31" s="162"/>
      <c r="H31" s="163"/>
      <c r="I31" s="38"/>
    </row>
    <row r="32" spans="1:9" s="1" customFormat="1" ht="15" customHeight="1">
      <c r="A32" s="152" t="s">
        <v>133</v>
      </c>
      <c r="B32" s="153" t="s">
        <v>24</v>
      </c>
      <c r="C32" s="150" t="s">
        <v>155</v>
      </c>
      <c r="D32" s="73" t="s">
        <v>3</v>
      </c>
      <c r="E32" s="74" t="s">
        <v>535</v>
      </c>
      <c r="F32" s="73" t="s">
        <v>4</v>
      </c>
      <c r="G32" s="74" t="s">
        <v>268</v>
      </c>
      <c r="H32" s="74" t="s">
        <v>536</v>
      </c>
      <c r="I32" s="38"/>
    </row>
    <row r="33" spans="1:9" s="1" customFormat="1" ht="22.5" customHeight="1">
      <c r="A33" s="152"/>
      <c r="B33" s="153"/>
      <c r="C33" s="151"/>
      <c r="D33" s="73"/>
      <c r="E33" s="76"/>
      <c r="F33" s="73"/>
      <c r="G33" s="76"/>
      <c r="H33" s="76"/>
      <c r="I33" s="38"/>
    </row>
    <row r="34" spans="1:9" s="1" customFormat="1" ht="31.5">
      <c r="A34" s="67" t="s">
        <v>56</v>
      </c>
      <c r="B34" s="62" t="s">
        <v>25</v>
      </c>
      <c r="C34" s="133"/>
      <c r="D34" s="64">
        <f>D35+D38+D39+D36</f>
        <v>2508.3</v>
      </c>
      <c r="E34" s="64">
        <f>E35+E38+E39+E36</f>
        <v>1284.5</v>
      </c>
      <c r="F34" s="64">
        <f>F35+F38+F39+F36</f>
        <v>649</v>
      </c>
      <c r="G34" s="65">
        <f>F34/D34</f>
        <v>0.25874097994657735</v>
      </c>
      <c r="H34" s="65">
        <f>F34/E34</f>
        <v>0.5052549630206306</v>
      </c>
      <c r="I34" s="38"/>
    </row>
    <row r="35" spans="1:9" s="1" customFormat="1" ht="99.75" customHeight="1">
      <c r="A35" s="63" t="s">
        <v>59</v>
      </c>
      <c r="B35" s="66" t="s">
        <v>136</v>
      </c>
      <c r="C35" s="132" t="s">
        <v>59</v>
      </c>
      <c r="D35" s="53">
        <v>2381.4</v>
      </c>
      <c r="E35" s="53">
        <v>1245.1</v>
      </c>
      <c r="F35" s="53">
        <v>646</v>
      </c>
      <c r="G35" s="65">
        <f aca="true" t="shared" si="2" ref="G35:G83">F35/D35</f>
        <v>0.2712690014277316</v>
      </c>
      <c r="H35" s="65">
        <f aca="true" t="shared" si="3" ref="H35:H83">F35/E35</f>
        <v>0.518833828608144</v>
      </c>
      <c r="I35" s="38"/>
    </row>
    <row r="36" spans="1:9" s="1" customFormat="1" ht="36" customHeight="1" hidden="1">
      <c r="A36" s="63" t="s">
        <v>159</v>
      </c>
      <c r="B36" s="66" t="s">
        <v>267</v>
      </c>
      <c r="C36" s="132" t="s">
        <v>159</v>
      </c>
      <c r="D36" s="53">
        <f>D37</f>
        <v>0</v>
      </c>
      <c r="E36" s="53">
        <f>E37</f>
        <v>0</v>
      </c>
      <c r="F36" s="53">
        <f>F37</f>
        <v>0</v>
      </c>
      <c r="G36" s="65" t="e">
        <f t="shared" si="2"/>
        <v>#DIV/0!</v>
      </c>
      <c r="H36" s="65" t="e">
        <f t="shared" si="3"/>
        <v>#DIV/0!</v>
      </c>
      <c r="I36" s="38"/>
    </row>
    <row r="37" spans="1:9" s="1" customFormat="1" ht="65.25" customHeight="1" hidden="1">
      <c r="A37" s="63"/>
      <c r="B37" s="66" t="s">
        <v>296</v>
      </c>
      <c r="C37" s="132" t="s">
        <v>295</v>
      </c>
      <c r="D37" s="53">
        <v>0</v>
      </c>
      <c r="E37" s="53">
        <v>0</v>
      </c>
      <c r="F37" s="53">
        <v>0</v>
      </c>
      <c r="G37" s="65" t="e">
        <f t="shared" si="2"/>
        <v>#DIV/0!</v>
      </c>
      <c r="H37" s="65" t="e">
        <f t="shared" si="3"/>
        <v>#DIV/0!</v>
      </c>
      <c r="I37" s="38"/>
    </row>
    <row r="38" spans="1:9" s="1" customFormat="1" ht="27" customHeight="1">
      <c r="A38" s="63" t="s">
        <v>61</v>
      </c>
      <c r="B38" s="66" t="s">
        <v>27</v>
      </c>
      <c r="C38" s="132" t="s">
        <v>61</v>
      </c>
      <c r="D38" s="53">
        <v>20</v>
      </c>
      <c r="E38" s="53">
        <v>0</v>
      </c>
      <c r="F38" s="53">
        <v>0</v>
      </c>
      <c r="G38" s="65">
        <f t="shared" si="2"/>
        <v>0</v>
      </c>
      <c r="H38" s="65">
        <v>0</v>
      </c>
      <c r="I38" s="38"/>
    </row>
    <row r="39" spans="1:9" s="1" customFormat="1" ht="18.75">
      <c r="A39" s="63" t="s">
        <v>110</v>
      </c>
      <c r="B39" s="66" t="s">
        <v>103</v>
      </c>
      <c r="C39" s="132"/>
      <c r="D39" s="53">
        <f>D40+D41+D42+D43</f>
        <v>106.9</v>
      </c>
      <c r="E39" s="53">
        <f>E40+E41+E42+E43</f>
        <v>39.4</v>
      </c>
      <c r="F39" s="53">
        <f>F40+F41+F42+F43</f>
        <v>3</v>
      </c>
      <c r="G39" s="65">
        <f t="shared" si="2"/>
        <v>0.02806361085126286</v>
      </c>
      <c r="H39" s="65">
        <f t="shared" si="3"/>
        <v>0.07614213197969544</v>
      </c>
      <c r="I39" s="38"/>
    </row>
    <row r="40" spans="1:9" s="16" customFormat="1" ht="36" customHeight="1">
      <c r="A40" s="78"/>
      <c r="B40" s="79" t="s">
        <v>163</v>
      </c>
      <c r="C40" s="142" t="s">
        <v>164</v>
      </c>
      <c r="D40" s="49">
        <v>5.2</v>
      </c>
      <c r="E40" s="49">
        <v>2.7</v>
      </c>
      <c r="F40" s="49">
        <v>1.4</v>
      </c>
      <c r="G40" s="65">
        <f t="shared" si="2"/>
        <v>0.2692307692307692</v>
      </c>
      <c r="H40" s="65">
        <f t="shared" si="3"/>
        <v>0.5185185185185185</v>
      </c>
      <c r="I40" s="42"/>
    </row>
    <row r="41" spans="1:9" s="16" customFormat="1" ht="52.5" customHeight="1">
      <c r="A41" s="78"/>
      <c r="B41" s="79" t="s">
        <v>162</v>
      </c>
      <c r="C41" s="142" t="s">
        <v>207</v>
      </c>
      <c r="D41" s="49">
        <v>1.7</v>
      </c>
      <c r="E41" s="49">
        <v>1.7</v>
      </c>
      <c r="F41" s="49">
        <v>1.6</v>
      </c>
      <c r="G41" s="65">
        <f t="shared" si="2"/>
        <v>0.9411764705882354</v>
      </c>
      <c r="H41" s="65">
        <f t="shared" si="3"/>
        <v>0.9411764705882354</v>
      </c>
      <c r="I41" s="42"/>
    </row>
    <row r="42" spans="1:9" s="16" customFormat="1" ht="50.25" customHeight="1">
      <c r="A42" s="78"/>
      <c r="B42" s="79" t="s">
        <v>260</v>
      </c>
      <c r="C42" s="142" t="s">
        <v>259</v>
      </c>
      <c r="D42" s="49">
        <v>100</v>
      </c>
      <c r="E42" s="49">
        <v>35</v>
      </c>
      <c r="F42" s="49">
        <v>0</v>
      </c>
      <c r="G42" s="65">
        <f t="shared" si="2"/>
        <v>0</v>
      </c>
      <c r="H42" s="65">
        <f t="shared" si="3"/>
        <v>0</v>
      </c>
      <c r="I42" s="42"/>
    </row>
    <row r="43" spans="1:9" s="16" customFormat="1" ht="41.25" customHeight="1" hidden="1">
      <c r="A43" s="78"/>
      <c r="B43" s="79" t="s">
        <v>282</v>
      </c>
      <c r="C43" s="142" t="s">
        <v>235</v>
      </c>
      <c r="D43" s="49">
        <v>0</v>
      </c>
      <c r="E43" s="49">
        <v>0</v>
      </c>
      <c r="F43" s="49">
        <v>0</v>
      </c>
      <c r="G43" s="65" t="e">
        <f t="shared" si="2"/>
        <v>#DIV/0!</v>
      </c>
      <c r="H43" s="65" t="e">
        <f t="shared" si="3"/>
        <v>#DIV/0!</v>
      </c>
      <c r="I43" s="42"/>
    </row>
    <row r="44" spans="1:9" s="1" customFormat="1" ht="35.25" customHeight="1">
      <c r="A44" s="67" t="s">
        <v>93</v>
      </c>
      <c r="B44" s="62" t="s">
        <v>88</v>
      </c>
      <c r="C44" s="133"/>
      <c r="D44" s="64">
        <f>D45</f>
        <v>207.3</v>
      </c>
      <c r="E44" s="64">
        <f>E45</f>
        <v>103.6</v>
      </c>
      <c r="F44" s="64">
        <f>F45</f>
        <v>60.1</v>
      </c>
      <c r="G44" s="65">
        <f t="shared" si="2"/>
        <v>0.28991799324650264</v>
      </c>
      <c r="H44" s="65">
        <f t="shared" si="3"/>
        <v>0.5801158301158301</v>
      </c>
      <c r="I44" s="38"/>
    </row>
    <row r="45" spans="1:9" s="1" customFormat="1" ht="64.5" customHeight="1">
      <c r="A45" s="63" t="s">
        <v>94</v>
      </c>
      <c r="B45" s="66" t="s">
        <v>140</v>
      </c>
      <c r="C45" s="132" t="s">
        <v>479</v>
      </c>
      <c r="D45" s="53">
        <v>207.3</v>
      </c>
      <c r="E45" s="53">
        <v>103.6</v>
      </c>
      <c r="F45" s="53">
        <v>60.1</v>
      </c>
      <c r="G45" s="65">
        <f t="shared" si="2"/>
        <v>0.28991799324650264</v>
      </c>
      <c r="H45" s="65">
        <f t="shared" si="3"/>
        <v>0.5801158301158301</v>
      </c>
      <c r="I45" s="38"/>
    </row>
    <row r="46" spans="1:9" s="1" customFormat="1" ht="31.5" hidden="1">
      <c r="A46" s="67" t="s">
        <v>62</v>
      </c>
      <c r="B46" s="62" t="s">
        <v>30</v>
      </c>
      <c r="C46" s="133"/>
      <c r="D46" s="64">
        <f aca="true" t="shared" si="4" ref="D46:F47">D47</f>
        <v>0</v>
      </c>
      <c r="E46" s="64">
        <f t="shared" si="4"/>
        <v>0</v>
      </c>
      <c r="F46" s="64">
        <f t="shared" si="4"/>
        <v>0</v>
      </c>
      <c r="G46" s="65" t="e">
        <f t="shared" si="2"/>
        <v>#DIV/0!</v>
      </c>
      <c r="H46" s="65" t="e">
        <f t="shared" si="3"/>
        <v>#DIV/0!</v>
      </c>
      <c r="I46" s="38"/>
    </row>
    <row r="47" spans="1:9" s="1" customFormat="1" ht="18.75" hidden="1">
      <c r="A47" s="63" t="s">
        <v>95</v>
      </c>
      <c r="B47" s="66" t="s">
        <v>90</v>
      </c>
      <c r="C47" s="132"/>
      <c r="D47" s="53">
        <f>D48</f>
        <v>0</v>
      </c>
      <c r="E47" s="53">
        <f>E48</f>
        <v>0</v>
      </c>
      <c r="F47" s="53">
        <f t="shared" si="4"/>
        <v>0</v>
      </c>
      <c r="G47" s="65" t="e">
        <f t="shared" si="2"/>
        <v>#DIV/0!</v>
      </c>
      <c r="H47" s="65" t="e">
        <f t="shared" si="3"/>
        <v>#DIV/0!</v>
      </c>
      <c r="I47" s="38"/>
    </row>
    <row r="48" spans="1:9" s="16" customFormat="1" ht="56.25" customHeight="1" hidden="1">
      <c r="A48" s="78"/>
      <c r="B48" s="79" t="s">
        <v>286</v>
      </c>
      <c r="C48" s="142" t="s">
        <v>285</v>
      </c>
      <c r="D48" s="49">
        <v>0</v>
      </c>
      <c r="E48" s="49">
        <v>0</v>
      </c>
      <c r="F48" s="49">
        <v>0</v>
      </c>
      <c r="G48" s="65" t="e">
        <f t="shared" si="2"/>
        <v>#DIV/0!</v>
      </c>
      <c r="H48" s="65" t="e">
        <f t="shared" si="3"/>
        <v>#DIV/0!</v>
      </c>
      <c r="I48" s="42"/>
    </row>
    <row r="49" spans="1:9" s="16" customFormat="1" ht="28.5" customHeight="1">
      <c r="A49" s="67" t="s">
        <v>63</v>
      </c>
      <c r="B49" s="62" t="s">
        <v>31</v>
      </c>
      <c r="C49" s="133"/>
      <c r="D49" s="64">
        <f>D50</f>
        <v>3</v>
      </c>
      <c r="E49" s="64">
        <f>E50</f>
        <v>0.8</v>
      </c>
      <c r="F49" s="64">
        <f>F50</f>
        <v>0</v>
      </c>
      <c r="G49" s="65">
        <f t="shared" si="2"/>
        <v>0</v>
      </c>
      <c r="H49" s="65">
        <f t="shared" si="3"/>
        <v>0</v>
      </c>
      <c r="I49" s="42"/>
    </row>
    <row r="50" spans="1:9" s="16" customFormat="1" ht="37.5" customHeight="1">
      <c r="A50" s="87" t="s">
        <v>64</v>
      </c>
      <c r="B50" s="99" t="s">
        <v>105</v>
      </c>
      <c r="C50" s="132"/>
      <c r="D50" s="53">
        <f>D51+D52</f>
        <v>3</v>
      </c>
      <c r="E50" s="53">
        <f>E51+E52</f>
        <v>0.8</v>
      </c>
      <c r="F50" s="53">
        <f>F51+F52</f>
        <v>0</v>
      </c>
      <c r="G50" s="65">
        <f t="shared" si="2"/>
        <v>0</v>
      </c>
      <c r="H50" s="65">
        <f t="shared" si="3"/>
        <v>0</v>
      </c>
      <c r="I50" s="42"/>
    </row>
    <row r="51" spans="1:9" s="16" customFormat="1" ht="42.75" customHeight="1" hidden="1">
      <c r="A51" s="78"/>
      <c r="B51" s="92" t="s">
        <v>105</v>
      </c>
      <c r="C51" s="142" t="s">
        <v>180</v>
      </c>
      <c r="D51" s="49">
        <v>0</v>
      </c>
      <c r="E51" s="49">
        <f>0</f>
        <v>0</v>
      </c>
      <c r="F51" s="49">
        <v>0</v>
      </c>
      <c r="G51" s="65" t="e">
        <f t="shared" si="2"/>
        <v>#DIV/0!</v>
      </c>
      <c r="H51" s="65" t="e">
        <f t="shared" si="3"/>
        <v>#DIV/0!</v>
      </c>
      <c r="I51" s="42"/>
    </row>
    <row r="52" spans="1:9" s="16" customFormat="1" ht="100.5" customHeight="1">
      <c r="A52" s="78"/>
      <c r="B52" s="92" t="s">
        <v>414</v>
      </c>
      <c r="C52" s="142" t="s">
        <v>413</v>
      </c>
      <c r="D52" s="49">
        <v>3</v>
      </c>
      <c r="E52" s="49">
        <v>0.8</v>
      </c>
      <c r="F52" s="49">
        <v>0</v>
      </c>
      <c r="G52" s="65">
        <f t="shared" si="2"/>
        <v>0</v>
      </c>
      <c r="H52" s="65">
        <f t="shared" si="3"/>
        <v>0</v>
      </c>
      <c r="I52" s="42"/>
    </row>
    <row r="53" spans="1:9" s="1" customFormat="1" ht="31.5">
      <c r="A53" s="67" t="s">
        <v>65</v>
      </c>
      <c r="B53" s="62" t="s">
        <v>32</v>
      </c>
      <c r="C53" s="133"/>
      <c r="D53" s="64">
        <f>D54</f>
        <v>891.6</v>
      </c>
      <c r="E53" s="64">
        <f>E54</f>
        <v>537.1</v>
      </c>
      <c r="F53" s="64">
        <f>F54</f>
        <v>339</v>
      </c>
      <c r="G53" s="65">
        <f t="shared" si="2"/>
        <v>0.38021534320323014</v>
      </c>
      <c r="H53" s="65">
        <f t="shared" si="3"/>
        <v>0.6311673803760938</v>
      </c>
      <c r="I53" s="38"/>
    </row>
    <row r="54" spans="1:9" s="1" customFormat="1" ht="18.75">
      <c r="A54" s="63" t="s">
        <v>35</v>
      </c>
      <c r="B54" s="66" t="s">
        <v>36</v>
      </c>
      <c r="C54" s="132"/>
      <c r="D54" s="53">
        <f>D55+D68</f>
        <v>891.6</v>
      </c>
      <c r="E54" s="53">
        <f>E55+E68</f>
        <v>537.1</v>
      </c>
      <c r="F54" s="53">
        <f>F55+F68</f>
        <v>339</v>
      </c>
      <c r="G54" s="65">
        <f t="shared" si="2"/>
        <v>0.38021534320323014</v>
      </c>
      <c r="H54" s="65">
        <f t="shared" si="3"/>
        <v>0.6311673803760938</v>
      </c>
      <c r="I54" s="38"/>
    </row>
    <row r="55" spans="1:9" s="1" customFormat="1" ht="63">
      <c r="A55" s="63"/>
      <c r="B55" s="79" t="s">
        <v>385</v>
      </c>
      <c r="C55" s="142" t="s">
        <v>412</v>
      </c>
      <c r="D55" s="53">
        <f>D56+D57+D58+D59+D60+D61+D62+D63+D64+D65+D66+D67</f>
        <v>822.6</v>
      </c>
      <c r="E55" s="53">
        <f>E56+E57+E58+E59+E60+E61+E62+E63+E64+E65+E66+E67</f>
        <v>537.1</v>
      </c>
      <c r="F55" s="53">
        <f>F56+F57+F58+F59+F60+F61+F62+F63+F64+F65+F66+F67</f>
        <v>339</v>
      </c>
      <c r="G55" s="65">
        <f t="shared" si="2"/>
        <v>0.41210795040116704</v>
      </c>
      <c r="H55" s="65">
        <f t="shared" si="3"/>
        <v>0.6311673803760938</v>
      </c>
      <c r="I55" s="38"/>
    </row>
    <row r="56" spans="1:9" s="1" customFormat="1" ht="31.5">
      <c r="A56" s="63"/>
      <c r="B56" s="79" t="s">
        <v>384</v>
      </c>
      <c r="C56" s="181" t="s">
        <v>383</v>
      </c>
      <c r="D56" s="182">
        <v>20</v>
      </c>
      <c r="E56" s="183">
        <v>7</v>
      </c>
      <c r="F56" s="184">
        <v>0</v>
      </c>
      <c r="G56" s="65">
        <f t="shared" si="2"/>
        <v>0</v>
      </c>
      <c r="H56" s="65">
        <v>0</v>
      </c>
      <c r="I56" s="38"/>
    </row>
    <row r="57" spans="1:9" s="1" customFormat="1" ht="31.5">
      <c r="A57" s="63"/>
      <c r="B57" s="79" t="s">
        <v>389</v>
      </c>
      <c r="C57" s="181" t="s">
        <v>388</v>
      </c>
      <c r="D57" s="182">
        <v>10</v>
      </c>
      <c r="E57" s="183">
        <v>3.5</v>
      </c>
      <c r="F57" s="184">
        <v>0</v>
      </c>
      <c r="G57" s="65">
        <f t="shared" si="2"/>
        <v>0</v>
      </c>
      <c r="H57" s="65">
        <f t="shared" si="3"/>
        <v>0</v>
      </c>
      <c r="I57" s="38"/>
    </row>
    <row r="58" spans="1:9" s="1" customFormat="1" ht="31.5">
      <c r="A58" s="63"/>
      <c r="B58" s="79" t="s">
        <v>391</v>
      </c>
      <c r="C58" s="181" t="s">
        <v>390</v>
      </c>
      <c r="D58" s="182">
        <v>50</v>
      </c>
      <c r="E58" s="183">
        <v>17.5</v>
      </c>
      <c r="F58" s="184">
        <v>0</v>
      </c>
      <c r="G58" s="65">
        <f t="shared" si="2"/>
        <v>0</v>
      </c>
      <c r="H58" s="65">
        <f t="shared" si="3"/>
        <v>0</v>
      </c>
      <c r="I58" s="38"/>
    </row>
    <row r="59" spans="1:9" s="1" customFormat="1" ht="31.5">
      <c r="A59" s="63"/>
      <c r="B59" s="79" t="s">
        <v>451</v>
      </c>
      <c r="C59" s="181" t="s">
        <v>449</v>
      </c>
      <c r="D59" s="182">
        <v>25</v>
      </c>
      <c r="E59" s="183">
        <v>8.8</v>
      </c>
      <c r="F59" s="184">
        <v>0</v>
      </c>
      <c r="G59" s="65">
        <f t="shared" si="2"/>
        <v>0</v>
      </c>
      <c r="H59" s="65">
        <f t="shared" si="3"/>
        <v>0</v>
      </c>
      <c r="I59" s="38"/>
    </row>
    <row r="60" spans="1:9" s="1" customFormat="1" ht="31.5">
      <c r="A60" s="63"/>
      <c r="B60" s="79" t="s">
        <v>397</v>
      </c>
      <c r="C60" s="181" t="s">
        <v>396</v>
      </c>
      <c r="D60" s="182">
        <v>185</v>
      </c>
      <c r="E60" s="183">
        <v>162.3</v>
      </c>
      <c r="F60" s="184">
        <v>141.9</v>
      </c>
      <c r="G60" s="65">
        <f t="shared" si="2"/>
        <v>0.7670270270270271</v>
      </c>
      <c r="H60" s="65">
        <f t="shared" si="3"/>
        <v>0.8743068391866913</v>
      </c>
      <c r="I60" s="38"/>
    </row>
    <row r="61" spans="1:9" s="1" customFormat="1" ht="31.5">
      <c r="A61" s="63"/>
      <c r="B61" s="79" t="s">
        <v>403</v>
      </c>
      <c r="C61" s="181" t="s">
        <v>402</v>
      </c>
      <c r="D61" s="182">
        <v>350</v>
      </c>
      <c r="E61" s="183">
        <v>209.3</v>
      </c>
      <c r="F61" s="184">
        <v>190.1</v>
      </c>
      <c r="G61" s="65">
        <f t="shared" si="2"/>
        <v>0.5431428571428571</v>
      </c>
      <c r="H61" s="65">
        <f t="shared" si="3"/>
        <v>0.9082656473960821</v>
      </c>
      <c r="I61" s="38"/>
    </row>
    <row r="62" spans="1:9" s="1" customFormat="1" ht="31.5">
      <c r="A62" s="63"/>
      <c r="B62" s="79" t="s">
        <v>419</v>
      </c>
      <c r="C62" s="181" t="s">
        <v>420</v>
      </c>
      <c r="D62" s="182">
        <v>40</v>
      </c>
      <c r="E62" s="183">
        <v>14</v>
      </c>
      <c r="F62" s="184">
        <v>0</v>
      </c>
      <c r="G62" s="65">
        <f t="shared" si="2"/>
        <v>0</v>
      </c>
      <c r="H62" s="65">
        <v>0</v>
      </c>
      <c r="I62" s="38"/>
    </row>
    <row r="63" spans="1:9" s="1" customFormat="1" ht="31.5">
      <c r="A63" s="63"/>
      <c r="B63" s="79" t="s">
        <v>421</v>
      </c>
      <c r="C63" s="181" t="s">
        <v>422</v>
      </c>
      <c r="D63" s="182">
        <v>10</v>
      </c>
      <c r="E63" s="183">
        <v>3.5</v>
      </c>
      <c r="F63" s="184">
        <v>0</v>
      </c>
      <c r="G63" s="65">
        <f t="shared" si="2"/>
        <v>0</v>
      </c>
      <c r="H63" s="65">
        <f t="shared" si="3"/>
        <v>0</v>
      </c>
      <c r="I63" s="38"/>
    </row>
    <row r="64" spans="1:9" s="1" customFormat="1" ht="49.5" customHeight="1">
      <c r="A64" s="63"/>
      <c r="B64" s="79" t="s">
        <v>424</v>
      </c>
      <c r="C64" s="181" t="s">
        <v>423</v>
      </c>
      <c r="D64" s="182">
        <v>12</v>
      </c>
      <c r="E64" s="183">
        <v>4.2</v>
      </c>
      <c r="F64" s="184">
        <v>0</v>
      </c>
      <c r="G64" s="65">
        <f t="shared" si="2"/>
        <v>0</v>
      </c>
      <c r="H64" s="65">
        <f t="shared" si="3"/>
        <v>0</v>
      </c>
      <c r="I64" s="38"/>
    </row>
    <row r="65" spans="1:9" s="1" customFormat="1" ht="66" customHeight="1">
      <c r="A65" s="63"/>
      <c r="B65" s="79" t="s">
        <v>426</v>
      </c>
      <c r="C65" s="181" t="s">
        <v>425</v>
      </c>
      <c r="D65" s="182">
        <v>10</v>
      </c>
      <c r="E65" s="183">
        <v>7</v>
      </c>
      <c r="F65" s="184">
        <v>7</v>
      </c>
      <c r="G65" s="65">
        <f t="shared" si="2"/>
        <v>0.7</v>
      </c>
      <c r="H65" s="65">
        <v>0</v>
      </c>
      <c r="I65" s="38"/>
    </row>
    <row r="66" spans="1:9" s="1" customFormat="1" ht="35.25" customHeight="1">
      <c r="A66" s="63"/>
      <c r="B66" s="79" t="s">
        <v>448</v>
      </c>
      <c r="C66" s="181" t="s">
        <v>446</v>
      </c>
      <c r="D66" s="182">
        <v>100</v>
      </c>
      <c r="E66" s="183">
        <v>100</v>
      </c>
      <c r="F66" s="184">
        <v>0</v>
      </c>
      <c r="G66" s="65">
        <f t="shared" si="2"/>
        <v>0</v>
      </c>
      <c r="H66" s="65">
        <v>0</v>
      </c>
      <c r="I66" s="38"/>
    </row>
    <row r="67" spans="1:9" s="1" customFormat="1" ht="36" customHeight="1">
      <c r="A67" s="63"/>
      <c r="B67" s="79" t="s">
        <v>452</v>
      </c>
      <c r="C67" s="181" t="s">
        <v>450</v>
      </c>
      <c r="D67" s="182">
        <v>10.6</v>
      </c>
      <c r="E67" s="183">
        <v>0</v>
      </c>
      <c r="F67" s="184">
        <v>0</v>
      </c>
      <c r="G67" s="65">
        <f t="shared" si="2"/>
        <v>0</v>
      </c>
      <c r="H67" s="65">
        <v>0</v>
      </c>
      <c r="I67" s="38"/>
    </row>
    <row r="68" spans="1:9" s="1" customFormat="1" ht="51.75" customHeight="1">
      <c r="A68" s="63"/>
      <c r="B68" s="66" t="s">
        <v>484</v>
      </c>
      <c r="C68" s="185">
        <v>9580500000</v>
      </c>
      <c r="D68" s="182">
        <f>D69+D70+C77:D77</f>
        <v>69</v>
      </c>
      <c r="E68" s="182">
        <f>E69+E70+D77:E77</f>
        <v>0</v>
      </c>
      <c r="F68" s="182">
        <f>F69+F70+E77:F77</f>
        <v>0</v>
      </c>
      <c r="G68" s="65">
        <f t="shared" si="2"/>
        <v>0</v>
      </c>
      <c r="H68" s="65">
        <v>0</v>
      </c>
      <c r="I68" s="38"/>
    </row>
    <row r="69" spans="1:9" s="1" customFormat="1" ht="130.5" customHeight="1">
      <c r="A69" s="63"/>
      <c r="B69" s="79" t="s">
        <v>466</v>
      </c>
      <c r="C69" s="186" t="s">
        <v>485</v>
      </c>
      <c r="D69" s="182">
        <v>30</v>
      </c>
      <c r="E69" s="183">
        <v>0</v>
      </c>
      <c r="F69" s="184">
        <v>0</v>
      </c>
      <c r="G69" s="65">
        <f t="shared" si="2"/>
        <v>0</v>
      </c>
      <c r="H69" s="65">
        <v>0</v>
      </c>
      <c r="I69" s="38"/>
    </row>
    <row r="70" spans="1:9" s="1" customFormat="1" ht="123" customHeight="1">
      <c r="A70" s="63"/>
      <c r="B70" s="79" t="s">
        <v>467</v>
      </c>
      <c r="C70" s="186" t="s">
        <v>486</v>
      </c>
      <c r="D70" s="182">
        <v>9</v>
      </c>
      <c r="E70" s="183">
        <v>0</v>
      </c>
      <c r="F70" s="184">
        <v>0</v>
      </c>
      <c r="G70" s="65">
        <f t="shared" si="2"/>
        <v>0</v>
      </c>
      <c r="H70" s="65">
        <v>0</v>
      </c>
      <c r="I70" s="38"/>
    </row>
    <row r="71" spans="1:9" s="1" customFormat="1" ht="18.75" hidden="1">
      <c r="A71" s="97" t="s">
        <v>108</v>
      </c>
      <c r="B71" s="98" t="s">
        <v>106</v>
      </c>
      <c r="C71" s="186" t="s">
        <v>559</v>
      </c>
      <c r="D71" s="64">
        <f>D73</f>
        <v>0</v>
      </c>
      <c r="E71" s="64">
        <f>E73</f>
        <v>0</v>
      </c>
      <c r="F71" s="64">
        <f>F73</f>
        <v>0</v>
      </c>
      <c r="G71" s="65" t="e">
        <f t="shared" si="2"/>
        <v>#DIV/0!</v>
      </c>
      <c r="H71" s="65">
        <v>0</v>
      </c>
      <c r="I71" s="38"/>
    </row>
    <row r="72" spans="1:9" s="1" customFormat="1" ht="31.5" hidden="1">
      <c r="A72" s="87" t="s">
        <v>102</v>
      </c>
      <c r="B72" s="66" t="s">
        <v>109</v>
      </c>
      <c r="C72" s="186" t="s">
        <v>560</v>
      </c>
      <c r="D72" s="53">
        <f>D73</f>
        <v>0</v>
      </c>
      <c r="E72" s="53">
        <f>E73</f>
        <v>0</v>
      </c>
      <c r="F72" s="53">
        <f>F73</f>
        <v>0</v>
      </c>
      <c r="G72" s="65" t="e">
        <f t="shared" si="2"/>
        <v>#DIV/0!</v>
      </c>
      <c r="H72" s="65">
        <v>0</v>
      </c>
      <c r="I72" s="38"/>
    </row>
    <row r="73" spans="1:9" s="16" customFormat="1" ht="36" customHeight="1" hidden="1">
      <c r="A73" s="78"/>
      <c r="B73" s="79" t="s">
        <v>175</v>
      </c>
      <c r="C73" s="186" t="s">
        <v>561</v>
      </c>
      <c r="D73" s="49">
        <v>0</v>
      </c>
      <c r="E73" s="49">
        <v>0</v>
      </c>
      <c r="F73" s="49">
        <v>0</v>
      </c>
      <c r="G73" s="65" t="e">
        <f t="shared" si="2"/>
        <v>#DIV/0!</v>
      </c>
      <c r="H73" s="65">
        <v>0</v>
      </c>
      <c r="I73" s="42"/>
    </row>
    <row r="74" spans="1:9" s="1" customFormat="1" ht="18.75" hidden="1">
      <c r="A74" s="67" t="s">
        <v>37</v>
      </c>
      <c r="B74" s="62" t="s">
        <v>38</v>
      </c>
      <c r="C74" s="186" t="s">
        <v>562</v>
      </c>
      <c r="D74" s="64">
        <f aca="true" t="shared" si="5" ref="D74:F75">D75</f>
        <v>0</v>
      </c>
      <c r="E74" s="64">
        <f t="shared" si="5"/>
        <v>0</v>
      </c>
      <c r="F74" s="64">
        <f t="shared" si="5"/>
        <v>0</v>
      </c>
      <c r="G74" s="65" t="e">
        <f t="shared" si="2"/>
        <v>#DIV/0!</v>
      </c>
      <c r="H74" s="65">
        <v>0</v>
      </c>
      <c r="I74" s="38"/>
    </row>
    <row r="75" spans="1:9" s="1" customFormat="1" ht="18.75" hidden="1">
      <c r="A75" s="63" t="s">
        <v>41</v>
      </c>
      <c r="B75" s="66" t="s">
        <v>42</v>
      </c>
      <c r="C75" s="186" t="s">
        <v>563</v>
      </c>
      <c r="D75" s="53">
        <f t="shared" si="5"/>
        <v>0</v>
      </c>
      <c r="E75" s="53">
        <f t="shared" si="5"/>
        <v>0</v>
      </c>
      <c r="F75" s="53">
        <f t="shared" si="5"/>
        <v>0</v>
      </c>
      <c r="G75" s="65" t="e">
        <f t="shared" si="2"/>
        <v>#DIV/0!</v>
      </c>
      <c r="H75" s="65">
        <v>0</v>
      </c>
      <c r="I75" s="38"/>
    </row>
    <row r="76" spans="1:9" s="16" customFormat="1" ht="40.5" customHeight="1" hidden="1">
      <c r="A76" s="78"/>
      <c r="B76" s="79" t="s">
        <v>171</v>
      </c>
      <c r="C76" s="186" t="s">
        <v>564</v>
      </c>
      <c r="D76" s="49">
        <v>0</v>
      </c>
      <c r="E76" s="49">
        <v>0</v>
      </c>
      <c r="F76" s="49">
        <v>0</v>
      </c>
      <c r="G76" s="65" t="e">
        <f t="shared" si="2"/>
        <v>#DIV/0!</v>
      </c>
      <c r="H76" s="65">
        <v>0</v>
      </c>
      <c r="I76" s="42"/>
    </row>
    <row r="77" spans="1:9" s="16" customFormat="1" ht="117" customHeight="1">
      <c r="A77" s="78"/>
      <c r="B77" s="79" t="s">
        <v>474</v>
      </c>
      <c r="C77" s="186" t="s">
        <v>565</v>
      </c>
      <c r="D77" s="49">
        <v>30</v>
      </c>
      <c r="E77" s="49">
        <v>0</v>
      </c>
      <c r="F77" s="49">
        <v>0</v>
      </c>
      <c r="G77" s="65">
        <f t="shared" si="2"/>
        <v>0</v>
      </c>
      <c r="H77" s="65">
        <v>0</v>
      </c>
      <c r="I77" s="42"/>
    </row>
    <row r="78" spans="1:9" s="1" customFormat="1" ht="18.75">
      <c r="A78" s="67">
        <v>1000</v>
      </c>
      <c r="B78" s="62" t="s">
        <v>49</v>
      </c>
      <c r="C78" s="133"/>
      <c r="D78" s="64">
        <f>D79</f>
        <v>36</v>
      </c>
      <c r="E78" s="64">
        <f>E79</f>
        <v>18</v>
      </c>
      <c r="F78" s="64">
        <f>F79</f>
        <v>4.5</v>
      </c>
      <c r="G78" s="65">
        <f t="shared" si="2"/>
        <v>0.125</v>
      </c>
      <c r="H78" s="65">
        <f t="shared" si="3"/>
        <v>0.25</v>
      </c>
      <c r="I78" s="38"/>
    </row>
    <row r="79" spans="1:9" s="1" customFormat="1" ht="18.75">
      <c r="A79" s="63">
        <v>1001</v>
      </c>
      <c r="B79" s="66" t="s">
        <v>146</v>
      </c>
      <c r="C79" s="132" t="s">
        <v>50</v>
      </c>
      <c r="D79" s="53">
        <v>36</v>
      </c>
      <c r="E79" s="53">
        <v>18</v>
      </c>
      <c r="F79" s="53">
        <v>4.5</v>
      </c>
      <c r="G79" s="65">
        <f t="shared" si="2"/>
        <v>0.125</v>
      </c>
      <c r="H79" s="65">
        <f t="shared" si="3"/>
        <v>0.25</v>
      </c>
      <c r="I79" s="38"/>
    </row>
    <row r="80" spans="1:9" s="1" customFormat="1" ht="31.5">
      <c r="A80" s="67"/>
      <c r="B80" s="62" t="s">
        <v>84</v>
      </c>
      <c r="C80" s="133"/>
      <c r="D80" s="53">
        <f>D81</f>
        <v>628</v>
      </c>
      <c r="E80" s="53">
        <f>E81</f>
        <v>309.8</v>
      </c>
      <c r="F80" s="53">
        <f>F81</f>
        <v>0</v>
      </c>
      <c r="G80" s="65">
        <f t="shared" si="2"/>
        <v>0</v>
      </c>
      <c r="H80" s="65">
        <f t="shared" si="3"/>
        <v>0</v>
      </c>
      <c r="I80" s="38"/>
    </row>
    <row r="81" spans="1:9" s="16" customFormat="1" ht="38.25" customHeight="1">
      <c r="A81" s="78"/>
      <c r="B81" s="79" t="s">
        <v>85</v>
      </c>
      <c r="C81" s="142"/>
      <c r="D81" s="49">
        <v>628</v>
      </c>
      <c r="E81" s="49">
        <v>309.8</v>
      </c>
      <c r="F81" s="49">
        <v>0</v>
      </c>
      <c r="G81" s="65">
        <f t="shared" si="2"/>
        <v>0</v>
      </c>
      <c r="H81" s="65">
        <f t="shared" si="3"/>
        <v>0</v>
      </c>
      <c r="I81" s="42"/>
    </row>
    <row r="82" spans="1:9" s="11" customFormat="1" ht="18.75">
      <c r="A82" s="67"/>
      <c r="B82" s="62" t="s">
        <v>55</v>
      </c>
      <c r="C82" s="67"/>
      <c r="D82" s="64">
        <f>D34+D44+D46+D53+D74+D71+D78+D80+D49</f>
        <v>4274.200000000001</v>
      </c>
      <c r="E82" s="64">
        <f>E34+E44+E46+E53+E74+E71+E78+E80+E49</f>
        <v>2253.8</v>
      </c>
      <c r="F82" s="64">
        <f>F34+F44+F46+F53+F74+F71+F78+F80+F49</f>
        <v>1052.6</v>
      </c>
      <c r="G82" s="65">
        <f t="shared" si="2"/>
        <v>0.24626830751953577</v>
      </c>
      <c r="H82" s="65">
        <f t="shared" si="3"/>
        <v>0.46703345460999196</v>
      </c>
      <c r="I82" s="43"/>
    </row>
    <row r="83" spans="1:9" s="1" customFormat="1" ht="18.75">
      <c r="A83" s="126"/>
      <c r="B83" s="66" t="s">
        <v>70</v>
      </c>
      <c r="C83" s="132"/>
      <c r="D83" s="100">
        <f>D80</f>
        <v>628</v>
      </c>
      <c r="E83" s="100">
        <f>E80</f>
        <v>309.8</v>
      </c>
      <c r="F83" s="100">
        <f>F80</f>
        <v>0</v>
      </c>
      <c r="G83" s="65">
        <f t="shared" si="2"/>
        <v>0</v>
      </c>
      <c r="H83" s="65">
        <f t="shared" si="3"/>
        <v>0</v>
      </c>
      <c r="I83" s="38"/>
    </row>
    <row r="84" spans="1:9" s="1" customFormat="1" ht="18">
      <c r="A84" s="102"/>
      <c r="B84" s="101"/>
      <c r="C84" s="148"/>
      <c r="D84" s="104"/>
      <c r="E84" s="104"/>
      <c r="F84" s="104"/>
      <c r="G84" s="104"/>
      <c r="H84" s="104"/>
      <c r="I84" s="38"/>
    </row>
    <row r="85" spans="1:9" s="1" customFormat="1" ht="18">
      <c r="A85" s="102"/>
      <c r="B85" s="101"/>
      <c r="C85" s="148"/>
      <c r="D85" s="104"/>
      <c r="E85" s="104"/>
      <c r="F85" s="104"/>
      <c r="G85" s="104"/>
      <c r="H85" s="104"/>
      <c r="I85" s="38"/>
    </row>
    <row r="86" spans="1:9" s="1" customFormat="1" ht="18">
      <c r="A86" s="102"/>
      <c r="B86" s="105" t="s">
        <v>281</v>
      </c>
      <c r="C86" s="149"/>
      <c r="D86" s="104"/>
      <c r="E86" s="104"/>
      <c r="F86" s="104">
        <v>1233.8</v>
      </c>
      <c r="G86" s="104"/>
      <c r="H86" s="104"/>
      <c r="I86" s="38"/>
    </row>
    <row r="87" spans="1:9" s="1" customFormat="1" ht="18">
      <c r="A87" s="102"/>
      <c r="B87" s="105"/>
      <c r="C87" s="149"/>
      <c r="D87" s="104"/>
      <c r="E87" s="104"/>
      <c r="F87" s="104"/>
      <c r="G87" s="104"/>
      <c r="H87" s="104"/>
      <c r="I87" s="38"/>
    </row>
    <row r="88" spans="1:9" s="1" customFormat="1" ht="18" hidden="1">
      <c r="A88" s="102"/>
      <c r="B88" s="105" t="s">
        <v>71</v>
      </c>
      <c r="C88" s="149"/>
      <c r="D88" s="104"/>
      <c r="E88" s="104"/>
      <c r="F88" s="104"/>
      <c r="G88" s="104"/>
      <c r="H88" s="104"/>
      <c r="I88" s="38"/>
    </row>
    <row r="89" spans="1:9" s="1" customFormat="1" ht="18" hidden="1">
      <c r="A89" s="102"/>
      <c r="B89" s="105" t="s">
        <v>72</v>
      </c>
      <c r="C89" s="149"/>
      <c r="D89" s="104"/>
      <c r="E89" s="104"/>
      <c r="F89" s="104"/>
      <c r="G89" s="104"/>
      <c r="H89" s="104"/>
      <c r="I89" s="38"/>
    </row>
    <row r="90" spans="1:9" s="1" customFormat="1" ht="18" hidden="1">
      <c r="A90" s="102"/>
      <c r="B90" s="105"/>
      <c r="C90" s="149"/>
      <c r="D90" s="104"/>
      <c r="E90" s="104"/>
      <c r="F90" s="104"/>
      <c r="G90" s="104"/>
      <c r="H90" s="104"/>
      <c r="I90" s="38"/>
    </row>
    <row r="91" spans="1:9" s="1" customFormat="1" ht="18" hidden="1">
      <c r="A91" s="102"/>
      <c r="B91" s="105" t="s">
        <v>73</v>
      </c>
      <c r="C91" s="149"/>
      <c r="D91" s="104"/>
      <c r="E91" s="104"/>
      <c r="F91" s="104"/>
      <c r="G91" s="104"/>
      <c r="H91" s="104"/>
      <c r="I91" s="38"/>
    </row>
    <row r="92" spans="1:9" s="1" customFormat="1" ht="18" hidden="1">
      <c r="A92" s="102"/>
      <c r="B92" s="105" t="s">
        <v>74</v>
      </c>
      <c r="C92" s="149"/>
      <c r="D92" s="104"/>
      <c r="E92" s="104"/>
      <c r="F92" s="104"/>
      <c r="G92" s="104"/>
      <c r="H92" s="104"/>
      <c r="I92" s="38"/>
    </row>
    <row r="93" spans="1:9" s="1" customFormat="1" ht="18" hidden="1">
      <c r="A93" s="102"/>
      <c r="B93" s="105"/>
      <c r="C93" s="149"/>
      <c r="D93" s="104"/>
      <c r="E93" s="104"/>
      <c r="F93" s="104"/>
      <c r="G93" s="104"/>
      <c r="H93" s="104"/>
      <c r="I93" s="38"/>
    </row>
    <row r="94" spans="1:9" s="1" customFormat="1" ht="18" hidden="1">
      <c r="A94" s="102"/>
      <c r="B94" s="105" t="s">
        <v>75</v>
      </c>
      <c r="C94" s="149"/>
      <c r="D94" s="104"/>
      <c r="E94" s="104"/>
      <c r="F94" s="104"/>
      <c r="G94" s="104"/>
      <c r="H94" s="104"/>
      <c r="I94" s="38"/>
    </row>
    <row r="95" spans="1:9" s="1" customFormat="1" ht="18" hidden="1">
      <c r="A95" s="102"/>
      <c r="B95" s="105" t="s">
        <v>76</v>
      </c>
      <c r="C95" s="149"/>
      <c r="D95" s="104"/>
      <c r="E95" s="104"/>
      <c r="F95" s="104"/>
      <c r="G95" s="104"/>
      <c r="H95" s="104"/>
      <c r="I95" s="38"/>
    </row>
    <row r="96" spans="1:9" s="1" customFormat="1" ht="18" hidden="1">
      <c r="A96" s="102"/>
      <c r="B96" s="105"/>
      <c r="C96" s="149"/>
      <c r="D96" s="104"/>
      <c r="E96" s="104"/>
      <c r="F96" s="104"/>
      <c r="G96" s="104"/>
      <c r="H96" s="104"/>
      <c r="I96" s="38"/>
    </row>
    <row r="97" spans="1:9" s="1" customFormat="1" ht="18" hidden="1">
      <c r="A97" s="102"/>
      <c r="B97" s="105" t="s">
        <v>77</v>
      </c>
      <c r="C97" s="149"/>
      <c r="D97" s="104"/>
      <c r="E97" s="104"/>
      <c r="F97" s="104"/>
      <c r="G97" s="104"/>
      <c r="H97" s="104"/>
      <c r="I97" s="38"/>
    </row>
    <row r="98" spans="1:9" s="1" customFormat="1" ht="18" hidden="1">
      <c r="A98" s="102"/>
      <c r="B98" s="105" t="s">
        <v>78</v>
      </c>
      <c r="C98" s="149"/>
      <c r="D98" s="104"/>
      <c r="E98" s="104"/>
      <c r="F98" s="104"/>
      <c r="G98" s="104"/>
      <c r="H98" s="104"/>
      <c r="I98" s="38"/>
    </row>
    <row r="99" spans="1:9" s="1" customFormat="1" ht="18" hidden="1">
      <c r="A99" s="102"/>
      <c r="B99" s="101"/>
      <c r="C99" s="148"/>
      <c r="D99" s="104"/>
      <c r="E99" s="104"/>
      <c r="F99" s="104"/>
      <c r="G99" s="104"/>
      <c r="H99" s="104"/>
      <c r="I99" s="38"/>
    </row>
    <row r="100" spans="1:9" s="1" customFormat="1" ht="18">
      <c r="A100" s="102"/>
      <c r="B100" s="101"/>
      <c r="C100" s="148"/>
      <c r="D100" s="104"/>
      <c r="E100" s="104"/>
      <c r="F100" s="104"/>
      <c r="G100" s="104"/>
      <c r="H100" s="104"/>
      <c r="I100" s="38"/>
    </row>
    <row r="101" spans="1:9" s="1" customFormat="1" ht="18">
      <c r="A101" s="102"/>
      <c r="B101" s="105" t="s">
        <v>79</v>
      </c>
      <c r="C101" s="149"/>
      <c r="D101" s="104"/>
      <c r="E101" s="104"/>
      <c r="F101" s="187">
        <f>F86+F29-F82</f>
        <v>1373.1</v>
      </c>
      <c r="G101" s="104"/>
      <c r="H101" s="187"/>
      <c r="I101" s="38"/>
    </row>
    <row r="102" spans="1:9" s="1" customFormat="1" ht="18">
      <c r="A102" s="102"/>
      <c r="B102" s="101"/>
      <c r="C102" s="148"/>
      <c r="D102" s="104"/>
      <c r="E102" s="104"/>
      <c r="F102" s="104"/>
      <c r="G102" s="104"/>
      <c r="H102" s="104"/>
      <c r="I102" s="38"/>
    </row>
    <row r="103" spans="1:9" s="1" customFormat="1" ht="18">
      <c r="A103" s="102"/>
      <c r="B103" s="101"/>
      <c r="C103" s="148"/>
      <c r="D103" s="104"/>
      <c r="E103" s="104"/>
      <c r="F103" s="104"/>
      <c r="G103" s="104"/>
      <c r="H103" s="104"/>
      <c r="I103" s="38"/>
    </row>
    <row r="104" spans="1:9" s="1" customFormat="1" ht="18">
      <c r="A104" s="102"/>
      <c r="B104" s="105" t="s">
        <v>80</v>
      </c>
      <c r="C104" s="149"/>
      <c r="D104" s="104"/>
      <c r="E104" s="104"/>
      <c r="F104" s="104"/>
      <c r="G104" s="104"/>
      <c r="H104" s="104"/>
      <c r="I104" s="38"/>
    </row>
    <row r="105" spans="1:9" s="1" customFormat="1" ht="18">
      <c r="A105" s="102"/>
      <c r="B105" s="105" t="s">
        <v>81</v>
      </c>
      <c r="C105" s="149"/>
      <c r="D105" s="104"/>
      <c r="E105" s="104"/>
      <c r="F105" s="104"/>
      <c r="G105" s="104"/>
      <c r="H105" s="104"/>
      <c r="I105" s="38"/>
    </row>
    <row r="106" spans="1:9" s="1" customFormat="1" ht="18">
      <c r="A106" s="102"/>
      <c r="B106" s="105" t="s">
        <v>82</v>
      </c>
      <c r="C106" s="149"/>
      <c r="D106" s="104"/>
      <c r="E106" s="104"/>
      <c r="F106" s="104"/>
      <c r="G106" s="104"/>
      <c r="H106" s="104"/>
      <c r="I106" s="38"/>
    </row>
  </sheetData>
  <sheetProtection/>
  <mergeCells count="17">
    <mergeCell ref="A31:H31"/>
    <mergeCell ref="G32:G33"/>
    <mergeCell ref="E32:E33"/>
    <mergeCell ref="F32:F33"/>
    <mergeCell ref="A32:A33"/>
    <mergeCell ref="B32:B33"/>
    <mergeCell ref="D32:D33"/>
    <mergeCell ref="H32:H33"/>
    <mergeCell ref="C32:C33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9"/>
  <sheetViews>
    <sheetView zoomScalePageLayoutView="0" workbookViewId="0" topLeftCell="A4">
      <selection activeCell="H4" sqref="A1:H16384"/>
    </sheetView>
  </sheetViews>
  <sheetFormatPr defaultColWidth="9.140625" defaultRowHeight="12.75"/>
  <cols>
    <col min="1" max="1" width="7.28125" style="101" customWidth="1"/>
    <col min="2" max="2" width="37.8515625" style="101" customWidth="1"/>
    <col min="3" max="3" width="11.57421875" style="148" customWidth="1"/>
    <col min="4" max="4" width="13.00390625" style="203" customWidth="1"/>
    <col min="5" max="5" width="10.7109375" style="203" customWidth="1"/>
    <col min="6" max="6" width="13.421875" style="203" customWidth="1"/>
    <col min="7" max="7" width="13.140625" style="203" customWidth="1"/>
    <col min="8" max="8" width="12.57421875" style="104" customWidth="1"/>
    <col min="9" max="9" width="9.140625" style="38" customWidth="1"/>
    <col min="10" max="16384" width="9.140625" style="1" customWidth="1"/>
  </cols>
  <sheetData>
    <row r="1" spans="1:9" s="5" customFormat="1" ht="60" customHeight="1">
      <c r="A1" s="54" t="s">
        <v>533</v>
      </c>
      <c r="B1" s="54"/>
      <c r="C1" s="54"/>
      <c r="D1" s="54"/>
      <c r="E1" s="54"/>
      <c r="F1" s="54"/>
      <c r="G1" s="54"/>
      <c r="H1" s="54"/>
      <c r="I1" s="45"/>
    </row>
    <row r="2" spans="1:8" ht="12.75" customHeight="1">
      <c r="A2" s="61"/>
      <c r="B2" s="58" t="s">
        <v>2</v>
      </c>
      <c r="C2" s="158"/>
      <c r="D2" s="58" t="s">
        <v>3</v>
      </c>
      <c r="E2" s="56" t="s">
        <v>535</v>
      </c>
      <c r="F2" s="58" t="s">
        <v>4</v>
      </c>
      <c r="G2" s="56" t="s">
        <v>268</v>
      </c>
      <c r="H2" s="56" t="s">
        <v>536</v>
      </c>
    </row>
    <row r="3" spans="1:8" ht="28.5" customHeight="1">
      <c r="A3" s="61"/>
      <c r="B3" s="58"/>
      <c r="C3" s="159"/>
      <c r="D3" s="58"/>
      <c r="E3" s="59"/>
      <c r="F3" s="58"/>
      <c r="G3" s="59"/>
      <c r="H3" s="59"/>
    </row>
    <row r="4" spans="1:8" ht="18.75">
      <c r="A4" s="61"/>
      <c r="B4" s="62" t="s">
        <v>69</v>
      </c>
      <c r="C4" s="131"/>
      <c r="D4" s="190">
        <f>D5+D6+D7+D8+D9+D10+D11+D12+D13+D14+D15+D16+D17+D18+D19</f>
        <v>4010</v>
      </c>
      <c r="E4" s="190">
        <f>E5+E6+E7+E8+E9+E10+E11+E12+E13+E14+E15+E16+E17+E18+E19</f>
        <v>1063</v>
      </c>
      <c r="F4" s="190">
        <f>F5+F6+F7+F8+F9+F10+F11+F12+F13+F14+F15+F16+F17+F18+F19+F21+F20</f>
        <v>2176.7</v>
      </c>
      <c r="G4" s="191">
        <f>F4/D4</f>
        <v>0.5428179551122194</v>
      </c>
      <c r="H4" s="65">
        <f>F4/E4</f>
        <v>2.047695202257761</v>
      </c>
    </row>
    <row r="5" spans="1:8" ht="18.75">
      <c r="A5" s="61"/>
      <c r="B5" s="66" t="s">
        <v>321</v>
      </c>
      <c r="C5" s="132"/>
      <c r="D5" s="192">
        <v>117</v>
      </c>
      <c r="E5" s="192">
        <v>40</v>
      </c>
      <c r="F5" s="192">
        <v>29.3</v>
      </c>
      <c r="G5" s="191">
        <f aca="true" t="shared" si="0" ref="G5:G28">F5/D5</f>
        <v>0.2504273504273504</v>
      </c>
      <c r="H5" s="65">
        <f aca="true" t="shared" si="1" ref="H5:H27">F5/E5</f>
        <v>0.7325</v>
      </c>
    </row>
    <row r="6" spans="1:8" ht="18.75" hidden="1">
      <c r="A6" s="61"/>
      <c r="B6" s="66" t="s">
        <v>184</v>
      </c>
      <c r="C6" s="132"/>
      <c r="D6" s="192">
        <v>0</v>
      </c>
      <c r="E6" s="192">
        <v>0</v>
      </c>
      <c r="F6" s="192">
        <v>0</v>
      </c>
      <c r="G6" s="191" t="e">
        <f t="shared" si="0"/>
        <v>#DIV/0!</v>
      </c>
      <c r="H6" s="65" t="e">
        <f t="shared" si="1"/>
        <v>#DIV/0!</v>
      </c>
    </row>
    <row r="7" spans="1:8" ht="18.75">
      <c r="A7" s="61"/>
      <c r="B7" s="66" t="s">
        <v>6</v>
      </c>
      <c r="C7" s="132"/>
      <c r="D7" s="192">
        <v>1325</v>
      </c>
      <c r="E7" s="192">
        <v>850</v>
      </c>
      <c r="F7" s="192">
        <v>1932.6</v>
      </c>
      <c r="G7" s="191">
        <f t="shared" si="0"/>
        <v>1.458566037735849</v>
      </c>
      <c r="H7" s="65">
        <f t="shared" si="1"/>
        <v>2.273647058823529</v>
      </c>
    </row>
    <row r="8" spans="1:8" ht="18.75">
      <c r="A8" s="61"/>
      <c r="B8" s="66" t="s">
        <v>332</v>
      </c>
      <c r="C8" s="132"/>
      <c r="D8" s="192">
        <v>276</v>
      </c>
      <c r="E8" s="192">
        <v>70</v>
      </c>
      <c r="F8" s="192">
        <v>20.2</v>
      </c>
      <c r="G8" s="191">
        <f t="shared" si="0"/>
        <v>0.07318840579710145</v>
      </c>
      <c r="H8" s="65">
        <f t="shared" si="1"/>
        <v>0.28857142857142853</v>
      </c>
    </row>
    <row r="9" spans="1:8" ht="18.75">
      <c r="A9" s="61"/>
      <c r="B9" s="66" t="s">
        <v>8</v>
      </c>
      <c r="C9" s="132"/>
      <c r="D9" s="192">
        <v>2272</v>
      </c>
      <c r="E9" s="192">
        <v>95</v>
      </c>
      <c r="F9" s="192">
        <v>188.7</v>
      </c>
      <c r="G9" s="191">
        <f t="shared" si="0"/>
        <v>0.08305457746478873</v>
      </c>
      <c r="H9" s="65">
        <f t="shared" si="1"/>
        <v>1.986315789473684</v>
      </c>
    </row>
    <row r="10" spans="1:8" ht="18.75">
      <c r="A10" s="61"/>
      <c r="B10" s="66" t="s">
        <v>324</v>
      </c>
      <c r="C10" s="132"/>
      <c r="D10" s="192">
        <v>15</v>
      </c>
      <c r="E10" s="192">
        <v>6</v>
      </c>
      <c r="F10" s="192">
        <v>5.9</v>
      </c>
      <c r="G10" s="191">
        <f t="shared" si="0"/>
        <v>0.39333333333333337</v>
      </c>
      <c r="H10" s="65">
        <f t="shared" si="1"/>
        <v>0.9833333333333334</v>
      </c>
    </row>
    <row r="11" spans="1:8" ht="31.5" hidden="1">
      <c r="A11" s="61"/>
      <c r="B11" s="66" t="s">
        <v>9</v>
      </c>
      <c r="C11" s="132"/>
      <c r="D11" s="192">
        <v>0</v>
      </c>
      <c r="E11" s="192">
        <v>0</v>
      </c>
      <c r="F11" s="192">
        <v>0</v>
      </c>
      <c r="G11" s="191" t="e">
        <f t="shared" si="0"/>
        <v>#DIV/0!</v>
      </c>
      <c r="H11" s="65" t="e">
        <f t="shared" si="1"/>
        <v>#DIV/0!</v>
      </c>
    </row>
    <row r="12" spans="1:8" ht="18.75" hidden="1">
      <c r="A12" s="61"/>
      <c r="B12" s="66" t="s">
        <v>10</v>
      </c>
      <c r="C12" s="132"/>
      <c r="D12" s="192">
        <v>0</v>
      </c>
      <c r="E12" s="192">
        <v>0</v>
      </c>
      <c r="F12" s="192">
        <v>0</v>
      </c>
      <c r="G12" s="191" t="e">
        <f t="shared" si="0"/>
        <v>#DIV/0!</v>
      </c>
      <c r="H12" s="65" t="e">
        <f t="shared" si="1"/>
        <v>#DIV/0!</v>
      </c>
    </row>
    <row r="13" spans="1:8" ht="30.75" customHeight="1">
      <c r="A13" s="61"/>
      <c r="B13" s="66" t="s">
        <v>316</v>
      </c>
      <c r="C13" s="132"/>
      <c r="D13" s="192">
        <v>5</v>
      </c>
      <c r="E13" s="192">
        <v>2</v>
      </c>
      <c r="F13" s="192">
        <v>0</v>
      </c>
      <c r="G13" s="191">
        <f t="shared" si="0"/>
        <v>0</v>
      </c>
      <c r="H13" s="65">
        <f t="shared" si="1"/>
        <v>0</v>
      </c>
    </row>
    <row r="14" spans="1:8" ht="18.75" hidden="1">
      <c r="A14" s="61"/>
      <c r="B14" s="66" t="s">
        <v>13</v>
      </c>
      <c r="C14" s="132"/>
      <c r="D14" s="192">
        <v>0</v>
      </c>
      <c r="E14" s="192">
        <v>0</v>
      </c>
      <c r="F14" s="192">
        <v>0</v>
      </c>
      <c r="G14" s="191" t="e">
        <f t="shared" si="0"/>
        <v>#DIV/0!</v>
      </c>
      <c r="H14" s="65" t="e">
        <f t="shared" si="1"/>
        <v>#DIV/0!</v>
      </c>
    </row>
    <row r="15" spans="1:8" ht="18.75" hidden="1">
      <c r="A15" s="61"/>
      <c r="B15" s="66" t="s">
        <v>14</v>
      </c>
      <c r="C15" s="132"/>
      <c r="D15" s="192">
        <v>0</v>
      </c>
      <c r="E15" s="192">
        <v>0</v>
      </c>
      <c r="F15" s="192">
        <v>0</v>
      </c>
      <c r="G15" s="191" t="e">
        <f t="shared" si="0"/>
        <v>#DIV/0!</v>
      </c>
      <c r="H15" s="65" t="e">
        <f t="shared" si="1"/>
        <v>#DIV/0!</v>
      </c>
    </row>
    <row r="16" spans="1:8" ht="31.5" hidden="1">
      <c r="A16" s="61"/>
      <c r="B16" s="66" t="s">
        <v>15</v>
      </c>
      <c r="C16" s="132"/>
      <c r="D16" s="192">
        <v>0</v>
      </c>
      <c r="E16" s="192">
        <v>0</v>
      </c>
      <c r="F16" s="192">
        <v>0</v>
      </c>
      <c r="G16" s="191" t="e">
        <f t="shared" si="0"/>
        <v>#DIV/0!</v>
      </c>
      <c r="H16" s="65" t="e">
        <f t="shared" si="1"/>
        <v>#DIV/0!</v>
      </c>
    </row>
    <row r="17" spans="1:8" ht="31.5" hidden="1">
      <c r="A17" s="61"/>
      <c r="B17" s="66" t="s">
        <v>193</v>
      </c>
      <c r="C17" s="132"/>
      <c r="D17" s="192">
        <v>0</v>
      </c>
      <c r="E17" s="192">
        <v>0</v>
      </c>
      <c r="F17" s="192">
        <v>0</v>
      </c>
      <c r="G17" s="191" t="e">
        <f t="shared" si="0"/>
        <v>#DIV/0!</v>
      </c>
      <c r="H17" s="65" t="e">
        <f t="shared" si="1"/>
        <v>#DIV/0!</v>
      </c>
    </row>
    <row r="18" spans="1:8" ht="18.75" hidden="1">
      <c r="A18" s="61"/>
      <c r="B18" s="66" t="s">
        <v>100</v>
      </c>
      <c r="C18" s="132"/>
      <c r="D18" s="192">
        <v>0</v>
      </c>
      <c r="E18" s="192">
        <v>0</v>
      </c>
      <c r="F18" s="192">
        <v>0</v>
      </c>
      <c r="G18" s="191" t="e">
        <f t="shared" si="0"/>
        <v>#DIV/0!</v>
      </c>
      <c r="H18" s="65" t="e">
        <f t="shared" si="1"/>
        <v>#DIV/0!</v>
      </c>
    </row>
    <row r="19" spans="1:8" ht="18.75" hidden="1">
      <c r="A19" s="61"/>
      <c r="B19" s="66" t="s">
        <v>18</v>
      </c>
      <c r="C19" s="132"/>
      <c r="D19" s="192">
        <v>0</v>
      </c>
      <c r="E19" s="192">
        <v>0</v>
      </c>
      <c r="F19" s="192">
        <v>0</v>
      </c>
      <c r="G19" s="191" t="e">
        <f t="shared" si="0"/>
        <v>#DIV/0!</v>
      </c>
      <c r="H19" s="65" t="e">
        <f t="shared" si="1"/>
        <v>#DIV/0!</v>
      </c>
    </row>
    <row r="20" spans="1:8" ht="33.75" customHeight="1" hidden="1">
      <c r="A20" s="61"/>
      <c r="B20" s="66" t="s">
        <v>320</v>
      </c>
      <c r="C20" s="132"/>
      <c r="D20" s="192">
        <v>0</v>
      </c>
      <c r="E20" s="192">
        <v>0</v>
      </c>
      <c r="F20" s="192">
        <v>0</v>
      </c>
      <c r="G20" s="191" t="e">
        <f t="shared" si="0"/>
        <v>#DIV/0!</v>
      </c>
      <c r="H20" s="65" t="e">
        <f t="shared" si="1"/>
        <v>#DIV/0!</v>
      </c>
    </row>
    <row r="21" spans="1:8" ht="18.75" hidden="1">
      <c r="A21" s="61"/>
      <c r="B21" s="66" t="s">
        <v>290</v>
      </c>
      <c r="C21" s="132"/>
      <c r="D21" s="192">
        <v>0</v>
      </c>
      <c r="E21" s="192">
        <v>0</v>
      </c>
      <c r="F21" s="192">
        <v>0</v>
      </c>
      <c r="G21" s="191" t="e">
        <f t="shared" si="0"/>
        <v>#DIV/0!</v>
      </c>
      <c r="H21" s="65" t="e">
        <f t="shared" si="1"/>
        <v>#DIV/0!</v>
      </c>
    </row>
    <row r="22" spans="1:8" ht="31.5">
      <c r="A22" s="61"/>
      <c r="B22" s="62" t="s">
        <v>68</v>
      </c>
      <c r="C22" s="133"/>
      <c r="D22" s="192">
        <f>D23+D25+D24</f>
        <v>328.4</v>
      </c>
      <c r="E22" s="192">
        <f>E23+E25+E24</f>
        <v>164</v>
      </c>
      <c r="F22" s="192">
        <f>F23+F25+F24</f>
        <v>98.5</v>
      </c>
      <c r="G22" s="191">
        <f t="shared" si="0"/>
        <v>0.29993909866017054</v>
      </c>
      <c r="H22" s="65">
        <f t="shared" si="1"/>
        <v>0.600609756097561</v>
      </c>
    </row>
    <row r="23" spans="1:8" ht="18.75">
      <c r="A23" s="61"/>
      <c r="B23" s="66" t="s">
        <v>20</v>
      </c>
      <c r="C23" s="132"/>
      <c r="D23" s="192">
        <v>121.1</v>
      </c>
      <c r="E23" s="192">
        <v>60.3</v>
      </c>
      <c r="F23" s="192">
        <v>38.4</v>
      </c>
      <c r="G23" s="191">
        <f t="shared" si="0"/>
        <v>0.3170933113129645</v>
      </c>
      <c r="H23" s="65">
        <f t="shared" si="1"/>
        <v>0.6368159203980099</v>
      </c>
    </row>
    <row r="24" spans="1:8" ht="84" customHeight="1" hidden="1">
      <c r="A24" s="61"/>
      <c r="B24" s="66" t="s">
        <v>457</v>
      </c>
      <c r="C24" s="132"/>
      <c r="D24" s="53">
        <v>0</v>
      </c>
      <c r="E24" s="193">
        <v>0</v>
      </c>
      <c r="F24" s="194">
        <v>0</v>
      </c>
      <c r="G24" s="191" t="e">
        <f t="shared" si="0"/>
        <v>#DIV/0!</v>
      </c>
      <c r="H24" s="65" t="e">
        <f t="shared" si="1"/>
        <v>#DIV/0!</v>
      </c>
    </row>
    <row r="25" spans="1:8" ht="18.75">
      <c r="A25" s="61"/>
      <c r="B25" s="66" t="s">
        <v>86</v>
      </c>
      <c r="C25" s="132"/>
      <c r="D25" s="192">
        <v>207.3</v>
      </c>
      <c r="E25" s="192">
        <v>103.7</v>
      </c>
      <c r="F25" s="192">
        <v>60.1</v>
      </c>
      <c r="G25" s="191">
        <f t="shared" si="0"/>
        <v>0.28991799324650264</v>
      </c>
      <c r="H25" s="65">
        <f t="shared" si="1"/>
        <v>0.579556412729026</v>
      </c>
    </row>
    <row r="26" spans="1:8" ht="31.5">
      <c r="A26" s="61"/>
      <c r="B26" s="66" t="s">
        <v>495</v>
      </c>
      <c r="C26" s="132"/>
      <c r="D26" s="192">
        <v>9</v>
      </c>
      <c r="E26" s="192">
        <v>9</v>
      </c>
      <c r="F26" s="192">
        <v>0</v>
      </c>
      <c r="G26" s="191">
        <f t="shared" si="0"/>
        <v>0</v>
      </c>
      <c r="H26" s="65">
        <v>0</v>
      </c>
    </row>
    <row r="27" spans="1:8" ht="18.75">
      <c r="A27" s="61"/>
      <c r="B27" s="66" t="s">
        <v>23</v>
      </c>
      <c r="C27" s="171"/>
      <c r="D27" s="192">
        <f>D4+D22</f>
        <v>4338.4</v>
      </c>
      <c r="E27" s="192">
        <f>E4+E22</f>
        <v>1227</v>
      </c>
      <c r="F27" s="192">
        <f>F4+F22</f>
        <v>2275.2</v>
      </c>
      <c r="G27" s="191">
        <f t="shared" si="0"/>
        <v>0.5244329706804352</v>
      </c>
      <c r="H27" s="65">
        <f t="shared" si="1"/>
        <v>1.854278728606357</v>
      </c>
    </row>
    <row r="28" spans="1:8" ht="18.75" hidden="1">
      <c r="A28" s="61"/>
      <c r="B28" s="66" t="s">
        <v>92</v>
      </c>
      <c r="C28" s="132"/>
      <c r="D28" s="192">
        <f>D4</f>
        <v>4010</v>
      </c>
      <c r="E28" s="192">
        <f>E4</f>
        <v>1063</v>
      </c>
      <c r="F28" s="192">
        <f>F4</f>
        <v>2176.7</v>
      </c>
      <c r="G28" s="191">
        <f t="shared" si="0"/>
        <v>0.5428179551122194</v>
      </c>
      <c r="H28" s="65">
        <f>F28/E28</f>
        <v>2.047695202257761</v>
      </c>
    </row>
    <row r="29" spans="1:8" ht="12.75">
      <c r="A29" s="68"/>
      <c r="B29" s="113"/>
      <c r="C29" s="113"/>
      <c r="D29" s="113"/>
      <c r="E29" s="113"/>
      <c r="F29" s="113"/>
      <c r="G29" s="113"/>
      <c r="H29" s="114"/>
    </row>
    <row r="30" spans="1:8" ht="17.25" customHeight="1">
      <c r="A30" s="71" t="s">
        <v>133</v>
      </c>
      <c r="B30" s="153" t="s">
        <v>24</v>
      </c>
      <c r="C30" s="150" t="s">
        <v>155</v>
      </c>
      <c r="D30" s="73" t="s">
        <v>3</v>
      </c>
      <c r="E30" s="74" t="s">
        <v>535</v>
      </c>
      <c r="F30" s="73" t="s">
        <v>4</v>
      </c>
      <c r="G30" s="74" t="s">
        <v>268</v>
      </c>
      <c r="H30" s="74" t="s">
        <v>536</v>
      </c>
    </row>
    <row r="31" spans="1:8" ht="44.25" customHeight="1">
      <c r="A31" s="71"/>
      <c r="B31" s="153"/>
      <c r="C31" s="151"/>
      <c r="D31" s="73"/>
      <c r="E31" s="76"/>
      <c r="F31" s="73"/>
      <c r="G31" s="76"/>
      <c r="H31" s="76"/>
    </row>
    <row r="32" spans="1:8" ht="30.75" customHeight="1">
      <c r="A32" s="67" t="s">
        <v>56</v>
      </c>
      <c r="B32" s="62" t="s">
        <v>25</v>
      </c>
      <c r="C32" s="133"/>
      <c r="D32" s="190">
        <f>D33+D36+D37+D34</f>
        <v>2781</v>
      </c>
      <c r="E32" s="190">
        <f>E33+E36+E37+E34</f>
        <v>1481.7</v>
      </c>
      <c r="F32" s="190">
        <f>F33+F36+F37+F34</f>
        <v>793.9000000000001</v>
      </c>
      <c r="G32" s="191">
        <f>F32/D32</f>
        <v>0.285472851492269</v>
      </c>
      <c r="H32" s="65">
        <f>F32/E32</f>
        <v>0.5358034689883243</v>
      </c>
    </row>
    <row r="33" spans="1:8" ht="100.5" customHeight="1">
      <c r="A33" s="63" t="s">
        <v>59</v>
      </c>
      <c r="B33" s="66" t="s">
        <v>136</v>
      </c>
      <c r="C33" s="132" t="s">
        <v>59</v>
      </c>
      <c r="D33" s="192">
        <v>2649.3</v>
      </c>
      <c r="E33" s="192">
        <v>1404.7</v>
      </c>
      <c r="F33" s="192">
        <v>792.2</v>
      </c>
      <c r="G33" s="191">
        <f aca="true" t="shared" si="2" ref="G33:G86">F33/D33</f>
        <v>0.29902238327105274</v>
      </c>
      <c r="H33" s="65">
        <f aca="true" t="shared" si="3" ref="H33:H86">F33/E33</f>
        <v>0.5639638356944543</v>
      </c>
    </row>
    <row r="34" spans="1:8" ht="36.75" customHeight="1" hidden="1">
      <c r="A34" s="63" t="s">
        <v>159</v>
      </c>
      <c r="B34" s="66" t="s">
        <v>267</v>
      </c>
      <c r="C34" s="132" t="s">
        <v>159</v>
      </c>
      <c r="D34" s="192">
        <f>D35</f>
        <v>0</v>
      </c>
      <c r="E34" s="192">
        <f>E35</f>
        <v>0</v>
      </c>
      <c r="F34" s="192">
        <f>F35</f>
        <v>0</v>
      </c>
      <c r="G34" s="191" t="e">
        <f t="shared" si="2"/>
        <v>#DIV/0!</v>
      </c>
      <c r="H34" s="65" t="e">
        <f t="shared" si="3"/>
        <v>#DIV/0!</v>
      </c>
    </row>
    <row r="35" spans="1:8" ht="50.25" customHeight="1" hidden="1">
      <c r="A35" s="63"/>
      <c r="B35" s="66" t="s">
        <v>296</v>
      </c>
      <c r="C35" s="132" t="s">
        <v>295</v>
      </c>
      <c r="D35" s="192">
        <v>0</v>
      </c>
      <c r="E35" s="192">
        <v>0</v>
      </c>
      <c r="F35" s="192">
        <v>0</v>
      </c>
      <c r="G35" s="191" t="e">
        <f t="shared" si="2"/>
        <v>#DIV/0!</v>
      </c>
      <c r="H35" s="65" t="e">
        <f t="shared" si="3"/>
        <v>#DIV/0!</v>
      </c>
    </row>
    <row r="36" spans="1:8" ht="24.75" customHeight="1">
      <c r="A36" s="63" t="s">
        <v>61</v>
      </c>
      <c r="B36" s="66" t="s">
        <v>27</v>
      </c>
      <c r="C36" s="132" t="s">
        <v>61</v>
      </c>
      <c r="D36" s="192">
        <v>20</v>
      </c>
      <c r="E36" s="192">
        <v>0</v>
      </c>
      <c r="F36" s="192">
        <v>0</v>
      </c>
      <c r="G36" s="191">
        <f t="shared" si="2"/>
        <v>0</v>
      </c>
      <c r="H36" s="65">
        <v>0</v>
      </c>
    </row>
    <row r="37" spans="1:8" ht="31.5">
      <c r="A37" s="63" t="s">
        <v>110</v>
      </c>
      <c r="B37" s="66" t="s">
        <v>107</v>
      </c>
      <c r="C37" s="132"/>
      <c r="D37" s="192">
        <f>D38+D39+D40+D41</f>
        <v>111.7</v>
      </c>
      <c r="E37" s="192">
        <f>E38+E39+E40+E41</f>
        <v>77</v>
      </c>
      <c r="F37" s="192">
        <f>F38+F39+F40+F41</f>
        <v>1.7</v>
      </c>
      <c r="G37" s="191">
        <f t="shared" si="2"/>
        <v>0.015219337511190688</v>
      </c>
      <c r="H37" s="65">
        <f t="shared" si="3"/>
        <v>0.02207792207792208</v>
      </c>
    </row>
    <row r="38" spans="1:9" s="16" customFormat="1" ht="31.5">
      <c r="A38" s="78"/>
      <c r="B38" s="79" t="s">
        <v>96</v>
      </c>
      <c r="C38" s="142" t="s">
        <v>164</v>
      </c>
      <c r="D38" s="195">
        <v>4.7</v>
      </c>
      <c r="E38" s="195">
        <v>2.5</v>
      </c>
      <c r="F38" s="195">
        <v>1.7</v>
      </c>
      <c r="G38" s="191">
        <f t="shared" si="2"/>
        <v>0.36170212765957444</v>
      </c>
      <c r="H38" s="65">
        <f t="shared" si="3"/>
        <v>0.6799999999999999</v>
      </c>
      <c r="I38" s="42"/>
    </row>
    <row r="39" spans="1:9" s="16" customFormat="1" ht="53.25" customHeight="1">
      <c r="A39" s="78"/>
      <c r="B39" s="79" t="s">
        <v>162</v>
      </c>
      <c r="C39" s="142" t="s">
        <v>207</v>
      </c>
      <c r="D39" s="195">
        <v>40</v>
      </c>
      <c r="E39" s="195">
        <v>14</v>
      </c>
      <c r="F39" s="195">
        <v>0</v>
      </c>
      <c r="G39" s="191">
        <f t="shared" si="2"/>
        <v>0</v>
      </c>
      <c r="H39" s="65">
        <f t="shared" si="3"/>
        <v>0</v>
      </c>
      <c r="I39" s="42"/>
    </row>
    <row r="40" spans="1:9" s="16" customFormat="1" ht="51" customHeight="1">
      <c r="A40" s="78"/>
      <c r="B40" s="79" t="s">
        <v>260</v>
      </c>
      <c r="C40" s="142" t="s">
        <v>259</v>
      </c>
      <c r="D40" s="195">
        <v>67</v>
      </c>
      <c r="E40" s="195">
        <v>60.5</v>
      </c>
      <c r="F40" s="195">
        <v>0</v>
      </c>
      <c r="G40" s="191">
        <f t="shared" si="2"/>
        <v>0</v>
      </c>
      <c r="H40" s="65">
        <f t="shared" si="3"/>
        <v>0</v>
      </c>
      <c r="I40" s="42"/>
    </row>
    <row r="41" spans="1:9" s="16" customFormat="1" ht="51" customHeight="1" hidden="1">
      <c r="A41" s="78"/>
      <c r="B41" s="79" t="s">
        <v>282</v>
      </c>
      <c r="C41" s="142" t="s">
        <v>235</v>
      </c>
      <c r="D41" s="49">
        <v>0</v>
      </c>
      <c r="E41" s="196">
        <v>0</v>
      </c>
      <c r="F41" s="195">
        <v>0</v>
      </c>
      <c r="G41" s="191" t="e">
        <f t="shared" si="2"/>
        <v>#DIV/0!</v>
      </c>
      <c r="H41" s="65" t="e">
        <f t="shared" si="3"/>
        <v>#DIV/0!</v>
      </c>
      <c r="I41" s="42"/>
    </row>
    <row r="42" spans="1:8" ht="25.5" customHeight="1">
      <c r="A42" s="67" t="s">
        <v>93</v>
      </c>
      <c r="B42" s="62" t="s">
        <v>88</v>
      </c>
      <c r="C42" s="133"/>
      <c r="D42" s="190">
        <f>D43</f>
        <v>207.3</v>
      </c>
      <c r="E42" s="190">
        <f>E43</f>
        <v>103.7</v>
      </c>
      <c r="F42" s="190">
        <f>F43</f>
        <v>60.1</v>
      </c>
      <c r="G42" s="191">
        <f t="shared" si="2"/>
        <v>0.28991799324650264</v>
      </c>
      <c r="H42" s="65">
        <f t="shared" si="3"/>
        <v>0.579556412729026</v>
      </c>
    </row>
    <row r="43" spans="1:8" ht="47.25">
      <c r="A43" s="63" t="s">
        <v>94</v>
      </c>
      <c r="B43" s="66" t="s">
        <v>140</v>
      </c>
      <c r="C43" s="132" t="s">
        <v>479</v>
      </c>
      <c r="D43" s="192">
        <v>207.3</v>
      </c>
      <c r="E43" s="192">
        <v>103.7</v>
      </c>
      <c r="F43" s="192">
        <v>60.1</v>
      </c>
      <c r="G43" s="191">
        <f t="shared" si="2"/>
        <v>0.28991799324650264</v>
      </c>
      <c r="H43" s="65">
        <f t="shared" si="3"/>
        <v>0.579556412729026</v>
      </c>
    </row>
    <row r="44" spans="1:8" ht="31.5" hidden="1">
      <c r="A44" s="67" t="s">
        <v>62</v>
      </c>
      <c r="B44" s="62" t="s">
        <v>30</v>
      </c>
      <c r="C44" s="133"/>
      <c r="D44" s="190">
        <f aca="true" t="shared" si="4" ref="D44:F45">D45</f>
        <v>0</v>
      </c>
      <c r="E44" s="190">
        <f t="shared" si="4"/>
        <v>0</v>
      </c>
      <c r="F44" s="190">
        <f t="shared" si="4"/>
        <v>0</v>
      </c>
      <c r="G44" s="191" t="e">
        <f t="shared" si="2"/>
        <v>#DIV/0!</v>
      </c>
      <c r="H44" s="65" t="e">
        <f t="shared" si="3"/>
        <v>#DIV/0!</v>
      </c>
    </row>
    <row r="45" spans="1:8" ht="31.5" hidden="1">
      <c r="A45" s="63" t="s">
        <v>95</v>
      </c>
      <c r="B45" s="66" t="s">
        <v>90</v>
      </c>
      <c r="C45" s="132"/>
      <c r="D45" s="192">
        <f t="shared" si="4"/>
        <v>0</v>
      </c>
      <c r="E45" s="192">
        <f t="shared" si="4"/>
        <v>0</v>
      </c>
      <c r="F45" s="192">
        <f t="shared" si="4"/>
        <v>0</v>
      </c>
      <c r="G45" s="191" t="e">
        <f t="shared" si="2"/>
        <v>#DIV/0!</v>
      </c>
      <c r="H45" s="65" t="e">
        <f t="shared" si="3"/>
        <v>#DIV/0!</v>
      </c>
    </row>
    <row r="46" spans="1:9" s="16" customFormat="1" ht="47.25" hidden="1">
      <c r="A46" s="78"/>
      <c r="B46" s="79" t="s">
        <v>286</v>
      </c>
      <c r="C46" s="142" t="s">
        <v>285</v>
      </c>
      <c r="D46" s="195">
        <v>0</v>
      </c>
      <c r="E46" s="195">
        <v>0</v>
      </c>
      <c r="F46" s="195">
        <v>0</v>
      </c>
      <c r="G46" s="191" t="e">
        <f t="shared" si="2"/>
        <v>#DIV/0!</v>
      </c>
      <c r="H46" s="65" t="e">
        <f t="shared" si="3"/>
        <v>#DIV/0!</v>
      </c>
      <c r="I46" s="42"/>
    </row>
    <row r="47" spans="1:9" s="16" customFormat="1" ht="31.5">
      <c r="A47" s="67" t="s">
        <v>63</v>
      </c>
      <c r="B47" s="62" t="s">
        <v>31</v>
      </c>
      <c r="C47" s="133"/>
      <c r="D47" s="190">
        <f>D48</f>
        <v>58</v>
      </c>
      <c r="E47" s="190">
        <f>E48</f>
        <v>22.5</v>
      </c>
      <c r="F47" s="190">
        <f>F48</f>
        <v>0</v>
      </c>
      <c r="G47" s="191">
        <f t="shared" si="2"/>
        <v>0</v>
      </c>
      <c r="H47" s="65">
        <f t="shared" si="3"/>
        <v>0</v>
      </c>
      <c r="I47" s="42"/>
    </row>
    <row r="48" spans="1:9" s="16" customFormat="1" ht="31.5" customHeight="1">
      <c r="A48" s="87" t="s">
        <v>64</v>
      </c>
      <c r="B48" s="99" t="s">
        <v>105</v>
      </c>
      <c r="C48" s="132"/>
      <c r="D48" s="192">
        <f>D49+D50</f>
        <v>58</v>
      </c>
      <c r="E48" s="192">
        <f>E49+E50</f>
        <v>22.5</v>
      </c>
      <c r="F48" s="192">
        <f>F49+F50</f>
        <v>0</v>
      </c>
      <c r="G48" s="191">
        <f t="shared" si="2"/>
        <v>0</v>
      </c>
      <c r="H48" s="65">
        <f t="shared" si="3"/>
        <v>0</v>
      </c>
      <c r="I48" s="42"/>
    </row>
    <row r="49" spans="1:9" s="16" customFormat="1" ht="43.5" customHeight="1">
      <c r="A49" s="78"/>
      <c r="B49" s="92" t="s">
        <v>105</v>
      </c>
      <c r="C49" s="142" t="s">
        <v>211</v>
      </c>
      <c r="D49" s="195">
        <v>55</v>
      </c>
      <c r="E49" s="195">
        <v>22.5</v>
      </c>
      <c r="F49" s="195">
        <v>0</v>
      </c>
      <c r="G49" s="191">
        <f t="shared" si="2"/>
        <v>0</v>
      </c>
      <c r="H49" s="65">
        <f t="shared" si="3"/>
        <v>0</v>
      </c>
      <c r="I49" s="42"/>
    </row>
    <row r="50" spans="1:9" s="16" customFormat="1" ht="94.5" customHeight="1">
      <c r="A50" s="78"/>
      <c r="B50" s="92" t="s">
        <v>414</v>
      </c>
      <c r="C50" s="142" t="s">
        <v>413</v>
      </c>
      <c r="D50" s="195">
        <v>3</v>
      </c>
      <c r="E50" s="195">
        <v>0</v>
      </c>
      <c r="F50" s="49">
        <v>0</v>
      </c>
      <c r="G50" s="191">
        <f t="shared" si="2"/>
        <v>0</v>
      </c>
      <c r="H50" s="65">
        <v>0</v>
      </c>
      <c r="I50" s="42"/>
    </row>
    <row r="51" spans="1:8" ht="31.5">
      <c r="A51" s="67" t="s">
        <v>65</v>
      </c>
      <c r="B51" s="62" t="s">
        <v>32</v>
      </c>
      <c r="C51" s="133"/>
      <c r="D51" s="190">
        <f>D52</f>
        <v>3524.7</v>
      </c>
      <c r="E51" s="190">
        <f>E52</f>
        <v>3086.4</v>
      </c>
      <c r="F51" s="190">
        <f>F52</f>
        <v>345.2</v>
      </c>
      <c r="G51" s="191">
        <f t="shared" si="2"/>
        <v>0.09793741311317275</v>
      </c>
      <c r="H51" s="65">
        <f t="shared" si="3"/>
        <v>0.11184551581130119</v>
      </c>
    </row>
    <row r="52" spans="1:8" ht="18.75">
      <c r="A52" s="63" t="s">
        <v>35</v>
      </c>
      <c r="B52" s="66" t="s">
        <v>36</v>
      </c>
      <c r="C52" s="132"/>
      <c r="D52" s="192">
        <f>D53+D72</f>
        <v>3524.7</v>
      </c>
      <c r="E52" s="192">
        <f>E53+E72</f>
        <v>3086.4</v>
      </c>
      <c r="F52" s="192">
        <f>F53+F72</f>
        <v>345.2</v>
      </c>
      <c r="G52" s="191">
        <f t="shared" si="2"/>
        <v>0.09793741311317275</v>
      </c>
      <c r="H52" s="65">
        <f t="shared" si="3"/>
        <v>0.11184551581130119</v>
      </c>
    </row>
    <row r="53" spans="1:8" ht="63">
      <c r="A53" s="63"/>
      <c r="B53" s="79" t="s">
        <v>385</v>
      </c>
      <c r="C53" s="142" t="s">
        <v>412</v>
      </c>
      <c r="D53" s="192">
        <f>D54+D55+D56+D57+D58+D59+D61+D62+D63+D67+D69+D71+D64+D65+D66+D60+D68+D70</f>
        <v>3485.7</v>
      </c>
      <c r="E53" s="192">
        <f>E54+E55+E56+E57+E58+E59+E61+E62+E63+E67+E69+E71+E64+E65+E66+E60+E68+E70</f>
        <v>3086.4</v>
      </c>
      <c r="F53" s="192">
        <f>F54+F55+F56+F57+F58+F59+F61+F62+F63+F67+F69+F71+F64+F65+F66+F60+F68+F70</f>
        <v>345.2</v>
      </c>
      <c r="G53" s="191">
        <f t="shared" si="2"/>
        <v>0.09903319275898671</v>
      </c>
      <c r="H53" s="65">
        <f t="shared" si="3"/>
        <v>0.11184551581130119</v>
      </c>
    </row>
    <row r="54" spans="1:8" ht="31.5">
      <c r="A54" s="63"/>
      <c r="B54" s="79" t="s">
        <v>389</v>
      </c>
      <c r="C54" s="197" t="s">
        <v>388</v>
      </c>
      <c r="D54" s="198">
        <v>13.7</v>
      </c>
      <c r="E54" s="199">
        <v>5.6</v>
      </c>
      <c r="F54" s="200">
        <v>0</v>
      </c>
      <c r="G54" s="191">
        <f t="shared" si="2"/>
        <v>0</v>
      </c>
      <c r="H54" s="65">
        <v>0</v>
      </c>
    </row>
    <row r="55" spans="1:8" ht="31.5">
      <c r="A55" s="63"/>
      <c r="B55" s="79" t="s">
        <v>391</v>
      </c>
      <c r="C55" s="197" t="s">
        <v>390</v>
      </c>
      <c r="D55" s="198">
        <v>37.5</v>
      </c>
      <c r="E55" s="199">
        <v>13.1</v>
      </c>
      <c r="F55" s="200">
        <v>0</v>
      </c>
      <c r="G55" s="191">
        <f t="shared" si="2"/>
        <v>0</v>
      </c>
      <c r="H55" s="65">
        <f t="shared" si="3"/>
        <v>0</v>
      </c>
    </row>
    <row r="56" spans="1:8" ht="31.5">
      <c r="A56" s="63"/>
      <c r="B56" s="79" t="s">
        <v>416</v>
      </c>
      <c r="C56" s="197" t="s">
        <v>415</v>
      </c>
      <c r="D56" s="198">
        <v>150</v>
      </c>
      <c r="E56" s="199">
        <v>137</v>
      </c>
      <c r="F56" s="200">
        <v>39.8</v>
      </c>
      <c r="G56" s="191">
        <f t="shared" si="2"/>
        <v>0.2653333333333333</v>
      </c>
      <c r="H56" s="65">
        <f t="shared" si="3"/>
        <v>0.2905109489051095</v>
      </c>
    </row>
    <row r="57" spans="1:8" ht="31.5">
      <c r="A57" s="63"/>
      <c r="B57" s="79" t="s">
        <v>454</v>
      </c>
      <c r="C57" s="197" t="s">
        <v>453</v>
      </c>
      <c r="D57" s="198">
        <v>20</v>
      </c>
      <c r="E57" s="199">
        <v>14</v>
      </c>
      <c r="F57" s="200">
        <v>0</v>
      </c>
      <c r="G57" s="191">
        <f t="shared" si="2"/>
        <v>0</v>
      </c>
      <c r="H57" s="65">
        <v>0</v>
      </c>
    </row>
    <row r="58" spans="1:8" ht="31.5">
      <c r="A58" s="63"/>
      <c r="B58" s="79" t="s">
        <v>451</v>
      </c>
      <c r="C58" s="197" t="s">
        <v>449</v>
      </c>
      <c r="D58" s="198">
        <v>20</v>
      </c>
      <c r="E58" s="199">
        <v>14</v>
      </c>
      <c r="F58" s="200">
        <v>0</v>
      </c>
      <c r="G58" s="191">
        <f t="shared" si="2"/>
        <v>0</v>
      </c>
      <c r="H58" s="65">
        <v>0</v>
      </c>
    </row>
    <row r="59" spans="1:8" ht="18.75">
      <c r="A59" s="63"/>
      <c r="B59" s="79" t="s">
        <v>418</v>
      </c>
      <c r="C59" s="197" t="s">
        <v>417</v>
      </c>
      <c r="D59" s="198">
        <v>20</v>
      </c>
      <c r="E59" s="199">
        <v>3.9</v>
      </c>
      <c r="F59" s="200">
        <v>0</v>
      </c>
      <c r="G59" s="191">
        <f t="shared" si="2"/>
        <v>0</v>
      </c>
      <c r="H59" s="65">
        <f t="shared" si="3"/>
        <v>0</v>
      </c>
    </row>
    <row r="60" spans="1:8" ht="31.5">
      <c r="A60" s="63"/>
      <c r="B60" s="79" t="s">
        <v>395</v>
      </c>
      <c r="C60" s="197" t="s">
        <v>394</v>
      </c>
      <c r="D60" s="198">
        <v>2000</v>
      </c>
      <c r="E60" s="199">
        <v>2000</v>
      </c>
      <c r="F60" s="200">
        <v>0</v>
      </c>
      <c r="G60" s="191">
        <f t="shared" si="2"/>
        <v>0</v>
      </c>
      <c r="H60" s="65">
        <v>0</v>
      </c>
    </row>
    <row r="61" spans="1:8" ht="31.5">
      <c r="A61" s="63"/>
      <c r="B61" s="79" t="s">
        <v>397</v>
      </c>
      <c r="C61" s="197" t="s">
        <v>396</v>
      </c>
      <c r="D61" s="198">
        <v>140</v>
      </c>
      <c r="E61" s="199">
        <v>134</v>
      </c>
      <c r="F61" s="200">
        <v>83.5</v>
      </c>
      <c r="G61" s="191">
        <f t="shared" si="2"/>
        <v>0.5964285714285714</v>
      </c>
      <c r="H61" s="65">
        <f t="shared" si="3"/>
        <v>0.6231343283582089</v>
      </c>
    </row>
    <row r="62" spans="1:9" s="16" customFormat="1" ht="31.5">
      <c r="A62" s="78"/>
      <c r="B62" s="79" t="s">
        <v>403</v>
      </c>
      <c r="C62" s="197" t="s">
        <v>402</v>
      </c>
      <c r="D62" s="198">
        <v>564</v>
      </c>
      <c r="E62" s="199">
        <v>267.3</v>
      </c>
      <c r="F62" s="200">
        <v>213.5</v>
      </c>
      <c r="G62" s="191">
        <f t="shared" si="2"/>
        <v>0.37854609929078015</v>
      </c>
      <c r="H62" s="65">
        <f t="shared" si="3"/>
        <v>0.7987280209502431</v>
      </c>
      <c r="I62" s="42"/>
    </row>
    <row r="63" spans="1:9" s="16" customFormat="1" ht="33.75" customHeight="1">
      <c r="A63" s="78"/>
      <c r="B63" s="79" t="s">
        <v>419</v>
      </c>
      <c r="C63" s="197" t="s">
        <v>420</v>
      </c>
      <c r="D63" s="198">
        <v>23</v>
      </c>
      <c r="E63" s="199">
        <v>8.1</v>
      </c>
      <c r="F63" s="200">
        <v>0</v>
      </c>
      <c r="G63" s="191">
        <f t="shared" si="2"/>
        <v>0</v>
      </c>
      <c r="H63" s="65">
        <v>0</v>
      </c>
      <c r="I63" s="42"/>
    </row>
    <row r="64" spans="1:9" s="16" customFormat="1" ht="33.75" customHeight="1">
      <c r="A64" s="78"/>
      <c r="B64" s="79" t="s">
        <v>491</v>
      </c>
      <c r="C64" s="197" t="s">
        <v>490</v>
      </c>
      <c r="D64" s="198">
        <v>18</v>
      </c>
      <c r="E64" s="199">
        <v>18</v>
      </c>
      <c r="F64" s="200">
        <v>0</v>
      </c>
      <c r="G64" s="191">
        <f t="shared" si="2"/>
        <v>0</v>
      </c>
      <c r="H64" s="65">
        <f t="shared" si="3"/>
        <v>0</v>
      </c>
      <c r="I64" s="42"/>
    </row>
    <row r="65" spans="1:9" s="16" customFormat="1" ht="33.75" customHeight="1">
      <c r="A65" s="78"/>
      <c r="B65" s="79" t="s">
        <v>421</v>
      </c>
      <c r="C65" s="197" t="s">
        <v>422</v>
      </c>
      <c r="D65" s="198">
        <v>58</v>
      </c>
      <c r="E65" s="199">
        <v>58</v>
      </c>
      <c r="F65" s="200">
        <v>0</v>
      </c>
      <c r="G65" s="191">
        <f t="shared" si="2"/>
        <v>0</v>
      </c>
      <c r="H65" s="65">
        <f t="shared" si="3"/>
        <v>0</v>
      </c>
      <c r="I65" s="42"/>
    </row>
    <row r="66" spans="1:9" s="16" customFormat="1" ht="33.75" customHeight="1">
      <c r="A66" s="78"/>
      <c r="B66" s="79" t="s">
        <v>411</v>
      </c>
      <c r="C66" s="197" t="s">
        <v>410</v>
      </c>
      <c r="D66" s="198">
        <v>40</v>
      </c>
      <c r="E66" s="199">
        <v>40</v>
      </c>
      <c r="F66" s="200">
        <v>0</v>
      </c>
      <c r="G66" s="191">
        <f t="shared" si="2"/>
        <v>0</v>
      </c>
      <c r="H66" s="65">
        <f t="shared" si="3"/>
        <v>0</v>
      </c>
      <c r="I66" s="42"/>
    </row>
    <row r="67" spans="1:9" s="16" customFormat="1" ht="65.25" customHeight="1">
      <c r="A67" s="78"/>
      <c r="B67" s="79" t="s">
        <v>424</v>
      </c>
      <c r="C67" s="197" t="s">
        <v>423</v>
      </c>
      <c r="D67" s="198">
        <v>12.5</v>
      </c>
      <c r="E67" s="199">
        <v>4.4</v>
      </c>
      <c r="F67" s="200">
        <v>0</v>
      </c>
      <c r="G67" s="191">
        <f t="shared" si="2"/>
        <v>0</v>
      </c>
      <c r="H67" s="65">
        <f t="shared" si="3"/>
        <v>0</v>
      </c>
      <c r="I67" s="42"/>
    </row>
    <row r="68" spans="1:9" s="16" customFormat="1" ht="66" customHeight="1">
      <c r="A68" s="78"/>
      <c r="B68" s="79" t="s">
        <v>426</v>
      </c>
      <c r="C68" s="197" t="s">
        <v>425</v>
      </c>
      <c r="D68" s="198">
        <v>15</v>
      </c>
      <c r="E68" s="199">
        <v>15</v>
      </c>
      <c r="F68" s="200">
        <v>8.4</v>
      </c>
      <c r="G68" s="191">
        <f t="shared" si="2"/>
        <v>0.56</v>
      </c>
      <c r="H68" s="65">
        <v>0</v>
      </c>
      <c r="I68" s="42"/>
    </row>
    <row r="69" spans="1:9" s="16" customFormat="1" ht="33" customHeight="1">
      <c r="A69" s="78"/>
      <c r="B69" s="79" t="s">
        <v>447</v>
      </c>
      <c r="C69" s="197" t="s">
        <v>445</v>
      </c>
      <c r="D69" s="198">
        <v>300</v>
      </c>
      <c r="E69" s="199">
        <v>300</v>
      </c>
      <c r="F69" s="200">
        <v>0</v>
      </c>
      <c r="G69" s="191">
        <f t="shared" si="2"/>
        <v>0</v>
      </c>
      <c r="H69" s="65">
        <v>0</v>
      </c>
      <c r="I69" s="42"/>
    </row>
    <row r="70" spans="1:9" s="16" customFormat="1" ht="33" customHeight="1">
      <c r="A70" s="78"/>
      <c r="B70" s="79" t="s">
        <v>520</v>
      </c>
      <c r="C70" s="197" t="s">
        <v>519</v>
      </c>
      <c r="D70" s="198">
        <v>4</v>
      </c>
      <c r="E70" s="199">
        <v>4</v>
      </c>
      <c r="F70" s="200">
        <v>0</v>
      </c>
      <c r="G70" s="191">
        <f t="shared" si="2"/>
        <v>0</v>
      </c>
      <c r="H70" s="65">
        <v>0</v>
      </c>
      <c r="I70" s="42"/>
    </row>
    <row r="71" spans="1:9" s="16" customFormat="1" ht="35.25" customHeight="1">
      <c r="A71" s="78"/>
      <c r="B71" s="79" t="s">
        <v>448</v>
      </c>
      <c r="C71" s="197" t="s">
        <v>446</v>
      </c>
      <c r="D71" s="198">
        <v>50</v>
      </c>
      <c r="E71" s="199">
        <v>50</v>
      </c>
      <c r="F71" s="200">
        <v>0</v>
      </c>
      <c r="G71" s="191">
        <f t="shared" si="2"/>
        <v>0</v>
      </c>
      <c r="H71" s="65">
        <v>0</v>
      </c>
      <c r="I71" s="42"/>
    </row>
    <row r="72" spans="1:9" s="16" customFormat="1" ht="66.75" customHeight="1">
      <c r="A72" s="78"/>
      <c r="B72" s="66" t="s">
        <v>487</v>
      </c>
      <c r="C72" s="197">
        <v>958060000</v>
      </c>
      <c r="D72" s="198">
        <f>D73+D74</f>
        <v>39</v>
      </c>
      <c r="E72" s="198">
        <f>E73+E74</f>
        <v>0</v>
      </c>
      <c r="F72" s="198">
        <f>F73+F74</f>
        <v>0</v>
      </c>
      <c r="G72" s="191">
        <f t="shared" si="2"/>
        <v>0</v>
      </c>
      <c r="H72" s="65">
        <v>0</v>
      </c>
      <c r="I72" s="42"/>
    </row>
    <row r="73" spans="1:9" s="16" customFormat="1" ht="147.75" customHeight="1">
      <c r="A73" s="78"/>
      <c r="B73" s="79" t="s">
        <v>466</v>
      </c>
      <c r="C73" s="201" t="s">
        <v>488</v>
      </c>
      <c r="D73" s="198">
        <v>30</v>
      </c>
      <c r="E73" s="199">
        <v>0</v>
      </c>
      <c r="F73" s="200">
        <v>0</v>
      </c>
      <c r="G73" s="191">
        <f t="shared" si="2"/>
        <v>0</v>
      </c>
      <c r="H73" s="65">
        <v>0</v>
      </c>
      <c r="I73" s="42"/>
    </row>
    <row r="74" spans="1:9" s="16" customFormat="1" ht="129" customHeight="1">
      <c r="A74" s="78"/>
      <c r="B74" s="79" t="s">
        <v>467</v>
      </c>
      <c r="C74" s="201" t="s">
        <v>489</v>
      </c>
      <c r="D74" s="198">
        <v>9</v>
      </c>
      <c r="E74" s="199">
        <v>0</v>
      </c>
      <c r="F74" s="200">
        <v>0</v>
      </c>
      <c r="G74" s="191">
        <f t="shared" si="2"/>
        <v>0</v>
      </c>
      <c r="H74" s="65">
        <v>0</v>
      </c>
      <c r="I74" s="42"/>
    </row>
    <row r="75" spans="1:8" ht="37.5" customHeight="1" hidden="1">
      <c r="A75" s="97" t="s">
        <v>108</v>
      </c>
      <c r="B75" s="98" t="s">
        <v>106</v>
      </c>
      <c r="C75" s="146"/>
      <c r="D75" s="192">
        <f aca="true" t="shared" si="5" ref="D75:F76">D76</f>
        <v>0</v>
      </c>
      <c r="E75" s="192">
        <f t="shared" si="5"/>
        <v>0</v>
      </c>
      <c r="F75" s="192">
        <f t="shared" si="5"/>
        <v>0</v>
      </c>
      <c r="G75" s="191" t="e">
        <f t="shared" si="2"/>
        <v>#DIV/0!</v>
      </c>
      <c r="H75" s="65" t="e">
        <f t="shared" si="3"/>
        <v>#DIV/0!</v>
      </c>
    </row>
    <row r="76" spans="1:8" ht="33.75" customHeight="1" hidden="1">
      <c r="A76" s="87" t="s">
        <v>102</v>
      </c>
      <c r="B76" s="99" t="s">
        <v>109</v>
      </c>
      <c r="C76" s="143"/>
      <c r="D76" s="192">
        <f t="shared" si="5"/>
        <v>0</v>
      </c>
      <c r="E76" s="192">
        <f t="shared" si="5"/>
        <v>0</v>
      </c>
      <c r="F76" s="192">
        <f t="shared" si="5"/>
        <v>0</v>
      </c>
      <c r="G76" s="191" t="e">
        <f t="shared" si="2"/>
        <v>#DIV/0!</v>
      </c>
      <c r="H76" s="65" t="e">
        <f t="shared" si="3"/>
        <v>#DIV/0!</v>
      </c>
    </row>
    <row r="77" spans="1:9" s="16" customFormat="1" ht="30.75" customHeight="1" hidden="1">
      <c r="A77" s="78"/>
      <c r="B77" s="79" t="s">
        <v>175</v>
      </c>
      <c r="C77" s="142" t="s">
        <v>170</v>
      </c>
      <c r="D77" s="195">
        <v>0</v>
      </c>
      <c r="E77" s="195">
        <v>0</v>
      </c>
      <c r="F77" s="195">
        <v>0</v>
      </c>
      <c r="G77" s="191" t="e">
        <f t="shared" si="2"/>
        <v>#DIV/0!</v>
      </c>
      <c r="H77" s="65" t="e">
        <f t="shared" si="3"/>
        <v>#DIV/0!</v>
      </c>
      <c r="I77" s="42"/>
    </row>
    <row r="78" spans="1:8" ht="17.25" customHeight="1" hidden="1">
      <c r="A78" s="67" t="s">
        <v>37</v>
      </c>
      <c r="B78" s="62" t="s">
        <v>38</v>
      </c>
      <c r="C78" s="133"/>
      <c r="D78" s="190">
        <f aca="true" t="shared" si="6" ref="D78:F79">D79</f>
        <v>0</v>
      </c>
      <c r="E78" s="190">
        <f t="shared" si="6"/>
        <v>0</v>
      </c>
      <c r="F78" s="190">
        <f t="shared" si="6"/>
        <v>0</v>
      </c>
      <c r="G78" s="191" t="e">
        <f t="shared" si="2"/>
        <v>#DIV/0!</v>
      </c>
      <c r="H78" s="65" t="e">
        <f t="shared" si="3"/>
        <v>#DIV/0!</v>
      </c>
    </row>
    <row r="79" spans="1:8" ht="18" customHeight="1" hidden="1">
      <c r="A79" s="63" t="s">
        <v>41</v>
      </c>
      <c r="B79" s="66" t="s">
        <v>42</v>
      </c>
      <c r="C79" s="132"/>
      <c r="D79" s="192">
        <f t="shared" si="6"/>
        <v>0</v>
      </c>
      <c r="E79" s="192">
        <f t="shared" si="6"/>
        <v>0</v>
      </c>
      <c r="F79" s="192">
        <f t="shared" si="6"/>
        <v>0</v>
      </c>
      <c r="G79" s="191" t="e">
        <f t="shared" si="2"/>
        <v>#DIV/0!</v>
      </c>
      <c r="H79" s="65" t="e">
        <f t="shared" si="3"/>
        <v>#DIV/0!</v>
      </c>
    </row>
    <row r="80" spans="1:9" s="16" customFormat="1" ht="30.75" customHeight="1" hidden="1">
      <c r="A80" s="78"/>
      <c r="B80" s="79" t="s">
        <v>171</v>
      </c>
      <c r="C80" s="142" t="s">
        <v>172</v>
      </c>
      <c r="D80" s="195">
        <v>0</v>
      </c>
      <c r="E80" s="195">
        <v>0</v>
      </c>
      <c r="F80" s="195">
        <v>0</v>
      </c>
      <c r="G80" s="191" t="e">
        <f t="shared" si="2"/>
        <v>#DIV/0!</v>
      </c>
      <c r="H80" s="65" t="e">
        <f t="shared" si="3"/>
        <v>#DIV/0!</v>
      </c>
      <c r="I80" s="42"/>
    </row>
    <row r="81" spans="1:9" s="16" customFormat="1" ht="30.75" customHeight="1">
      <c r="A81" s="67" t="s">
        <v>48</v>
      </c>
      <c r="B81" s="62" t="s">
        <v>49</v>
      </c>
      <c r="C81" s="133"/>
      <c r="D81" s="190">
        <f>D82</f>
        <v>110.4</v>
      </c>
      <c r="E81" s="190">
        <f>E82</f>
        <v>55.2</v>
      </c>
      <c r="F81" s="190">
        <f>F82</f>
        <v>27.6</v>
      </c>
      <c r="G81" s="191">
        <f t="shared" si="2"/>
        <v>0.25</v>
      </c>
      <c r="H81" s="65">
        <f t="shared" si="3"/>
        <v>0.5</v>
      </c>
      <c r="I81" s="42"/>
    </row>
    <row r="82" spans="1:9" s="16" customFormat="1" ht="24" customHeight="1">
      <c r="A82" s="63">
        <v>1001</v>
      </c>
      <c r="B82" s="66" t="s">
        <v>146</v>
      </c>
      <c r="C82" s="132" t="s">
        <v>195</v>
      </c>
      <c r="D82" s="192">
        <v>110.4</v>
      </c>
      <c r="E82" s="192">
        <v>55.2</v>
      </c>
      <c r="F82" s="192">
        <v>27.6</v>
      </c>
      <c r="G82" s="191">
        <f t="shared" si="2"/>
        <v>0.25</v>
      </c>
      <c r="H82" s="65">
        <f t="shared" si="3"/>
        <v>0.5</v>
      </c>
      <c r="I82" s="42"/>
    </row>
    <row r="83" spans="1:8" ht="31.5">
      <c r="A83" s="67"/>
      <c r="B83" s="62" t="s">
        <v>84</v>
      </c>
      <c r="C83" s="133"/>
      <c r="D83" s="190">
        <f>D84</f>
        <v>430</v>
      </c>
      <c r="E83" s="190">
        <f>E84</f>
        <v>210.6</v>
      </c>
      <c r="F83" s="190">
        <f>F84</f>
        <v>0</v>
      </c>
      <c r="G83" s="191">
        <f t="shared" si="2"/>
        <v>0</v>
      </c>
      <c r="H83" s="65">
        <f t="shared" si="3"/>
        <v>0</v>
      </c>
    </row>
    <row r="84" spans="1:9" s="16" customFormat="1" ht="31.5">
      <c r="A84" s="78"/>
      <c r="B84" s="79" t="s">
        <v>85</v>
      </c>
      <c r="C84" s="142" t="s">
        <v>156</v>
      </c>
      <c r="D84" s="195">
        <v>430</v>
      </c>
      <c r="E84" s="195">
        <v>210.6</v>
      </c>
      <c r="F84" s="195">
        <v>0</v>
      </c>
      <c r="G84" s="191">
        <f t="shared" si="2"/>
        <v>0</v>
      </c>
      <c r="H84" s="65">
        <f t="shared" si="3"/>
        <v>0</v>
      </c>
      <c r="I84" s="42"/>
    </row>
    <row r="85" spans="1:8" ht="22.5" customHeight="1">
      <c r="A85" s="63"/>
      <c r="B85" s="62" t="s">
        <v>55</v>
      </c>
      <c r="C85" s="67"/>
      <c r="D85" s="190">
        <f>D32+D42+D47+D51+D75+D81+D83</f>
        <v>7111.4</v>
      </c>
      <c r="E85" s="190">
        <f>E32+E42+E47+E51+E75+E81+E83</f>
        <v>4960.1</v>
      </c>
      <c r="F85" s="190">
        <f>F32+F42+F47+F51+F75+F81+F83</f>
        <v>1226.8</v>
      </c>
      <c r="G85" s="191">
        <f t="shared" si="2"/>
        <v>0.17251174171049302</v>
      </c>
      <c r="H85" s="65">
        <f t="shared" si="3"/>
        <v>0.24733372311042112</v>
      </c>
    </row>
    <row r="86" spans="1:8" ht="18.75">
      <c r="A86" s="157"/>
      <c r="B86" s="66" t="s">
        <v>70</v>
      </c>
      <c r="C86" s="132"/>
      <c r="D86" s="202">
        <f>D83</f>
        <v>430</v>
      </c>
      <c r="E86" s="202">
        <f>E83</f>
        <v>210.6</v>
      </c>
      <c r="F86" s="202">
        <f>F83</f>
        <v>0</v>
      </c>
      <c r="G86" s="191">
        <f t="shared" si="2"/>
        <v>0</v>
      </c>
      <c r="H86" s="65">
        <f t="shared" si="3"/>
        <v>0</v>
      </c>
    </row>
    <row r="89" spans="2:6" ht="18">
      <c r="B89" s="105" t="s">
        <v>281</v>
      </c>
      <c r="C89" s="149"/>
      <c r="F89" s="204">
        <v>2814.4</v>
      </c>
    </row>
    <row r="90" spans="2:3" ht="18">
      <c r="B90" s="105"/>
      <c r="C90" s="149"/>
    </row>
    <row r="91" spans="2:3" ht="18" hidden="1">
      <c r="B91" s="105" t="s">
        <v>71</v>
      </c>
      <c r="C91" s="149"/>
    </row>
    <row r="92" spans="2:3" ht="18" hidden="1">
      <c r="B92" s="105" t="s">
        <v>72</v>
      </c>
      <c r="C92" s="149"/>
    </row>
    <row r="93" spans="2:3" ht="18" hidden="1">
      <c r="B93" s="105"/>
      <c r="C93" s="149"/>
    </row>
    <row r="94" spans="2:3" ht="18" hidden="1">
      <c r="B94" s="105" t="s">
        <v>73</v>
      </c>
      <c r="C94" s="149"/>
    </row>
    <row r="95" spans="2:3" ht="18" hidden="1">
      <c r="B95" s="105" t="s">
        <v>74</v>
      </c>
      <c r="C95" s="149"/>
    </row>
    <row r="96" spans="2:3" ht="18" hidden="1">
      <c r="B96" s="105"/>
      <c r="C96" s="149"/>
    </row>
    <row r="97" spans="2:3" ht="18" hidden="1">
      <c r="B97" s="105" t="s">
        <v>75</v>
      </c>
      <c r="C97" s="149"/>
    </row>
    <row r="98" spans="2:3" ht="18" hidden="1">
      <c r="B98" s="105" t="s">
        <v>76</v>
      </c>
      <c r="C98" s="149"/>
    </row>
    <row r="99" spans="2:3" ht="18" hidden="1">
      <c r="B99" s="105"/>
      <c r="C99" s="149"/>
    </row>
    <row r="100" spans="2:3" ht="18" hidden="1">
      <c r="B100" s="105" t="s">
        <v>77</v>
      </c>
      <c r="C100" s="149"/>
    </row>
    <row r="101" spans="2:3" ht="18" hidden="1">
      <c r="B101" s="105" t="s">
        <v>78</v>
      </c>
      <c r="C101" s="149"/>
    </row>
    <row r="102" ht="18" hidden="1"/>
    <row r="104" spans="2:8" ht="18">
      <c r="B104" s="105" t="s">
        <v>79</v>
      </c>
      <c r="C104" s="149"/>
      <c r="F104" s="205">
        <f>F89+F27-F85</f>
        <v>3862.8</v>
      </c>
      <c r="H104" s="103"/>
    </row>
    <row r="107" spans="2:3" ht="18">
      <c r="B107" s="105" t="s">
        <v>80</v>
      </c>
      <c r="C107" s="149"/>
    </row>
    <row r="108" spans="2:3" ht="18">
      <c r="B108" s="105" t="s">
        <v>81</v>
      </c>
      <c r="C108" s="149"/>
    </row>
    <row r="109" spans="2:3" ht="18">
      <c r="B109" s="105" t="s">
        <v>82</v>
      </c>
      <c r="C109" s="149"/>
    </row>
  </sheetData>
  <sheetProtection/>
  <mergeCells count="17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  <mergeCell ref="C2:C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21"/>
  <sheetViews>
    <sheetView tabSelected="1" zoomScalePageLayoutView="0" workbookViewId="0" topLeftCell="A195">
      <selection activeCell="G195" sqref="A1:G16384"/>
    </sheetView>
  </sheetViews>
  <sheetFormatPr defaultColWidth="9.140625" defaultRowHeight="12.75"/>
  <cols>
    <col min="1" max="1" width="5.8515625" style="102" customWidth="1"/>
    <col min="2" max="2" width="57.7109375" style="101" customWidth="1"/>
    <col min="3" max="3" width="14.7109375" style="104" customWidth="1"/>
    <col min="4" max="4" width="12.421875" style="104" customWidth="1"/>
    <col min="5" max="5" width="15.8515625" style="104" customWidth="1"/>
    <col min="6" max="6" width="12.8515625" style="104" customWidth="1"/>
    <col min="7" max="7" width="13.00390625" style="104" customWidth="1"/>
    <col min="8" max="8" width="9.140625" style="38" customWidth="1"/>
    <col min="9" max="16384" width="9.140625" style="30" customWidth="1"/>
  </cols>
  <sheetData>
    <row r="1" spans="1:8" s="31" customFormat="1" ht="60" customHeight="1">
      <c r="A1" s="54" t="s">
        <v>534</v>
      </c>
      <c r="B1" s="54"/>
      <c r="C1" s="54"/>
      <c r="D1" s="54"/>
      <c r="E1" s="54"/>
      <c r="F1" s="54"/>
      <c r="G1" s="54"/>
      <c r="H1" s="39"/>
    </row>
    <row r="2" spans="1:7" ht="15" customHeight="1">
      <c r="A2" s="206"/>
      <c r="B2" s="56" t="s">
        <v>2</v>
      </c>
      <c r="C2" s="73" t="s">
        <v>3</v>
      </c>
      <c r="D2" s="56" t="s">
        <v>535</v>
      </c>
      <c r="E2" s="73" t="s">
        <v>4</v>
      </c>
      <c r="F2" s="74" t="s">
        <v>268</v>
      </c>
      <c r="G2" s="74" t="s">
        <v>536</v>
      </c>
    </row>
    <row r="3" spans="1:7" ht="30" customHeight="1">
      <c r="A3" s="206"/>
      <c r="B3" s="59"/>
      <c r="C3" s="73"/>
      <c r="D3" s="59"/>
      <c r="E3" s="73"/>
      <c r="F3" s="76"/>
      <c r="G3" s="76"/>
    </row>
    <row r="4" spans="1:7" ht="18.75">
      <c r="A4" s="126"/>
      <c r="B4" s="62" t="s">
        <v>69</v>
      </c>
      <c r="C4" s="64">
        <f>C5+C6+C7+C8+C9+C10+C11+C12+C14+C15+C17+C18+C19+C20+C22+C23+C24+C26</f>
        <v>274702.7</v>
      </c>
      <c r="D4" s="64">
        <f>D5+D6+D7+D8+D9+D10+D11+D12+D14+D15+D17+D18+D19+D20+D22+D23+D24+D26</f>
        <v>121210.3</v>
      </c>
      <c r="E4" s="64">
        <f>E5+E6+E7+E8+E9+E10+E11+E12+E14+E15+E17+E18+E19+E20+E22+E23+E24+E26+E16</f>
        <v>108447.79999999999</v>
      </c>
      <c r="F4" s="65">
        <f>E4/C4</f>
        <v>0.39478243206200736</v>
      </c>
      <c r="G4" s="65">
        <f>E4/D4</f>
        <v>0.8947077929845895</v>
      </c>
    </row>
    <row r="5" spans="1:7" ht="18.75">
      <c r="A5" s="126"/>
      <c r="B5" s="66" t="s">
        <v>321</v>
      </c>
      <c r="C5" s="53">
        <v>163800</v>
      </c>
      <c r="D5" s="53">
        <v>75715</v>
      </c>
      <c r="E5" s="53">
        <v>50935.5</v>
      </c>
      <c r="F5" s="65">
        <f aca="true" t="shared" si="0" ref="F5:F39">E5/C5</f>
        <v>0.31096153846153846</v>
      </c>
      <c r="G5" s="65">
        <f aca="true" t="shared" si="1" ref="G5:G39">E5/D5</f>
        <v>0.6727266723898832</v>
      </c>
    </row>
    <row r="6" spans="1:7" ht="31.5">
      <c r="A6" s="126"/>
      <c r="B6" s="66" t="s">
        <v>322</v>
      </c>
      <c r="C6" s="53">
        <v>100</v>
      </c>
      <c r="D6" s="53">
        <v>50</v>
      </c>
      <c r="E6" s="53">
        <v>188.9</v>
      </c>
      <c r="F6" s="65">
        <f t="shared" si="0"/>
        <v>1.889</v>
      </c>
      <c r="G6" s="65">
        <f t="shared" si="1"/>
        <v>3.778</v>
      </c>
    </row>
    <row r="7" spans="1:7" ht="31.5">
      <c r="A7" s="126"/>
      <c r="B7" s="66" t="s">
        <v>323</v>
      </c>
      <c r="C7" s="53">
        <v>12500</v>
      </c>
      <c r="D7" s="53">
        <v>6600</v>
      </c>
      <c r="E7" s="53">
        <v>5630.4</v>
      </c>
      <c r="F7" s="65">
        <f t="shared" si="0"/>
        <v>0.45043199999999994</v>
      </c>
      <c r="G7" s="65">
        <f t="shared" si="1"/>
        <v>0.853090909090909</v>
      </c>
    </row>
    <row r="8" spans="1:7" ht="18.75">
      <c r="A8" s="126"/>
      <c r="B8" s="66" t="s">
        <v>6</v>
      </c>
      <c r="C8" s="53">
        <v>15317</v>
      </c>
      <c r="D8" s="53">
        <v>9400</v>
      </c>
      <c r="E8" s="53">
        <v>23198.9</v>
      </c>
      <c r="F8" s="65">
        <f t="shared" si="0"/>
        <v>1.5145851015211858</v>
      </c>
      <c r="G8" s="65">
        <f t="shared" si="1"/>
        <v>2.467968085106383</v>
      </c>
    </row>
    <row r="9" spans="1:7" ht="18.75">
      <c r="A9" s="126"/>
      <c r="B9" s="66" t="s">
        <v>184</v>
      </c>
      <c r="C9" s="53">
        <v>24050.4</v>
      </c>
      <c r="D9" s="53">
        <v>11083.3</v>
      </c>
      <c r="E9" s="53">
        <v>10144.8</v>
      </c>
      <c r="F9" s="65">
        <f t="shared" si="0"/>
        <v>0.42181419020057875</v>
      </c>
      <c r="G9" s="65">
        <f t="shared" si="1"/>
        <v>0.9153230536031687</v>
      </c>
    </row>
    <row r="10" spans="1:7" ht="18.75">
      <c r="A10" s="126"/>
      <c r="B10" s="66" t="s">
        <v>332</v>
      </c>
      <c r="C10" s="53">
        <v>9834</v>
      </c>
      <c r="D10" s="53">
        <v>795</v>
      </c>
      <c r="E10" s="53">
        <v>1309.1</v>
      </c>
      <c r="F10" s="65">
        <f t="shared" si="0"/>
        <v>0.133119788488916</v>
      </c>
      <c r="G10" s="65">
        <f t="shared" si="1"/>
        <v>1.6466666666666665</v>
      </c>
    </row>
    <row r="11" spans="1:7" ht="18.75">
      <c r="A11" s="126"/>
      <c r="B11" s="66" t="s">
        <v>8</v>
      </c>
      <c r="C11" s="53">
        <v>28000</v>
      </c>
      <c r="D11" s="53">
        <v>6065</v>
      </c>
      <c r="E11" s="53">
        <v>5991.9</v>
      </c>
      <c r="F11" s="65">
        <f t="shared" si="0"/>
        <v>0.21399642857142856</v>
      </c>
      <c r="G11" s="65">
        <f t="shared" si="1"/>
        <v>0.987947238252267</v>
      </c>
    </row>
    <row r="12" spans="1:7" ht="18" customHeight="1">
      <c r="A12" s="126"/>
      <c r="B12" s="66" t="s">
        <v>324</v>
      </c>
      <c r="C12" s="53">
        <v>4766</v>
      </c>
      <c r="D12" s="53">
        <v>2036</v>
      </c>
      <c r="E12" s="53">
        <v>1431.4</v>
      </c>
      <c r="F12" s="65">
        <f t="shared" si="0"/>
        <v>0.30033571128829206</v>
      </c>
      <c r="G12" s="65">
        <f t="shared" si="1"/>
        <v>0.7030451866404716</v>
      </c>
    </row>
    <row r="13" spans="1:7" ht="16.5" customHeight="1" hidden="1">
      <c r="A13" s="126"/>
      <c r="B13" s="66" t="s">
        <v>253</v>
      </c>
      <c r="C13" s="53"/>
      <c r="D13" s="53"/>
      <c r="E13" s="53"/>
      <c r="F13" s="65" t="e">
        <f t="shared" si="0"/>
        <v>#DIV/0!</v>
      </c>
      <c r="G13" s="65" t="e">
        <f t="shared" si="1"/>
        <v>#DIV/0!</v>
      </c>
    </row>
    <row r="14" spans="1:7" ht="31.5">
      <c r="A14" s="126"/>
      <c r="B14" s="66" t="s">
        <v>325</v>
      </c>
      <c r="C14" s="53">
        <v>6300</v>
      </c>
      <c r="D14" s="53">
        <v>2600</v>
      </c>
      <c r="E14" s="53">
        <v>1698.7</v>
      </c>
      <c r="F14" s="65">
        <f t="shared" si="0"/>
        <v>0.2696349206349206</v>
      </c>
      <c r="G14" s="65">
        <f t="shared" si="1"/>
        <v>0.6533461538461539</v>
      </c>
    </row>
    <row r="15" spans="1:7" ht="30.75" customHeight="1">
      <c r="A15" s="126"/>
      <c r="B15" s="66" t="s">
        <v>331</v>
      </c>
      <c r="C15" s="53">
        <v>2000</v>
      </c>
      <c r="D15" s="53">
        <v>1000</v>
      </c>
      <c r="E15" s="53">
        <v>745.9</v>
      </c>
      <c r="F15" s="65">
        <f t="shared" si="0"/>
        <v>0.37295</v>
      </c>
      <c r="G15" s="65">
        <f t="shared" si="1"/>
        <v>0.7459</v>
      </c>
    </row>
    <row r="16" spans="1:7" ht="34.5" customHeight="1">
      <c r="A16" s="126"/>
      <c r="B16" s="66" t="s">
        <v>537</v>
      </c>
      <c r="C16" s="53">
        <v>0</v>
      </c>
      <c r="D16" s="53">
        <v>0</v>
      </c>
      <c r="E16" s="53">
        <v>158.2</v>
      </c>
      <c r="F16" s="65">
        <v>0</v>
      </c>
      <c r="G16" s="65">
        <v>0</v>
      </c>
    </row>
    <row r="17" spans="1:7" ht="31.5">
      <c r="A17" s="126"/>
      <c r="B17" s="66" t="s">
        <v>316</v>
      </c>
      <c r="C17" s="53">
        <v>20</v>
      </c>
      <c r="D17" s="53">
        <v>11</v>
      </c>
      <c r="E17" s="53">
        <v>14.5</v>
      </c>
      <c r="F17" s="65">
        <f t="shared" si="0"/>
        <v>0.725</v>
      </c>
      <c r="G17" s="65">
        <f t="shared" si="1"/>
        <v>1.3181818181818181</v>
      </c>
    </row>
    <row r="18" spans="1:7" ht="31.5" hidden="1">
      <c r="A18" s="126"/>
      <c r="B18" s="66" t="s">
        <v>317</v>
      </c>
      <c r="C18" s="53">
        <v>0</v>
      </c>
      <c r="D18" s="53">
        <v>0</v>
      </c>
      <c r="E18" s="53">
        <v>0</v>
      </c>
      <c r="F18" s="65" t="e">
        <f t="shared" si="0"/>
        <v>#DIV/0!</v>
      </c>
      <c r="G18" s="65" t="e">
        <f t="shared" si="1"/>
        <v>#DIV/0!</v>
      </c>
    </row>
    <row r="19" spans="1:7" ht="31.5">
      <c r="A19" s="126"/>
      <c r="B19" s="66" t="s">
        <v>326</v>
      </c>
      <c r="C19" s="53">
        <v>300</v>
      </c>
      <c r="D19" s="53">
        <v>150</v>
      </c>
      <c r="E19" s="53">
        <v>154.2</v>
      </c>
      <c r="F19" s="65">
        <f t="shared" si="0"/>
        <v>0.514</v>
      </c>
      <c r="G19" s="65">
        <f t="shared" si="1"/>
        <v>1.028</v>
      </c>
    </row>
    <row r="20" spans="1:7" ht="20.25" customHeight="1">
      <c r="A20" s="126"/>
      <c r="B20" s="66" t="s">
        <v>327</v>
      </c>
      <c r="C20" s="53">
        <v>660</v>
      </c>
      <c r="D20" s="53">
        <v>292</v>
      </c>
      <c r="E20" s="53">
        <v>428.3</v>
      </c>
      <c r="F20" s="65">
        <f t="shared" si="0"/>
        <v>0.6489393939393939</v>
      </c>
      <c r="G20" s="65">
        <f t="shared" si="1"/>
        <v>1.4667808219178082</v>
      </c>
    </row>
    <row r="21" spans="1:7" ht="27" customHeight="1" hidden="1">
      <c r="A21" s="126"/>
      <c r="B21" s="66" t="s">
        <v>15</v>
      </c>
      <c r="C21" s="53"/>
      <c r="D21" s="53"/>
      <c r="E21" s="53"/>
      <c r="F21" s="65" t="e">
        <f t="shared" si="0"/>
        <v>#DIV/0!</v>
      </c>
      <c r="G21" s="65" t="e">
        <f t="shared" si="1"/>
        <v>#DIV/0!</v>
      </c>
    </row>
    <row r="22" spans="1:7" ht="18.75" customHeight="1">
      <c r="A22" s="126"/>
      <c r="B22" s="66" t="s">
        <v>341</v>
      </c>
      <c r="C22" s="53">
        <v>10</v>
      </c>
      <c r="D22" s="53">
        <v>10</v>
      </c>
      <c r="E22" s="53">
        <v>183.2</v>
      </c>
      <c r="F22" s="65">
        <f t="shared" si="0"/>
        <v>18.32</v>
      </c>
      <c r="G22" s="65">
        <f t="shared" si="1"/>
        <v>18.32</v>
      </c>
    </row>
    <row r="23" spans="1:7" ht="31.5">
      <c r="A23" s="126"/>
      <c r="B23" s="66" t="s">
        <v>329</v>
      </c>
      <c r="C23" s="53">
        <v>5106</v>
      </c>
      <c r="D23" s="53">
        <v>4506</v>
      </c>
      <c r="E23" s="53">
        <v>4875.9</v>
      </c>
      <c r="F23" s="65">
        <f t="shared" si="0"/>
        <v>0.9549353701527614</v>
      </c>
      <c r="G23" s="65">
        <f t="shared" si="1"/>
        <v>1.0820905459387482</v>
      </c>
    </row>
    <row r="24" spans="1:7" ht="31.5">
      <c r="A24" s="126"/>
      <c r="B24" s="66" t="s">
        <v>330</v>
      </c>
      <c r="C24" s="53">
        <v>1939.3</v>
      </c>
      <c r="D24" s="53">
        <v>897</v>
      </c>
      <c r="E24" s="53">
        <v>1357.7</v>
      </c>
      <c r="F24" s="65">
        <f t="shared" si="0"/>
        <v>0.7000979734955912</v>
      </c>
      <c r="G24" s="65">
        <f t="shared" si="1"/>
        <v>1.5136008918617614</v>
      </c>
    </row>
    <row r="25" spans="1:7" ht="18.75" hidden="1">
      <c r="A25" s="126"/>
      <c r="B25" s="66" t="s">
        <v>17</v>
      </c>
      <c r="C25" s="53">
        <v>1177.1</v>
      </c>
      <c r="D25" s="53">
        <v>291</v>
      </c>
      <c r="E25" s="53">
        <v>356.4</v>
      </c>
      <c r="F25" s="65">
        <f t="shared" si="0"/>
        <v>0.30277801376263697</v>
      </c>
      <c r="G25" s="65">
        <f t="shared" si="1"/>
        <v>1.224742268041237</v>
      </c>
    </row>
    <row r="26" spans="1:7" ht="18.75">
      <c r="A26" s="126"/>
      <c r="B26" s="66" t="s">
        <v>18</v>
      </c>
      <c r="C26" s="53">
        <v>0</v>
      </c>
      <c r="D26" s="53">
        <v>0</v>
      </c>
      <c r="E26" s="53">
        <v>0.3</v>
      </c>
      <c r="F26" s="65">
        <v>0</v>
      </c>
      <c r="G26" s="65">
        <v>0</v>
      </c>
    </row>
    <row r="27" spans="1:7" ht="14.25" customHeight="1" hidden="1">
      <c r="A27" s="126"/>
      <c r="B27" s="66" t="s">
        <v>284</v>
      </c>
      <c r="C27" s="53"/>
      <c r="D27" s="53"/>
      <c r="E27" s="53"/>
      <c r="F27" s="65" t="e">
        <f t="shared" si="0"/>
        <v>#DIV/0!</v>
      </c>
      <c r="G27" s="65" t="e">
        <f t="shared" si="1"/>
        <v>#DIV/0!</v>
      </c>
    </row>
    <row r="28" spans="1:12" ht="18.75">
      <c r="A28" s="126"/>
      <c r="B28" s="62" t="s">
        <v>68</v>
      </c>
      <c r="C28" s="53">
        <f>C29+C30+C32+C35+C33+C36+C34</f>
        <v>585638.2</v>
      </c>
      <c r="D28" s="53">
        <f>D29+D30+D32+D35+D33+D36+D34</f>
        <v>289154.80000000005</v>
      </c>
      <c r="E28" s="53">
        <f>E29+E30+E32+E35+E33+E36+E34</f>
        <v>202195.3</v>
      </c>
      <c r="F28" s="65">
        <f t="shared" si="0"/>
        <v>0.3452563374452008</v>
      </c>
      <c r="G28" s="65">
        <f t="shared" si="1"/>
        <v>0.6992631628456452</v>
      </c>
      <c r="I28" s="35"/>
      <c r="J28" s="35"/>
      <c r="K28" s="35"/>
      <c r="L28" s="35"/>
    </row>
    <row r="29" spans="1:12" ht="21" customHeight="1">
      <c r="A29" s="126"/>
      <c r="B29" s="66" t="s">
        <v>20</v>
      </c>
      <c r="C29" s="53">
        <f>МР!D28+'МО г.Ртищево'!D23+'Кр-звезда'!D22+Макарово!D25+Октябрьский!D22+Салтыковка!D22+Урусово!D23+'Ш-Голицыно'!D23</f>
        <v>141440.8</v>
      </c>
      <c r="D29" s="53">
        <f>МР!E28+'МО г.Ртищево'!E23+'Кр-звезда'!E22+Макарово!E25+Октябрьский!E22+Салтыковка!E22+Урусово!E23+'Ш-Голицыно'!E23</f>
        <v>70720.09999999999</v>
      </c>
      <c r="E29" s="53">
        <f>МР!F28+'МО г.Ртищево'!F23+'Кр-звезда'!F22+Макарово!F25+Октябрьский!F22+Салтыковка!F22+Урусово!F23+'Ш-Голицыно'!F23</f>
        <v>55781</v>
      </c>
      <c r="F29" s="65">
        <f t="shared" si="0"/>
        <v>0.394377011442243</v>
      </c>
      <c r="G29" s="65">
        <f t="shared" si="1"/>
        <v>0.7887573688385623</v>
      </c>
      <c r="I29" s="35"/>
      <c r="J29" s="36"/>
      <c r="K29" s="35"/>
      <c r="L29" s="35"/>
    </row>
    <row r="30" spans="1:12" ht="23.25" customHeight="1">
      <c r="A30" s="126"/>
      <c r="B30" s="66" t="s">
        <v>21</v>
      </c>
      <c r="C30" s="53">
        <f>МР!D29+'Кр-звезда'!D23+Макарово!D26+Октябрьский!D23+Салтыковка!D23+Урусово!D25+'Ш-Голицыно'!D25</f>
        <v>363722.4</v>
      </c>
      <c r="D30" s="53">
        <f>МР!E29+'Кр-звезда'!E23+Макарово!E26+Октябрьский!E23+Салтыковка!E23+Урусово!E25+'Ш-Голицыно'!E25</f>
        <v>181861.40000000005</v>
      </c>
      <c r="E30" s="53">
        <f>МР!F29+'Кр-звезда'!F23+Макарово!F26+Октябрьский!F23+Салтыковка!F23+Урусово!F25+'Ш-Голицыно'!F25</f>
        <v>135542</v>
      </c>
      <c r="F30" s="65">
        <f t="shared" si="0"/>
        <v>0.37265233045861346</v>
      </c>
      <c r="G30" s="65">
        <f t="shared" si="1"/>
        <v>0.7453038412769283</v>
      </c>
      <c r="I30" s="35"/>
      <c r="J30" s="35"/>
      <c r="K30" s="36"/>
      <c r="L30" s="35"/>
    </row>
    <row r="31" spans="1:12" ht="23.25" customHeight="1">
      <c r="A31" s="126"/>
      <c r="B31" s="66" t="s">
        <v>134</v>
      </c>
      <c r="C31" s="53">
        <f>'Кр-звезда'!D23+Макарово!D26+Октябрьский!D23+Салтыковка!D23+Урусово!D25+'Ш-Голицыно'!D25</f>
        <v>995</v>
      </c>
      <c r="D31" s="53">
        <f>'Кр-звезда'!E23+Макарово!E26+Октябрьский!E23+Салтыковка!E23+Урусово!E25+'Ш-Голицыно'!E25</f>
        <v>497.7</v>
      </c>
      <c r="E31" s="53">
        <f>'Кр-звезда'!F23+Макарово!F26+Октябрьский!F23+Салтыковка!F23+Урусово!F25+'Ш-Голицыно'!F25</f>
        <v>298.20000000000005</v>
      </c>
      <c r="F31" s="65">
        <f t="shared" si="0"/>
        <v>0.2996984924623116</v>
      </c>
      <c r="G31" s="65">
        <f t="shared" si="1"/>
        <v>0.59915611814346</v>
      </c>
      <c r="I31" s="35"/>
      <c r="J31" s="35"/>
      <c r="K31" s="35"/>
      <c r="L31" s="35"/>
    </row>
    <row r="32" spans="1:7" ht="22.5" customHeight="1">
      <c r="A32" s="126"/>
      <c r="B32" s="66" t="s">
        <v>22</v>
      </c>
      <c r="C32" s="53">
        <f>МР!D30+'МО г.Ртищево'!D24+'Кр-звезда'!D24+Макарово!D27+Октябрьский!D24+Салтыковка!D24+Урусово!D24+'Ш-Голицыно'!D24+'МО г.Ртищево'!D25</f>
        <v>76085</v>
      </c>
      <c r="D32" s="53">
        <f>МР!E30+'МО г.Ртищево'!E24+'Кр-звезда'!E24+Макарово!E27+Октябрьский!E24+Салтыковка!E24+Урусово!E24+'Ш-Голицыно'!E24+'МО г.Ртищево'!E25</f>
        <v>34173.8</v>
      </c>
      <c r="E32" s="53">
        <f>МР!F30+'МО г.Ртищево'!F24+'Кр-звезда'!F24+Макарово!F27+Октябрьский!F24+Салтыковка!F24+Урусово!F24+'Ш-Голицыно'!F24+'МО г.Ртищево'!F25</f>
        <v>10872.3</v>
      </c>
      <c r="F32" s="65">
        <f t="shared" si="0"/>
        <v>0.1428967602024052</v>
      </c>
      <c r="G32" s="65">
        <f t="shared" si="1"/>
        <v>0.3181472356015427</v>
      </c>
    </row>
    <row r="33" spans="1:7" ht="22.5" customHeight="1">
      <c r="A33" s="126"/>
      <c r="B33" s="66" t="s">
        <v>496</v>
      </c>
      <c r="C33" s="53">
        <f>'Кр-звезда'!D26+Макарово!D29+Октябрьский!D26+Салтыковка!D26+Урусово!D27+'Ш-Голицыно'!D26</f>
        <v>99</v>
      </c>
      <c r="D33" s="53">
        <f>'Кр-звезда'!E26+Макарово!E29+Октябрьский!E26+Салтыковка!E26+Урусово!E27+'Ш-Голицыно'!E26</f>
        <v>69</v>
      </c>
      <c r="E33" s="53">
        <f>'Кр-звезда'!F26+Макарово!F29+Октябрьский!F26+Салтыковка!F26+Урусово!F27+'Ш-Голицыно'!F26</f>
        <v>0</v>
      </c>
      <c r="F33" s="65">
        <f t="shared" si="0"/>
        <v>0</v>
      </c>
      <c r="G33" s="65">
        <v>0</v>
      </c>
    </row>
    <row r="34" spans="1:7" ht="35.25" customHeight="1">
      <c r="A34" s="126"/>
      <c r="B34" s="66" t="s">
        <v>567</v>
      </c>
      <c r="C34" s="53">
        <f>'Кр-звезда'!D25+Макарово!D28+Октябрьский!D25+Салтыковка!D25+Урусово!D26</f>
        <v>360</v>
      </c>
      <c r="D34" s="53">
        <f>'Кр-звезда'!E25+Макарово!E28+Октябрьский!E25+Салтыковка!E25+Урусово!E26</f>
        <v>245</v>
      </c>
      <c r="E34" s="53">
        <f>'Кр-звезда'!F25+Макарово!F28+Октябрьский!F25+Салтыковка!F25+Урусово!F26</f>
        <v>0</v>
      </c>
      <c r="F34" s="65">
        <f t="shared" si="0"/>
        <v>0</v>
      </c>
      <c r="G34" s="65">
        <v>0</v>
      </c>
    </row>
    <row r="35" spans="1:7" ht="22.5" customHeight="1">
      <c r="A35" s="126"/>
      <c r="B35" s="66" t="s">
        <v>524</v>
      </c>
      <c r="C35" s="53">
        <f>МР!D32+МР!D31</f>
        <v>3691</v>
      </c>
      <c r="D35" s="53">
        <f>МР!E32+МР!E31</f>
        <v>1845.5</v>
      </c>
      <c r="E35" s="53">
        <f>МР!F32+МР!F31</f>
        <v>0</v>
      </c>
      <c r="F35" s="65">
        <f t="shared" si="0"/>
        <v>0</v>
      </c>
      <c r="G35" s="65">
        <f t="shared" si="1"/>
        <v>0</v>
      </c>
    </row>
    <row r="36" spans="1:7" ht="54" customHeight="1">
      <c r="A36" s="126"/>
      <c r="B36" s="66" t="s">
        <v>523</v>
      </c>
      <c r="C36" s="53">
        <f>МР!D33</f>
        <v>240</v>
      </c>
      <c r="D36" s="53">
        <f>МР!E33</f>
        <v>240</v>
      </c>
      <c r="E36" s="53">
        <f>МР!F33</f>
        <v>0</v>
      </c>
      <c r="F36" s="65">
        <f t="shared" si="0"/>
        <v>0</v>
      </c>
      <c r="G36" s="65">
        <v>0</v>
      </c>
    </row>
    <row r="37" spans="1:7" ht="18.75">
      <c r="A37" s="126"/>
      <c r="B37" s="66" t="s">
        <v>23</v>
      </c>
      <c r="C37" s="53">
        <f>C4+C28</f>
        <v>860340.8999999999</v>
      </c>
      <c r="D37" s="53">
        <f>МР!E34</f>
        <v>367373.7</v>
      </c>
      <c r="E37" s="53">
        <f>E4+E28</f>
        <v>310643.1</v>
      </c>
      <c r="F37" s="65">
        <f t="shared" si="0"/>
        <v>0.36106978059511063</v>
      </c>
      <c r="G37" s="65">
        <f t="shared" si="1"/>
        <v>0.8455779496463681</v>
      </c>
    </row>
    <row r="38" spans="1:7" ht="18.75">
      <c r="A38" s="126"/>
      <c r="B38" s="79" t="s">
        <v>178</v>
      </c>
      <c r="C38" s="53">
        <v>6266.5</v>
      </c>
      <c r="D38" s="53">
        <v>3036.8</v>
      </c>
      <c r="E38" s="53">
        <v>1020</v>
      </c>
      <c r="F38" s="65">
        <f t="shared" si="0"/>
        <v>0.1627702864437884</v>
      </c>
      <c r="G38" s="65">
        <f t="shared" si="1"/>
        <v>0.33587987355110643</v>
      </c>
    </row>
    <row r="39" spans="1:7" ht="18.75">
      <c r="A39" s="126"/>
      <c r="B39" s="207" t="s">
        <v>179</v>
      </c>
      <c r="C39" s="53">
        <f>C37-C38</f>
        <v>854074.3999999999</v>
      </c>
      <c r="D39" s="53">
        <f>D37-D38</f>
        <v>364336.9</v>
      </c>
      <c r="E39" s="53">
        <f>E37-E38</f>
        <v>309623.1</v>
      </c>
      <c r="F39" s="65">
        <f t="shared" si="0"/>
        <v>0.3625247402334036</v>
      </c>
      <c r="G39" s="65">
        <f t="shared" si="1"/>
        <v>0.8498263557712654</v>
      </c>
    </row>
    <row r="40" spans="1:7" ht="18.75" hidden="1">
      <c r="A40" s="126"/>
      <c r="B40" s="66" t="s">
        <v>92</v>
      </c>
      <c r="C40" s="53">
        <f>C4</f>
        <v>274702.7</v>
      </c>
      <c r="D40" s="53">
        <f>D4</f>
        <v>121210.3</v>
      </c>
      <c r="E40" s="53">
        <f>E4</f>
        <v>108447.79999999999</v>
      </c>
      <c r="F40" s="65">
        <f>E40/C40</f>
        <v>0.39478243206200736</v>
      </c>
      <c r="G40" s="65">
        <f>E40/D40</f>
        <v>0.8947077929845895</v>
      </c>
    </row>
    <row r="41" spans="1:7" ht="12.75">
      <c r="A41" s="208"/>
      <c r="B41" s="113"/>
      <c r="C41" s="113"/>
      <c r="D41" s="113"/>
      <c r="E41" s="113"/>
      <c r="F41" s="113"/>
      <c r="G41" s="114"/>
    </row>
    <row r="42" spans="1:7" ht="15" customHeight="1">
      <c r="A42" s="152" t="s">
        <v>133</v>
      </c>
      <c r="B42" s="153" t="s">
        <v>24</v>
      </c>
      <c r="C42" s="73" t="s">
        <v>3</v>
      </c>
      <c r="D42" s="74" t="s">
        <v>535</v>
      </c>
      <c r="E42" s="73" t="s">
        <v>4</v>
      </c>
      <c r="F42" s="74" t="s">
        <v>268</v>
      </c>
      <c r="G42" s="74" t="s">
        <v>536</v>
      </c>
    </row>
    <row r="43" spans="1:7" ht="24.75" customHeight="1">
      <c r="A43" s="152"/>
      <c r="B43" s="153"/>
      <c r="C43" s="73"/>
      <c r="D43" s="76"/>
      <c r="E43" s="73"/>
      <c r="F43" s="76"/>
      <c r="G43" s="76"/>
    </row>
    <row r="44" spans="1:7" ht="21" customHeight="1">
      <c r="A44" s="67" t="s">
        <v>56</v>
      </c>
      <c r="B44" s="62" t="s">
        <v>25</v>
      </c>
      <c r="C44" s="64">
        <f>+C46+C47+C48+C49+C45</f>
        <v>75376.20000000001</v>
      </c>
      <c r="D44" s="64">
        <f>+D46+D47+D48+D49+D45</f>
        <v>38111.5</v>
      </c>
      <c r="E44" s="64">
        <f>+E46+E47+E48+E49+E45</f>
        <v>23106.2</v>
      </c>
      <c r="F44" s="65">
        <f>E44/C44</f>
        <v>0.3065450367622671</v>
      </c>
      <c r="G44" s="65">
        <f>E44/D44</f>
        <v>0.6062789446754917</v>
      </c>
    </row>
    <row r="45" spans="1:7" ht="17.25" customHeight="1">
      <c r="A45" s="67" t="s">
        <v>57</v>
      </c>
      <c r="B45" s="209" t="s">
        <v>247</v>
      </c>
      <c r="C45" s="64">
        <f>МР!D40</f>
        <v>1900</v>
      </c>
      <c r="D45" s="64">
        <f>МР!E40</f>
        <v>950</v>
      </c>
      <c r="E45" s="64">
        <f>МР!F40</f>
        <v>519.7</v>
      </c>
      <c r="F45" s="65">
        <f aca="true" t="shared" si="2" ref="F45:F110">E45/C45</f>
        <v>0.27352631578947373</v>
      </c>
      <c r="G45" s="65">
        <f aca="true" t="shared" si="3" ref="G45:G110">E45/D45</f>
        <v>0.5470526315789475</v>
      </c>
    </row>
    <row r="46" spans="1:8" s="32" customFormat="1" ht="31.5">
      <c r="A46" s="122" t="s">
        <v>59</v>
      </c>
      <c r="B46" s="209" t="s">
        <v>265</v>
      </c>
      <c r="C46" s="120">
        <f>МР!D41+'Кр-звезда'!D34+Макарово!D36+Октябрьский!D33+Салтыковка!D33+Урусово!D35+'Ш-Голицыно'!D33</f>
        <v>38068.00000000001</v>
      </c>
      <c r="D46" s="120">
        <f>МР!E41+'Кр-звезда'!E34+Макарово!E36+Октябрьский!E33+Салтыковка!E33+Урусово!E35+'Ш-Голицыно'!E33</f>
        <v>19551.3</v>
      </c>
      <c r="E46" s="120">
        <f>МР!F41+'Кр-звезда'!F34+Макарово!F36+Октябрьский!F33+Салтыковка!F33+Урусово!F35+'Ш-Голицыно'!F33</f>
        <v>12673.5</v>
      </c>
      <c r="F46" s="65">
        <f t="shared" si="2"/>
        <v>0.3329174109488284</v>
      </c>
      <c r="G46" s="65">
        <f t="shared" si="3"/>
        <v>0.6482177655705759</v>
      </c>
      <c r="H46" s="48"/>
    </row>
    <row r="47" spans="1:8" s="32" customFormat="1" ht="31.5">
      <c r="A47" s="122" t="s">
        <v>60</v>
      </c>
      <c r="B47" s="209" t="s">
        <v>266</v>
      </c>
      <c r="C47" s="120">
        <f>МР!D44</f>
        <v>9102.4</v>
      </c>
      <c r="D47" s="120">
        <f>МР!E44</f>
        <v>4653.4</v>
      </c>
      <c r="E47" s="120">
        <f>МР!F44</f>
        <v>2858</v>
      </c>
      <c r="F47" s="65">
        <f t="shared" si="2"/>
        <v>0.31398312532958345</v>
      </c>
      <c r="G47" s="65">
        <f t="shared" si="3"/>
        <v>0.6141745820260455</v>
      </c>
      <c r="H47" s="48"/>
    </row>
    <row r="48" spans="1:8" s="32" customFormat="1" ht="31.5">
      <c r="A48" s="122" t="s">
        <v>61</v>
      </c>
      <c r="B48" s="209" t="s">
        <v>27</v>
      </c>
      <c r="C48" s="120">
        <f>МР!D46+'МО г.Ртищево'!D36+'Кр-звезда'!D37+Макарово!D39+Октябрьский!D37+Салтыковка!D36+Урусово!D38+'Ш-Голицыно'!D36</f>
        <v>3320</v>
      </c>
      <c r="D48" s="120">
        <f>МР!E46+'МО г.Ртищево'!E36+'Кр-звезда'!E37+Макарово!E39+Октябрьский!E37+Салтыковка!E36+Урусово!E38+'Ш-Голицыно'!E36</f>
        <v>0</v>
      </c>
      <c r="E48" s="120">
        <f>МР!F46+'МО г.Ртищево'!F36+'Кр-звезда'!F37+Макарово!F39+Октябрьский!F37+Салтыковка!F36+Урусово!F38+'Ш-Голицыно'!F36</f>
        <v>0</v>
      </c>
      <c r="F48" s="65">
        <f t="shared" si="2"/>
        <v>0</v>
      </c>
      <c r="G48" s="65">
        <v>0</v>
      </c>
      <c r="H48" s="48"/>
    </row>
    <row r="49" spans="1:8" s="32" customFormat="1" ht="31.5">
      <c r="A49" s="122" t="s">
        <v>110</v>
      </c>
      <c r="B49" s="209" t="s">
        <v>28</v>
      </c>
      <c r="C49" s="120">
        <f>C50++C51+C52+C53+C54+C55+C56+C57</f>
        <v>22985.800000000003</v>
      </c>
      <c r="D49" s="120">
        <f>D50++D51+D52+D53+D54+D55+D56+D57</f>
        <v>12956.8</v>
      </c>
      <c r="E49" s="120">
        <f>E50++E51+E52+E53+E54+E55+E56+E57</f>
        <v>7055</v>
      </c>
      <c r="F49" s="65">
        <f t="shared" si="2"/>
        <v>0.30692862549922123</v>
      </c>
      <c r="G49" s="65">
        <f t="shared" si="3"/>
        <v>0.5445017288219314</v>
      </c>
      <c r="H49" s="48"/>
    </row>
    <row r="50" spans="1:7" ht="18.75">
      <c r="A50" s="63"/>
      <c r="B50" s="66" t="s">
        <v>129</v>
      </c>
      <c r="C50" s="53">
        <f>МР!D48+'МО г.Ртищево'!D38</f>
        <v>10823</v>
      </c>
      <c r="D50" s="53">
        <f>МР!E48+'МО г.Ртищево'!E38</f>
        <v>6096.5</v>
      </c>
      <c r="E50" s="53">
        <f>МР!F48+'МО г.Ртищево'!F38</f>
        <v>4701.099999999999</v>
      </c>
      <c r="F50" s="65">
        <f t="shared" si="2"/>
        <v>0.4343620068372909</v>
      </c>
      <c r="G50" s="65">
        <f t="shared" si="3"/>
        <v>0.7711145739358648</v>
      </c>
    </row>
    <row r="51" spans="1:7" ht="18.75">
      <c r="A51" s="63"/>
      <c r="B51" s="66" t="s">
        <v>29</v>
      </c>
      <c r="C51" s="53">
        <f>'Кр-звезда'!D39+Макарово!D41+Октябрьский!D41+Салтыковка!D38+Урусово!D40+'Ш-Голицыно'!D38+МР!D49+'МО г.Ртищево'!D41</f>
        <v>225.1</v>
      </c>
      <c r="D51" s="53">
        <f>'Кр-звезда'!E39+Макарово!E41+Октябрьский!E41+Салтыковка!E38+Урусово!E40+'Ш-Голицыно'!E38+МР!E49+'МО г.Ртищево'!E41</f>
        <v>195.7</v>
      </c>
      <c r="E51" s="53">
        <f>'Кр-звезда'!F39+Макарово!F41+Октябрьский!F41+Салтыковка!F38+Урусово!F40+'Ш-Голицыно'!F38+МР!F49+'МО г.Ртищево'!F41</f>
        <v>186.29999999999998</v>
      </c>
      <c r="F51" s="65">
        <f t="shared" si="2"/>
        <v>0.8276321634828965</v>
      </c>
      <c r="G51" s="65">
        <f t="shared" si="3"/>
        <v>0.9519672968829841</v>
      </c>
    </row>
    <row r="52" spans="1:7" ht="18.75">
      <c r="A52" s="63"/>
      <c r="B52" s="66" t="s">
        <v>249</v>
      </c>
      <c r="C52" s="53">
        <f>МР!D51</f>
        <v>4106.6</v>
      </c>
      <c r="D52" s="53">
        <f>МР!E51</f>
        <v>2072.2</v>
      </c>
      <c r="E52" s="53">
        <f>МР!F51</f>
        <v>1281.8</v>
      </c>
      <c r="F52" s="65">
        <f t="shared" si="2"/>
        <v>0.31213169044952027</v>
      </c>
      <c r="G52" s="65">
        <f t="shared" si="3"/>
        <v>0.6185696361355082</v>
      </c>
    </row>
    <row r="53" spans="1:7" ht="20.25" customHeight="1">
      <c r="A53" s="63"/>
      <c r="B53" s="66" t="s">
        <v>181</v>
      </c>
      <c r="C53" s="210">
        <f>'МО г.Ртищево'!D43</f>
        <v>240</v>
      </c>
      <c r="D53" s="210">
        <f>'МО г.Ртищево'!E43</f>
        <v>112</v>
      </c>
      <c r="E53" s="210">
        <f>'МО г.Ртищево'!F43</f>
        <v>61.6</v>
      </c>
      <c r="F53" s="65">
        <f t="shared" si="2"/>
        <v>0.25666666666666665</v>
      </c>
      <c r="G53" s="65">
        <f t="shared" si="3"/>
        <v>0.55</v>
      </c>
    </row>
    <row r="54" spans="1:7" ht="37.5" customHeight="1">
      <c r="A54" s="63"/>
      <c r="B54" s="83" t="s">
        <v>248</v>
      </c>
      <c r="C54" s="210">
        <f>МР!D52</f>
        <v>6061.7</v>
      </c>
      <c r="D54" s="210">
        <f>МР!E52</f>
        <v>3665.1</v>
      </c>
      <c r="E54" s="210">
        <f>МР!F52</f>
        <v>503.7</v>
      </c>
      <c r="F54" s="65">
        <f t="shared" si="2"/>
        <v>0.08309550126202221</v>
      </c>
      <c r="G54" s="65">
        <f t="shared" si="3"/>
        <v>0.1374314479823197</v>
      </c>
    </row>
    <row r="55" spans="1:7" ht="40.5" customHeight="1">
      <c r="A55" s="63"/>
      <c r="B55" s="83" t="s">
        <v>162</v>
      </c>
      <c r="C55" s="210">
        <f>МР!D50+'Кр-звезда'!D40+Макарово!D42+Урусово!D41+'Ш-Голицыно'!D39+Октябрьский!D39+Салтыковка!D39+'МО г.Ртищево'!D42</f>
        <v>414.2</v>
      </c>
      <c r="D55" s="210">
        <f>МР!E50+'Кр-звезда'!E40+Макарово!E42+Урусово!E41+'Ш-Голицыно'!E39+Октябрьский!E39+Салтыковка!E39+'МО г.Ртищево'!E42</f>
        <v>173.8</v>
      </c>
      <c r="E55" s="210">
        <f>МР!F50+'Кр-звезда'!F40+Макарово!F42+Урусово!F41+'Ш-Голицыно'!F39+Октябрьский!F39+Салтыковка!F39+'МО г.Ртищево'!F42</f>
        <v>67.6</v>
      </c>
      <c r="F55" s="65">
        <f t="shared" si="2"/>
        <v>0.1632061805890874</v>
      </c>
      <c r="G55" s="65">
        <f t="shared" si="3"/>
        <v>0.3889528193325661</v>
      </c>
    </row>
    <row r="56" spans="1:7" ht="35.25" customHeight="1">
      <c r="A56" s="63"/>
      <c r="B56" s="83" t="s">
        <v>260</v>
      </c>
      <c r="C56" s="210">
        <f>Салтыковка!D41+'Ш-Голицыно'!D40+Урусово!D42</f>
        <v>303.5</v>
      </c>
      <c r="D56" s="210">
        <f>Салтыковка!E41+'Ш-Голицыно'!E40+Урусово!E42</f>
        <v>227.5</v>
      </c>
      <c r="E56" s="210">
        <f>Салтыковка!F41+'Ш-Голицыно'!F40+Урусово!F42</f>
        <v>0</v>
      </c>
      <c r="F56" s="65">
        <f t="shared" si="2"/>
        <v>0</v>
      </c>
      <c r="G56" s="65">
        <f t="shared" si="3"/>
        <v>0</v>
      </c>
    </row>
    <row r="57" spans="1:7" ht="35.25" customHeight="1">
      <c r="A57" s="63"/>
      <c r="B57" s="83" t="s">
        <v>282</v>
      </c>
      <c r="C57" s="210">
        <f>МР!D53+'МО г.Ртищево'!D40</f>
        <v>811.7</v>
      </c>
      <c r="D57" s="210">
        <f>МР!E53+'МО г.Ртищево'!E40</f>
        <v>414</v>
      </c>
      <c r="E57" s="210">
        <f>МР!F53+'МО г.Ртищево'!F40</f>
        <v>252.89999999999998</v>
      </c>
      <c r="F57" s="65">
        <f t="shared" si="2"/>
        <v>0.31156831341628677</v>
      </c>
      <c r="G57" s="65">
        <f t="shared" si="3"/>
        <v>0.6108695652173912</v>
      </c>
    </row>
    <row r="58" spans="1:7" ht="21" customHeight="1">
      <c r="A58" s="67" t="s">
        <v>93</v>
      </c>
      <c r="B58" s="62" t="s">
        <v>88</v>
      </c>
      <c r="C58" s="64">
        <f>C59</f>
        <v>995</v>
      </c>
      <c r="D58" s="64">
        <f>D59</f>
        <v>497.59999999999997</v>
      </c>
      <c r="E58" s="64">
        <f>E59</f>
        <v>298.1</v>
      </c>
      <c r="F58" s="65">
        <f t="shared" si="2"/>
        <v>0.2995979899497488</v>
      </c>
      <c r="G58" s="65">
        <f t="shared" si="3"/>
        <v>0.5990755627009647</v>
      </c>
    </row>
    <row r="59" spans="1:8" s="32" customFormat="1" ht="31.5">
      <c r="A59" s="122" t="s">
        <v>94</v>
      </c>
      <c r="B59" s="209" t="s">
        <v>89</v>
      </c>
      <c r="C59" s="120">
        <f>'Кр-звезда'!D44+Макарово!D46+Октябрьский!D44+Салтыковка!D43+Урусово!D45+'Ш-Голицыно'!D43</f>
        <v>995</v>
      </c>
      <c r="D59" s="120">
        <f>'Кр-звезда'!E44+Макарово!E46+Октябрьский!E44+Салтыковка!E43+Урусово!E45+'Ш-Голицыно'!E43</f>
        <v>497.59999999999997</v>
      </c>
      <c r="E59" s="120">
        <f>'Кр-звезда'!F44+Макарово!F46+Октябрьский!F44+Салтыковка!F43+Урусово!F45+'Ш-Голицыно'!F43</f>
        <v>298.1</v>
      </c>
      <c r="F59" s="65">
        <f t="shared" si="2"/>
        <v>0.2995979899497488</v>
      </c>
      <c r="G59" s="65">
        <f t="shared" si="3"/>
        <v>0.5990755627009647</v>
      </c>
      <c r="H59" s="48"/>
    </row>
    <row r="60" spans="1:7" ht="21" customHeight="1">
      <c r="A60" s="67" t="s">
        <v>62</v>
      </c>
      <c r="B60" s="62" t="s">
        <v>30</v>
      </c>
      <c r="C60" s="64">
        <f aca="true" t="shared" si="4" ref="C60:E61">C61</f>
        <v>730</v>
      </c>
      <c r="D60" s="64">
        <f t="shared" si="4"/>
        <v>291.8</v>
      </c>
      <c r="E60" s="64">
        <f t="shared" si="4"/>
        <v>221.5</v>
      </c>
      <c r="F60" s="65">
        <f t="shared" si="2"/>
        <v>0.3034246575342466</v>
      </c>
      <c r="G60" s="65">
        <f t="shared" si="3"/>
        <v>0.7590815627141878</v>
      </c>
    </row>
    <row r="61" spans="1:8" s="32" customFormat="1" ht="39.75" customHeight="1">
      <c r="A61" s="122" t="s">
        <v>132</v>
      </c>
      <c r="B61" s="209" t="s">
        <v>152</v>
      </c>
      <c r="C61" s="120">
        <f t="shared" si="4"/>
        <v>730</v>
      </c>
      <c r="D61" s="120">
        <f t="shared" si="4"/>
        <v>291.8</v>
      </c>
      <c r="E61" s="120">
        <f t="shared" si="4"/>
        <v>221.5</v>
      </c>
      <c r="F61" s="65">
        <f t="shared" si="2"/>
        <v>0.3034246575342466</v>
      </c>
      <c r="G61" s="65">
        <f t="shared" si="3"/>
        <v>0.7590815627141878</v>
      </c>
      <c r="H61" s="48"/>
    </row>
    <row r="62" spans="1:7" ht="93.75" customHeight="1">
      <c r="A62" s="63"/>
      <c r="B62" s="66" t="s">
        <v>272</v>
      </c>
      <c r="C62" s="53">
        <f>C63+C64+C65</f>
        <v>730</v>
      </c>
      <c r="D62" s="53">
        <f>D63+D64+D65</f>
        <v>291.8</v>
      </c>
      <c r="E62" s="53">
        <f>E63+E64+E65</f>
        <v>221.5</v>
      </c>
      <c r="F62" s="65">
        <f t="shared" si="2"/>
        <v>0.3034246575342466</v>
      </c>
      <c r="G62" s="65">
        <f t="shared" si="3"/>
        <v>0.7590815627141878</v>
      </c>
    </row>
    <row r="63" spans="1:7" ht="35.25" customHeight="1">
      <c r="A63" s="63"/>
      <c r="B63" s="79" t="s">
        <v>236</v>
      </c>
      <c r="C63" s="53">
        <f>'МО г.Ртищево'!D47</f>
        <v>150</v>
      </c>
      <c r="D63" s="53">
        <f>'МО г.Ртищево'!E47</f>
        <v>52.5</v>
      </c>
      <c r="E63" s="53">
        <f>'МО г.Ртищево'!F47</f>
        <v>0</v>
      </c>
      <c r="F63" s="65">
        <f t="shared" si="2"/>
        <v>0</v>
      </c>
      <c r="G63" s="65">
        <f t="shared" si="3"/>
        <v>0</v>
      </c>
    </row>
    <row r="64" spans="1:7" ht="51.75" customHeight="1">
      <c r="A64" s="63"/>
      <c r="B64" s="79" t="s">
        <v>238</v>
      </c>
      <c r="C64" s="53">
        <f>'МО г.Ртищево'!D48</f>
        <v>570</v>
      </c>
      <c r="D64" s="53">
        <f>'МО г.Ртищево'!E48</f>
        <v>235.8</v>
      </c>
      <c r="E64" s="53">
        <f>'МО г.Ртищево'!F48</f>
        <v>221.5</v>
      </c>
      <c r="F64" s="65">
        <f t="shared" si="2"/>
        <v>0.38859649122807016</v>
      </c>
      <c r="G64" s="65">
        <f t="shared" si="3"/>
        <v>0.9393553859202713</v>
      </c>
    </row>
    <row r="65" spans="1:7" ht="34.5" customHeight="1">
      <c r="A65" s="63"/>
      <c r="B65" s="79" t="s">
        <v>242</v>
      </c>
      <c r="C65" s="53">
        <f>'МО г.Ртищево'!D50</f>
        <v>10</v>
      </c>
      <c r="D65" s="53">
        <f>'МО г.Ртищево'!E50</f>
        <v>3.5</v>
      </c>
      <c r="E65" s="53">
        <f>'МО г.Ртищево'!F50</f>
        <v>0</v>
      </c>
      <c r="F65" s="65">
        <f t="shared" si="2"/>
        <v>0</v>
      </c>
      <c r="G65" s="65">
        <f t="shared" si="3"/>
        <v>0</v>
      </c>
    </row>
    <row r="66" spans="1:7" ht="22.5" customHeight="1">
      <c r="A66" s="67" t="s">
        <v>63</v>
      </c>
      <c r="B66" s="62" t="s">
        <v>31</v>
      </c>
      <c r="C66" s="64">
        <f>C67+C69+C72+C99</f>
        <v>54185.70000000001</v>
      </c>
      <c r="D66" s="64">
        <f>D67+D69+D72+D99</f>
        <v>34198.799999999996</v>
      </c>
      <c r="E66" s="64">
        <f>E67+E69+E72+E99</f>
        <v>2884.499999999999</v>
      </c>
      <c r="F66" s="65">
        <f t="shared" si="2"/>
        <v>0.053233602223464835</v>
      </c>
      <c r="G66" s="65">
        <f t="shared" si="3"/>
        <v>0.08434506473911364</v>
      </c>
    </row>
    <row r="67" spans="1:7" ht="22.5" customHeight="1">
      <c r="A67" s="67" t="s">
        <v>192</v>
      </c>
      <c r="B67" s="62" t="s">
        <v>251</v>
      </c>
      <c r="C67" s="64">
        <f>C68</f>
        <v>48.7</v>
      </c>
      <c r="D67" s="64">
        <f>D68</f>
        <v>23.1</v>
      </c>
      <c r="E67" s="64">
        <f>E68</f>
        <v>0</v>
      </c>
      <c r="F67" s="65">
        <f t="shared" si="2"/>
        <v>0</v>
      </c>
      <c r="G67" s="65">
        <f t="shared" si="3"/>
        <v>0</v>
      </c>
    </row>
    <row r="68" spans="1:7" ht="32.25" customHeight="1">
      <c r="A68" s="67"/>
      <c r="B68" s="66" t="s">
        <v>210</v>
      </c>
      <c r="C68" s="64">
        <f>МР!D62</f>
        <v>48.7</v>
      </c>
      <c r="D68" s="64">
        <f>МР!E62</f>
        <v>23.1</v>
      </c>
      <c r="E68" s="64">
        <f>МР!F62</f>
        <v>0</v>
      </c>
      <c r="F68" s="65">
        <f t="shared" si="2"/>
        <v>0</v>
      </c>
      <c r="G68" s="65">
        <f t="shared" si="3"/>
        <v>0</v>
      </c>
    </row>
    <row r="69" spans="1:7" ht="19.5" customHeight="1">
      <c r="A69" s="67" t="s">
        <v>225</v>
      </c>
      <c r="B69" s="62" t="s">
        <v>252</v>
      </c>
      <c r="C69" s="64">
        <f aca="true" t="shared" si="5" ref="C69:E70">C70</f>
        <v>1208.1</v>
      </c>
      <c r="D69" s="64">
        <f t="shared" si="5"/>
        <v>326.6</v>
      </c>
      <c r="E69" s="64">
        <f t="shared" si="5"/>
        <v>26.6</v>
      </c>
      <c r="F69" s="65">
        <f t="shared" si="2"/>
        <v>0.022018044863835778</v>
      </c>
      <c r="G69" s="65">
        <f t="shared" si="3"/>
        <v>0.08144519289650949</v>
      </c>
    </row>
    <row r="70" spans="1:7" ht="31.5">
      <c r="A70" s="67"/>
      <c r="B70" s="86" t="s">
        <v>291</v>
      </c>
      <c r="C70" s="64">
        <f t="shared" si="5"/>
        <v>1208.1</v>
      </c>
      <c r="D70" s="64">
        <f t="shared" si="5"/>
        <v>326.6</v>
      </c>
      <c r="E70" s="64">
        <f t="shared" si="5"/>
        <v>26.6</v>
      </c>
      <c r="F70" s="65">
        <f t="shared" si="2"/>
        <v>0.022018044863835778</v>
      </c>
      <c r="G70" s="65">
        <f t="shared" si="3"/>
        <v>0.08144519289650949</v>
      </c>
    </row>
    <row r="71" spans="1:7" ht="67.5" customHeight="1">
      <c r="A71" s="67"/>
      <c r="B71" s="66" t="s">
        <v>293</v>
      </c>
      <c r="C71" s="64">
        <f>МР!D65+'МО г.Ртищево'!D54</f>
        <v>1208.1</v>
      </c>
      <c r="D71" s="64">
        <f>МР!E65+'МО г.Ртищево'!E54</f>
        <v>326.6</v>
      </c>
      <c r="E71" s="64">
        <f>МР!F65+'МО г.Ртищево'!F54</f>
        <v>26.6</v>
      </c>
      <c r="F71" s="65">
        <f t="shared" si="2"/>
        <v>0.022018044863835778</v>
      </c>
      <c r="G71" s="65">
        <f t="shared" si="3"/>
        <v>0.08144519289650949</v>
      </c>
    </row>
    <row r="72" spans="1:8" s="32" customFormat="1" ht="35.25" customHeight="1">
      <c r="A72" s="122" t="s">
        <v>101</v>
      </c>
      <c r="B72" s="209" t="s">
        <v>182</v>
      </c>
      <c r="C72" s="120">
        <f>C73+C76+C78+C92+C94</f>
        <v>50233.90000000001</v>
      </c>
      <c r="D72" s="120">
        <f>D73+D76+D78+D92+D94</f>
        <v>32608</v>
      </c>
      <c r="E72" s="120">
        <f>E73+E76+E78+E92+E94</f>
        <v>2708.7999999999993</v>
      </c>
      <c r="F72" s="65">
        <f t="shared" si="2"/>
        <v>0.053923744722189575</v>
      </c>
      <c r="G72" s="65">
        <f t="shared" si="3"/>
        <v>0.08307163886162902</v>
      </c>
      <c r="H72" s="48"/>
    </row>
    <row r="73" spans="1:8" s="32" customFormat="1" ht="49.5" customHeight="1">
      <c r="A73" s="122"/>
      <c r="B73" s="66" t="s">
        <v>234</v>
      </c>
      <c r="C73" s="120">
        <f>C74+C75</f>
        <v>800</v>
      </c>
      <c r="D73" s="120">
        <f>D74+D75</f>
        <v>525</v>
      </c>
      <c r="E73" s="120">
        <f>E74+E75</f>
        <v>0</v>
      </c>
      <c r="F73" s="65">
        <f t="shared" si="2"/>
        <v>0</v>
      </c>
      <c r="G73" s="65">
        <f t="shared" si="3"/>
        <v>0</v>
      </c>
      <c r="H73" s="48"/>
    </row>
    <row r="74" spans="1:8" s="32" customFormat="1" ht="98.25" customHeight="1">
      <c r="A74" s="122"/>
      <c r="B74" s="79" t="s">
        <v>348</v>
      </c>
      <c r="C74" s="120">
        <f>МР!D68+'МО г.Ртищево'!D57</f>
        <v>700</v>
      </c>
      <c r="D74" s="120">
        <f>МР!E68+'МО г.Ртищево'!E57</f>
        <v>425</v>
      </c>
      <c r="E74" s="120">
        <f>МР!F68+'МО г.Ртищево'!F57</f>
        <v>0</v>
      </c>
      <c r="F74" s="65">
        <f t="shared" si="2"/>
        <v>0</v>
      </c>
      <c r="G74" s="65">
        <f t="shared" si="3"/>
        <v>0</v>
      </c>
      <c r="H74" s="48"/>
    </row>
    <row r="75" spans="1:8" s="32" customFormat="1" ht="56.25" customHeight="1">
      <c r="A75" s="122"/>
      <c r="B75" s="86" t="s">
        <v>350</v>
      </c>
      <c r="C75" s="120">
        <f>МР!D69</f>
        <v>100</v>
      </c>
      <c r="D75" s="120">
        <f>МР!E69</f>
        <v>100</v>
      </c>
      <c r="E75" s="120">
        <f>МР!F69</f>
        <v>0</v>
      </c>
      <c r="F75" s="65">
        <f t="shared" si="2"/>
        <v>0</v>
      </c>
      <c r="G75" s="65">
        <f t="shared" si="3"/>
        <v>0</v>
      </c>
      <c r="H75" s="48"/>
    </row>
    <row r="76" spans="1:8" s="32" customFormat="1" ht="69" customHeight="1">
      <c r="A76" s="122"/>
      <c r="B76" s="84" t="s">
        <v>357</v>
      </c>
      <c r="C76" s="120">
        <f>C77</f>
        <v>17785</v>
      </c>
      <c r="D76" s="120">
        <f>D77</f>
        <v>6170.8</v>
      </c>
      <c r="E76" s="120">
        <f>E77</f>
        <v>0</v>
      </c>
      <c r="F76" s="65">
        <f t="shared" si="2"/>
        <v>0</v>
      </c>
      <c r="G76" s="65">
        <f t="shared" si="3"/>
        <v>0</v>
      </c>
      <c r="H76" s="48"/>
    </row>
    <row r="77" spans="1:8" s="32" customFormat="1" ht="83.25" customHeight="1">
      <c r="A77" s="122"/>
      <c r="B77" s="86" t="s">
        <v>352</v>
      </c>
      <c r="C77" s="120">
        <f>МР!D71</f>
        <v>17785</v>
      </c>
      <c r="D77" s="120">
        <f>МР!E71</f>
        <v>6170.8</v>
      </c>
      <c r="E77" s="120">
        <f>МР!F71</f>
        <v>0</v>
      </c>
      <c r="F77" s="65">
        <f t="shared" si="2"/>
        <v>0</v>
      </c>
      <c r="G77" s="65">
        <f t="shared" si="3"/>
        <v>0</v>
      </c>
      <c r="H77" s="48"/>
    </row>
    <row r="78" spans="1:8" s="32" customFormat="1" ht="51.75" customHeight="1">
      <c r="A78" s="122"/>
      <c r="B78" s="84" t="s">
        <v>306</v>
      </c>
      <c r="C78" s="120">
        <f>C80+C81+C82+C83+C84+C85+C86+C87+C88+C89+C90+C79+C91</f>
        <v>23318.600000000006</v>
      </c>
      <c r="D78" s="120">
        <f>D80+D81+D82+D83+D84+D85+D86+D87+D88+D89+D90+D79+D91</f>
        <v>17581.9</v>
      </c>
      <c r="E78" s="120">
        <f>E80+E81+E82+E83+E84+E85+E86+E87+E88+E89+E90+E79+E91</f>
        <v>2676.5999999999995</v>
      </c>
      <c r="F78" s="65">
        <f t="shared" si="2"/>
        <v>0.11478390640947564</v>
      </c>
      <c r="G78" s="65">
        <f t="shared" si="3"/>
        <v>0.1522361064503836</v>
      </c>
      <c r="H78" s="48"/>
    </row>
    <row r="79" spans="1:8" s="32" customFormat="1" ht="51.75" customHeight="1">
      <c r="A79" s="122"/>
      <c r="B79" s="86" t="s">
        <v>459</v>
      </c>
      <c r="C79" s="120">
        <f>МР!D73</f>
        <v>74.5</v>
      </c>
      <c r="D79" s="120">
        <f>МР!E73</f>
        <v>74.5</v>
      </c>
      <c r="E79" s="120">
        <f>МР!F73</f>
        <v>0</v>
      </c>
      <c r="F79" s="65">
        <f t="shared" si="2"/>
        <v>0</v>
      </c>
      <c r="G79" s="65">
        <f t="shared" si="3"/>
        <v>0</v>
      </c>
      <c r="H79" s="48"/>
    </row>
    <row r="80" spans="1:8" s="32" customFormat="1" ht="51.75" customHeight="1">
      <c r="A80" s="122"/>
      <c r="B80" s="86" t="s">
        <v>354</v>
      </c>
      <c r="C80" s="120">
        <f>МР!D74</f>
        <v>2000</v>
      </c>
      <c r="D80" s="120">
        <f>МР!E74</f>
        <v>700</v>
      </c>
      <c r="E80" s="120">
        <f>МР!F74</f>
        <v>0</v>
      </c>
      <c r="F80" s="65">
        <f t="shared" si="2"/>
        <v>0</v>
      </c>
      <c r="G80" s="65">
        <f t="shared" si="3"/>
        <v>0</v>
      </c>
      <c r="H80" s="48"/>
    </row>
    <row r="81" spans="1:8" s="32" customFormat="1" ht="39.75" customHeight="1">
      <c r="A81" s="122"/>
      <c r="B81" s="86" t="s">
        <v>359</v>
      </c>
      <c r="C81" s="120">
        <f>МР!D75+'МО г.Ртищево'!D60</f>
        <v>2489.4</v>
      </c>
      <c r="D81" s="120">
        <f>МР!E75+'МО г.Ртищево'!E60</f>
        <v>1718.1</v>
      </c>
      <c r="E81" s="120">
        <f>МР!F75+'МО г.Ртищево'!F60</f>
        <v>1041.1</v>
      </c>
      <c r="F81" s="65">
        <f t="shared" si="2"/>
        <v>0.418213224070057</v>
      </c>
      <c r="G81" s="65">
        <f t="shared" si="3"/>
        <v>0.6059600721727489</v>
      </c>
      <c r="H81" s="48">
        <v>2000</v>
      </c>
    </row>
    <row r="82" spans="1:8" s="32" customFormat="1" ht="38.25" customHeight="1">
      <c r="A82" s="122"/>
      <c r="B82" s="86" t="s">
        <v>360</v>
      </c>
      <c r="C82" s="120">
        <f>МР!D76</f>
        <v>1600</v>
      </c>
      <c r="D82" s="120">
        <f>МР!E76</f>
        <v>1520</v>
      </c>
      <c r="E82" s="120">
        <f>МР!F76</f>
        <v>1518.3</v>
      </c>
      <c r="F82" s="65">
        <f t="shared" si="2"/>
        <v>0.9489375</v>
      </c>
      <c r="G82" s="65">
        <f t="shared" si="3"/>
        <v>0.9988815789473684</v>
      </c>
      <c r="H82" s="48"/>
    </row>
    <row r="83" spans="1:8" s="32" customFormat="1" ht="56.25" customHeight="1">
      <c r="A83" s="122"/>
      <c r="B83" s="86" t="s">
        <v>256</v>
      </c>
      <c r="C83" s="120">
        <f>МР!D77</f>
        <v>10571.5</v>
      </c>
      <c r="D83" s="120">
        <f>МР!E77</f>
        <v>10571.5</v>
      </c>
      <c r="E83" s="120">
        <f>МР!F77</f>
        <v>0</v>
      </c>
      <c r="F83" s="65">
        <f t="shared" si="2"/>
        <v>0</v>
      </c>
      <c r="G83" s="65">
        <f t="shared" si="3"/>
        <v>0</v>
      </c>
      <c r="H83" s="48"/>
    </row>
    <row r="84" spans="1:7" ht="69" customHeight="1">
      <c r="A84" s="63"/>
      <c r="B84" s="86" t="s">
        <v>258</v>
      </c>
      <c r="C84" s="120">
        <f>МР!D78</f>
        <v>105.7</v>
      </c>
      <c r="D84" s="120">
        <f>МР!E78</f>
        <v>68.7</v>
      </c>
      <c r="E84" s="120">
        <f>МР!F78</f>
        <v>0</v>
      </c>
      <c r="F84" s="65">
        <f t="shared" si="2"/>
        <v>0</v>
      </c>
      <c r="G84" s="65">
        <f t="shared" si="3"/>
        <v>0</v>
      </c>
    </row>
    <row r="85" spans="1:7" ht="48" customHeight="1">
      <c r="A85" s="63"/>
      <c r="B85" s="89" t="s">
        <v>363</v>
      </c>
      <c r="C85" s="120">
        <f>МР!D79+'МО г.Ртищево'!D61</f>
        <v>890</v>
      </c>
      <c r="D85" s="120">
        <f>МР!E79+'МО г.Ртищево'!E61</f>
        <v>305</v>
      </c>
      <c r="E85" s="120">
        <f>МР!F79+'МО г.Ртищево'!F61</f>
        <v>0</v>
      </c>
      <c r="F85" s="65">
        <f t="shared" si="2"/>
        <v>0</v>
      </c>
      <c r="G85" s="65">
        <f t="shared" si="3"/>
        <v>0</v>
      </c>
    </row>
    <row r="86" spans="1:7" ht="45.75" customHeight="1">
      <c r="A86" s="63"/>
      <c r="B86" s="89" t="s">
        <v>365</v>
      </c>
      <c r="C86" s="120">
        <f>МР!D80</f>
        <v>215.9</v>
      </c>
      <c r="D86" s="120">
        <f>МР!E80</f>
        <v>215.9</v>
      </c>
      <c r="E86" s="120">
        <f>МР!F80</f>
        <v>0</v>
      </c>
      <c r="F86" s="65">
        <f t="shared" si="2"/>
        <v>0</v>
      </c>
      <c r="G86" s="65">
        <f t="shared" si="3"/>
        <v>0</v>
      </c>
    </row>
    <row r="87" spans="1:7" ht="33" customHeight="1">
      <c r="A87" s="63"/>
      <c r="B87" s="89" t="s">
        <v>367</v>
      </c>
      <c r="C87" s="120">
        <f>МР!D81</f>
        <v>545.3</v>
      </c>
      <c r="D87" s="120">
        <f>МР!E81</f>
        <v>355</v>
      </c>
      <c r="E87" s="120">
        <f>МР!F81</f>
        <v>0</v>
      </c>
      <c r="F87" s="65">
        <f t="shared" si="2"/>
        <v>0</v>
      </c>
      <c r="G87" s="65">
        <f t="shared" si="3"/>
        <v>0</v>
      </c>
    </row>
    <row r="88" spans="1:7" ht="72.75" customHeight="1">
      <c r="A88" s="63"/>
      <c r="B88" s="79" t="s">
        <v>376</v>
      </c>
      <c r="C88" s="49">
        <f>'МО г.Ртищево'!D59</f>
        <v>4422.4</v>
      </c>
      <c r="D88" s="49">
        <f>'МО г.Ртищево'!E59</f>
        <v>1849</v>
      </c>
      <c r="E88" s="49">
        <f>'МО г.Ртищево'!F59</f>
        <v>0</v>
      </c>
      <c r="F88" s="65">
        <f t="shared" si="2"/>
        <v>0</v>
      </c>
      <c r="G88" s="65">
        <f t="shared" si="3"/>
        <v>0</v>
      </c>
    </row>
    <row r="89" spans="1:7" ht="32.25" customHeight="1">
      <c r="A89" s="63"/>
      <c r="B89" s="79" t="s">
        <v>378</v>
      </c>
      <c r="C89" s="49">
        <f>'МО г.Ртищево'!D62</f>
        <v>286.7</v>
      </c>
      <c r="D89" s="49">
        <f>'МО г.Ртищево'!E62</f>
        <v>87</v>
      </c>
      <c r="E89" s="49">
        <f>'МО г.Ртищево'!F62</f>
        <v>0</v>
      </c>
      <c r="F89" s="65">
        <f t="shared" si="2"/>
        <v>0</v>
      </c>
      <c r="G89" s="65">
        <v>0</v>
      </c>
    </row>
    <row r="90" spans="1:7" ht="26.25" customHeight="1">
      <c r="A90" s="63"/>
      <c r="B90" s="79" t="s">
        <v>380</v>
      </c>
      <c r="C90" s="49">
        <f>'МО г.Ртищево'!D63</f>
        <v>107.2</v>
      </c>
      <c r="D90" s="49">
        <f>'МО г.Ртищево'!E63</f>
        <v>107.2</v>
      </c>
      <c r="E90" s="49">
        <f>'МО г.Ртищево'!F63</f>
        <v>107.2</v>
      </c>
      <c r="F90" s="65">
        <f t="shared" si="2"/>
        <v>1</v>
      </c>
      <c r="G90" s="65">
        <f t="shared" si="3"/>
        <v>1</v>
      </c>
    </row>
    <row r="91" spans="1:7" ht="26.25" customHeight="1">
      <c r="A91" s="63"/>
      <c r="B91" s="79" t="s">
        <v>463</v>
      </c>
      <c r="C91" s="49">
        <f>'МО г.Ртищево'!D64</f>
        <v>10</v>
      </c>
      <c r="D91" s="49">
        <f>'МО г.Ртищево'!E64</f>
        <v>10</v>
      </c>
      <c r="E91" s="49">
        <f>'МО г.Ртищево'!F64</f>
        <v>10</v>
      </c>
      <c r="F91" s="65">
        <f t="shared" si="2"/>
        <v>1</v>
      </c>
      <c r="G91" s="65">
        <f t="shared" si="3"/>
        <v>1</v>
      </c>
    </row>
    <row r="92" spans="1:7" ht="46.5" customHeight="1">
      <c r="A92" s="63"/>
      <c r="B92" s="66" t="s">
        <v>385</v>
      </c>
      <c r="C92" s="53">
        <f>C93</f>
        <v>325</v>
      </c>
      <c r="D92" s="53">
        <f>D93</f>
        <v>325</v>
      </c>
      <c r="E92" s="53">
        <f>E93</f>
        <v>0</v>
      </c>
      <c r="F92" s="65">
        <f t="shared" si="2"/>
        <v>0</v>
      </c>
      <c r="G92" s="65">
        <v>0</v>
      </c>
    </row>
    <row r="93" spans="1:7" ht="26.25" customHeight="1">
      <c r="A93" s="63"/>
      <c r="B93" s="79" t="s">
        <v>505</v>
      </c>
      <c r="C93" s="49">
        <f>'МО г.Ртищево'!D66</f>
        <v>325</v>
      </c>
      <c r="D93" s="49">
        <f>'МО г.Ртищево'!E66</f>
        <v>325</v>
      </c>
      <c r="E93" s="49">
        <f>'МО г.Ртищево'!F66</f>
        <v>0</v>
      </c>
      <c r="F93" s="65">
        <f t="shared" si="2"/>
        <v>0</v>
      </c>
      <c r="G93" s="65">
        <v>0</v>
      </c>
    </row>
    <row r="94" spans="1:7" ht="50.25" customHeight="1">
      <c r="A94" s="63"/>
      <c r="B94" s="66" t="s">
        <v>314</v>
      </c>
      <c r="C94" s="53">
        <f>C96+C97+C98+C95</f>
        <v>8005.299999999999</v>
      </c>
      <c r="D94" s="53">
        <f>D96+D97+D98+D95</f>
        <v>8005.299999999999</v>
      </c>
      <c r="E94" s="53">
        <f>E96+E97+E98+E95</f>
        <v>32.2</v>
      </c>
      <c r="F94" s="65">
        <f t="shared" si="2"/>
        <v>0.004022335202928061</v>
      </c>
      <c r="G94" s="65">
        <v>0</v>
      </c>
    </row>
    <row r="95" spans="1:7" ht="27" customHeight="1">
      <c r="A95" s="63"/>
      <c r="B95" s="79" t="s">
        <v>229</v>
      </c>
      <c r="C95" s="53">
        <f>'МО г.Ртищево'!D68</f>
        <v>107.4</v>
      </c>
      <c r="D95" s="53">
        <f>'МО г.Ртищево'!E68</f>
        <v>107.4</v>
      </c>
      <c r="E95" s="53">
        <f>'МО г.Ртищево'!F68</f>
        <v>32.2</v>
      </c>
      <c r="F95" s="65">
        <f t="shared" si="2"/>
        <v>0.29981378026070765</v>
      </c>
      <c r="G95" s="65">
        <v>0</v>
      </c>
    </row>
    <row r="96" spans="1:7" ht="38.25" customHeight="1">
      <c r="A96" s="63"/>
      <c r="B96" s="79" t="s">
        <v>507</v>
      </c>
      <c r="C96" s="49">
        <f>'МО г.Ртищево'!D69</f>
        <v>156.4</v>
      </c>
      <c r="D96" s="49">
        <f>'МО г.Ртищево'!E69</f>
        <v>156.4</v>
      </c>
      <c r="E96" s="49">
        <f>'МО г.Ртищево'!F69</f>
        <v>0</v>
      </c>
      <c r="F96" s="65">
        <f t="shared" si="2"/>
        <v>0</v>
      </c>
      <c r="G96" s="65">
        <v>0</v>
      </c>
    </row>
    <row r="97" spans="1:7" ht="48" customHeight="1">
      <c r="A97" s="63"/>
      <c r="B97" s="79" t="s">
        <v>508</v>
      </c>
      <c r="C97" s="49">
        <f>'МО г.Ртищево'!D70</f>
        <v>7662.5</v>
      </c>
      <c r="D97" s="49">
        <f>'МО г.Ртищево'!E70</f>
        <v>7662.5</v>
      </c>
      <c r="E97" s="49">
        <f>'МО г.Ртищево'!F70</f>
        <v>0</v>
      </c>
      <c r="F97" s="65">
        <f t="shared" si="2"/>
        <v>0</v>
      </c>
      <c r="G97" s="65">
        <v>0</v>
      </c>
    </row>
    <row r="98" spans="1:7" ht="36" customHeight="1">
      <c r="A98" s="63"/>
      <c r="B98" s="79" t="s">
        <v>509</v>
      </c>
      <c r="C98" s="49">
        <f>'МО г.Ртищево'!D71</f>
        <v>79</v>
      </c>
      <c r="D98" s="49">
        <f>'МО г.Ртищево'!E71</f>
        <v>79</v>
      </c>
      <c r="E98" s="49">
        <f>'МО г.Ртищево'!F71</f>
        <v>0</v>
      </c>
      <c r="F98" s="65">
        <f t="shared" si="2"/>
        <v>0</v>
      </c>
      <c r="G98" s="65">
        <v>0</v>
      </c>
    </row>
    <row r="99" spans="1:8" s="32" customFormat="1" ht="36" customHeight="1">
      <c r="A99" s="122" t="s">
        <v>64</v>
      </c>
      <c r="B99" s="211" t="s">
        <v>161</v>
      </c>
      <c r="C99" s="120">
        <f>C100+C101+C102+C103+C104+C105+C106+C107</f>
        <v>2695</v>
      </c>
      <c r="D99" s="120">
        <f>D100+D101+D102+D103+D104+D105+D106+D107</f>
        <v>1241.1</v>
      </c>
      <c r="E99" s="120">
        <f>E100+E101+E102+E103+E104+E105+E106+E107</f>
        <v>149.1</v>
      </c>
      <c r="F99" s="65">
        <f t="shared" si="2"/>
        <v>0.055324675324675325</v>
      </c>
      <c r="G99" s="65">
        <f t="shared" si="3"/>
        <v>0.12013536379018613</v>
      </c>
      <c r="H99" s="48"/>
    </row>
    <row r="100" spans="1:7" ht="39.75" customHeight="1">
      <c r="A100" s="67"/>
      <c r="B100" s="92" t="s">
        <v>105</v>
      </c>
      <c r="C100" s="53">
        <f>МР!D83+'МО г.Ртищево'!D73+Макарово!D52+Октябрьский!D50+Салтыковка!D49+'Ш-Голицыно'!D49+'Кр-звезда'!D51</f>
        <v>865</v>
      </c>
      <c r="D100" s="53">
        <f>МР!E83+'МО г.Ртищево'!E73+Макарово!E52+Октябрьский!E50+Салтыковка!E49+'Ш-Голицыно'!E49+'Кр-звезда'!E51</f>
        <v>362.5</v>
      </c>
      <c r="E100" s="53">
        <f>МР!F83+'МО г.Ртищево'!F73+Макарово!F52+Октябрьский!F50+Салтыковка!F49+'Ш-Голицыно'!F49+'Кр-звезда'!F51</f>
        <v>30</v>
      </c>
      <c r="F100" s="65">
        <f t="shared" si="2"/>
        <v>0.03468208092485549</v>
      </c>
      <c r="G100" s="65">
        <f t="shared" si="3"/>
        <v>0.08275862068965517</v>
      </c>
    </row>
    <row r="101" spans="1:7" ht="65.25" customHeight="1">
      <c r="A101" s="67"/>
      <c r="B101" s="92" t="s">
        <v>414</v>
      </c>
      <c r="C101" s="53">
        <f>'Кр-звезда'!D50+Макарово!D53+Октябрьский!D51+Салтыковка!D50+Урусово!D52+'Ш-Голицыно'!D50</f>
        <v>18</v>
      </c>
      <c r="D101" s="53">
        <f>'Кр-звезда'!E50+Макарово!E53+Октябрьский!E51+Салтыковка!E50+Урусово!E52+'Ш-Голицыно'!E50</f>
        <v>0.8</v>
      </c>
      <c r="E101" s="53">
        <f>'Кр-звезда'!F50+Макарово!F53+Октябрьский!F51+Салтыковка!F50+Урусово!F52+'Ш-Голицыно'!F50</f>
        <v>0</v>
      </c>
      <c r="F101" s="65">
        <f t="shared" si="2"/>
        <v>0</v>
      </c>
      <c r="G101" s="65">
        <f t="shared" si="3"/>
        <v>0</v>
      </c>
    </row>
    <row r="102" spans="1:7" ht="33" customHeight="1">
      <c r="A102" s="67"/>
      <c r="B102" s="92" t="s">
        <v>229</v>
      </c>
      <c r="C102" s="53">
        <f>МР!D84</f>
        <v>15</v>
      </c>
      <c r="D102" s="53">
        <f>МР!E84</f>
        <v>3.8</v>
      </c>
      <c r="E102" s="53">
        <f>МР!F84</f>
        <v>0</v>
      </c>
      <c r="F102" s="65">
        <f t="shared" si="2"/>
        <v>0</v>
      </c>
      <c r="G102" s="65">
        <v>0</v>
      </c>
    </row>
    <row r="103" spans="1:7" ht="34.5" customHeight="1">
      <c r="A103" s="67"/>
      <c r="B103" s="92" t="s">
        <v>499</v>
      </c>
      <c r="C103" s="53">
        <f>МР!D85</f>
        <v>900</v>
      </c>
      <c r="D103" s="53">
        <f>МР!E85</f>
        <v>397</v>
      </c>
      <c r="E103" s="53">
        <f>МР!F85</f>
        <v>119.1</v>
      </c>
      <c r="F103" s="65">
        <f t="shared" si="2"/>
        <v>0.13233333333333333</v>
      </c>
      <c r="G103" s="65">
        <v>0</v>
      </c>
    </row>
    <row r="104" spans="1:7" ht="87" customHeight="1">
      <c r="A104" s="67"/>
      <c r="B104" s="92" t="s">
        <v>500</v>
      </c>
      <c r="C104" s="53">
        <f>МР!D86</f>
        <v>600</v>
      </c>
      <c r="D104" s="53">
        <f>МР!E86</f>
        <v>180</v>
      </c>
      <c r="E104" s="53">
        <f>МР!F86</f>
        <v>0</v>
      </c>
      <c r="F104" s="65">
        <f t="shared" si="2"/>
        <v>0</v>
      </c>
      <c r="G104" s="65">
        <v>0</v>
      </c>
    </row>
    <row r="105" spans="1:7" ht="48.75" customHeight="1">
      <c r="A105" s="67"/>
      <c r="B105" s="79" t="s">
        <v>542</v>
      </c>
      <c r="C105" s="53">
        <f>'МО г.Ртищево'!D74</f>
        <v>99</v>
      </c>
      <c r="D105" s="53">
        <f>'МО г.Ртищево'!E74</f>
        <v>99</v>
      </c>
      <c r="E105" s="53">
        <f>'МО г.Ртищево'!F74</f>
        <v>0</v>
      </c>
      <c r="F105" s="65">
        <f t="shared" si="2"/>
        <v>0</v>
      </c>
      <c r="G105" s="65">
        <v>0</v>
      </c>
    </row>
    <row r="106" spans="1:7" ht="36.75" customHeight="1">
      <c r="A106" s="67"/>
      <c r="B106" s="79" t="s">
        <v>544</v>
      </c>
      <c r="C106" s="53">
        <f>'МО г.Ртищево'!D75</f>
        <v>99</v>
      </c>
      <c r="D106" s="53">
        <f>'МО г.Ртищево'!E75</f>
        <v>99</v>
      </c>
      <c r="E106" s="53">
        <f>'МО г.Ртищево'!F75</f>
        <v>0</v>
      </c>
      <c r="F106" s="65">
        <f t="shared" si="2"/>
        <v>0</v>
      </c>
      <c r="G106" s="65">
        <v>0</v>
      </c>
    </row>
    <row r="107" spans="1:7" ht="36" customHeight="1">
      <c r="A107" s="67"/>
      <c r="B107" s="79" t="s">
        <v>546</v>
      </c>
      <c r="C107" s="53">
        <f>'МО г.Ртищево'!D76</f>
        <v>99</v>
      </c>
      <c r="D107" s="53">
        <f>'МО г.Ртищево'!E76</f>
        <v>99</v>
      </c>
      <c r="E107" s="53">
        <f>'МО г.Ртищево'!F76</f>
        <v>0</v>
      </c>
      <c r="F107" s="65">
        <f t="shared" si="2"/>
        <v>0</v>
      </c>
      <c r="G107" s="65">
        <v>0</v>
      </c>
    </row>
    <row r="108" spans="1:7" ht="27" customHeight="1">
      <c r="A108" s="97" t="s">
        <v>65</v>
      </c>
      <c r="B108" s="98" t="s">
        <v>32</v>
      </c>
      <c r="C108" s="64">
        <f>C109+C114+C122</f>
        <v>74119.9</v>
      </c>
      <c r="D108" s="64">
        <f>D109+D114+D122</f>
        <v>51752.5</v>
      </c>
      <c r="E108" s="64">
        <f>E109+E114+E122</f>
        <v>19739.8</v>
      </c>
      <c r="F108" s="65">
        <f t="shared" si="2"/>
        <v>0.2663225395609007</v>
      </c>
      <c r="G108" s="65">
        <f t="shared" si="3"/>
        <v>0.38142698420366167</v>
      </c>
    </row>
    <row r="109" spans="1:8" s="32" customFormat="1" ht="31.5">
      <c r="A109" s="122" t="s">
        <v>66</v>
      </c>
      <c r="B109" s="209" t="s">
        <v>33</v>
      </c>
      <c r="C109" s="120">
        <f>C110+C111+C113</f>
        <v>3245.3</v>
      </c>
      <c r="D109" s="120">
        <f>D110+D111+D113</f>
        <v>1399.8</v>
      </c>
      <c r="E109" s="120">
        <f>E110+E111+E113</f>
        <v>509.7</v>
      </c>
      <c r="F109" s="65">
        <f t="shared" si="2"/>
        <v>0.15705789911564416</v>
      </c>
      <c r="G109" s="65">
        <f t="shared" si="3"/>
        <v>0.3641234462066009</v>
      </c>
      <c r="H109" s="48"/>
    </row>
    <row r="110" spans="1:8" s="32" customFormat="1" ht="39.75" customHeight="1">
      <c r="A110" s="122"/>
      <c r="B110" s="79" t="s">
        <v>145</v>
      </c>
      <c r="C110" s="120">
        <f>МР!D89+'МО г.Ртищево'!D81</f>
        <v>2645.3</v>
      </c>
      <c r="D110" s="120">
        <f>МР!E89+'МО г.Ртищево'!E81</f>
        <v>1112.1</v>
      </c>
      <c r="E110" s="120">
        <f>МР!F89+'МО г.Ртищево'!F81</f>
        <v>266.5</v>
      </c>
      <c r="F110" s="65">
        <f t="shared" si="2"/>
        <v>0.10074471704532567</v>
      </c>
      <c r="G110" s="65">
        <f t="shared" si="3"/>
        <v>0.23963672331624855</v>
      </c>
      <c r="H110" s="48"/>
    </row>
    <row r="111" spans="1:8" s="32" customFormat="1" ht="52.5" customHeight="1" hidden="1">
      <c r="A111" s="122"/>
      <c r="B111" s="79" t="s">
        <v>226</v>
      </c>
      <c r="C111" s="120">
        <f>C112</f>
        <v>0</v>
      </c>
      <c r="D111" s="120">
        <f>D112</f>
        <v>0</v>
      </c>
      <c r="E111" s="120">
        <f>E112</f>
        <v>0</v>
      </c>
      <c r="F111" s="65">
        <v>0</v>
      </c>
      <c r="G111" s="65">
        <v>0</v>
      </c>
      <c r="H111" s="48"/>
    </row>
    <row r="112" spans="1:8" s="32" customFormat="1" ht="40.5" customHeight="1" hidden="1">
      <c r="A112" s="122"/>
      <c r="B112" s="79" t="s">
        <v>370</v>
      </c>
      <c r="C112" s="120">
        <f>МР!D91</f>
        <v>0</v>
      </c>
      <c r="D112" s="120">
        <f>МР!E91</f>
        <v>0</v>
      </c>
      <c r="E112" s="120">
        <f>МР!F91</f>
        <v>0</v>
      </c>
      <c r="F112" s="65">
        <v>0</v>
      </c>
      <c r="G112" s="65">
        <v>0</v>
      </c>
      <c r="H112" s="48"/>
    </row>
    <row r="113" spans="1:8" s="32" customFormat="1" ht="52.5" customHeight="1">
      <c r="A113" s="122"/>
      <c r="B113" s="79" t="s">
        <v>203</v>
      </c>
      <c r="C113" s="120">
        <f>'МО г.Ртищево'!D79</f>
        <v>600</v>
      </c>
      <c r="D113" s="120">
        <f>'МО г.Ртищево'!E79</f>
        <v>287.7</v>
      </c>
      <c r="E113" s="120">
        <f>'МО г.Ртищево'!F79</f>
        <v>243.2</v>
      </c>
      <c r="F113" s="65">
        <f aca="true" t="shared" si="6" ref="F113:F178">E113/C113</f>
        <v>0.4053333333333333</v>
      </c>
      <c r="G113" s="65">
        <f aca="true" t="shared" si="7" ref="G113:G178">E113/D113</f>
        <v>0.8453249913103927</v>
      </c>
      <c r="H113" s="48"/>
    </row>
    <row r="114" spans="1:8" s="32" customFormat="1" ht="21" customHeight="1">
      <c r="A114" s="122" t="s">
        <v>67</v>
      </c>
      <c r="B114" s="209" t="s">
        <v>183</v>
      </c>
      <c r="C114" s="120">
        <f>C115</f>
        <v>14046.2</v>
      </c>
      <c r="D114" s="120">
        <f>D115</f>
        <v>8987.2</v>
      </c>
      <c r="E114" s="120">
        <f>E115</f>
        <v>101.3</v>
      </c>
      <c r="F114" s="65">
        <f t="shared" si="6"/>
        <v>0.007211914966325411</v>
      </c>
      <c r="G114" s="65">
        <f t="shared" si="7"/>
        <v>0.011271586256008544</v>
      </c>
      <c r="H114" s="48"/>
    </row>
    <row r="115" spans="1:8" s="32" customFormat="1" ht="40.5" customHeight="1">
      <c r="A115" s="122"/>
      <c r="B115" s="66" t="s">
        <v>521</v>
      </c>
      <c r="C115" s="64">
        <f>C116+C117+C118+C119+C120+C121</f>
        <v>14046.2</v>
      </c>
      <c r="D115" s="64">
        <f>D116+D117+D118+D119+D120+D121</f>
        <v>8987.2</v>
      </c>
      <c r="E115" s="64">
        <f>E116+E117+E118+E119+E120+E121</f>
        <v>101.3</v>
      </c>
      <c r="F115" s="65">
        <f t="shared" si="6"/>
        <v>0.007211914966325411</v>
      </c>
      <c r="G115" s="65">
        <f t="shared" si="7"/>
        <v>0.011271586256008544</v>
      </c>
      <c r="H115" s="48"/>
    </row>
    <row r="116" spans="1:8" s="32" customFormat="1" ht="34.5" customHeight="1">
      <c r="A116" s="122"/>
      <c r="B116" s="79" t="s">
        <v>262</v>
      </c>
      <c r="C116" s="120">
        <f>МР!D94</f>
        <v>110.1</v>
      </c>
      <c r="D116" s="120">
        <f>МР!E94</f>
        <v>45.1</v>
      </c>
      <c r="E116" s="120">
        <f>МР!F94</f>
        <v>1.3</v>
      </c>
      <c r="F116" s="65">
        <f t="shared" si="6"/>
        <v>0.011807447774750228</v>
      </c>
      <c r="G116" s="65">
        <f t="shared" si="7"/>
        <v>0.028824833702882482</v>
      </c>
      <c r="H116" s="48"/>
    </row>
    <row r="117" spans="1:8" s="32" customFormat="1" ht="34.5" customHeight="1">
      <c r="A117" s="122"/>
      <c r="B117" s="79" t="s">
        <v>522</v>
      </c>
      <c r="C117" s="64">
        <f>МР!D95</f>
        <v>5486.1</v>
      </c>
      <c r="D117" s="64">
        <f>МР!E95</f>
        <v>1542.1</v>
      </c>
      <c r="E117" s="64">
        <f>МР!F95</f>
        <v>0</v>
      </c>
      <c r="F117" s="65">
        <f t="shared" si="6"/>
        <v>0</v>
      </c>
      <c r="G117" s="65">
        <v>0</v>
      </c>
      <c r="H117" s="48"/>
    </row>
    <row r="118" spans="1:8" s="32" customFormat="1" ht="52.5" customHeight="1">
      <c r="A118" s="122"/>
      <c r="B118" s="79" t="s">
        <v>382</v>
      </c>
      <c r="C118" s="120">
        <f>'МО г.Ртищево'!D88</f>
        <v>3000</v>
      </c>
      <c r="D118" s="120">
        <f>'МО г.Ртищево'!E88</f>
        <v>1950</v>
      </c>
      <c r="E118" s="120">
        <f>'МО г.Ртищево'!F88</f>
        <v>0</v>
      </c>
      <c r="F118" s="65">
        <f t="shared" si="6"/>
        <v>0</v>
      </c>
      <c r="G118" s="65">
        <f t="shared" si="7"/>
        <v>0</v>
      </c>
      <c r="H118" s="48"/>
    </row>
    <row r="119" spans="1:8" s="32" customFormat="1" ht="40.5" customHeight="1">
      <c r="A119" s="122"/>
      <c r="B119" s="79" t="s">
        <v>319</v>
      </c>
      <c r="C119" s="120">
        <f>'МО г.Ртищево'!D89</f>
        <v>5000</v>
      </c>
      <c r="D119" s="120">
        <f>'МО г.Ртищево'!E89</f>
        <v>5000</v>
      </c>
      <c r="E119" s="120">
        <f>'МО г.Ртищево'!F89</f>
        <v>0</v>
      </c>
      <c r="F119" s="65">
        <f t="shared" si="6"/>
        <v>0</v>
      </c>
      <c r="G119" s="65">
        <v>0</v>
      </c>
      <c r="H119" s="48"/>
    </row>
    <row r="120" spans="1:8" s="32" customFormat="1" ht="54.75" customHeight="1">
      <c r="A120" s="122"/>
      <c r="B120" s="79" t="s">
        <v>513</v>
      </c>
      <c r="C120" s="120">
        <f>'МО г.Ртищево'!D90</f>
        <v>100</v>
      </c>
      <c r="D120" s="120">
        <f>'МО г.Ртищево'!E90</f>
        <v>100</v>
      </c>
      <c r="E120" s="120">
        <f>'МО г.Ртищево'!F90</f>
        <v>100</v>
      </c>
      <c r="F120" s="65">
        <f t="shared" si="6"/>
        <v>1</v>
      </c>
      <c r="G120" s="65">
        <v>0</v>
      </c>
      <c r="H120" s="48"/>
    </row>
    <row r="121" spans="1:8" s="32" customFormat="1" ht="51" customHeight="1">
      <c r="A121" s="122"/>
      <c r="B121" s="79" t="s">
        <v>514</v>
      </c>
      <c r="C121" s="120">
        <f>'МО г.Ртищево'!D91</f>
        <v>350</v>
      </c>
      <c r="D121" s="120">
        <f>'МО г.Ртищево'!E91</f>
        <v>350</v>
      </c>
      <c r="E121" s="120">
        <f>'МО г.Ртищево'!F91</f>
        <v>0</v>
      </c>
      <c r="F121" s="65">
        <f t="shared" si="6"/>
        <v>0</v>
      </c>
      <c r="G121" s="65">
        <v>0</v>
      </c>
      <c r="H121" s="48"/>
    </row>
    <row r="122" spans="1:8" s="32" customFormat="1" ht="21.75" customHeight="1">
      <c r="A122" s="122" t="s">
        <v>35</v>
      </c>
      <c r="B122" s="212" t="s">
        <v>36</v>
      </c>
      <c r="C122" s="120">
        <f>C123+C163+C167</f>
        <v>56828.4</v>
      </c>
      <c r="D122" s="120">
        <f>D123+D163+D167</f>
        <v>41365.5</v>
      </c>
      <c r="E122" s="120">
        <f>E123+E163+E167</f>
        <v>19128.8</v>
      </c>
      <c r="F122" s="65">
        <f t="shared" si="6"/>
        <v>0.3366063447149664</v>
      </c>
      <c r="G122" s="65">
        <f t="shared" si="7"/>
        <v>0.46243367057088636</v>
      </c>
      <c r="H122" s="48"/>
    </row>
    <row r="123" spans="1:7" ht="52.5" customHeight="1">
      <c r="A123" s="63"/>
      <c r="B123" s="213" t="s">
        <v>456</v>
      </c>
      <c r="C123" s="53">
        <f>C124+C125+C126+C127+C128+C135+C136+C137+C138+C139+C147+C148+C140+C141+C150+C149+C151+C152+C153+C155+C156+C157+C158+C159+C160+C129+C130+C131+C132+C133+C134+C142+C146+C143+C144+C145+C154+C161+C162</f>
        <v>47558.4</v>
      </c>
      <c r="D123" s="53">
        <f>D124+D125+D126+D127+D128+D135+D136+D137+D138+D139+D147+D148+D140+D141+D150+D149+D151+D152+D153+D155+D156+D157+D158+D159+D160+D129+D130+D131+D132+D133+D134+D142+D146+D143+D144+D145+D154+D161+D162</f>
        <v>32884.5</v>
      </c>
      <c r="E123" s="53">
        <f>E124+E125+E126+E127+E128+E135+E136+E137+E138+E139+E147+E148+E140+E141+E150+E149+E151+E152+E153+E155+E156+E157+E158+E159+E160+E129+E130+E131+E132+E133+E134+E142+E146+E143+E144+E145+E154+E161+E162</f>
        <v>19122.7</v>
      </c>
      <c r="F123" s="65">
        <f t="shared" si="6"/>
        <v>0.40208880029605704</v>
      </c>
      <c r="G123" s="65">
        <f t="shared" si="7"/>
        <v>0.5815110462375892</v>
      </c>
    </row>
    <row r="124" spans="1:7" ht="32.25" customHeight="1">
      <c r="A124" s="63"/>
      <c r="B124" s="79" t="s">
        <v>384</v>
      </c>
      <c r="C124" s="53">
        <f>'МО г.Ртищево'!D94+'Кр-звезда'!D56+Макарово!D57+Салтыковка!D54+Урусово!D56</f>
        <v>305</v>
      </c>
      <c r="D124" s="53">
        <f>'МО г.Ртищево'!E94+'Кр-звезда'!E56+Макарово!E57+Салтыковка!E54+Урусово!E56</f>
        <v>249</v>
      </c>
      <c r="E124" s="53">
        <f>'МО г.Ртищево'!F94+'Кр-звезда'!F56+Макарово!F57+Салтыковка!F54+Урусово!F56</f>
        <v>141.2</v>
      </c>
      <c r="F124" s="65">
        <f t="shared" si="6"/>
        <v>0.4629508196721311</v>
      </c>
      <c r="G124" s="65">
        <f t="shared" si="7"/>
        <v>0.5670682730923694</v>
      </c>
    </row>
    <row r="125" spans="1:7" ht="21.75" customHeight="1">
      <c r="A125" s="63"/>
      <c r="B125" s="79" t="s">
        <v>387</v>
      </c>
      <c r="C125" s="53">
        <f>'МО г.Ртищево'!D95</f>
        <v>125</v>
      </c>
      <c r="D125" s="53">
        <f>'МО г.Ртищево'!E95</f>
        <v>0</v>
      </c>
      <c r="E125" s="53">
        <f>'МО г.Ртищево'!F95</f>
        <v>0</v>
      </c>
      <c r="F125" s="65">
        <f t="shared" si="6"/>
        <v>0</v>
      </c>
      <c r="G125" s="65">
        <v>0</v>
      </c>
    </row>
    <row r="126" spans="1:7" ht="22.5" customHeight="1">
      <c r="A126" s="63"/>
      <c r="B126" s="79" t="s">
        <v>389</v>
      </c>
      <c r="C126" s="53">
        <f>'МО г.Ртищево'!D96+'Кр-звезда'!D57+Макарово!D58+Октябрьский!D58+Салтыковка!D55+Урусово!D57+'Ш-Голицыно'!D54</f>
        <v>223.7</v>
      </c>
      <c r="D126" s="53">
        <f>'МО г.Ртищево'!E96+'Кр-звезда'!E57+Макарово!E58+Октябрьский!E58+Салтыковка!E55+Урусово!E57+'Ш-Голицыно'!E54</f>
        <v>79.19999999999999</v>
      </c>
      <c r="E126" s="53">
        <f>'МО г.Ртищево'!F96+'Кр-звезда'!F57+Макарово!F58+Октябрьский!F58+Салтыковка!F55+Урусово!F57+'Ш-Голицыно'!F54</f>
        <v>0</v>
      </c>
      <c r="F126" s="65">
        <f t="shared" si="6"/>
        <v>0</v>
      </c>
      <c r="G126" s="65">
        <f t="shared" si="7"/>
        <v>0</v>
      </c>
    </row>
    <row r="127" spans="1:7" ht="28.5" customHeight="1">
      <c r="A127" s="63"/>
      <c r="B127" s="79" t="s">
        <v>391</v>
      </c>
      <c r="C127" s="53">
        <f>'МО г.Ртищево'!D97+'Кр-звезда'!D58+Макарово!D59+Октябрьский!D59+Салтыковка!D56+Урусово!D58+'Ш-Голицыно'!D55</f>
        <v>857.5</v>
      </c>
      <c r="D127" s="53">
        <f>'МО г.Ртищево'!E97+'Кр-звезда'!E58+Макарово!E59+Октябрьский!E59+Салтыковка!E56+Урусово!E58+'Ш-Голицыно'!E55</f>
        <v>336.1</v>
      </c>
      <c r="E127" s="53">
        <f>'МО г.Ртищево'!F97+'Кр-звезда'!F58+Макарово!F59+Октябрьский!F59+Салтыковка!F56+Урусово!F58+'Ш-Голицыно'!F55</f>
        <v>0</v>
      </c>
      <c r="F127" s="65">
        <f t="shared" si="6"/>
        <v>0</v>
      </c>
      <c r="G127" s="65">
        <f t="shared" si="7"/>
        <v>0</v>
      </c>
    </row>
    <row r="128" spans="1:7" ht="28.5" customHeight="1">
      <c r="A128" s="63"/>
      <c r="B128" s="79" t="s">
        <v>393</v>
      </c>
      <c r="C128" s="53">
        <f>'МО г.Ртищево'!D98</f>
        <v>225</v>
      </c>
      <c r="D128" s="53">
        <f>'МО г.Ртищево'!E98</f>
        <v>157.5</v>
      </c>
      <c r="E128" s="53">
        <f>'МО г.Ртищево'!F98</f>
        <v>99.7</v>
      </c>
      <c r="F128" s="65">
        <f t="shared" si="6"/>
        <v>0.4431111111111111</v>
      </c>
      <c r="G128" s="65">
        <f t="shared" si="7"/>
        <v>0.633015873015873</v>
      </c>
    </row>
    <row r="129" spans="1:7" ht="28.5" customHeight="1">
      <c r="A129" s="63"/>
      <c r="B129" s="79" t="s">
        <v>416</v>
      </c>
      <c r="C129" s="53">
        <f>'Ш-Голицыно'!D56+Салтыковка!D57+Октябрьский!D60+Макарово!D60+'Кр-звезда'!D59</f>
        <v>250</v>
      </c>
      <c r="D129" s="53">
        <f>'Ш-Голицыно'!E56+Салтыковка!E57+Октябрьский!E60+Макарово!E60+'Кр-звезда'!E59</f>
        <v>172</v>
      </c>
      <c r="E129" s="53">
        <f>'Ш-Голицыно'!F56+Салтыковка!F57+Октябрьский!F60+Макарово!F60+'Кр-звезда'!F59</f>
        <v>39.8</v>
      </c>
      <c r="F129" s="65">
        <f t="shared" si="6"/>
        <v>0.15919999999999998</v>
      </c>
      <c r="G129" s="65">
        <f t="shared" si="7"/>
        <v>0.23139534883720927</v>
      </c>
    </row>
    <row r="130" spans="1:7" ht="28.5" customHeight="1">
      <c r="A130" s="63"/>
      <c r="B130" s="79" t="s">
        <v>433</v>
      </c>
      <c r="C130" s="53">
        <f>Макарово!D61</f>
        <v>25</v>
      </c>
      <c r="D130" s="53">
        <f>Макарово!E61</f>
        <v>17.5</v>
      </c>
      <c r="E130" s="53">
        <f>Макарово!F61</f>
        <v>0</v>
      </c>
      <c r="F130" s="65">
        <f t="shared" si="6"/>
        <v>0</v>
      </c>
      <c r="G130" s="65">
        <v>0</v>
      </c>
    </row>
    <row r="131" spans="1:7" ht="39" customHeight="1">
      <c r="A131" s="63"/>
      <c r="B131" s="79" t="s">
        <v>454</v>
      </c>
      <c r="C131" s="53">
        <f>'Ш-Голицыно'!D57</f>
        <v>20</v>
      </c>
      <c r="D131" s="53">
        <f>'Ш-Голицыно'!E57</f>
        <v>14</v>
      </c>
      <c r="E131" s="53">
        <f>'Ш-Голицыно'!F57</f>
        <v>0</v>
      </c>
      <c r="F131" s="65">
        <f t="shared" si="6"/>
        <v>0</v>
      </c>
      <c r="G131" s="65">
        <v>0</v>
      </c>
    </row>
    <row r="132" spans="1:7" ht="39" customHeight="1">
      <c r="A132" s="63"/>
      <c r="B132" s="79" t="s">
        <v>451</v>
      </c>
      <c r="C132" s="53">
        <f>'Ш-Голицыно'!D58+Урусово!D59</f>
        <v>45</v>
      </c>
      <c r="D132" s="53">
        <f>'Ш-Голицыно'!E58+Урусово!E59</f>
        <v>22.8</v>
      </c>
      <c r="E132" s="53">
        <f>'Ш-Голицыно'!F58+Урусово!F59</f>
        <v>0</v>
      </c>
      <c r="F132" s="65">
        <f t="shared" si="6"/>
        <v>0</v>
      </c>
      <c r="G132" s="65">
        <f t="shared" si="7"/>
        <v>0</v>
      </c>
    </row>
    <row r="133" spans="1:7" ht="25.5" customHeight="1">
      <c r="A133" s="63"/>
      <c r="B133" s="79" t="s">
        <v>418</v>
      </c>
      <c r="C133" s="53">
        <f>'Ш-Голицыно'!D59+Салтыковка!D58+Октябрьский!D61+Макарово!D62+'Кр-звезда'!D60</f>
        <v>104.8</v>
      </c>
      <c r="D133" s="53">
        <f>'Ш-Голицыно'!E59+Салтыковка!E58+Октябрьский!E61+Макарово!E62+'Кр-звезда'!E60</f>
        <v>33.599999999999994</v>
      </c>
      <c r="E133" s="53">
        <f>'Ш-Голицыно'!F59+Салтыковка!F58+Октябрьский!F61+Макарово!F62+'Кр-звезда'!F60</f>
        <v>0</v>
      </c>
      <c r="F133" s="65">
        <f t="shared" si="6"/>
        <v>0</v>
      </c>
      <c r="G133" s="65">
        <f t="shared" si="7"/>
        <v>0</v>
      </c>
    </row>
    <row r="134" spans="1:7" ht="24.75" customHeight="1">
      <c r="A134" s="63"/>
      <c r="B134" s="79" t="s">
        <v>395</v>
      </c>
      <c r="C134" s="214">
        <f>'МО г.Ртищево'!D99+Салтыковка!D59+'Ш-Голицыно'!D60</f>
        <v>13992.8</v>
      </c>
      <c r="D134" s="214">
        <f>'МО г.Ртищево'!E99+Салтыковка!E59+'Ш-Голицыно'!E60</f>
        <v>13497.6</v>
      </c>
      <c r="E134" s="214">
        <f>'МО г.Ртищево'!F99+Салтыковка!F59+'Ш-Голицыно'!F60</f>
        <v>7062.3</v>
      </c>
      <c r="F134" s="65">
        <f t="shared" si="6"/>
        <v>0.5047095649191012</v>
      </c>
      <c r="G134" s="65">
        <f t="shared" si="7"/>
        <v>0.5232263513513513</v>
      </c>
    </row>
    <row r="135" spans="1:7" ht="36" customHeight="1">
      <c r="A135" s="63"/>
      <c r="B135" s="79" t="s">
        <v>397</v>
      </c>
      <c r="C135" s="53">
        <f>'Ш-Голицыно'!D61+Урусово!D60+Салтыковка!D60+Октябрьский!D62+Макарово!D63+'Кр-звезда'!D61+'МО г.Ртищево'!D100</f>
        <v>15731.8</v>
      </c>
      <c r="D135" s="53">
        <f>'Ш-Голицыно'!E61+Урусово!E60+Салтыковка!E60+Октябрьский!E62+Макарово!E63+'Кр-звезда'!E61+'МО г.Ртищево'!E100</f>
        <v>9328.5</v>
      </c>
      <c r="E135" s="53">
        <f>'Ш-Голицыно'!F61+Урусово!F60+Салтыковка!F60+Октябрьский!F62+Макарово!F63+'Кр-звезда'!F61+'МО г.Ртищево'!F100</f>
        <v>7801.3</v>
      </c>
      <c r="F135" s="65">
        <f t="shared" si="6"/>
        <v>0.49589366760319864</v>
      </c>
      <c r="G135" s="65">
        <f t="shared" si="7"/>
        <v>0.8362866484429436</v>
      </c>
    </row>
    <row r="136" spans="1:7" ht="34.5" customHeight="1">
      <c r="A136" s="63"/>
      <c r="B136" s="79" t="s">
        <v>399</v>
      </c>
      <c r="C136" s="53">
        <f>'МО г.Ртищево'!D101</f>
        <v>1300</v>
      </c>
      <c r="D136" s="53">
        <f>'МО г.Ртищево'!E101</f>
        <v>550</v>
      </c>
      <c r="E136" s="53">
        <f>'МО г.Ртищево'!F101</f>
        <v>0</v>
      </c>
      <c r="F136" s="65">
        <f t="shared" si="6"/>
        <v>0</v>
      </c>
      <c r="G136" s="65">
        <v>0</v>
      </c>
    </row>
    <row r="137" spans="1:7" ht="23.25" customHeight="1">
      <c r="A137" s="63"/>
      <c r="B137" s="79" t="s">
        <v>401</v>
      </c>
      <c r="C137" s="53">
        <f>'МО г.Ртищево'!D102</f>
        <v>100</v>
      </c>
      <c r="D137" s="53">
        <f>'МО г.Ртищево'!E102</f>
        <v>35</v>
      </c>
      <c r="E137" s="53">
        <f>'МО г.Ртищево'!F102</f>
        <v>0</v>
      </c>
      <c r="F137" s="65">
        <f t="shared" si="6"/>
        <v>0</v>
      </c>
      <c r="G137" s="65">
        <f t="shared" si="7"/>
        <v>0</v>
      </c>
    </row>
    <row r="138" spans="1:7" ht="34.5" customHeight="1">
      <c r="A138" s="63"/>
      <c r="B138" s="79" t="s">
        <v>403</v>
      </c>
      <c r="C138" s="53">
        <f>'Ш-Голицыно'!D62+Урусово!D61+Салтыковка!D61+Октябрьский!D63+Макарово!D64+'Кр-звезда'!D62+'МО г.Ртищево'!D103</f>
        <v>7591.299999999999</v>
      </c>
      <c r="D138" s="53">
        <f>'Ш-Голицыно'!E62+Урусово!E61+Салтыковка!E61+Октябрьский!E63+Макарово!E64+'Кр-звезда'!E62+'МО г.Ртищево'!E103</f>
        <v>3738.6</v>
      </c>
      <c r="E138" s="53">
        <f>'Ш-Голицыно'!F62+Урусово!F61+Салтыковка!F61+Октябрьский!F63+Макарово!F64+'Кр-звезда'!F62+'МО г.Ртищево'!F103</f>
        <v>3032.4</v>
      </c>
      <c r="F138" s="65">
        <f t="shared" si="6"/>
        <v>0.3994572734577741</v>
      </c>
      <c r="G138" s="65">
        <f t="shared" si="7"/>
        <v>0.8111057615150057</v>
      </c>
    </row>
    <row r="139" spans="1:7" ht="33.75" customHeight="1">
      <c r="A139" s="63"/>
      <c r="B139" s="79" t="s">
        <v>405</v>
      </c>
      <c r="C139" s="53">
        <f>'МО г.Ртищево'!D104</f>
        <v>1350</v>
      </c>
      <c r="D139" s="53">
        <f>'МО г.Ртищево'!E104</f>
        <v>1147</v>
      </c>
      <c r="E139" s="53">
        <f>'МО г.Ртищево'!F104</f>
        <v>795.9</v>
      </c>
      <c r="F139" s="65">
        <f t="shared" si="6"/>
        <v>0.5895555555555555</v>
      </c>
      <c r="G139" s="65">
        <f t="shared" si="7"/>
        <v>0.693897122929381</v>
      </c>
    </row>
    <row r="140" spans="1:7" ht="22.5" customHeight="1">
      <c r="A140" s="63"/>
      <c r="B140" s="79" t="s">
        <v>407</v>
      </c>
      <c r="C140" s="53">
        <f>'МО г.Ртищево'!D105</f>
        <v>15</v>
      </c>
      <c r="D140" s="53">
        <f>'МО г.Ртищево'!E105</f>
        <v>10.5</v>
      </c>
      <c r="E140" s="53">
        <f>'МО г.Ртищево'!F105</f>
        <v>0</v>
      </c>
      <c r="F140" s="65">
        <f t="shared" si="6"/>
        <v>0</v>
      </c>
      <c r="G140" s="65">
        <f t="shared" si="7"/>
        <v>0</v>
      </c>
    </row>
    <row r="141" spans="1:7" ht="24" customHeight="1">
      <c r="A141" s="63"/>
      <c r="B141" s="79" t="s">
        <v>409</v>
      </c>
      <c r="C141" s="53">
        <f>'МО г.Ртищево'!D106</f>
        <v>100</v>
      </c>
      <c r="D141" s="53">
        <f>'МО г.Ртищево'!E106</f>
        <v>35</v>
      </c>
      <c r="E141" s="53">
        <f>'МО г.Ртищево'!F106</f>
        <v>0</v>
      </c>
      <c r="F141" s="65">
        <f t="shared" si="6"/>
        <v>0</v>
      </c>
      <c r="G141" s="65">
        <v>0</v>
      </c>
    </row>
    <row r="142" spans="1:7" ht="37.5" customHeight="1">
      <c r="A142" s="63"/>
      <c r="B142" s="79" t="s">
        <v>419</v>
      </c>
      <c r="C142" s="53">
        <f>'Ш-Голицыно'!D63+Урусово!D62+Салтыковка!D62+Октябрьский!D64+Макарово!D65+'Кр-звезда'!D63</f>
        <v>255</v>
      </c>
      <c r="D142" s="53">
        <f>'Ш-Голицыно'!E63+Урусово!E62+Салтыковка!E62+Октябрьский!E64+Макарово!E65+'Кр-звезда'!E63</f>
        <v>91.1</v>
      </c>
      <c r="E142" s="53">
        <f>'Ш-Голицыно'!F63+Урусово!F62+Салтыковка!F62+Октябрьский!F64+Макарово!F65+'Кр-звезда'!F63</f>
        <v>0</v>
      </c>
      <c r="F142" s="65">
        <f t="shared" si="6"/>
        <v>0</v>
      </c>
      <c r="G142" s="65">
        <v>0</v>
      </c>
    </row>
    <row r="143" spans="1:7" ht="23.25" customHeight="1">
      <c r="A143" s="63"/>
      <c r="B143" s="79" t="s">
        <v>491</v>
      </c>
      <c r="C143" s="53">
        <f>'Ш-Голицыно'!D64</f>
        <v>18</v>
      </c>
      <c r="D143" s="53">
        <f>'Ш-Голицыно'!E64</f>
        <v>18</v>
      </c>
      <c r="E143" s="53">
        <f>'Ш-Голицыно'!F64</f>
        <v>0</v>
      </c>
      <c r="F143" s="65">
        <f t="shared" si="6"/>
        <v>0</v>
      </c>
      <c r="G143" s="65">
        <f t="shared" si="7"/>
        <v>0</v>
      </c>
    </row>
    <row r="144" spans="1:7" ht="24" customHeight="1">
      <c r="A144" s="63"/>
      <c r="B144" s="79" t="s">
        <v>421</v>
      </c>
      <c r="C144" s="53">
        <f>'Ш-Голицыно'!D65</f>
        <v>58</v>
      </c>
      <c r="D144" s="53">
        <f>'Ш-Голицыно'!E65</f>
        <v>58</v>
      </c>
      <c r="E144" s="53">
        <f>'Ш-Голицыно'!F65</f>
        <v>0</v>
      </c>
      <c r="F144" s="65">
        <f t="shared" si="6"/>
        <v>0</v>
      </c>
      <c r="G144" s="65">
        <f t="shared" si="7"/>
        <v>0</v>
      </c>
    </row>
    <row r="145" spans="1:7" ht="37.5" customHeight="1">
      <c r="A145" s="63"/>
      <c r="B145" s="79" t="s">
        <v>411</v>
      </c>
      <c r="C145" s="53">
        <f>'Ш-Голицыно'!D66</f>
        <v>40</v>
      </c>
      <c r="D145" s="53">
        <f>'Ш-Голицыно'!E66</f>
        <v>40</v>
      </c>
      <c r="E145" s="53">
        <f>'Ш-Голицыно'!F66</f>
        <v>0</v>
      </c>
      <c r="F145" s="65">
        <f t="shared" si="6"/>
        <v>0</v>
      </c>
      <c r="G145" s="65">
        <f t="shared" si="7"/>
        <v>0</v>
      </c>
    </row>
    <row r="146" spans="1:7" ht="27" customHeight="1">
      <c r="A146" s="63"/>
      <c r="B146" s="79" t="s">
        <v>421</v>
      </c>
      <c r="C146" s="53">
        <f>Урусово!D63+Салтыковка!D63+Октябрьский!D65+Макарово!D66+'Кр-звезда'!D64</f>
        <v>216.9</v>
      </c>
      <c r="D146" s="53">
        <f>Урусово!E63+Салтыковка!E63+Октябрьский!E65+Макарово!E66+'Кр-звезда'!E64</f>
        <v>142</v>
      </c>
      <c r="E146" s="53">
        <f>Урусово!F63+Салтыковка!F63+Октябрьский!F65+Макарово!F66+'Кр-звезда'!F64</f>
        <v>70.7</v>
      </c>
      <c r="F146" s="65">
        <f t="shared" si="6"/>
        <v>0.3259566620562471</v>
      </c>
      <c r="G146" s="65">
        <f t="shared" si="7"/>
        <v>0.497887323943662</v>
      </c>
    </row>
    <row r="147" spans="1:7" ht="34.5" customHeight="1">
      <c r="A147" s="63"/>
      <c r="B147" s="79" t="s">
        <v>411</v>
      </c>
      <c r="C147" s="53">
        <f>'МО г.Ртищево'!D107</f>
        <v>500</v>
      </c>
      <c r="D147" s="53">
        <f>'МО г.Ртищево'!E107</f>
        <v>325</v>
      </c>
      <c r="E147" s="53">
        <f>'МО г.Ртищево'!F107</f>
        <v>0</v>
      </c>
      <c r="F147" s="65">
        <f t="shared" si="6"/>
        <v>0</v>
      </c>
      <c r="G147" s="65">
        <f t="shared" si="7"/>
        <v>0</v>
      </c>
    </row>
    <row r="148" spans="1:7" ht="39.75" customHeight="1">
      <c r="A148" s="63"/>
      <c r="B148" s="79" t="s">
        <v>424</v>
      </c>
      <c r="C148" s="53">
        <f>'Кр-звезда'!D65+Макарово!D69+Салтыковка!D64+Урусово!D64+'Ш-Голицыно'!D67</f>
        <v>40</v>
      </c>
      <c r="D148" s="53">
        <f>'Кр-звезда'!E65+Макарово!E69+Салтыковка!E64+Урусово!E64+'Ш-Голицыно'!E67</f>
        <v>14.000000000000002</v>
      </c>
      <c r="E148" s="53">
        <f>'Кр-звезда'!F65+Макарово!F69+Салтыковка!F64+Урусово!F64+'Ш-Голицыно'!F67</f>
        <v>0</v>
      </c>
      <c r="F148" s="65">
        <f t="shared" si="6"/>
        <v>0</v>
      </c>
      <c r="G148" s="65">
        <f t="shared" si="7"/>
        <v>0</v>
      </c>
    </row>
    <row r="149" spans="1:7" ht="52.5" customHeight="1">
      <c r="A149" s="63"/>
      <c r="B149" s="79" t="s">
        <v>426</v>
      </c>
      <c r="C149" s="53">
        <f>Урусово!D65+Октябрьский!D66+'Кр-звезда'!D66+'Ш-Голицыно'!D68+Макарово!D67+Салтыковка!D65</f>
        <v>112</v>
      </c>
      <c r="D149" s="53">
        <f>Урусово!E65+Октябрьский!E66+'Кр-звезда'!E66+'Ш-Голицыно'!E68+Макарово!E67+Салтыковка!E65</f>
        <v>100</v>
      </c>
      <c r="E149" s="53">
        <f>Урусово!F65+Октябрьский!F66+'Кр-звезда'!F66+'Ш-Голицыно'!F68+Макарово!F67+Салтыковка!F65</f>
        <v>59.4</v>
      </c>
      <c r="F149" s="65">
        <f t="shared" si="6"/>
        <v>0.5303571428571429</v>
      </c>
      <c r="G149" s="65">
        <f t="shared" si="7"/>
        <v>0.594</v>
      </c>
    </row>
    <row r="150" spans="1:7" ht="26.25" customHeight="1">
      <c r="A150" s="63"/>
      <c r="B150" s="79" t="s">
        <v>428</v>
      </c>
      <c r="C150" s="53">
        <f>'Кр-звезда'!D67+Макарово!D68</f>
        <v>800</v>
      </c>
      <c r="D150" s="53">
        <f>'Кр-звезда'!E67+Макарово!E68</f>
        <v>590</v>
      </c>
      <c r="E150" s="53">
        <f>'Кр-звезда'!F67+Макарово!F68</f>
        <v>0</v>
      </c>
      <c r="F150" s="65">
        <f t="shared" si="6"/>
        <v>0</v>
      </c>
      <c r="G150" s="65">
        <v>0</v>
      </c>
    </row>
    <row r="151" spans="1:7" ht="33.75" customHeight="1">
      <c r="A151" s="63"/>
      <c r="B151" s="79" t="s">
        <v>447</v>
      </c>
      <c r="C151" s="53">
        <f>'Ш-Голицыно'!D69+Салтыковка!D66</f>
        <v>885.6</v>
      </c>
      <c r="D151" s="53">
        <f>'Ш-Голицыно'!E69+Салтыковка!E66</f>
        <v>885.6</v>
      </c>
      <c r="E151" s="53">
        <f>'Ш-Голицыно'!F69+Салтыковка!F66</f>
        <v>0</v>
      </c>
      <c r="F151" s="65">
        <f t="shared" si="6"/>
        <v>0</v>
      </c>
      <c r="G151" s="65">
        <v>0</v>
      </c>
    </row>
    <row r="152" spans="1:7" ht="34.5" customHeight="1">
      <c r="A152" s="63"/>
      <c r="B152" s="79" t="s">
        <v>439</v>
      </c>
      <c r="C152" s="53">
        <f>Октябрьский!D67</f>
        <v>250.4</v>
      </c>
      <c r="D152" s="53">
        <f>Октябрьский!E67</f>
        <v>250.4</v>
      </c>
      <c r="E152" s="53">
        <f>Октябрьский!F67</f>
        <v>0</v>
      </c>
      <c r="F152" s="65">
        <f t="shared" si="6"/>
        <v>0</v>
      </c>
      <c r="G152" s="65">
        <v>0</v>
      </c>
    </row>
    <row r="153" spans="1:7" ht="26.25" customHeight="1">
      <c r="A153" s="63"/>
      <c r="B153" s="79" t="s">
        <v>430</v>
      </c>
      <c r="C153" s="53">
        <f>'Кр-звезда'!D68</f>
        <v>100</v>
      </c>
      <c r="D153" s="53">
        <f>'Кр-звезда'!E68</f>
        <v>100</v>
      </c>
      <c r="E153" s="53">
        <f>'Кр-звезда'!F68</f>
        <v>0</v>
      </c>
      <c r="F153" s="65">
        <f t="shared" si="6"/>
        <v>0</v>
      </c>
      <c r="G153" s="65">
        <v>0</v>
      </c>
    </row>
    <row r="154" spans="1:7" ht="34.5" customHeight="1">
      <c r="A154" s="63"/>
      <c r="B154" s="79" t="s">
        <v>520</v>
      </c>
      <c r="C154" s="53">
        <f>'Ш-Голицыно'!D70</f>
        <v>4</v>
      </c>
      <c r="D154" s="53">
        <f>'Ш-Голицыно'!E70</f>
        <v>4</v>
      </c>
      <c r="E154" s="53">
        <f>'Ш-Голицыно'!F70</f>
        <v>0</v>
      </c>
      <c r="F154" s="65">
        <f t="shared" si="6"/>
        <v>0</v>
      </c>
      <c r="G154" s="65">
        <v>0</v>
      </c>
    </row>
    <row r="155" spans="1:7" ht="32.25" customHeight="1">
      <c r="A155" s="63"/>
      <c r="B155" s="215" t="s">
        <v>448</v>
      </c>
      <c r="C155" s="53">
        <f>'Ш-Голицыно'!D71+Урусово!D66+Салтыковка!D67+Октябрьский!D68</f>
        <v>410</v>
      </c>
      <c r="D155" s="53">
        <f>'Ш-Голицыно'!E71+Урусово!E66+Салтыковка!E67+Октябрьский!E68</f>
        <v>324</v>
      </c>
      <c r="E155" s="53">
        <f>'Ш-Голицыно'!F71+Урусово!F66+Салтыковка!F67+Октябрьский!F68</f>
        <v>0</v>
      </c>
      <c r="F155" s="65">
        <f t="shared" si="6"/>
        <v>0</v>
      </c>
      <c r="G155" s="65">
        <v>0</v>
      </c>
    </row>
    <row r="156" spans="1:7" ht="27.75" customHeight="1">
      <c r="A156" s="63"/>
      <c r="B156" s="215" t="s">
        <v>442</v>
      </c>
      <c r="C156" s="53">
        <f>Октябрьский!D69</f>
        <v>5</v>
      </c>
      <c r="D156" s="53">
        <f>Октябрьский!E69</f>
        <v>0</v>
      </c>
      <c r="E156" s="53">
        <f>Октябрьский!F69</f>
        <v>0</v>
      </c>
      <c r="F156" s="65">
        <f t="shared" si="6"/>
        <v>0</v>
      </c>
      <c r="G156" s="65">
        <v>0</v>
      </c>
    </row>
    <row r="157" spans="1:7" ht="39" customHeight="1">
      <c r="A157" s="63"/>
      <c r="B157" s="215" t="s">
        <v>434</v>
      </c>
      <c r="C157" s="53">
        <f>Макарово!D70+Салтыковка!D68</f>
        <v>50</v>
      </c>
      <c r="D157" s="53">
        <f>Макарово!E70+Салтыковка!E68</f>
        <v>22</v>
      </c>
      <c r="E157" s="53">
        <f>Макарово!F70+Салтыковка!F68</f>
        <v>0</v>
      </c>
      <c r="F157" s="65">
        <f t="shared" si="6"/>
        <v>0</v>
      </c>
      <c r="G157" s="65">
        <f t="shared" si="7"/>
        <v>0</v>
      </c>
    </row>
    <row r="158" spans="1:7" ht="38.25" customHeight="1">
      <c r="A158" s="63"/>
      <c r="B158" s="215" t="s">
        <v>440</v>
      </c>
      <c r="C158" s="53">
        <f>Октябрьский!D70+Салтыковка!D69</f>
        <v>47</v>
      </c>
      <c r="D158" s="53">
        <f>Октябрьский!E70+Салтыковка!E69</f>
        <v>40</v>
      </c>
      <c r="E158" s="53">
        <f>Октябрьский!F70+Салтыковка!F69</f>
        <v>0</v>
      </c>
      <c r="F158" s="65">
        <f t="shared" si="6"/>
        <v>0</v>
      </c>
      <c r="G158" s="65">
        <v>0</v>
      </c>
    </row>
    <row r="159" spans="1:7" ht="30.75" customHeight="1">
      <c r="A159" s="63"/>
      <c r="B159" s="215" t="s">
        <v>452</v>
      </c>
      <c r="C159" s="53">
        <f>Урусово!D67+'Кр-звезда'!D69</f>
        <v>30.6</v>
      </c>
      <c r="D159" s="53">
        <f>Урусово!E67+'Кр-звезда'!E69</f>
        <v>20</v>
      </c>
      <c r="E159" s="53">
        <f>Урусово!F67+'Кр-звезда'!F69</f>
        <v>20</v>
      </c>
      <c r="F159" s="65">
        <f t="shared" si="6"/>
        <v>0.6535947712418301</v>
      </c>
      <c r="G159" s="65">
        <v>0</v>
      </c>
    </row>
    <row r="160" spans="1:7" ht="29.25" customHeight="1">
      <c r="A160" s="63"/>
      <c r="B160" s="215" t="s">
        <v>441</v>
      </c>
      <c r="C160" s="53">
        <f>Октябрьский!D71</f>
        <v>150</v>
      </c>
      <c r="D160" s="53">
        <f>Октябрьский!E71</f>
        <v>52.5</v>
      </c>
      <c r="E160" s="53">
        <f>Октябрьский!F71</f>
        <v>0</v>
      </c>
      <c r="F160" s="65">
        <f t="shared" si="6"/>
        <v>0</v>
      </c>
      <c r="G160" s="65">
        <f t="shared" si="7"/>
        <v>0</v>
      </c>
    </row>
    <row r="161" spans="1:7" ht="69.75" customHeight="1">
      <c r="A161" s="63"/>
      <c r="B161" s="79" t="s">
        <v>548</v>
      </c>
      <c r="C161" s="53">
        <f>'МО г.Ртищево'!D108</f>
        <v>24</v>
      </c>
      <c r="D161" s="53">
        <f>'МО г.Ртищево'!E108</f>
        <v>24</v>
      </c>
      <c r="E161" s="53">
        <f>'МО г.Ртищево'!F108</f>
        <v>0</v>
      </c>
      <c r="F161" s="65">
        <f t="shared" si="6"/>
        <v>0</v>
      </c>
      <c r="G161" s="65">
        <f t="shared" si="7"/>
        <v>0</v>
      </c>
    </row>
    <row r="162" spans="1:7" ht="43.5" customHeight="1">
      <c r="A162" s="63"/>
      <c r="B162" s="79" t="s">
        <v>550</v>
      </c>
      <c r="C162" s="53">
        <f>'МО г.Ртищево'!D109</f>
        <v>1200</v>
      </c>
      <c r="D162" s="53">
        <f>'МО г.Ртищево'!E109</f>
        <v>360</v>
      </c>
      <c r="E162" s="53">
        <f>'МО г.Ртищево'!F109</f>
        <v>0</v>
      </c>
      <c r="F162" s="65">
        <f t="shared" si="6"/>
        <v>0</v>
      </c>
      <c r="G162" s="65">
        <f t="shared" si="7"/>
        <v>0</v>
      </c>
    </row>
    <row r="163" spans="1:7" ht="49.5" customHeight="1">
      <c r="A163" s="63"/>
      <c r="B163" s="213" t="s">
        <v>492</v>
      </c>
      <c r="C163" s="53">
        <f>C164+C165+C166</f>
        <v>789</v>
      </c>
      <c r="D163" s="53">
        <f>D164+D165+D166</f>
        <v>0</v>
      </c>
      <c r="E163" s="53">
        <f>E164+E165+E166</f>
        <v>0</v>
      </c>
      <c r="F163" s="65">
        <f t="shared" si="6"/>
        <v>0</v>
      </c>
      <c r="G163" s="65">
        <v>0</v>
      </c>
    </row>
    <row r="164" spans="1:7" ht="95.25" customHeight="1">
      <c r="A164" s="63"/>
      <c r="B164" s="79" t="s">
        <v>466</v>
      </c>
      <c r="C164" s="53">
        <f>'Кр-звезда'!D71+Макарово!D72+Октябрьский!D73+Салтыковка!D71+Урусово!D69+'Ш-Голицыно'!D73</f>
        <v>330</v>
      </c>
      <c r="D164" s="53">
        <f>'Кр-звезда'!E71+Макарово!E72+Октябрьский!E73+Салтыковка!E71+Урусово!E69+'Ш-Голицыно'!E73</f>
        <v>0</v>
      </c>
      <c r="E164" s="53">
        <f>'Кр-звезда'!F71+Макарово!F72+Октябрьский!F73+Салтыковка!F71+Урусово!F69+'Ш-Голицыно'!F73</f>
        <v>0</v>
      </c>
      <c r="F164" s="65">
        <f t="shared" si="6"/>
        <v>0</v>
      </c>
      <c r="G164" s="65">
        <v>0</v>
      </c>
    </row>
    <row r="165" spans="1:7" ht="81" customHeight="1">
      <c r="A165" s="63"/>
      <c r="B165" s="79" t="s">
        <v>467</v>
      </c>
      <c r="C165" s="53">
        <f>'Кр-звезда'!D72+Макарово!D73+Октябрьский!D74+Салтыковка!D72+Урусово!D70+'Ш-Голицыно'!D74</f>
        <v>99</v>
      </c>
      <c r="D165" s="53">
        <f>'Кр-звезда'!E72+Макарово!E73+Октябрьский!E74+Салтыковка!E72+Урусово!E70+'Ш-Голицыно'!E74</f>
        <v>0</v>
      </c>
      <c r="E165" s="53">
        <f>'Кр-звезда'!F72+Макарово!F73+Октябрьский!F74+Салтыковка!F72+Урусово!F70+'Ш-Голицыно'!F74</f>
        <v>0</v>
      </c>
      <c r="F165" s="65">
        <f t="shared" si="6"/>
        <v>0</v>
      </c>
      <c r="G165" s="65">
        <v>0</v>
      </c>
    </row>
    <row r="166" spans="1:7" ht="81.75" customHeight="1">
      <c r="A166" s="63"/>
      <c r="B166" s="79" t="s">
        <v>474</v>
      </c>
      <c r="C166" s="53">
        <f>Макарово!D74+Октябрьский!D75+Салтыковка!D73+'Кр-звезда'!D79+Урусово!D77</f>
        <v>360</v>
      </c>
      <c r="D166" s="53">
        <f>Макарово!E74+Октябрьский!E75+Салтыковка!E73+'Кр-звезда'!E79+Урусово!E77</f>
        <v>0</v>
      </c>
      <c r="E166" s="53">
        <f>Макарово!F74+Октябрьский!F75+Салтыковка!F73+'Кр-звезда'!F79+Урусово!F77</f>
        <v>0</v>
      </c>
      <c r="F166" s="65">
        <f t="shared" si="6"/>
        <v>0</v>
      </c>
      <c r="G166" s="65">
        <v>0</v>
      </c>
    </row>
    <row r="167" spans="1:7" ht="51" customHeight="1">
      <c r="A167" s="63"/>
      <c r="B167" s="62" t="s">
        <v>314</v>
      </c>
      <c r="C167" s="53">
        <f>C168+C169</f>
        <v>8481</v>
      </c>
      <c r="D167" s="53">
        <f>D168+D169</f>
        <v>8481</v>
      </c>
      <c r="E167" s="53">
        <f>E168+E169</f>
        <v>6.1</v>
      </c>
      <c r="F167" s="65">
        <f t="shared" si="6"/>
        <v>0.0007192548048579176</v>
      </c>
      <c r="G167" s="65">
        <f t="shared" si="7"/>
        <v>0.0007192548048579176</v>
      </c>
    </row>
    <row r="168" spans="1:7" ht="66" customHeight="1">
      <c r="A168" s="63"/>
      <c r="B168" s="79" t="s">
        <v>516</v>
      </c>
      <c r="C168" s="53">
        <f>'МО г.Ртищево'!D111</f>
        <v>272.6</v>
      </c>
      <c r="D168" s="53">
        <f>'МО г.Ртищево'!E111</f>
        <v>272.6</v>
      </c>
      <c r="E168" s="53">
        <f>'МО г.Ртищево'!F111</f>
        <v>6.1</v>
      </c>
      <c r="F168" s="65">
        <f t="shared" si="6"/>
        <v>0.02237710931768158</v>
      </c>
      <c r="G168" s="65">
        <f t="shared" si="7"/>
        <v>0.02237710931768158</v>
      </c>
    </row>
    <row r="169" spans="1:7" ht="30.75" customHeight="1">
      <c r="A169" s="63"/>
      <c r="B169" s="79" t="s">
        <v>518</v>
      </c>
      <c r="C169" s="53">
        <f>C170+C171+C172</f>
        <v>8208.4</v>
      </c>
      <c r="D169" s="53">
        <f>D170+D171+D172</f>
        <v>8208.4</v>
      </c>
      <c r="E169" s="53">
        <f>E170+E171+E172</f>
        <v>0</v>
      </c>
      <c r="F169" s="65">
        <f t="shared" si="6"/>
        <v>0</v>
      </c>
      <c r="G169" s="65">
        <v>0</v>
      </c>
    </row>
    <row r="170" spans="1:7" ht="39" customHeight="1">
      <c r="A170" s="63"/>
      <c r="B170" s="79" t="s">
        <v>507</v>
      </c>
      <c r="C170" s="120">
        <f>'МО г.Ртищево'!D113</f>
        <v>162.5</v>
      </c>
      <c r="D170" s="120">
        <f>'МО г.Ртищево'!E113</f>
        <v>162.5</v>
      </c>
      <c r="E170" s="120">
        <f>'МО г.Ртищево'!F113</f>
        <v>0</v>
      </c>
      <c r="F170" s="65">
        <f t="shared" si="6"/>
        <v>0</v>
      </c>
      <c r="G170" s="65">
        <v>0</v>
      </c>
    </row>
    <row r="171" spans="1:7" ht="49.5" customHeight="1">
      <c r="A171" s="63"/>
      <c r="B171" s="79" t="s">
        <v>508</v>
      </c>
      <c r="C171" s="120">
        <f>'МО г.Ртищево'!D114</f>
        <v>7963.8</v>
      </c>
      <c r="D171" s="120">
        <f>'МО г.Ртищево'!E114</f>
        <v>7963.8</v>
      </c>
      <c r="E171" s="120">
        <f>'МО г.Ртищево'!F114</f>
        <v>0</v>
      </c>
      <c r="F171" s="65">
        <f t="shared" si="6"/>
        <v>0</v>
      </c>
      <c r="G171" s="65">
        <v>0</v>
      </c>
    </row>
    <row r="172" spans="1:7" ht="36" customHeight="1">
      <c r="A172" s="63"/>
      <c r="B172" s="79" t="s">
        <v>509</v>
      </c>
      <c r="C172" s="120">
        <f>'МО г.Ртищево'!D115</f>
        <v>82.1</v>
      </c>
      <c r="D172" s="120">
        <f>'МО г.Ртищево'!E115</f>
        <v>82.1</v>
      </c>
      <c r="E172" s="120">
        <f>'МО г.Ртищево'!F115</f>
        <v>0</v>
      </c>
      <c r="F172" s="65">
        <f t="shared" si="6"/>
        <v>0</v>
      </c>
      <c r="G172" s="65">
        <v>0</v>
      </c>
    </row>
    <row r="173" spans="1:7" ht="35.25" customHeight="1">
      <c r="A173" s="67" t="s">
        <v>37</v>
      </c>
      <c r="B173" s="62" t="s">
        <v>38</v>
      </c>
      <c r="C173" s="64">
        <f>C174+C175+C177+C178+C176</f>
        <v>520271.00000000006</v>
      </c>
      <c r="D173" s="64">
        <f>D174+D175+D177+D178+D176</f>
        <v>312175.2</v>
      </c>
      <c r="E173" s="64">
        <f>E174+E175+E177+E178+E176</f>
        <v>180989.3</v>
      </c>
      <c r="F173" s="65">
        <f t="shared" si="6"/>
        <v>0.34787504973369643</v>
      </c>
      <c r="G173" s="65">
        <f t="shared" si="7"/>
        <v>0.5797683480302086</v>
      </c>
    </row>
    <row r="174" spans="1:7" ht="24.75" customHeight="1">
      <c r="A174" s="63" t="s">
        <v>39</v>
      </c>
      <c r="B174" s="66" t="s">
        <v>127</v>
      </c>
      <c r="C174" s="53">
        <f>МР!D97</f>
        <v>164889.7</v>
      </c>
      <c r="D174" s="53">
        <f>МР!E97</f>
        <v>87831</v>
      </c>
      <c r="E174" s="53">
        <f>МР!F97</f>
        <v>57337.1</v>
      </c>
      <c r="F174" s="65">
        <f t="shared" si="6"/>
        <v>0.3477300280126654</v>
      </c>
      <c r="G174" s="65">
        <f t="shared" si="7"/>
        <v>0.6528116496453416</v>
      </c>
    </row>
    <row r="175" spans="1:7" ht="24.75" customHeight="1">
      <c r="A175" s="63" t="s">
        <v>40</v>
      </c>
      <c r="B175" s="66" t="s">
        <v>128</v>
      </c>
      <c r="C175" s="53">
        <f>МР!D98</f>
        <v>297284.9</v>
      </c>
      <c r="D175" s="53">
        <f>МР!E98</f>
        <v>192251.1</v>
      </c>
      <c r="E175" s="53">
        <f>МР!F98</f>
        <v>105117.1</v>
      </c>
      <c r="F175" s="65">
        <f t="shared" si="6"/>
        <v>0.3535904447215449</v>
      </c>
      <c r="G175" s="65">
        <f t="shared" si="7"/>
        <v>0.5467698234236371</v>
      </c>
    </row>
    <row r="176" spans="1:7" ht="24.75" customHeight="1">
      <c r="A176" s="63" t="s">
        <v>230</v>
      </c>
      <c r="B176" s="66" t="s">
        <v>231</v>
      </c>
      <c r="C176" s="53">
        <f>МР!D99+'МО г.Ртищево'!D117</f>
        <v>28397.4</v>
      </c>
      <c r="D176" s="53">
        <f>МР!E99+'МО г.Ртищево'!E117</f>
        <v>14789</v>
      </c>
      <c r="E176" s="53">
        <f>МР!F99+'МО г.Ртищево'!F117</f>
        <v>10431.9</v>
      </c>
      <c r="F176" s="65">
        <f t="shared" si="6"/>
        <v>0.3673540535401128</v>
      </c>
      <c r="G176" s="65">
        <f t="shared" si="7"/>
        <v>0.7053823787950504</v>
      </c>
    </row>
    <row r="177" spans="1:7" ht="24.75" customHeight="1">
      <c r="A177" s="63" t="s">
        <v>41</v>
      </c>
      <c r="B177" s="66" t="s">
        <v>42</v>
      </c>
      <c r="C177" s="53">
        <f>МР!D100+'Кр-звезда'!D78+Макарово!D80+Октябрьский!D81+Салтыковка!D79+Урусово!D76+'Ш-Голицыно'!D80</f>
        <v>4809.7</v>
      </c>
      <c r="D177" s="53">
        <f>МР!E100+'Кр-звезда'!E78+Макарово!E80+Октябрьский!E81+Салтыковка!E79+Урусово!E76+'Ш-Голицыно'!E80</f>
        <v>4554.4</v>
      </c>
      <c r="E177" s="53">
        <f>МР!F100+'Кр-звезда'!F78+Макарово!F80+Октябрьский!F81+Салтыковка!F79+Урусово!F76+'Ш-Голицыно'!F80</f>
        <v>395.9</v>
      </c>
      <c r="F177" s="65">
        <f t="shared" si="6"/>
        <v>0.082312826163794</v>
      </c>
      <c r="G177" s="65">
        <f t="shared" si="7"/>
        <v>0.08692692780607764</v>
      </c>
    </row>
    <row r="178" spans="1:7" ht="24.75" customHeight="1">
      <c r="A178" s="63" t="s">
        <v>43</v>
      </c>
      <c r="B178" s="66" t="s">
        <v>233</v>
      </c>
      <c r="C178" s="53">
        <f>МР!D101</f>
        <v>24889.3</v>
      </c>
      <c r="D178" s="53">
        <f>МР!E101</f>
        <v>12749.7</v>
      </c>
      <c r="E178" s="53">
        <f>МР!F101</f>
        <v>7707.3</v>
      </c>
      <c r="F178" s="65">
        <f t="shared" si="6"/>
        <v>0.3096631885991169</v>
      </c>
      <c r="G178" s="65">
        <f t="shared" si="7"/>
        <v>0.6045083413727381</v>
      </c>
    </row>
    <row r="179" spans="1:7" ht="24.75" customHeight="1">
      <c r="A179" s="67" t="s">
        <v>44</v>
      </c>
      <c r="B179" s="62" t="s">
        <v>131</v>
      </c>
      <c r="C179" s="64">
        <f>C180+C181</f>
        <v>91904.29999999999</v>
      </c>
      <c r="D179" s="64">
        <f>D180+D181</f>
        <v>54231.2</v>
      </c>
      <c r="E179" s="64">
        <f>E180+E181</f>
        <v>38560.8</v>
      </c>
      <c r="F179" s="65">
        <f aca="true" t="shared" si="8" ref="F179:F197">E179/C179</f>
        <v>0.4195755802503257</v>
      </c>
      <c r="G179" s="65">
        <f aca="true" t="shared" si="9" ref="G179:G197">E179/D179</f>
        <v>0.7110445647523935</v>
      </c>
    </row>
    <row r="180" spans="1:7" ht="24.75" customHeight="1">
      <c r="A180" s="63" t="s">
        <v>45</v>
      </c>
      <c r="B180" s="66" t="s">
        <v>46</v>
      </c>
      <c r="C180" s="53">
        <f>МР!D103</f>
        <v>71575.7</v>
      </c>
      <c r="D180" s="53">
        <f>МР!E103</f>
        <v>41836.9</v>
      </c>
      <c r="E180" s="53">
        <f>МР!F103</f>
        <v>28319.3</v>
      </c>
      <c r="F180" s="65">
        <f t="shared" si="8"/>
        <v>0.39565522935856723</v>
      </c>
      <c r="G180" s="65">
        <f t="shared" si="9"/>
        <v>0.6768976668921454</v>
      </c>
    </row>
    <row r="181" spans="1:7" ht="24.75" customHeight="1">
      <c r="A181" s="63" t="s">
        <v>47</v>
      </c>
      <c r="B181" s="66" t="s">
        <v>254</v>
      </c>
      <c r="C181" s="53">
        <f>МР!D104</f>
        <v>20328.6</v>
      </c>
      <c r="D181" s="53">
        <f>МР!E104</f>
        <v>12394.3</v>
      </c>
      <c r="E181" s="53">
        <f>МР!F104</f>
        <v>10241.5</v>
      </c>
      <c r="F181" s="65">
        <f t="shared" si="8"/>
        <v>0.5037976053441949</v>
      </c>
      <c r="G181" s="65">
        <f t="shared" si="9"/>
        <v>0.8263072541410165</v>
      </c>
    </row>
    <row r="182" spans="1:7" ht="24.75" customHeight="1">
      <c r="A182" s="67" t="s">
        <v>48</v>
      </c>
      <c r="B182" s="62" t="s">
        <v>49</v>
      </c>
      <c r="C182" s="64">
        <f>C183+C184+C186+C185+C187+C188+C189</f>
        <v>24755</v>
      </c>
      <c r="D182" s="64">
        <f>D183+D184+D186+D185+D187+D188+D189</f>
        <v>15918.1</v>
      </c>
      <c r="E182" s="64">
        <f>E183+E184+E186+E185+E187+E188+E189</f>
        <v>9704.400000000001</v>
      </c>
      <c r="F182" s="65">
        <f t="shared" si="8"/>
        <v>0.392017774187033</v>
      </c>
      <c r="G182" s="65">
        <f t="shared" si="9"/>
        <v>0.6096456235354722</v>
      </c>
    </row>
    <row r="183" spans="1:7" ht="36.75" customHeight="1">
      <c r="A183" s="63" t="s">
        <v>50</v>
      </c>
      <c r="B183" s="99" t="s">
        <v>167</v>
      </c>
      <c r="C183" s="53">
        <f>МР!D106+'МО г.Ртищево'!D119+'Кр-звезда'!D81+Макарово!D79+Октябрьский!D83+Салтыковка!D81+Урусово!D79+'Ш-Голицыно'!D82</f>
        <v>2306.1</v>
      </c>
      <c r="D183" s="53">
        <f>МР!E106+'МО г.Ртищево'!E119+'Кр-звезда'!E81+Макарово!E79+Октябрьский!E83+Салтыковка!E81+Урусово!E79+'Ш-Голицыно'!E82</f>
        <v>1156</v>
      </c>
      <c r="E183" s="53">
        <f>МР!F106+'МО г.Ртищево'!F119+'Кр-звезда'!F81+Макарово!F79+Октябрьский!F83+Салтыковка!F81+Урусово!F79+'Ш-Голицыно'!F82</f>
        <v>743.9000000000001</v>
      </c>
      <c r="F183" s="65">
        <f t="shared" si="8"/>
        <v>0.3225792463466459</v>
      </c>
      <c r="G183" s="65">
        <f t="shared" si="9"/>
        <v>0.6435121107266437</v>
      </c>
    </row>
    <row r="184" spans="1:7" ht="36.75" customHeight="1">
      <c r="A184" s="63"/>
      <c r="B184" s="99" t="s">
        <v>219</v>
      </c>
      <c r="C184" s="53">
        <f>МР!D107</f>
        <v>15066.3</v>
      </c>
      <c r="D184" s="53">
        <f>МР!E107</f>
        <v>10178.5</v>
      </c>
      <c r="E184" s="53">
        <f>МР!F107</f>
        <v>6566.8</v>
      </c>
      <c r="F184" s="65">
        <f t="shared" si="8"/>
        <v>0.4358601647385224</v>
      </c>
      <c r="G184" s="65">
        <f t="shared" si="9"/>
        <v>0.6451638257110577</v>
      </c>
    </row>
    <row r="185" spans="1:7" ht="70.5" customHeight="1">
      <c r="A185" s="63" t="s">
        <v>51</v>
      </c>
      <c r="B185" s="66" t="s">
        <v>147</v>
      </c>
      <c r="C185" s="53">
        <f>'МО г.Ртищево'!D120</f>
        <v>51.3</v>
      </c>
      <c r="D185" s="53">
        <f>'МО г.Ртищево'!E120</f>
        <v>25.5</v>
      </c>
      <c r="E185" s="53">
        <f>'МО г.Ртищево'!F120</f>
        <v>17</v>
      </c>
      <c r="F185" s="65">
        <f t="shared" si="8"/>
        <v>0.33138401559454195</v>
      </c>
      <c r="G185" s="65">
        <f t="shared" si="9"/>
        <v>0.6666666666666666</v>
      </c>
    </row>
    <row r="186" spans="1:7" ht="50.25" customHeight="1">
      <c r="A186" s="63" t="s">
        <v>52</v>
      </c>
      <c r="B186" s="66" t="s">
        <v>213</v>
      </c>
      <c r="C186" s="53">
        <f>МР!D115</f>
        <v>6471.7</v>
      </c>
      <c r="D186" s="53">
        <f>МР!E115</f>
        <v>3713.5</v>
      </c>
      <c r="E186" s="53">
        <f>МР!F115</f>
        <v>2376.7</v>
      </c>
      <c r="F186" s="65">
        <f t="shared" si="8"/>
        <v>0.36724508243583603</v>
      </c>
      <c r="G186" s="65">
        <f t="shared" si="9"/>
        <v>0.6400161572640366</v>
      </c>
    </row>
    <row r="187" spans="1:7" ht="36.75" customHeight="1">
      <c r="A187" s="63"/>
      <c r="B187" s="99" t="s">
        <v>371</v>
      </c>
      <c r="C187" s="53">
        <f>МР!D108</f>
        <v>15</v>
      </c>
      <c r="D187" s="53">
        <f>МР!E108</f>
        <v>0</v>
      </c>
      <c r="E187" s="53">
        <f>МР!F108</f>
        <v>0</v>
      </c>
      <c r="F187" s="65">
        <f t="shared" si="8"/>
        <v>0</v>
      </c>
      <c r="G187" s="65">
        <v>0</v>
      </c>
    </row>
    <row r="188" spans="1:7" ht="48.75" customHeight="1">
      <c r="A188" s="63"/>
      <c r="B188" s="99" t="s">
        <v>308</v>
      </c>
      <c r="C188" s="53">
        <f>МР!D109</f>
        <v>425.7</v>
      </c>
      <c r="D188" s="53">
        <f>МР!E109</f>
        <v>425.7</v>
      </c>
      <c r="E188" s="53">
        <f>МР!F109</f>
        <v>0</v>
      </c>
      <c r="F188" s="65">
        <f t="shared" si="8"/>
        <v>0</v>
      </c>
      <c r="G188" s="65">
        <v>0</v>
      </c>
    </row>
    <row r="189" spans="1:7" ht="48.75" customHeight="1">
      <c r="A189" s="63"/>
      <c r="B189" s="99" t="s">
        <v>311</v>
      </c>
      <c r="C189" s="53">
        <f>МР!D110</f>
        <v>418.9</v>
      </c>
      <c r="D189" s="53">
        <f>МР!E110</f>
        <v>418.9</v>
      </c>
      <c r="E189" s="53">
        <f>МР!F110</f>
        <v>0</v>
      </c>
      <c r="F189" s="65">
        <f t="shared" si="8"/>
        <v>0</v>
      </c>
      <c r="G189" s="65">
        <v>0</v>
      </c>
    </row>
    <row r="190" spans="1:7" ht="52.5" customHeight="1">
      <c r="A190" s="67" t="s">
        <v>53</v>
      </c>
      <c r="B190" s="98" t="s">
        <v>111</v>
      </c>
      <c r="C190" s="64">
        <f>C191+C192</f>
        <v>34099.9</v>
      </c>
      <c r="D190" s="64">
        <f>D191+D192</f>
        <v>17000.1</v>
      </c>
      <c r="E190" s="64">
        <f>E191+E192</f>
        <v>12283.4</v>
      </c>
      <c r="F190" s="65">
        <f t="shared" si="8"/>
        <v>0.3602180651556163</v>
      </c>
      <c r="G190" s="65">
        <f t="shared" si="9"/>
        <v>0.7225486908900536</v>
      </c>
    </row>
    <row r="191" spans="1:7" ht="34.5" customHeight="1">
      <c r="A191" s="63" t="s">
        <v>54</v>
      </c>
      <c r="B191" s="66" t="s">
        <v>112</v>
      </c>
      <c r="C191" s="53">
        <f>'МО г.Ртищево'!D122</f>
        <v>33349.9</v>
      </c>
      <c r="D191" s="53">
        <f>'МО г.Ртищево'!E122</f>
        <v>16616.5</v>
      </c>
      <c r="E191" s="53">
        <f>'МО г.Ртищево'!F122</f>
        <v>12018.4</v>
      </c>
      <c r="F191" s="65">
        <f t="shared" si="8"/>
        <v>0.3603728946713483</v>
      </c>
      <c r="G191" s="65">
        <f t="shared" si="9"/>
        <v>0.723281076038877</v>
      </c>
    </row>
    <row r="192" spans="1:7" ht="34.5" customHeight="1">
      <c r="A192" s="87" t="s">
        <v>113</v>
      </c>
      <c r="B192" s="66" t="s">
        <v>114</v>
      </c>
      <c r="C192" s="53">
        <f>МР!D117</f>
        <v>750</v>
      </c>
      <c r="D192" s="53">
        <f>МР!E117</f>
        <v>383.6</v>
      </c>
      <c r="E192" s="53">
        <f>МР!F117</f>
        <v>265</v>
      </c>
      <c r="F192" s="65">
        <f t="shared" si="8"/>
        <v>0.35333333333333333</v>
      </c>
      <c r="G192" s="65">
        <f t="shared" si="9"/>
        <v>0.6908237747653806</v>
      </c>
    </row>
    <row r="193" spans="1:7" ht="34.5" customHeight="1">
      <c r="A193" s="67" t="s">
        <v>115</v>
      </c>
      <c r="B193" s="98" t="s">
        <v>116</v>
      </c>
      <c r="C193" s="64">
        <f>C194</f>
        <v>760</v>
      </c>
      <c r="D193" s="64">
        <f>D194</f>
        <v>423.5</v>
      </c>
      <c r="E193" s="64">
        <f>E194</f>
        <v>385.79999999999995</v>
      </c>
      <c r="F193" s="65">
        <f t="shared" si="8"/>
        <v>0.5076315789473683</v>
      </c>
      <c r="G193" s="65">
        <f t="shared" si="9"/>
        <v>0.9109799291617472</v>
      </c>
    </row>
    <row r="194" spans="1:7" ht="34.5" customHeight="1">
      <c r="A194" s="87" t="s">
        <v>117</v>
      </c>
      <c r="B194" s="66" t="s">
        <v>118</v>
      </c>
      <c r="C194" s="53">
        <f>МР!D119+'МО г.Ртищево'!D124</f>
        <v>760</v>
      </c>
      <c r="D194" s="53">
        <f>МР!E119+'МО г.Ртищево'!E124</f>
        <v>423.5</v>
      </c>
      <c r="E194" s="53">
        <f>МР!F119+'МО г.Ртищево'!F124</f>
        <v>385.79999999999995</v>
      </c>
      <c r="F194" s="65">
        <f t="shared" si="8"/>
        <v>0.5076315789473683</v>
      </c>
      <c r="G194" s="65">
        <f t="shared" si="9"/>
        <v>0.9109799291617472</v>
      </c>
    </row>
    <row r="195" spans="1:7" ht="34.5" customHeight="1">
      <c r="A195" s="67" t="s">
        <v>119</v>
      </c>
      <c r="B195" s="98" t="s">
        <v>120</v>
      </c>
      <c r="C195" s="64">
        <f>C196</f>
        <v>5</v>
      </c>
      <c r="D195" s="64">
        <f>D196</f>
        <v>0</v>
      </c>
      <c r="E195" s="64">
        <f>E196</f>
        <v>0</v>
      </c>
      <c r="F195" s="65">
        <f t="shared" si="8"/>
        <v>0</v>
      </c>
      <c r="G195" s="65">
        <v>0</v>
      </c>
    </row>
    <row r="196" spans="1:7" ht="34.5" customHeight="1">
      <c r="A196" s="63" t="s">
        <v>121</v>
      </c>
      <c r="B196" s="98" t="s">
        <v>150</v>
      </c>
      <c r="C196" s="53">
        <f>МР!D121</f>
        <v>5</v>
      </c>
      <c r="D196" s="53">
        <f>МР!E121</f>
        <v>0</v>
      </c>
      <c r="E196" s="53">
        <f>МР!F121</f>
        <v>0</v>
      </c>
      <c r="F196" s="65">
        <f t="shared" si="8"/>
        <v>0</v>
      </c>
      <c r="G196" s="65">
        <v>0</v>
      </c>
    </row>
    <row r="197" spans="1:7" ht="22.5" customHeight="1">
      <c r="A197" s="63"/>
      <c r="B197" s="62" t="s">
        <v>55</v>
      </c>
      <c r="C197" s="64">
        <f>C44+C58+C60+C66+C108+C173+C179+C182+C190+C193+C195</f>
        <v>877202.0000000001</v>
      </c>
      <c r="D197" s="64">
        <f>D44+D58+D60+D66+D108+D173+D179+D182+D190+D193+D195</f>
        <v>524600.3</v>
      </c>
      <c r="E197" s="64">
        <f>E44+E58+E60+E66+E108+E173+E179+E182+E190+E193+E195</f>
        <v>288173.80000000005</v>
      </c>
      <c r="F197" s="65">
        <f t="shared" si="8"/>
        <v>0.32851475486831994</v>
      </c>
      <c r="G197" s="65">
        <f t="shared" si="9"/>
        <v>0.5493206923442476</v>
      </c>
    </row>
    <row r="198" spans="3:6" ht="18.75">
      <c r="C198" s="103"/>
      <c r="D198" s="103"/>
      <c r="E198" s="103"/>
      <c r="F198" s="216"/>
    </row>
    <row r="199" spans="3:6" ht="18">
      <c r="C199" s="103"/>
      <c r="D199" s="103"/>
      <c r="E199" s="103"/>
      <c r="F199" s="217"/>
    </row>
    <row r="200" spans="2:6" ht="18">
      <c r="B200" s="105" t="s">
        <v>281</v>
      </c>
      <c r="C200" s="103"/>
      <c r="D200" s="103"/>
      <c r="E200" s="103">
        <f>МР!F130+'МО г.Ртищево'!F133+'Кр-звезда'!F87+Макарово!F87+Октябрьский!F90+Салтыковка!F88+Урусово!F86+'Ш-Голицыно'!F89</f>
        <v>50689.500000000015</v>
      </c>
      <c r="F200" s="103"/>
    </row>
    <row r="201" spans="2:6" ht="18">
      <c r="B201" s="105"/>
      <c r="C201" s="103"/>
      <c r="D201" s="103"/>
      <c r="E201" s="103"/>
      <c r="F201" s="103"/>
    </row>
    <row r="202" spans="2:6" ht="18" hidden="1">
      <c r="B202" s="106" t="s">
        <v>287</v>
      </c>
      <c r="C202" s="103"/>
      <c r="D202" s="103"/>
      <c r="E202" s="103"/>
      <c r="F202" s="103"/>
    </row>
    <row r="203" spans="2:7" ht="18.75" hidden="1">
      <c r="B203" s="105" t="s">
        <v>71</v>
      </c>
      <c r="C203" s="103"/>
      <c r="D203" s="103"/>
      <c r="E203" s="103"/>
      <c r="F203" s="103"/>
      <c r="G203" s="107"/>
    </row>
    <row r="204" spans="2:6" ht="18" hidden="1">
      <c r="B204" s="105" t="s">
        <v>72</v>
      </c>
      <c r="C204" s="103"/>
      <c r="D204" s="103"/>
      <c r="E204" s="103"/>
      <c r="F204" s="103"/>
    </row>
    <row r="205" spans="2:6" ht="18" hidden="1">
      <c r="B205" s="105"/>
      <c r="C205" s="103"/>
      <c r="D205" s="103"/>
      <c r="E205" s="103"/>
      <c r="F205" s="103"/>
    </row>
    <row r="206" spans="2:7" ht="18.75" hidden="1">
      <c r="B206" s="105" t="s">
        <v>73</v>
      </c>
      <c r="C206" s="103"/>
      <c r="D206" s="103"/>
      <c r="E206" s="103"/>
      <c r="F206" s="103"/>
      <c r="G206" s="108"/>
    </row>
    <row r="207" spans="2:6" ht="18" hidden="1">
      <c r="B207" s="105" t="s">
        <v>74</v>
      </c>
      <c r="C207" s="103"/>
      <c r="D207" s="103"/>
      <c r="E207" s="103"/>
      <c r="F207" s="103"/>
    </row>
    <row r="208" spans="2:6" ht="18" hidden="1">
      <c r="B208" s="105"/>
      <c r="C208" s="103"/>
      <c r="D208" s="103"/>
      <c r="E208" s="103"/>
      <c r="F208" s="103"/>
    </row>
    <row r="209" spans="2:7" ht="18.75" hidden="1">
      <c r="B209" s="105" t="s">
        <v>75</v>
      </c>
      <c r="C209" s="103"/>
      <c r="D209" s="103"/>
      <c r="E209" s="103"/>
      <c r="F209" s="103"/>
      <c r="G209" s="218"/>
    </row>
    <row r="210" spans="2:6" ht="18" hidden="1">
      <c r="B210" s="105" t="s">
        <v>76</v>
      </c>
      <c r="C210" s="103"/>
      <c r="D210" s="103"/>
      <c r="E210" s="103"/>
      <c r="F210" s="103"/>
    </row>
    <row r="211" spans="2:6" ht="18">
      <c r="B211" s="106" t="s">
        <v>288</v>
      </c>
      <c r="C211" s="103"/>
      <c r="D211" s="103"/>
      <c r="E211" s="103">
        <f>МР!F141</f>
        <v>0</v>
      </c>
      <c r="F211" s="103"/>
    </row>
    <row r="212" spans="1:7" ht="18.75">
      <c r="A212" s="101"/>
      <c r="B212" s="106"/>
      <c r="C212" s="103"/>
      <c r="D212" s="103"/>
      <c r="E212" s="103"/>
      <c r="F212" s="103"/>
      <c r="G212" s="219"/>
    </row>
    <row r="213" spans="1:6" ht="12" customHeight="1" hidden="1">
      <c r="A213" s="101"/>
      <c r="B213" s="105"/>
      <c r="C213" s="103"/>
      <c r="D213" s="103"/>
      <c r="E213" s="103"/>
      <c r="F213" s="103"/>
    </row>
    <row r="214" spans="1:6" ht="5.25" customHeight="1" hidden="1">
      <c r="A214" s="101"/>
      <c r="B214" s="105"/>
      <c r="C214" s="103"/>
      <c r="D214" s="103"/>
      <c r="E214" s="103"/>
      <c r="F214" s="103"/>
    </row>
    <row r="215" spans="1:7" ht="45" customHeight="1">
      <c r="A215" s="101"/>
      <c r="B215" s="105" t="s">
        <v>79</v>
      </c>
      <c r="C215" s="103"/>
      <c r="D215" s="103"/>
      <c r="E215" s="103">
        <f>E200+E39-E197-E211+E201</f>
        <v>72138.79999999993</v>
      </c>
      <c r="F215" s="103"/>
      <c r="G215" s="110"/>
    </row>
    <row r="216" spans="1:6" ht="18">
      <c r="A216" s="101"/>
      <c r="B216" s="105"/>
      <c r="C216" s="103"/>
      <c r="D216" s="103"/>
      <c r="E216" s="103"/>
      <c r="F216" s="103"/>
    </row>
    <row r="217" spans="1:6" ht="18" hidden="1">
      <c r="A217" s="101"/>
      <c r="C217" s="103"/>
      <c r="D217" s="103"/>
      <c r="E217" s="103"/>
      <c r="F217" s="103"/>
    </row>
    <row r="218" spans="1:6" ht="18">
      <c r="A218" s="101"/>
      <c r="C218" s="103"/>
      <c r="D218" s="103"/>
      <c r="E218" s="103"/>
      <c r="F218" s="103"/>
    </row>
    <row r="219" spans="1:6" ht="18">
      <c r="A219" s="101"/>
      <c r="B219" s="105" t="s">
        <v>80</v>
      </c>
      <c r="C219" s="103"/>
      <c r="D219" s="103"/>
      <c r="E219" s="103"/>
      <c r="F219" s="103"/>
    </row>
    <row r="220" spans="1:6" ht="18">
      <c r="A220" s="101"/>
      <c r="B220" s="105" t="s">
        <v>81</v>
      </c>
      <c r="C220" s="103"/>
      <c r="D220" s="103"/>
      <c r="E220" s="103"/>
      <c r="F220" s="103"/>
    </row>
    <row r="221" ht="18">
      <c r="B221" s="105" t="s">
        <v>82</v>
      </c>
    </row>
  </sheetData>
  <sheetProtection/>
  <mergeCells count="16">
    <mergeCell ref="A41:G41"/>
    <mergeCell ref="F42:F43"/>
    <mergeCell ref="G42:G43"/>
    <mergeCell ref="A42:A43"/>
    <mergeCell ref="B42:B43"/>
    <mergeCell ref="C42:C43"/>
    <mergeCell ref="E42:E43"/>
    <mergeCell ref="D42:D43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2019-04-16T06:22:48Z</cp:lastPrinted>
  <dcterms:created xsi:type="dcterms:W3CDTF">1996-10-08T23:32:33Z</dcterms:created>
  <dcterms:modified xsi:type="dcterms:W3CDTF">2019-05-23T10:17:30Z</dcterms:modified>
  <cp:category/>
  <cp:version/>
  <cp:contentType/>
  <cp:contentStatus/>
</cp:coreProperties>
</file>