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<sst xmlns="http://schemas.openxmlformats.org/spreadsheetml/2006/main" count="1992" uniqueCount="706">
  <si>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</si>
  <si>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</si>
  <si>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</si>
  <si>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</si>
  <si>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</si>
  <si>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Налог на доходы физ.лиц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</si>
  <si>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</si>
  <si>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</si>
  <si>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</si>
  <si>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</si>
  <si>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</si>
  <si>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</si>
  <si>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</si>
  <si>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</si>
  <si>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</si>
  <si>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</si>
  <si>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мест. бюдж. от продажи имущ.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</si>
  <si>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</si>
  <si>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</si>
  <si>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</si>
  <si>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</si>
  <si>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</si>
  <si>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</si>
  <si>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ИТОГО доходов</t>
  </si>
  <si>
    <t>РАСХОДЫ</t>
  </si>
  <si>
    <t>ОБЩЕГОСУДАРСТВЕННЫЕ ВОПРОСЫ</t>
  </si>
  <si>
    <t>Администрация МР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</si>
  <si>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</si>
  <si>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</si>
  <si>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</si>
  <si>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</si>
  <si>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</si>
  <si>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</si>
  <si>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</si>
  <si>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</si>
  <si>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</si>
  <si>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</si>
  <si>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</si>
  <si>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</si>
  <si>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</si>
  <si>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0702</t>
  </si>
  <si>
    <t>0707</t>
  </si>
  <si>
    <t>Оздоровительные мероприятия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</si>
  <si>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</si>
  <si>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</si>
  <si>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</si>
  <si>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</si>
  <si>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</si>
  <si>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</si>
  <si>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</si>
  <si>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</si>
  <si>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</si>
  <si>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</si>
  <si>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</si>
  <si>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</si>
  <si>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</si>
  <si>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</si>
  <si>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</si>
  <si>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</si>
  <si>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</si>
  <si>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</si>
  <si>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</si>
  <si>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</si>
  <si>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</si>
  <si>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</si>
  <si>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</si>
  <si>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</si>
  <si>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</si>
  <si>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</si>
  <si>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</si>
  <si>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</si>
  <si>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</si>
  <si>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</si>
  <si>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</si>
  <si>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</si>
  <si>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</si>
  <si>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</si>
  <si>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</si>
  <si>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</si>
  <si>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</si>
  <si>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</si>
  <si>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</si>
  <si>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</si>
  <si>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</si>
  <si>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</si>
  <si>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</si>
  <si>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</si>
  <si>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</si>
  <si>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</si>
  <si>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</si>
  <si>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</si>
  <si>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</si>
  <si>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</si>
  <si>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0200</t>
  </si>
  <si>
    <t>0203</t>
  </si>
  <si>
    <t>0310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</si>
  <si>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</si>
  <si>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</si>
  <si>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</si>
  <si>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</si>
  <si>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</si>
  <si>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</si>
  <si>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</si>
  <si>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</si>
  <si>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</si>
  <si>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</si>
  <si>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</si>
  <si>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</si>
  <si>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</si>
  <si>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</si>
  <si>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</si>
  <si>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</si>
  <si>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</si>
  <si>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</si>
  <si>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</si>
  <si>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</si>
  <si>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</si>
  <si>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</si>
  <si>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</si>
  <si>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</si>
  <si>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</si>
  <si>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</si>
  <si>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</si>
  <si>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</si>
  <si>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</si>
  <si>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</si>
  <si>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</si>
  <si>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</si>
  <si>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</si>
  <si>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</si>
  <si>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</si>
  <si>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 xml:space="preserve">КУЛЬТУРА </t>
  </si>
  <si>
    <t>0314</t>
  </si>
  <si>
    <t>раздел</t>
  </si>
  <si>
    <t>Из них субвенции по воинскому учету: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</si>
  <si>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</si>
  <si>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</si>
  <si>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</si>
  <si>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</si>
  <si>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</si>
  <si>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</si>
  <si>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</si>
  <si>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</si>
  <si>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5220610</t>
  </si>
  <si>
    <t>5220611</t>
  </si>
  <si>
    <t>Капитальный ремонт муниципального жилищного фонда</t>
  </si>
  <si>
    <t>Пенсионное обеспечение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</si>
  <si>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</si>
  <si>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</si>
  <si>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</si>
  <si>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</si>
  <si>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Резервный фонд местной администрации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</si>
  <si>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</si>
  <si>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</si>
  <si>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</si>
  <si>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классификация</t>
  </si>
  <si>
    <t>250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</si>
  <si>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</si>
  <si>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</si>
  <si>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</si>
  <si>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</si>
  <si>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</si>
  <si>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</si>
  <si>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</si>
  <si>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</si>
  <si>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Доплаты к пенсиям муниципальных служащих</t>
  </si>
  <si>
    <t>Прочие межбюджетные трансферты из бюджета муниципального района бюджетам поселений</t>
  </si>
  <si>
    <t>Обеспечение деятельности представительного органа муниципального образования</t>
  </si>
  <si>
    <t>9910100</t>
  </si>
  <si>
    <t>Мероприятия в области молодежной политики муниципального образования</t>
  </si>
  <si>
    <t>9920200</t>
  </si>
  <si>
    <t>Экологическое оздоровление муниципального образования</t>
  </si>
  <si>
    <t>В том числе внутренние обороты</t>
  </si>
  <si>
    <t>ИТОГО конс. доходы без оборотов</t>
  </si>
  <si>
    <t>9412000</t>
  </si>
  <si>
    <t>Оплата за газ для поддержания вечного огня</t>
  </si>
  <si>
    <t>Дорожное хозяйство (дорожные фонды), в том числе</t>
  </si>
  <si>
    <t>Коммунальное хозяйство, в том числе:</t>
  </si>
  <si>
    <t>Акцизы на нефтепродукты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</si>
  <si>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</si>
  <si>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</si>
  <si>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</si>
  <si>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</si>
  <si>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</si>
  <si>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</si>
  <si>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0105</t>
  </si>
  <si>
    <t>0405</t>
  </si>
  <si>
    <t>Доходы мест. бюдж. от продажи земли.</t>
  </si>
  <si>
    <t>Доходы мест. бюдж. от продажи зем, имущ.</t>
  </si>
  <si>
    <t>9616000</t>
  </si>
  <si>
    <t>Доходы мест. бюдж. от продажи имущ.земл</t>
  </si>
  <si>
    <t>Молодежная политика и оздоровление детей</t>
  </si>
  <si>
    <t>9140008200</t>
  </si>
  <si>
    <t>9930006400</t>
  </si>
  <si>
    <t>9610007100</t>
  </si>
  <si>
    <t>9930008100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</si>
  <si>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</si>
  <si>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</si>
  <si>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</si>
  <si>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</si>
  <si>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 xml:space="preserve">Выполнение других обязательств муниципального образования 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</si>
  <si>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</si>
  <si>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</si>
  <si>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</si>
  <si>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</si>
  <si>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9400006700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</si>
  <si>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</si>
  <si>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</si>
  <si>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</si>
  <si>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</si>
  <si>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</si>
  <si>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</si>
  <si>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</si>
  <si>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Социальное обеспечение населения (субсидии гражданам)</t>
  </si>
  <si>
    <t>Функционирование высшего должностного лица субъекта Российской Федерации и муниципального образования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</si>
  <si>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</si>
  <si>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</si>
  <si>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</si>
  <si>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</si>
  <si>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</si>
  <si>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</si>
  <si>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95101005110</t>
  </si>
  <si>
    <t>7240100000</t>
  </si>
  <si>
    <t>Реализация основного мероприятия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</si>
  <si>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</si>
  <si>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</si>
  <si>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</si>
  <si>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</si>
  <si>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</si>
  <si>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9140008600</t>
  </si>
  <si>
    <t>Приобретение и установка камер уличного видеонаблюдения</t>
  </si>
  <si>
    <t>7910300550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</si>
  <si>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</si>
  <si>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7920100460</t>
  </si>
  <si>
    <t>7930200Б20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</si>
  <si>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</si>
  <si>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Создание и распространение антинаркотических буклетов, листовок и проспектов</t>
  </si>
  <si>
    <t>7930200Б30</t>
  </si>
  <si>
    <t>Капитальный  ремонт водозаборной скважины в Северо-Восточной части г.Ртищево</t>
  </si>
  <si>
    <t>7240100К020</t>
  </si>
  <si>
    <t>Основное мероприятие "Модернизация объектов водоснабжения и водоотведения", в том числе:</t>
  </si>
  <si>
    <t>Глава района</t>
  </si>
  <si>
    <t>Расходы на судебные издержки и исполнение судебных решений</t>
  </si>
  <si>
    <t>Отдел по управл.имуществом</t>
  </si>
  <si>
    <t>Выполнение других обязательств муниципального образования(отдел имущества)</t>
  </si>
  <si>
    <t>Сельское хозяйство и рыболовство</t>
  </si>
  <si>
    <t>Транспорт</t>
  </si>
  <si>
    <t>Патент</t>
  </si>
  <si>
    <t>Другие вопросы в области культуры</t>
  </si>
  <si>
    <t>75304D7300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</si>
  <si>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</si>
  <si>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75304S7300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</si>
  <si>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</si>
  <si>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9400006800</t>
  </si>
  <si>
    <t>Иные мероприятия в области управления муниципальным имуществом</t>
  </si>
  <si>
    <t>7240200740</t>
  </si>
  <si>
    <t>Техническое обслуживание систем газораспределения и газопотребления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</si>
  <si>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</si>
  <si>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Коммунальное хозяйство</t>
  </si>
  <si>
    <t>Центральный аппарат</t>
  </si>
  <si>
    <t>Финансовые органы</t>
  </si>
  <si>
    <t>Обеспечение проведения выборов и референдумов</t>
  </si>
  <si>
    <t>% к год.плану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</si>
  <si>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</si>
  <si>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</si>
  <si>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7900000000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</si>
  <si>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 на 2017 - 2020 годы", в том числе: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</si>
  <si>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</si>
  <si>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9010051200</t>
  </si>
  <si>
    <t>Подпрограмма "Модернизация  объектов коммунальной инфраструктуры" Основное мероприятие "Модернизация объектов водоснабжения и водоотведения" за счет полномочий, в том числе:</t>
  </si>
  <si>
    <t>Другие вопросы в области культуы</t>
  </si>
  <si>
    <t>7240100Р80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</si>
  <si>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</si>
  <si>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7240100Р90</t>
  </si>
  <si>
    <t>Капитальный реонт водонапорной башни, расположенной по адресу: Саратовская область, г. Ртищево, ул. Красноармейская</t>
  </si>
  <si>
    <t>Остатки на начало года</t>
  </si>
  <si>
    <t>Выполнение других обязательств муниципального образования</t>
  </si>
  <si>
    <t>993006400</t>
  </si>
  <si>
    <t>Прочие неналоговые доходы бюджетов муниц. районов</t>
  </si>
  <si>
    <t>9930006900</t>
  </si>
  <si>
    <t>- Получен банковский кредит от кредитных организаций</t>
  </si>
  <si>
    <t>- Погашен банковский кредит от кредитных организаций</t>
  </si>
  <si>
    <t>Проч.дох.от исп. имущ.</t>
  </si>
  <si>
    <t>Невыясненный поступления</t>
  </si>
  <si>
    <t>Подпрограмма "Развитие учреждений и предприятий транспортной отрасли"</t>
  </si>
  <si>
    <t>7540000000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</si>
  <si>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района"</t>
  </si>
  <si>
    <t>7210000000</t>
  </si>
  <si>
    <t>9140008700</t>
  </si>
  <si>
    <t>Проведение выборов в представительные органы муниципального образования</t>
  </si>
  <si>
    <t>7530000000</t>
  </si>
  <si>
    <t>72120V0000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</si>
  <si>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</si>
  <si>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83001V0000</t>
  </si>
  <si>
    <t>Основное мероприятие "Приобретение и посадка цветочной рассады "</t>
  </si>
  <si>
    <t>83002V0000</t>
  </si>
  <si>
    <t>Основное мероприятие "Формовочная обрезка деревьев"</t>
  </si>
  <si>
    <t>83003V0000</t>
  </si>
  <si>
    <t>Основное мероприятие "Удаление, спил сухостойных и аварийных  деревьев"</t>
  </si>
  <si>
    <t>Подпрограмма "Ремонт автомобильных дорог и искусственных сооружений на них в границах городских и сельских поселений", в том числе:</t>
  </si>
  <si>
    <t>72201L4970</t>
  </si>
  <si>
    <t>Субсидии бюджетам муниципальных районов на обеспечение жильем молодых семей -за счет средств областного бюджета</t>
  </si>
  <si>
    <t>72201L4970 04.17.01</t>
  </si>
  <si>
    <t>72201L4970 04.17.02</t>
  </si>
  <si>
    <t>Субсидии бюджетам муниципальных районов на обеспечение жильем молодых семей -за счет средств федерального бюджета</t>
  </si>
  <si>
    <t>9910008530</t>
  </si>
  <si>
    <t>Расходы на исполнение административных правонарушений</t>
  </si>
  <si>
    <t>Муниципальная программа "Формирование комфортной городской среды муниципального образования город Ртищево на 2018 - 2022 годы"</t>
  </si>
  <si>
    <t>840000000</t>
  </si>
  <si>
    <t>Доходы от сдачи в аренду имущества составляющего гос. (муниц.) казну</t>
  </si>
  <si>
    <t>Доходы от перечисления части прибыли гос. и муниципальных унитарных предприятий</t>
  </si>
  <si>
    <t>7240100Т20</t>
  </si>
  <si>
    <t>Строительство объекта: "Канализационно - очистные сооружения в г. Ртищево Саратовской области"</t>
  </si>
  <si>
    <t>Доходы от продажи материальных и нематериальных активов (зем.участ.)</t>
  </si>
  <si>
    <t>Налог на доходы физических лиц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</si>
  <si>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</si>
  <si>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</si>
  <si>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Государственная пошлина</t>
  </si>
  <si>
    <t>Доходы, получаемые в виде арендной платы за земельные участки</t>
  </si>
  <si>
    <t xml:space="preserve">Прочие поступления от использования имущества, находящегося в муниципальной собственности </t>
  </si>
  <si>
    <t>Плата за негативное воздействие на окружающую среду</t>
  </si>
  <si>
    <t>Доходы от оказания платных услуг (работ) и компенсации затрат</t>
  </si>
  <si>
    <t xml:space="preserve">Доходы от продажи материальных и нематариальных активов (имущества,земельных участков) </t>
  </si>
  <si>
    <t>Штрафы, санкции, возмещение ущерба (в т.ч. штрафы ГРОВД)</t>
  </si>
  <si>
    <t>Доходы от сдачи в аренду имущества находящегося в оперативном управлении</t>
  </si>
  <si>
    <t>Налог на имущество физических лиц</t>
  </si>
  <si>
    <t>Доходы от продажи земельных участков</t>
  </si>
  <si>
    <t>Штрафы, санкции, возмещение ущерба</t>
  </si>
  <si>
    <t>Доходы от сдачи в аренду имущества</t>
  </si>
  <si>
    <t>Меры социальной поддержки почетных граждан</t>
  </si>
  <si>
    <t>Предоставление субсидий бюджетным учреждениям  (Локомотив, МАУ СШ)</t>
  </si>
  <si>
    <t>9510005360</t>
  </si>
  <si>
    <t>Выполнение других обязательств муниципального образования в области жилищного хозяйства</t>
  </si>
  <si>
    <t>Субсидии бюджетам городских  поселений области на обеспечение повышения оплаты труда некоторых категорий работников муниципальных учреждений</t>
  </si>
  <si>
    <t>Доходы от оказания платных услуг и компенсации затрат</t>
  </si>
  <si>
    <t>991000000</t>
  </si>
  <si>
    <t>Расходы на судебные издержки и исполнение судебных решений( в том числе обл. ср-ва)</t>
  </si>
  <si>
    <t>056</t>
  </si>
  <si>
    <t>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</t>
  </si>
  <si>
    <t>754010Т010</t>
  </si>
  <si>
    <t>75101G0Д60</t>
  </si>
  <si>
    <t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</si>
  <si>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75101G0Д70</t>
  </si>
  <si>
    <t>Нанесение пешеходной дорожной разметки на улично-дорожную сеть за счет средств муниципального дорожного фонда</t>
  </si>
  <si>
    <t>75202G0Д40</t>
  </si>
  <si>
    <t>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</t>
  </si>
  <si>
    <t>75302G0890</t>
  </si>
  <si>
    <t>Ремонт дорожного покрытия улиц в границах сельских населённых пунктов за счет средств муниципального дорожного фонда</t>
  </si>
  <si>
    <t>753000000</t>
  </si>
  <si>
    <t>7520000000</t>
  </si>
  <si>
    <t>Подпрограмма  "Обеспечение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покрытием"</t>
  </si>
  <si>
    <t>75303G0Д10</t>
  </si>
  <si>
    <t xml:space="preserve">Летнее содержание за счет средств муниципального дорожного фонда </t>
  </si>
  <si>
    <t>Зимнее содержание за счет средств муниципального дорожного фонда</t>
  </si>
  <si>
    <t>75303G0Д20</t>
  </si>
  <si>
    <t>75306G0Д30</t>
  </si>
  <si>
    <t xml:space="preserve">Изготовление сметной документации, технический контроль за счет средств муниципального дорожного фонда </t>
  </si>
  <si>
    <t>75308G0Д90</t>
  </si>
  <si>
    <t>Диагностика моста через р. Карай на км 10+895 автоподъезда к с. Северка от автомобильной дороги Тамбов-Ртищево-Саратов с. Холудёновка</t>
  </si>
  <si>
    <t>75308GД010</t>
  </si>
  <si>
    <t>Диагностика путепровода автогужевого (железобетонного)</t>
  </si>
  <si>
    <t>77008V0000</t>
  </si>
  <si>
    <t>721260Ж010</t>
  </si>
  <si>
    <t>Основное мероприятие: "Подготовка (актуализация) генерального плана Урусовского МО"</t>
  </si>
  <si>
    <t>Реализация мероприятий по обеспечению жильем молодых семей - за счет средств местного бюджета</t>
  </si>
  <si>
    <t>Расходы на обеспечение деятельности муниципальных казенных учреждений  (МУ "АХГР")</t>
  </si>
  <si>
    <t>754020Т020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</si>
  <si>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</si>
  <si>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75301G0880</t>
  </si>
  <si>
    <t>Ремонт асфальтобетонного покрытия улиц и внутриквартальных проездов к дворовым территориям г. Ртищево  за счет средств муниципального дорожного фонда</t>
  </si>
  <si>
    <t>75308G0Д80</t>
  </si>
  <si>
    <t>Диагностика моста через р. Ольшанка</t>
  </si>
  <si>
    <t>Паспортизация автомобильных дорог</t>
  </si>
  <si>
    <t>7240100Т40</t>
  </si>
  <si>
    <t>Капитальный ремонт водозаборной скважины, расположенной по адресу: Саратовская область, г.Ртищево, ул.Степная</t>
  </si>
  <si>
    <t>830010Б010</t>
  </si>
  <si>
    <t xml:space="preserve">Приобретение, посадка цветочной рассады </t>
  </si>
  <si>
    <t>Муниципальная программа  "Благоустройство населённых пунктов  муниципального образования на 2019 год"</t>
  </si>
  <si>
    <t>830020Б020</t>
  </si>
  <si>
    <t>Формовочная обрезка деревьев</t>
  </si>
  <si>
    <t>830030Б030</t>
  </si>
  <si>
    <t>Удаление, спил сухостойных и аварийных  деревьев</t>
  </si>
  <si>
    <t>830040Б030</t>
  </si>
  <si>
    <t>Ликвидация несанкционированных свалок</t>
  </si>
  <si>
    <t>830050Б040</t>
  </si>
  <si>
    <t>Прочие мероприятия по благоустройству кладбищ</t>
  </si>
  <si>
    <t>830060Б060</t>
  </si>
  <si>
    <t>Приобретение специализированной техники</t>
  </si>
  <si>
    <t>830070Б070</t>
  </si>
  <si>
    <t>Уборка, содержание территории муниципального образования</t>
  </si>
  <si>
    <t>830080Б090</t>
  </si>
  <si>
    <t>Улучшение эстетического и архитектурного вида городского парка культуры и отдыха</t>
  </si>
  <si>
    <t>830100Б120</t>
  </si>
  <si>
    <t xml:space="preserve">Изготовление баннеров (растяжек) </t>
  </si>
  <si>
    <t>830110Б130</t>
  </si>
  <si>
    <t>Поставка электроэнергии для работы уличного освещения</t>
  </si>
  <si>
    <t>830120Б140</t>
  </si>
  <si>
    <t>Выполнение работ по обслуживанию уличного освещения муниципального образования</t>
  </si>
  <si>
    <t>830140Б160</t>
  </si>
  <si>
    <t>Уменьшение численности безнадзорных животных</t>
  </si>
  <si>
    <t>830150Б170</t>
  </si>
  <si>
    <t>Уборка территорий в зонах отдыха</t>
  </si>
  <si>
    <t>830170Б290</t>
  </si>
  <si>
    <t>Приобретение светильников и (или) опор уличного освещения</t>
  </si>
  <si>
    <t>8300000000</t>
  </si>
  <si>
    <t>850020Э030</t>
  </si>
  <si>
    <t>Проведение ежегодных конкурсов среди субъектов малого и среднего предпринимательства и освещение проводимых мероприятий с целью создания благоприятного общественного климата</t>
  </si>
  <si>
    <t>830050Б050</t>
  </si>
  <si>
    <t>Уборка и содержание территорий  кладбищ</t>
  </si>
  <si>
    <t>830050Б360</t>
  </si>
  <si>
    <t>Дератизация территории кладбищ</t>
  </si>
  <si>
    <t>Окашивание территории населенных пунктов (окос пустырей)</t>
  </si>
  <si>
    <t>830160Б180</t>
  </si>
  <si>
    <t>Приобретение энергосберегающих, светодиодных ламп</t>
  </si>
  <si>
    <t>830170Б210</t>
  </si>
  <si>
    <t>830170Б310</t>
  </si>
  <si>
    <t>Ремонт, содержание и обслуживание наружных сетей уличного освещения территории поселения</t>
  </si>
  <si>
    <t>830210Б250</t>
  </si>
  <si>
    <t>Ремонт и содержание стелл, мемориалов,  обелисков и памятников и благоустройство прилегающей к ним территории</t>
  </si>
  <si>
    <t>830220Б260</t>
  </si>
  <si>
    <t>Обустройство детских площадок</t>
  </si>
  <si>
    <t>830230Б270</t>
  </si>
  <si>
    <t>Обустройство спортивных площадок</t>
  </si>
  <si>
    <t>830050Б320</t>
  </si>
  <si>
    <t>830250Б410</t>
  </si>
  <si>
    <t>Ограждение территории кладбищ</t>
  </si>
  <si>
    <t>Установка мусорных контейнеров на территории муниципального образования</t>
  </si>
  <si>
    <t>830220Б530</t>
  </si>
  <si>
    <t>830240Б280</t>
  </si>
  <si>
    <t>830250Б490</t>
  </si>
  <si>
    <t>830250Б520</t>
  </si>
  <si>
    <t xml:space="preserve">Приобретение, установка детского уличного игрового оборудования </t>
  </si>
  <si>
    <t xml:space="preserve">Приобретение, установка малых архитектурных форм (светильники, скамейки, урны и т.д. и т.п.) </t>
  </si>
  <si>
    <t>Приобретение, установка канализационных люков</t>
  </si>
  <si>
    <t>Проведение конкурсов по благоустройству</t>
  </si>
  <si>
    <t>850010Э010</t>
  </si>
  <si>
    <t>Содействие субъектам малого и среднего предпринимательства в обеспечении свободными нежилыми помещениями, а также в выделении земельных участков, отвечающих современным функциональным, технологическим, санитарно-эпидемиологическим, экологическим требованиям</t>
  </si>
  <si>
    <t>830220Б460</t>
  </si>
  <si>
    <t>830230Б430</t>
  </si>
  <si>
    <t>Приобретение, установка качелей на  детских площадках</t>
  </si>
  <si>
    <t xml:space="preserve">Приобретение и установка спортивного оборудования </t>
  </si>
  <si>
    <t>830050Б340</t>
  </si>
  <si>
    <t>830250Б510</t>
  </si>
  <si>
    <t>Установка мусорных контейнеров на территории кладбищ</t>
  </si>
  <si>
    <t xml:space="preserve">Прочие мероприятия по благоустройству </t>
  </si>
  <si>
    <t>830050Б330</t>
  </si>
  <si>
    <t>Ограждение территории кладбищ полосой зеленых насаждений</t>
  </si>
  <si>
    <t>9140006800</t>
  </si>
  <si>
    <t>Муниципальная программа  "Благоустройство населённых пунктов  муниципального образования на 2019 год", в том числе:</t>
  </si>
  <si>
    <t>Субсидии бюджетам муниципальных районов области на обеспечение повышения оплаты труда некоторых категорий работников муниципальных учреждений</t>
  </si>
  <si>
    <t>75302G0810</t>
  </si>
  <si>
    <t>Реализация основного мероприятия за счет средств муниципального дорожного фонда (переданные полномочия)</t>
  </si>
  <si>
    <t>72401V0000</t>
  </si>
  <si>
    <t>Основное мероприятие "Модернизация объектов водоснабжения и водоотведения"</t>
  </si>
  <si>
    <t>75310GД030</t>
  </si>
  <si>
    <t>Строительно - техническая экспертиза</t>
  </si>
  <si>
    <t>95801S2110</t>
  </si>
  <si>
    <t>95801S2120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</si>
  <si>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 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</si>
  <si>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 </t>
  </si>
  <si>
    <t>Основное мероприятие: «Установка детской площадки в селе Лопатино Краснозвездинского МО»</t>
  </si>
  <si>
    <t>9580000000</t>
  </si>
  <si>
    <t>Основное мероприятие: «Установка детской игровой площадки в отдаленном селе Северка Макаровского МО»</t>
  </si>
  <si>
    <t>95802S2110</t>
  </si>
  <si>
    <t>95802S2120</t>
  </si>
  <si>
    <t>95802S2130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</si>
  <si>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</si>
  <si>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95803S2110</t>
  </si>
  <si>
    <t>95803S2120</t>
  </si>
  <si>
    <t>95803S2130</t>
  </si>
  <si>
    <t>Основное мероприятие: «Модернизация уличного освещения на территории Октябрьского МО в п. Темп, п. Луч, п. Правда, с. Сапожок"</t>
  </si>
  <si>
    <t>9010051180</t>
  </si>
  <si>
    <t>Основное мероприятие: «Приобретение и установка универсальной спортивной площадки в п. Первомайский Салтыковского МО"</t>
  </si>
  <si>
    <t>95804S2110</t>
  </si>
  <si>
    <t>95804S2120</t>
  </si>
  <si>
    <t>95804S2130</t>
  </si>
  <si>
    <t>Основное мероприятие: «Установка детской игровой площадки в п. Выдвиженец Урусовского МО"</t>
  </si>
  <si>
    <t>95805S2110</t>
  </si>
  <si>
    <t>95805S2120</t>
  </si>
  <si>
    <t>Основное мероприятие: «Установка детской игровой площадки в отдалённом селе Ерышёвка Шило - Голицынского  МО"</t>
  </si>
  <si>
    <t>95806S2110</t>
  </si>
  <si>
    <t>95806S2120</t>
  </si>
  <si>
    <t>830170Б190</t>
  </si>
  <si>
    <t>Прочие мероприятия по уличному освещению</t>
  </si>
  <si>
    <t>Обеспечение мероприятий в целях реализации 
проектов развития муниципальных образований, основанных на местных инициативах</t>
  </si>
  <si>
    <t>Межбюджетные трансферты, передаваемые бюджету муниципального района из бюджетов поселений на выполнение полномочий по организации в границах поселений тепло- и водоснабжения населения, водоотведения, снабжения населения топливом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</si>
  <si>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</si>
  <si>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</si>
  <si>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Прочие безвозмездные поступления</t>
  </si>
  <si>
    <t>721440Г150</t>
  </si>
  <si>
    <t>721450Г160</t>
  </si>
  <si>
    <t>Подготовка карты (плана) границ населённых пунктов Ртищевского района</t>
  </si>
  <si>
    <t>Подготовка и проверка документации, полученной в результате градостроительной деятельности, осуществяемой в виде территориального планирования, градостроительного планирования, планировки территории Ртищевского района</t>
  </si>
  <si>
    <t>Обустройство улично-дорожной сети дорож-ными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</si>
  <si>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830000000</t>
  </si>
  <si>
    <t>Муниципальная программа  "Благоустройство населённых пунктов  муниципального образования на 2018 год"</t>
  </si>
  <si>
    <t>830190Б230</t>
  </si>
  <si>
    <t>Приобретение и установка остановочных павильонов</t>
  </si>
  <si>
    <t>841F255550</t>
  </si>
  <si>
    <t>Реализация программ формирования современной городской среды, за счет средств областного бюджета</t>
  </si>
  <si>
    <t>Реализация программ формирования современной городской среды, за счет средств федерального бюджета</t>
  </si>
  <si>
    <t>Реализация программ формирования современной городской среды, за счет средств местного бюджета</t>
  </si>
  <si>
    <t>8400000000</t>
  </si>
  <si>
    <t>7240100Ф30</t>
  </si>
  <si>
    <t>7240100Ф40</t>
  </si>
  <si>
    <t>Проведение работ по демонтажу внутрискважного оборудования в скважине № 14 Водозабора г. Ртищево Саратовской области (8 скважин)</t>
  </si>
  <si>
    <t>Приобретение погружных электронасосных агрегатов для замены в скважинах № 10, 11, 14 Водозабора г. Ртищево Саратовской области</t>
  </si>
  <si>
    <t>84003V0000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</si>
  <si>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</si>
  <si>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841000000</t>
  </si>
  <si>
    <t>Подпрограмма "Благоустройство дворовых территорий многоквартирных домов г. Ртищево"</t>
  </si>
  <si>
    <t>830220Б480</t>
  </si>
  <si>
    <t>Прочие мероприятия по благоустройству детских площадок</t>
  </si>
  <si>
    <t xml:space="preserve">Подпрограмма "Модернизация  объектов коммунальной инфраструктуры" </t>
  </si>
  <si>
    <t>Основное мероприятие "Модернизация объектов водоснабжения и водоотведения", за счет полномочий</t>
  </si>
  <si>
    <t>Иные межбюджетные трансферты в целях обеспечения надлежащего осуществления полномочий по решению вопросов местного значения</t>
  </si>
  <si>
    <t>Межбюджетные трансферты</t>
  </si>
  <si>
    <t>Субсидии бюджетам городских поселений на реализацию программ формирования современной городской среды</t>
  </si>
  <si>
    <t>план на 6 месяцев</t>
  </si>
  <si>
    <t>% к плану 6 месяцев</t>
  </si>
  <si>
    <t>Доходы от перечисления части прибыли муниципальных унитарных предприятий</t>
  </si>
  <si>
    <t xml:space="preserve">Прочие доходы от использования имущества, находящегося в муниципальной собственности </t>
  </si>
  <si>
    <t>841F255550 044202</t>
  </si>
  <si>
    <t>841F255550 044201</t>
  </si>
  <si>
    <t>721460Г170</t>
  </si>
  <si>
    <t>Уточнение границ Шило-Голицынского, Урусовского, Октябрьского муниципальных образований и муниципального образования город Ртищево</t>
  </si>
  <si>
    <t>721470Г180</t>
  </si>
  <si>
    <t>Раздел земельных участков для устранения пресечений с границей населённого пункта</t>
  </si>
  <si>
    <t>721480Г190</t>
  </si>
  <si>
    <t>Изготовление документов для постановки в ЕГРН границы населенного пункта город Ртищево</t>
  </si>
  <si>
    <t>8302600Б540</t>
  </si>
  <si>
    <t>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</t>
  </si>
  <si>
    <t>8302700Б550</t>
  </si>
  <si>
    <t>Улучшение эстетического и архитектурного вида сквера "Сиреневый"</t>
  </si>
  <si>
    <t>95801S2121</t>
  </si>
  <si>
    <t>95801S2122</t>
  </si>
  <si>
    <t>95801S2123</t>
  </si>
  <si>
    <t>95801S2124</t>
  </si>
  <si>
    <t>95801S2125</t>
  </si>
  <si>
    <t>95801S2126</t>
  </si>
  <si>
    <t>95801S2130</t>
  </si>
  <si>
    <t>Обустройство детских плолщадок</t>
  </si>
  <si>
    <t>95805S2121</t>
  </si>
  <si>
    <t>95805S2122</t>
  </si>
  <si>
    <t>95805S2123</t>
  </si>
  <si>
    <t>95805S2124</t>
  </si>
  <si>
    <t>95805S2125</t>
  </si>
  <si>
    <t>95805S2126</t>
  </si>
  <si>
    <t>95805S2130</t>
  </si>
  <si>
    <t>Безвозмездные поступления от негосударственных организаций</t>
  </si>
  <si>
    <t>9580172100</t>
  </si>
  <si>
    <t>75309GД020</t>
  </si>
  <si>
    <t>Реализация проектов развития муниципальных образований области, основанных на местных инициативах</t>
  </si>
  <si>
    <t>Оказание поддержки Ассоциации "Совет муниципальных образований Саратовской области</t>
  </si>
  <si>
    <t>870070А70</t>
  </si>
  <si>
    <t>0401</t>
  </si>
  <si>
    <t>Общеэкономические вопросы</t>
  </si>
  <si>
    <t>860010Э040</t>
  </si>
  <si>
    <t>Организация общественных работ</t>
  </si>
  <si>
    <t>860010Э050</t>
  </si>
  <si>
    <t>860010Э060</t>
  </si>
  <si>
    <t>Организация временного трудоустройства безработных граждан, испытывающих трудности в поиске работы</t>
  </si>
  <si>
    <t>Организация временного трудоустройства несовершеннолетних граждан в возрасте от 14 до 18 лет</t>
  </si>
  <si>
    <t>Муниципальная программа  «Содействие занятости населения Ртищевского муниципального района Саратовской области на 2019 – 2021 годы»</t>
  </si>
  <si>
    <t>0705</t>
  </si>
  <si>
    <t>Профессиональная подготовка, переподготовка и повышение квалификации</t>
  </si>
  <si>
    <t>Охрана семьи и детства</t>
  </si>
  <si>
    <t>842F255550</t>
  </si>
  <si>
    <t>842F255551</t>
  </si>
  <si>
    <t>842F255552</t>
  </si>
  <si>
    <t>Реализация программ формирования современной городской среды, за счет средств областного бюджета(дворовые территории)</t>
  </si>
  <si>
    <t>Реализация программ формирования современной городской среды, за счет средств местного бюджета(дворовые территории)</t>
  </si>
  <si>
    <t>Реализация программ формирования современной городской среды, за счет средств федерального бюджета(дворовые территории)</t>
  </si>
  <si>
    <t>Реализация программ формирования современной городской среды, за счет средств областного бюджета(общественные территории)</t>
  </si>
  <si>
    <t>Реализация программ формирования современной городской среды, за счет средств федерального бюджета(общественные территории)</t>
  </si>
  <si>
    <t>Реализация программ формирования современной городской среды, за счет средств местного бюджета(общественные территории)</t>
  </si>
  <si>
    <t>Подпрограмма  "Благоустройство общественных территорий г. Ртищево"</t>
  </si>
  <si>
    <t>Межбюджетные трансферты, передаваемые бюджетам муниципальных районов на создание виртуальных концертных залов</t>
  </si>
  <si>
    <t xml:space="preserve">Субсидии бюджетам сельских поселений области на реализацию проектов развития муниципальных образований области, основанных на местных инициативах </t>
  </si>
  <si>
    <t>84004V0000</t>
  </si>
  <si>
    <r>
      <t xml:space="preserve"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     </t>
    </r>
    <r>
      <rPr>
        <sz val="12"/>
        <rFont val="Times New Roman"/>
        <family val="1"/>
      </rPr>
      <t>Реализация основного мероприятия</t>
    </r>
  </si>
  <si>
    <r>
      <t xml:space="preserve">Основное мероприятие "Прочие мероприятия по благоустройству городских территорий"     </t>
    </r>
    <r>
      <rPr>
        <sz val="12"/>
        <rFont val="Times New Roman"/>
        <family val="1"/>
      </rPr>
      <t>Реализация основного мероприятия</t>
    </r>
  </si>
  <si>
    <t>721490Г200</t>
  </si>
  <si>
    <t>"Выполнение работ по межеванию земельных участков, расположенных в центральной части г. Ртищево (территория парка культуры и отдыха)"</t>
  </si>
  <si>
    <t>830180Б560</t>
  </si>
  <si>
    <t>Приобретение детских качелей для установки на территории города Ртищево</t>
  </si>
  <si>
    <t>830250Б580</t>
  </si>
  <si>
    <t xml:space="preserve">Приобретение и установка урн для мусора </t>
  </si>
  <si>
    <t>Создание комфортных условий пребывания на водных объектах</t>
  </si>
  <si>
    <t>8302900Б590</t>
  </si>
  <si>
    <t>Муниципальная программа «Обеспечение первичных мер пожарной безопасности на территории муниципального образования»</t>
  </si>
  <si>
    <t>88000000</t>
  </si>
  <si>
    <t>8800000000</t>
  </si>
  <si>
    <t>880040П040</t>
  </si>
  <si>
    <t>880050П050</t>
  </si>
  <si>
    <t>880070П070</t>
  </si>
  <si>
    <t>880100П110</t>
  </si>
  <si>
    <t>880110П110</t>
  </si>
  <si>
    <t>Обустройство площадок (пирсов) с твердым покрытием и отбойником для установки пожарных автомобилей и забора воды</t>
  </si>
  <si>
    <t xml:space="preserve">Оснащение территорий общего пользования первичными средствами тушения пожаров и противопожарным инвентарем   </t>
  </si>
  <si>
    <t>Изготовление обучающего и информационного   материала, памяток, знаков, табличек по пожарной  безопасности</t>
  </si>
  <si>
    <t>Оснащение населенных пунктов муниципального образования устройствами оповещения населения о пожаре</t>
  </si>
  <si>
    <t>Перезарядка и ремонт огнетушителей</t>
  </si>
  <si>
    <t>Образование</t>
  </si>
  <si>
    <t>Основное мероприятие «Обеспечение первичных мер пожарной безопасности на территории муниципального образования»</t>
  </si>
  <si>
    <t>8800100000</t>
  </si>
  <si>
    <t>8302800Б570</t>
  </si>
  <si>
    <t>Благоустройство территории перед СДК п. Темп</t>
  </si>
  <si>
    <t>880000000</t>
  </si>
  <si>
    <t>880140П150</t>
  </si>
  <si>
    <t>880150П160</t>
  </si>
  <si>
    <t>Оборудование водонапорных башен приспособлением для отбора воды пожарной техникой в любое время года, обеспечение соответствующими знаками</t>
  </si>
  <si>
    <t>Приобретение и установка 2 гидрантов</t>
  </si>
  <si>
    <t>880020П020</t>
  </si>
  <si>
    <t>Приобретение противопожарного инвентаря</t>
  </si>
  <si>
    <t>880030П030</t>
  </si>
  <si>
    <t>880040П130</t>
  </si>
  <si>
    <t>880090П090</t>
  </si>
  <si>
    <t>Обучение ответственного за пожарную безопасность, пожарно-техническому минимуму</t>
  </si>
  <si>
    <t>Установка пожарных гидрантов</t>
  </si>
  <si>
    <t>Проверка пожарных водоемов (очистка и углубление), обустройство пожарных водоемов</t>
  </si>
  <si>
    <t>880160П170</t>
  </si>
  <si>
    <t>880170П180</t>
  </si>
  <si>
    <t>880190П210</t>
  </si>
  <si>
    <t>880210П230</t>
  </si>
  <si>
    <t>Изготовление табличек указателей местонахождения пожарных гидрантов, пожарного пирса, пожарного водоема</t>
  </si>
  <si>
    <t>Приобретение и установка пожарных гидрантов</t>
  </si>
  <si>
    <t>Содержание подъездных путей к пожарным гидрантам , кранам</t>
  </si>
  <si>
    <t>Проведение работ, мероприятий по профилактике пожарных гидрантов</t>
  </si>
  <si>
    <t>830250Б610</t>
  </si>
  <si>
    <t>830250Б620</t>
  </si>
  <si>
    <t>Приобретение и установка ограждения сквера</t>
  </si>
  <si>
    <t>Приобретение и установка беседки</t>
  </si>
  <si>
    <t>план на 9 месяцев</t>
  </si>
  <si>
    <t>% к плану 9 месяцев</t>
  </si>
  <si>
    <t>9910072400</t>
  </si>
  <si>
    <t>99100S2400</t>
  </si>
  <si>
    <t>Обеспечение выполнения расходных обязательств, связанных с  погашением просроченной кредиторской задолженности, образовавшейся по состоянию на 1 января 2018 года, по уплате начислений на выплаты по оплате труда, налогов, по оказанию мер социальной поддержки населения, по оплате коммунальных услуг и исполнительных листов</t>
  </si>
  <si>
    <t>Обеспечение выполнения расходных обязательств, связанных с погашением просроченной кредиторской задолженности, образовавшейся по состоянию на 1 января 2018 года, по уплате начислений на выплаты по оплате труда, налогов, по оказанию мер социальной поддержки населения, по оплате коммунальных услуг и исполнительных листов за счет средств местного бюджета</t>
  </si>
  <si>
    <t>Уточнение сведений о границах населенных пунктов и территориальных зон в Едином государственном реестре недвижимости</t>
  </si>
  <si>
    <t>870070A070</t>
  </si>
  <si>
    <t>840F2У5550</t>
  </si>
  <si>
    <t>Создание условий для формирования комфортной городской среды (в целях достижения соответствующих результатов федерального проекта)</t>
  </si>
  <si>
    <t>7240100Ф70</t>
  </si>
  <si>
    <t xml:space="preserve">Подключение скважины к башне Рожновского, расположенной по адресу: Саратовская область, г. Ртищево, ул. Степная </t>
  </si>
  <si>
    <t>в том числе областные средства</t>
  </si>
  <si>
    <t>обл</t>
  </si>
  <si>
    <t>880270П290</t>
  </si>
  <si>
    <t>880280П310</t>
  </si>
  <si>
    <t>880290П320</t>
  </si>
  <si>
    <t>880300П330</t>
  </si>
  <si>
    <t xml:space="preserve">Приобретение пожарных гидрантов </t>
  </si>
  <si>
    <t>Смена пожарных гидрантов</t>
  </si>
  <si>
    <t>Приобретение  памяток для населения на противопожарную тематику</t>
  </si>
  <si>
    <t xml:space="preserve">Приобретение автономных дымовых пожарных извещателей  </t>
  </si>
  <si>
    <t>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</si>
  <si>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Межбюджетные трансферты,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недвижимости</t>
  </si>
  <si>
    <t>754010Т030</t>
  </si>
  <si>
    <t>Выполнение работ, связанных с осуществлением регулярных перевозок по регулируемым тарифам в границах Ртищевского муниципального района  с условием предоставления субсидий</t>
  </si>
  <si>
    <t>791000000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</si>
  <si>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 на 2017 - 2020 годы"</t>
  </si>
  <si>
    <t>79104GД040</t>
  </si>
  <si>
    <t>79104GД050</t>
  </si>
  <si>
    <t>Проведение оценки уязвимости моста через р. Ячейка у с. Васильевка (0.1 км) на км 2+400 автоподъезда к с. Васильевка от автомобильной дороги "Тамбов-Ртищево-Саратов"</t>
  </si>
  <si>
    <t>Проведение оценки уязвимости моста через р. Ячейка у с. Северка на км 21+650 автоподъезд к с/х "Рассвет"</t>
  </si>
  <si>
    <t>Основное мероприятие "Мероприятия приуроченные к празднованию Дня города Ртищево"</t>
  </si>
  <si>
    <t xml:space="preserve">870080A080
</t>
  </si>
  <si>
    <t>721160Г210</t>
  </si>
  <si>
    <t>721190Г220</t>
  </si>
  <si>
    <t>Актуализация правил землепользования и застройки территории  МО город Ртищево</t>
  </si>
  <si>
    <t>Актуализация генерального плана МО город Ртищево</t>
  </si>
  <si>
    <t>830300Б630</t>
  </si>
  <si>
    <t>Проведение дератизационных мероприятий на общественных территориях и в местах отдыха</t>
  </si>
  <si>
    <t>830230Б640</t>
  </si>
  <si>
    <t>Приобретение и установка спортивных тренажеров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</si>
  <si>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 бюджетов городских поселений</t>
  </si>
  <si>
    <t>7910500В70</t>
  </si>
  <si>
    <t>Приобретение мобильных заградительных ограждений (барьеров)</t>
  </si>
  <si>
    <t>91400083Ж0</t>
  </si>
  <si>
    <t xml:space="preserve"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«Теплотехник» </t>
  </si>
  <si>
    <t>Муниципальная программа «Создание и восстановление военно – мемориальных объектов в 2019- 2024 годах»</t>
  </si>
  <si>
    <t>91400083Г0</t>
  </si>
  <si>
    <t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«Водоканал» г. Ртищево</t>
  </si>
  <si>
    <t>830310б650</t>
  </si>
  <si>
    <t>Проведение барьерной дератизации на территории города Ртищево</t>
  </si>
  <si>
    <t>890050П380</t>
  </si>
  <si>
    <t>Судебная система</t>
  </si>
  <si>
    <t>8302500Б510</t>
  </si>
  <si>
    <t>Иные межбюджетные трансферты в целях обеспечения наждежащего осуществления полномочий по решению вопросов местного значения</t>
  </si>
  <si>
    <t>Расходы по исполнительным листам</t>
  </si>
  <si>
    <t>Основное мероприятие "Проведение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г.г."</t>
  </si>
  <si>
    <t xml:space="preserve">Основное мероприятие "Установка мемориального знака на Братской могиле воинов, умерших от ран в госпитале г. Ртищево в годы Великой Отечественной войны 1941 -1945 г.г." </t>
  </si>
  <si>
    <t xml:space="preserve">Основное мероприятие "Нанесение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г.г." </t>
  </si>
  <si>
    <t>Основное мероприятие "Проведение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Ртищево"</t>
  </si>
  <si>
    <t>Основное мероприятие "Проведение восстановительных работ (ремонт, благоустройство воинского захоронения) Братской могилы погибших в годы гражданской войны в с. Макарово Ртищевского района"</t>
  </si>
  <si>
    <t>Субсидии бюджетам городских поселений на обустройство и восстановление воинских захоронений, находящихся в государственной собственности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</si>
  <si>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</si>
  <si>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 xml:space="preserve">СПРАВКА
об исполнении бюджета Ртищевского района
на 01.01.2020 г.
</t>
  </si>
  <si>
    <t xml:space="preserve">СПРАВКА
об исполнении бюджета МО г. Ртищево
на 01.01.2020г.
</t>
  </si>
  <si>
    <t>СПРАВКА
об исполнении бюджета Краснозвездинского МО
на 01.01.2020г.</t>
  </si>
  <si>
    <t xml:space="preserve">СПРАВКА
об исполнении бюджета Макаровского МО
на 01.01.2020г.                                                                                      </t>
  </si>
  <si>
    <t>СПРАВКА
об исполнении бюджета Октябрьского МО
на 01.01.2020г.</t>
  </si>
  <si>
    <t>СПРАВКА
об исполнении бюджета Салтыковского МО
на 01.01.2020г.</t>
  </si>
  <si>
    <t xml:space="preserve">СПРАВКА
об исполнении бюджета Урусовского МО
на 01.01.2020г.
</t>
  </si>
  <si>
    <t xml:space="preserve">СПРАВКА
об исполнении бюджета Шило-Голицынского МО
на 01.01.2020г.
</t>
  </si>
  <si>
    <t xml:space="preserve">СПРАВКА
об исполнении бюджета Ртищевского района (консолидация)
на 01.01.2020г.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</si>
</sst>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#,##0.0"/>
    <numFmt numFmtId="194" formatCode="0.0"/>
    <numFmt numFmtId="195" formatCode="#,##0.00&quot;р.&quot;"/>
    <numFmt numFmtId="196" formatCode="#,##0.000"/>
    <numFmt numFmtId="197" formatCode="#,##0.0000"/>
    <numFmt numFmtId="198" formatCode="#,##0.00000"/>
    <numFmt numFmtId="199" formatCode="_(* #,##0.000_);_(* \(#,##0.000\);_(* &quot;-&quot;??_);_(@_)"/>
    <numFmt numFmtId="200" formatCode="_(* #,##0.0_);_(* \(#,##0.0\);_(* &quot;-&quot;??_);_(@_)"/>
    <numFmt numFmtId="201" formatCode="_-* #,##0.0_р_._-;\-* #,##0.0_р_._-;_-* &quot;-&quot;?_р_._-;_-@_-"/>
    <numFmt numFmtId="202" formatCode="#,##0.00_р_."/>
    <numFmt numFmtId="203" formatCode="0000000"/>
    <numFmt numFmtId="204" formatCode="#,##0.00;[Red]\-#,##0.00;0.00"/>
    <numFmt numFmtId="205" formatCode="000000000"/>
    <numFmt numFmtId="206" formatCode="00\.00\.00"/>
    <numFmt numFmtId="207" formatCode="#,##0.0&quot;р.&quot;"/>
    <numFmt numFmtId="208" formatCode="#,##0.0_р_."/>
    <numFmt numFmtId="209" formatCode="000\.000\.000"/>
    <numFmt numFmtId="210" formatCode="0\.0\.0"/>
    <numFmt numFmtId="211" formatCode="000"/>
    <numFmt numFmtId="212" formatCode="0000000000"/>
    <numFmt numFmtId="213" formatCode="0000"/>
    <numFmt numFmtId="214" formatCode="000\.00\.000\.0"/>
    <numFmt numFmtId="215" formatCode="#,##0.0_ ;[Red]\-#,##0.0\ "/>
    <numFmt numFmtId="216" formatCode="#,##0.00_ ;[Red]\-#,##0.00\ "/>
  </numFmts>
  <fonts count="6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3" fillId="0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193" fontId="3" fillId="33" borderId="0" xfId="0" applyNumberFormat="1" applyFont="1" applyFill="1" applyBorder="1" applyAlignment="1">
      <alignment horizontal="left" vertical="top" wrapText="1"/>
    </xf>
    <xf numFmtId="193" fontId="0" fillId="0" borderId="0" xfId="0" applyNumberFormat="1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5" fillId="34" borderId="0" xfId="0" applyFont="1" applyFill="1" applyAlignment="1">
      <alignment horizontal="left"/>
    </xf>
    <xf numFmtId="0" fontId="14" fillId="34" borderId="0" xfId="0" applyFont="1" applyFill="1" applyAlignment="1">
      <alignment horizontal="left"/>
    </xf>
    <xf numFmtId="0" fontId="13" fillId="34" borderId="0" xfId="0" applyFont="1" applyFill="1" applyAlignment="1">
      <alignment horizontal="left"/>
    </xf>
    <xf numFmtId="0" fontId="9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6" fillId="34" borderId="0" xfId="0" applyFont="1" applyFill="1" applyAlignment="1">
      <alignment horizontal="left"/>
    </xf>
    <xf numFmtId="9" fontId="10" fillId="34" borderId="10" xfId="0" applyNumberFormat="1" applyFont="1" applyFill="1" applyBorder="1" applyAlignment="1">
      <alignment horizontal="center" vertical="center" wrapText="1"/>
    </xf>
    <xf numFmtId="9" fontId="3" fillId="34" borderId="10" xfId="0" applyNumberFormat="1" applyFont="1" applyFill="1" applyBorder="1" applyAlignment="1">
      <alignment horizontal="center" vertical="center" wrapText="1"/>
    </xf>
    <xf numFmtId="193" fontId="20" fillId="34" borderId="0" xfId="0" applyNumberFormat="1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208" fontId="3" fillId="34" borderId="0" xfId="0" applyNumberFormat="1" applyFont="1" applyFill="1" applyAlignment="1">
      <alignment horizontal="center" vertical="center"/>
    </xf>
    <xf numFmtId="193" fontId="3" fillId="34" borderId="0" xfId="0" applyNumberFormat="1" applyFont="1" applyFill="1" applyAlignment="1">
      <alignment horizontal="center" vertical="center"/>
    </xf>
    <xf numFmtId="49" fontId="2" fillId="34" borderId="0" xfId="0" applyNumberFormat="1" applyFont="1" applyFill="1" applyAlignment="1">
      <alignment horizontal="left"/>
    </xf>
    <xf numFmtId="194" fontId="20" fillId="34" borderId="0" xfId="0" applyNumberFormat="1" applyFont="1" applyFill="1" applyAlignment="1">
      <alignment horizontal="center" vertical="center"/>
    </xf>
    <xf numFmtId="2" fontId="3" fillId="34" borderId="0" xfId="0" applyNumberFormat="1" applyFont="1" applyFill="1" applyAlignment="1">
      <alignment horizontal="center" vertical="center"/>
    </xf>
    <xf numFmtId="194" fontId="3" fillId="34" borderId="0" xfId="0" applyNumberFormat="1" applyFont="1" applyFill="1" applyAlignment="1">
      <alignment horizontal="center" vertical="center"/>
    </xf>
    <xf numFmtId="0" fontId="9" fillId="34" borderId="0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left" vertical="top" wrapText="1"/>
    </xf>
    <xf numFmtId="9" fontId="2" fillId="34" borderId="0" xfId="0" applyNumberFormat="1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/>
    </xf>
    <xf numFmtId="193" fontId="6" fillId="34" borderId="0" xfId="0" applyNumberFormat="1" applyFont="1" applyFill="1" applyBorder="1" applyAlignment="1">
      <alignment horizontal="left" vertical="top" wrapText="1"/>
    </xf>
    <xf numFmtId="9" fontId="6" fillId="34" borderId="11" xfId="0" applyNumberFormat="1" applyFont="1" applyFill="1" applyBorder="1" applyAlignment="1">
      <alignment horizontal="left" vertical="top" wrapText="1"/>
    </xf>
    <xf numFmtId="9" fontId="11" fillId="34" borderId="11" xfId="0" applyNumberFormat="1" applyFont="1" applyFill="1" applyBorder="1" applyAlignment="1">
      <alignment horizontal="left" vertical="top" wrapText="1"/>
    </xf>
    <xf numFmtId="9" fontId="11" fillId="34" borderId="0" xfId="0" applyNumberFormat="1" applyFont="1" applyFill="1" applyBorder="1" applyAlignment="1">
      <alignment horizontal="left" vertical="top" wrapText="1"/>
    </xf>
    <xf numFmtId="9" fontId="6" fillId="34" borderId="0" xfId="0" applyNumberFormat="1" applyFont="1" applyFill="1" applyBorder="1" applyAlignment="1">
      <alignment horizontal="left" vertical="top" wrapText="1"/>
    </xf>
    <xf numFmtId="9" fontId="1" fillId="34" borderId="0" xfId="0" applyNumberFormat="1" applyFont="1" applyFill="1" applyBorder="1" applyAlignment="1">
      <alignment horizontal="left" vertical="center" wrapText="1"/>
    </xf>
    <xf numFmtId="9" fontId="11" fillId="34" borderId="0" xfId="0" applyNumberFormat="1" applyFont="1" applyFill="1" applyBorder="1" applyAlignment="1">
      <alignment horizontal="left" vertical="center" wrapText="1"/>
    </xf>
    <xf numFmtId="9" fontId="6" fillId="34" borderId="0" xfId="0" applyNumberFormat="1" applyFont="1" applyFill="1" applyBorder="1" applyAlignment="1">
      <alignment horizontal="left" vertical="center" wrapText="1"/>
    </xf>
    <xf numFmtId="0" fontId="2" fillId="34" borderId="0" xfId="0" applyFont="1" applyFill="1" applyAlignment="1">
      <alignment horizontal="left"/>
    </xf>
    <xf numFmtId="193" fontId="2" fillId="34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13" fillId="0" borderId="0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 horizontal="left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16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23" fillId="34" borderId="17" xfId="0" applyFont="1" applyFill="1" applyBorder="1" applyAlignment="1">
      <alignment horizontal="center" wrapText="1"/>
    </xf>
    <xf numFmtId="0" fontId="0" fillId="34" borderId="13" xfId="0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0" fillId="34" borderId="14" xfId="0" applyFont="1" applyFill="1" applyBorder="1" applyAlignment="1">
      <alignment horizontal="left"/>
    </xf>
    <xf numFmtId="0" fontId="23" fillId="34" borderId="0" xfId="0" applyFont="1" applyFill="1" applyAlignment="1">
      <alignment horizontal="center" wrapText="1"/>
    </xf>
    <xf numFmtId="49" fontId="0" fillId="34" borderId="12" xfId="0" applyNumberFormat="1" applyFont="1" applyFill="1" applyBorder="1" applyAlignment="1">
      <alignment horizontal="left"/>
    </xf>
    <xf numFmtId="0" fontId="18" fillId="34" borderId="10" xfId="0" applyFont="1" applyFill="1" applyBorder="1" applyAlignment="1">
      <alignment horizontal="left"/>
    </xf>
    <xf numFmtId="49" fontId="7" fillId="34" borderId="15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left" vertical="top" wrapText="1"/>
    </xf>
    <xf numFmtId="49" fontId="17" fillId="34" borderId="10" xfId="0" applyNumberFormat="1" applyFont="1" applyFill="1" applyBorder="1" applyAlignment="1">
      <alignment horizontal="left" vertical="top" wrapText="1"/>
    </xf>
    <xf numFmtId="193" fontId="10" fillId="34" borderId="10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vertical="top" wrapText="1"/>
    </xf>
    <xf numFmtId="193" fontId="3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left" vertical="top" wrapText="1"/>
    </xf>
    <xf numFmtId="0" fontId="17" fillId="34" borderId="10" xfId="0" applyFont="1" applyFill="1" applyBorder="1" applyAlignment="1">
      <alignment horizontal="left" vertical="top" wrapText="1"/>
    </xf>
    <xf numFmtId="49" fontId="7" fillId="34" borderId="15" xfId="0" applyNumberFormat="1" applyFont="1" applyFill="1" applyBorder="1" applyAlignment="1">
      <alignment horizontal="center" vertical="top" wrapText="1"/>
    </xf>
    <xf numFmtId="0" fontId="17" fillId="34" borderId="10" xfId="0" applyFont="1" applyFill="1" applyBorder="1" applyAlignment="1">
      <alignment horizontal="center" vertical="center" wrapText="1"/>
    </xf>
    <xf numFmtId="49" fontId="7" fillId="34" borderId="16" xfId="0" applyNumberFormat="1" applyFont="1" applyFill="1" applyBorder="1" applyAlignment="1">
      <alignment horizontal="center" vertical="top" wrapText="1"/>
    </xf>
    <xf numFmtId="49" fontId="15" fillId="34" borderId="10" xfId="0" applyNumberFormat="1" applyFont="1" applyFill="1" applyBorder="1" applyAlignment="1">
      <alignment horizontal="left" vertical="top" wrapText="1"/>
    </xf>
    <xf numFmtId="0" fontId="15" fillId="34" borderId="10" xfId="0" applyFont="1" applyFill="1" applyBorder="1" applyAlignment="1">
      <alignment horizontal="left" vertical="top" wrapText="1"/>
    </xf>
    <xf numFmtId="193" fontId="19" fillId="34" borderId="10" xfId="0" applyNumberFormat="1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left" vertical="top" wrapText="1"/>
    </xf>
    <xf numFmtId="0" fontId="21" fillId="34" borderId="10" xfId="0" applyFont="1" applyFill="1" applyBorder="1" applyAlignment="1">
      <alignment horizontal="left" vertical="top" wrapText="1"/>
    </xf>
    <xf numFmtId="49" fontId="22" fillId="34" borderId="10" xfId="0" applyNumberFormat="1" applyFont="1" applyFill="1" applyBorder="1" applyAlignment="1">
      <alignment horizontal="left" vertical="top" wrapText="1"/>
    </xf>
    <xf numFmtId="0" fontId="22" fillId="34" borderId="10" xfId="0" applyFont="1" applyFill="1" applyBorder="1" applyAlignment="1">
      <alignment horizontal="left" vertical="top" wrapText="1"/>
    </xf>
    <xf numFmtId="212" fontId="26" fillId="34" borderId="10" xfId="63" applyNumberFormat="1" applyFont="1" applyFill="1" applyBorder="1" applyAlignment="1" applyProtection="1">
      <alignment horizontal="center"/>
      <protection hidden="1"/>
    </xf>
    <xf numFmtId="203" fontId="17" fillId="34" borderId="10" xfId="62" applyNumberFormat="1" applyFont="1" applyFill="1" applyBorder="1" applyAlignment="1" applyProtection="1">
      <alignment vertical="center" wrapText="1"/>
      <protection hidden="1"/>
    </xf>
    <xf numFmtId="49" fontId="15" fillId="34" borderId="10" xfId="62" applyNumberFormat="1" applyFont="1" applyFill="1" applyBorder="1" applyAlignment="1" applyProtection="1">
      <alignment vertical="center" wrapText="1"/>
      <protection hidden="1"/>
    </xf>
    <xf numFmtId="203" fontId="15" fillId="34" borderId="10" xfId="62" applyNumberFormat="1" applyFont="1" applyFill="1" applyBorder="1" applyAlignment="1" applyProtection="1">
      <alignment vertical="center" wrapText="1"/>
      <protection hidden="1"/>
    </xf>
    <xf numFmtId="49" fontId="17" fillId="34" borderId="10" xfId="0" applyNumberFormat="1" applyFont="1" applyFill="1" applyBorder="1" applyAlignment="1">
      <alignment horizontal="left" vertical="center" wrapText="1"/>
    </xf>
    <xf numFmtId="49" fontId="15" fillId="34" borderId="10" xfId="0" applyNumberFormat="1" applyFont="1" applyFill="1" applyBorder="1" applyAlignment="1">
      <alignment horizontal="left" vertical="center" wrapText="1"/>
    </xf>
    <xf numFmtId="203" fontId="15" fillId="34" borderId="10" xfId="62" applyNumberFormat="1" applyFont="1" applyFill="1" applyBorder="1" applyAlignment="1" applyProtection="1">
      <alignment wrapText="1"/>
      <protection hidden="1"/>
    </xf>
    <xf numFmtId="49" fontId="15" fillId="34" borderId="10" xfId="62" applyNumberFormat="1" applyFont="1" applyFill="1" applyBorder="1" applyAlignment="1" applyProtection="1">
      <alignment wrapText="1"/>
      <protection hidden="1"/>
    </xf>
    <xf numFmtId="203" fontId="17" fillId="34" borderId="10" xfId="62" applyNumberFormat="1" applyFont="1" applyFill="1" applyBorder="1" applyAlignment="1" applyProtection="1">
      <alignment wrapText="1"/>
      <protection hidden="1"/>
    </xf>
    <xf numFmtId="212" fontId="4" fillId="34" borderId="10" xfId="101" applyNumberFormat="1" applyFont="1" applyFill="1" applyBorder="1" applyAlignment="1" applyProtection="1">
      <alignment horizontal="center"/>
      <protection hidden="1"/>
    </xf>
    <xf numFmtId="212" fontId="17" fillId="34" borderId="10" xfId="99" applyNumberFormat="1" applyFont="1" applyFill="1" applyBorder="1" applyAlignment="1" applyProtection="1">
      <alignment horizontal="center"/>
      <protection hidden="1"/>
    </xf>
    <xf numFmtId="49" fontId="17" fillId="34" borderId="10" xfId="62" applyNumberFormat="1" applyFont="1" applyFill="1" applyBorder="1" applyAlignment="1" applyProtection="1">
      <alignment vertical="center" wrapText="1"/>
      <protection hidden="1"/>
    </xf>
    <xf numFmtId="0" fontId="15" fillId="34" borderId="10" xfId="0" applyFont="1" applyFill="1" applyBorder="1" applyAlignment="1">
      <alignment horizontal="left" vertical="center" wrapText="1"/>
    </xf>
    <xf numFmtId="212" fontId="15" fillId="34" borderId="10" xfId="85" applyNumberFormat="1" applyFont="1" applyFill="1" applyBorder="1" applyAlignment="1" applyProtection="1">
      <alignment horizontal="center"/>
      <protection hidden="1"/>
    </xf>
    <xf numFmtId="215" fontId="19" fillId="34" borderId="10" xfId="86" applyNumberFormat="1" applyFont="1" applyFill="1" applyBorder="1" applyAlignment="1" applyProtection="1">
      <alignment horizontal="center"/>
      <protection hidden="1"/>
    </xf>
    <xf numFmtId="215" fontId="19" fillId="34" borderId="10" xfId="86" applyNumberFormat="1" applyFont="1" applyFill="1" applyBorder="1" applyAlignment="1" applyProtection="1">
      <alignment horizontal="center" vertical="center"/>
      <protection hidden="1"/>
    </xf>
    <xf numFmtId="49" fontId="15" fillId="34" borderId="10" xfId="0" applyNumberFormat="1" applyFont="1" applyFill="1" applyBorder="1" applyAlignment="1">
      <alignment vertical="top" wrapText="1"/>
    </xf>
    <xf numFmtId="49" fontId="7" fillId="34" borderId="10" xfId="0" applyNumberFormat="1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left" vertical="center" wrapText="1"/>
    </xf>
    <xf numFmtId="193" fontId="20" fillId="34" borderId="10" xfId="0" applyNumberFormat="1" applyFont="1" applyFill="1" applyBorder="1" applyAlignment="1">
      <alignment horizontal="center" vertical="center"/>
    </xf>
    <xf numFmtId="0" fontId="18" fillId="34" borderId="0" xfId="0" applyFont="1" applyFill="1" applyAlignment="1">
      <alignment horizontal="left"/>
    </xf>
    <xf numFmtId="49" fontId="18" fillId="34" borderId="0" xfId="0" applyNumberFormat="1" applyFont="1" applyFill="1" applyAlignment="1">
      <alignment horizontal="left"/>
    </xf>
    <xf numFmtId="0" fontId="17" fillId="34" borderId="0" xfId="0" applyFont="1" applyFill="1" applyAlignment="1">
      <alignment horizontal="left"/>
    </xf>
    <xf numFmtId="49" fontId="17" fillId="34" borderId="0" xfId="0" applyNumberFormat="1" applyFont="1" applyFill="1" applyAlignment="1">
      <alignment horizontal="left"/>
    </xf>
    <xf numFmtId="0" fontId="17" fillId="34" borderId="12" xfId="0" applyFont="1" applyFill="1" applyBorder="1" applyAlignment="1">
      <alignment horizontal="left" vertical="top" wrapText="1"/>
    </xf>
    <xf numFmtId="49" fontId="17" fillId="34" borderId="12" xfId="0" applyNumberFormat="1" applyFont="1" applyFill="1" applyBorder="1" applyAlignment="1">
      <alignment horizontal="left" vertical="top" wrapText="1"/>
    </xf>
    <xf numFmtId="49" fontId="17" fillId="34" borderId="10" xfId="0" applyNumberFormat="1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212" fontId="26" fillId="34" borderId="10" xfId="100" applyNumberFormat="1" applyFont="1" applyFill="1" applyBorder="1" applyAlignment="1" applyProtection="1">
      <alignment horizontal="center"/>
      <protection hidden="1"/>
    </xf>
    <xf numFmtId="212" fontId="2" fillId="34" borderId="10" xfId="87" applyNumberFormat="1" applyFont="1" applyFill="1" applyBorder="1" applyAlignment="1" applyProtection="1">
      <alignment horizontal="center" vertical="center"/>
      <protection hidden="1"/>
    </xf>
    <xf numFmtId="212" fontId="15" fillId="34" borderId="10" xfId="88" applyNumberFormat="1" applyFont="1" applyFill="1" applyBorder="1" applyAlignment="1" applyProtection="1">
      <alignment horizontal="center" wrapText="1"/>
      <protection hidden="1"/>
    </xf>
    <xf numFmtId="212" fontId="15" fillId="34" borderId="10" xfId="88" applyNumberFormat="1" applyFont="1" applyFill="1" applyBorder="1" applyAlignment="1" applyProtection="1">
      <alignment horizontal="center"/>
      <protection hidden="1"/>
    </xf>
    <xf numFmtId="193" fontId="25" fillId="34" borderId="10" xfId="0" applyNumberFormat="1" applyFont="1" applyFill="1" applyBorder="1" applyAlignment="1">
      <alignment horizontal="center" vertical="center" wrapText="1"/>
    </xf>
    <xf numFmtId="212" fontId="18" fillId="34" borderId="10" xfId="102" applyNumberFormat="1" applyFont="1" applyFill="1" applyBorder="1" applyAlignment="1" applyProtection="1">
      <alignment horizontal="center"/>
      <protection hidden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24" fillId="34" borderId="10" xfId="0" applyNumberFormat="1" applyFont="1" applyFill="1" applyBorder="1" applyAlignment="1">
      <alignment horizontal="left" vertical="top" wrapText="1"/>
    </xf>
    <xf numFmtId="212" fontId="15" fillId="34" borderId="10" xfId="89" applyNumberFormat="1" applyFont="1" applyFill="1" applyBorder="1" applyAlignment="1" applyProtection="1">
      <alignment horizontal="center"/>
      <protection hidden="1"/>
    </xf>
    <xf numFmtId="212" fontId="15" fillId="34" borderId="10" xfId="90" applyNumberFormat="1" applyFont="1" applyFill="1" applyBorder="1" applyAlignment="1" applyProtection="1">
      <alignment horizontal="center"/>
      <protection hidden="1"/>
    </xf>
    <xf numFmtId="0" fontId="15" fillId="34" borderId="10" xfId="0" applyNumberFormat="1" applyFont="1" applyFill="1" applyBorder="1" applyAlignment="1">
      <alignment horizontal="left" vertical="top" wrapText="1"/>
    </xf>
    <xf numFmtId="49" fontId="18" fillId="34" borderId="10" xfId="0" applyNumberFormat="1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9" fontId="7" fillId="34" borderId="15" xfId="0" applyNumberFormat="1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/>
    </xf>
    <xf numFmtId="49" fontId="7" fillId="34" borderId="16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left"/>
    </xf>
    <xf numFmtId="49" fontId="10" fillId="34" borderId="10" xfId="0" applyNumberFormat="1" applyFont="1" applyFill="1" applyBorder="1" applyAlignment="1">
      <alignment horizontal="left" vertical="top" wrapText="1"/>
    </xf>
    <xf numFmtId="49" fontId="1" fillId="34" borderId="15" xfId="0" applyNumberFormat="1" applyFont="1" applyFill="1" applyBorder="1" applyAlignment="1">
      <alignment horizontal="left" vertical="center" wrapText="1"/>
    </xf>
    <xf numFmtId="0" fontId="7" fillId="34" borderId="15" xfId="0" applyFont="1" applyFill="1" applyBorder="1" applyAlignment="1">
      <alignment horizontal="left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49" fontId="1" fillId="34" borderId="16" xfId="0" applyNumberFormat="1" applyFont="1" applyFill="1" applyBorder="1" applyAlignment="1">
      <alignment horizontal="left" vertical="center" wrapText="1"/>
    </xf>
    <xf numFmtId="0" fontId="7" fillId="34" borderId="16" xfId="0" applyFont="1" applyFill="1" applyBorder="1" applyAlignment="1">
      <alignment horizontal="left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left" vertical="top" wrapText="1"/>
    </xf>
    <xf numFmtId="212" fontId="4" fillId="34" borderId="10" xfId="91" applyNumberFormat="1" applyFont="1" applyFill="1" applyBorder="1" applyAlignment="1" applyProtection="1">
      <alignment horizontal="center"/>
      <protection hidden="1"/>
    </xf>
    <xf numFmtId="49" fontId="1" fillId="34" borderId="10" xfId="0" applyNumberFormat="1" applyFont="1" applyFill="1" applyBorder="1" applyAlignment="1">
      <alignment horizontal="left" vertical="center" wrapText="1"/>
    </xf>
    <xf numFmtId="49" fontId="11" fillId="34" borderId="10" xfId="0" applyNumberFormat="1" applyFont="1" applyFill="1" applyBorder="1" applyAlignment="1">
      <alignment horizontal="left" vertical="top" wrapText="1"/>
    </xf>
    <xf numFmtId="212" fontId="4" fillId="34" borderId="10" xfId="77" applyNumberFormat="1" applyFont="1" applyFill="1" applyBorder="1" applyAlignment="1" applyProtection="1">
      <alignment horizontal="center"/>
      <protection hidden="1"/>
    </xf>
    <xf numFmtId="49" fontId="6" fillId="34" borderId="10" xfId="0" applyNumberFormat="1" applyFont="1" applyFill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horizontal="left"/>
    </xf>
    <xf numFmtId="49" fontId="0" fillId="34" borderId="0" xfId="0" applyNumberFormat="1" applyFont="1" applyFill="1" applyAlignment="1">
      <alignment horizontal="left"/>
    </xf>
    <xf numFmtId="49" fontId="8" fillId="34" borderId="15" xfId="0" applyNumberFormat="1" applyFont="1" applyFill="1" applyBorder="1" applyAlignment="1">
      <alignment horizontal="center" vertical="top" wrapText="1"/>
    </xf>
    <xf numFmtId="49" fontId="8" fillId="34" borderId="16" xfId="0" applyNumberFormat="1" applyFont="1" applyFill="1" applyBorder="1" applyAlignment="1">
      <alignment horizontal="center" vertical="top" wrapText="1"/>
    </xf>
    <xf numFmtId="49" fontId="17" fillId="34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212" fontId="4" fillId="34" borderId="10" xfId="95" applyNumberFormat="1" applyFont="1" applyFill="1" applyBorder="1" applyAlignment="1" applyProtection="1">
      <alignment horizontal="center"/>
      <protection hidden="1"/>
    </xf>
    <xf numFmtId="212" fontId="4" fillId="34" borderId="10" xfId="95" applyNumberFormat="1" applyFont="1" applyFill="1" applyBorder="1" applyAlignment="1" applyProtection="1">
      <alignment horizontal="center"/>
      <protection hidden="1"/>
    </xf>
    <xf numFmtId="212" fontId="4" fillId="34" borderId="10" xfId="78" applyNumberFormat="1" applyFont="1" applyFill="1" applyBorder="1" applyAlignment="1" applyProtection="1">
      <alignment horizontal="center"/>
      <protection hidden="1"/>
    </xf>
    <xf numFmtId="49" fontId="17" fillId="34" borderId="10" xfId="0" applyNumberFormat="1" applyFont="1" applyFill="1" applyBorder="1" applyAlignment="1">
      <alignment horizontal="left"/>
    </xf>
    <xf numFmtId="49" fontId="8" fillId="34" borderId="15" xfId="0" applyNumberFormat="1" applyFont="1" applyFill="1" applyBorder="1" applyAlignment="1">
      <alignment horizontal="center" vertical="center" wrapText="1"/>
    </xf>
    <xf numFmtId="49" fontId="8" fillId="34" borderId="16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193" fontId="3" fillId="34" borderId="10" xfId="0" applyNumberFormat="1" applyFont="1" applyFill="1" applyBorder="1" applyAlignment="1" applyProtection="1">
      <alignment horizontal="center" vertical="center" wrapText="1"/>
      <protection/>
    </xf>
    <xf numFmtId="212" fontId="4" fillId="34" borderId="10" xfId="92" applyNumberFormat="1" applyFont="1" applyFill="1" applyBorder="1" applyAlignment="1" applyProtection="1">
      <alignment horizontal="center"/>
      <protection hidden="1"/>
    </xf>
    <xf numFmtId="212" fontId="1" fillId="34" borderId="10" xfId="103" applyNumberFormat="1" applyFont="1" applyFill="1" applyBorder="1" applyAlignment="1" applyProtection="1">
      <alignment horizontal="center"/>
      <protection hidden="1"/>
    </xf>
    <xf numFmtId="215" fontId="3" fillId="34" borderId="10" xfId="106" applyNumberFormat="1" applyFont="1" applyFill="1" applyBorder="1" applyAlignment="1" applyProtection="1">
      <alignment horizontal="center" vertical="center"/>
      <protection hidden="1"/>
    </xf>
    <xf numFmtId="215" fontId="3" fillId="34" borderId="10" xfId="105" applyNumberFormat="1" applyFont="1" applyFill="1" applyBorder="1" applyAlignment="1" applyProtection="1">
      <alignment horizontal="center" vertical="center"/>
      <protection hidden="1"/>
    </xf>
    <xf numFmtId="212" fontId="4" fillId="34" borderId="10" xfId="79" applyNumberFormat="1" applyFont="1" applyFill="1" applyBorder="1" applyAlignment="1" applyProtection="1">
      <alignment horizontal="center"/>
      <protection hidden="1"/>
    </xf>
    <xf numFmtId="215" fontId="3" fillId="34" borderId="10" xfId="80" applyNumberFormat="1" applyFont="1" applyFill="1" applyBorder="1" applyAlignment="1" applyProtection="1">
      <alignment horizontal="center" vertical="center"/>
      <protection hidden="1"/>
    </xf>
    <xf numFmtId="49" fontId="8" fillId="34" borderId="15" xfId="0" applyNumberFormat="1" applyFont="1" applyFill="1" applyBorder="1" applyAlignment="1">
      <alignment horizontal="center" vertical="center" wrapText="1"/>
    </xf>
    <xf numFmtId="49" fontId="8" fillId="34" borderId="16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left" vertical="top" wrapText="1"/>
    </xf>
    <xf numFmtId="212" fontId="4" fillId="34" borderId="10" xfId="93" applyNumberFormat="1" applyFont="1" applyFill="1" applyBorder="1" applyAlignment="1" applyProtection="1">
      <alignment horizontal="center"/>
      <protection hidden="1"/>
    </xf>
    <xf numFmtId="194" fontId="3" fillId="34" borderId="10" xfId="0" applyNumberFormat="1" applyFont="1" applyFill="1" applyBorder="1" applyAlignment="1">
      <alignment horizontal="center" vertical="center" wrapText="1"/>
    </xf>
    <xf numFmtId="212" fontId="4" fillId="34" borderId="10" xfId="107" applyNumberFormat="1" applyFont="1" applyFill="1" applyBorder="1" applyAlignment="1" applyProtection="1">
      <alignment horizontal="center"/>
      <protection hidden="1"/>
    </xf>
    <xf numFmtId="194" fontId="3" fillId="34" borderId="10" xfId="64" applyNumberFormat="1" applyFont="1" applyFill="1" applyBorder="1" applyAlignment="1" applyProtection="1">
      <alignment horizontal="center" vertical="center"/>
      <protection hidden="1"/>
    </xf>
    <xf numFmtId="194" fontId="3" fillId="34" borderId="10" xfId="65" applyNumberFormat="1" applyFont="1" applyFill="1" applyBorder="1" applyAlignment="1" applyProtection="1">
      <alignment horizontal="center" vertical="center"/>
      <protection hidden="1"/>
    </xf>
    <xf numFmtId="194" fontId="3" fillId="34" borderId="10" xfId="66" applyNumberFormat="1" applyFont="1" applyFill="1" applyBorder="1" applyAlignment="1" applyProtection="1">
      <alignment horizontal="center" vertical="center"/>
      <protection hidden="1"/>
    </xf>
    <xf numFmtId="212" fontId="4" fillId="34" borderId="10" xfId="81" applyNumberFormat="1" applyFont="1" applyFill="1" applyBorder="1" applyAlignment="1" applyProtection="1">
      <alignment horizontal="center"/>
      <protection hidden="1"/>
    </xf>
    <xf numFmtId="4" fontId="23" fillId="34" borderId="0" xfId="0" applyNumberFormat="1" applyFont="1" applyFill="1" applyAlignment="1">
      <alignment horizontal="center" vertical="center"/>
    </xf>
    <xf numFmtId="194" fontId="10" fillId="34" borderId="10" xfId="0" applyNumberFormat="1" applyFont="1" applyFill="1" applyBorder="1" applyAlignment="1">
      <alignment horizontal="center" vertical="center" wrapText="1"/>
    </xf>
    <xf numFmtId="212" fontId="4" fillId="34" borderId="10" xfId="94" applyNumberFormat="1" applyFont="1" applyFill="1" applyBorder="1" applyAlignment="1" applyProtection="1">
      <alignment horizontal="center"/>
      <protection hidden="1"/>
    </xf>
    <xf numFmtId="204" fontId="3" fillId="34" borderId="10" xfId="97" applyNumberFormat="1" applyFont="1" applyFill="1" applyBorder="1" applyAlignment="1" applyProtection="1">
      <alignment horizontal="center" vertical="center"/>
      <protection hidden="1"/>
    </xf>
    <xf numFmtId="204" fontId="19" fillId="34" borderId="10" xfId="97" applyNumberFormat="1" applyFont="1" applyFill="1" applyBorder="1" applyAlignment="1" applyProtection="1">
      <alignment horizontal="center" vertical="center"/>
      <protection hidden="1"/>
    </xf>
    <xf numFmtId="212" fontId="4" fillId="34" borderId="10" xfId="68" applyNumberFormat="1" applyFont="1" applyFill="1" applyBorder="1" applyAlignment="1" applyProtection="1">
      <alignment horizontal="center"/>
      <protection hidden="1"/>
    </xf>
    <xf numFmtId="215" fontId="3" fillId="34" borderId="10" xfId="69" applyNumberFormat="1" applyFont="1" applyFill="1" applyBorder="1" applyAlignment="1" applyProtection="1">
      <alignment horizontal="center" vertical="center"/>
      <protection hidden="1"/>
    </xf>
    <xf numFmtId="215" fontId="3" fillId="34" borderId="10" xfId="70" applyNumberFormat="1" applyFont="1" applyFill="1" applyBorder="1" applyAlignment="1" applyProtection="1">
      <alignment horizontal="center" vertical="center"/>
      <protection hidden="1"/>
    </xf>
    <xf numFmtId="215" fontId="3" fillId="34" borderId="10" xfId="71" applyNumberFormat="1" applyFont="1" applyFill="1" applyBorder="1" applyAlignment="1" applyProtection="1">
      <alignment horizontal="center" vertical="center"/>
      <protection hidden="1"/>
    </xf>
    <xf numFmtId="212" fontId="4" fillId="34" borderId="10" xfId="68" applyNumberFormat="1" applyFont="1" applyFill="1" applyBorder="1" applyAlignment="1" applyProtection="1">
      <alignment horizontal="center"/>
      <protection hidden="1"/>
    </xf>
    <xf numFmtId="212" fontId="4" fillId="34" borderId="10" xfId="82" applyNumberFormat="1" applyFont="1" applyFill="1" applyBorder="1" applyAlignment="1" applyProtection="1">
      <alignment horizontal="center"/>
      <protection hidden="1"/>
    </xf>
    <xf numFmtId="212" fontId="27" fillId="34" borderId="10" xfId="82" applyNumberFormat="1" applyFont="1" applyFill="1" applyBorder="1" applyAlignment="1" applyProtection="1">
      <alignment horizontal="center"/>
      <protection hidden="1"/>
    </xf>
    <xf numFmtId="0" fontId="18" fillId="34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193" fontId="10" fillId="34" borderId="10" xfId="0" applyNumberFormat="1" applyFont="1" applyFill="1" applyBorder="1" applyAlignment="1">
      <alignment horizontal="centerContinuous" vertical="center" wrapText="1"/>
    </xf>
    <xf numFmtId="9" fontId="10" fillId="34" borderId="10" xfId="0" applyNumberFormat="1" applyFont="1" applyFill="1" applyBorder="1" applyAlignment="1">
      <alignment horizontal="centerContinuous" vertical="center" wrapText="1"/>
    </xf>
    <xf numFmtId="193" fontId="3" fillId="34" borderId="10" xfId="0" applyNumberFormat="1" applyFont="1" applyFill="1" applyBorder="1" applyAlignment="1">
      <alignment horizontal="centerContinuous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93" fontId="19" fillId="34" borderId="10" xfId="0" applyNumberFormat="1" applyFont="1" applyFill="1" applyBorder="1" applyAlignment="1">
      <alignment horizontal="centerContinuous" vertical="center" wrapText="1"/>
    </xf>
    <xf numFmtId="193" fontId="19" fillId="34" borderId="14" xfId="0" applyNumberFormat="1" applyFont="1" applyFill="1" applyBorder="1" applyAlignment="1">
      <alignment horizontal="center" vertical="center" wrapText="1"/>
    </xf>
    <xf numFmtId="212" fontId="4" fillId="34" borderId="10" xfId="98" applyNumberFormat="1" applyFont="1" applyFill="1" applyBorder="1" applyAlignment="1" applyProtection="1">
      <alignment horizontal="center"/>
      <protection hidden="1"/>
    </xf>
    <xf numFmtId="193" fontId="19" fillId="34" borderId="10" xfId="0" applyNumberFormat="1" applyFont="1" applyFill="1" applyBorder="1" applyAlignment="1">
      <alignment horizontal="center" vertical="center"/>
    </xf>
    <xf numFmtId="212" fontId="4" fillId="34" borderId="10" xfId="72" applyNumberFormat="1" applyFont="1" applyFill="1" applyBorder="1" applyAlignment="1" applyProtection="1">
      <alignment horizontal="center"/>
      <protection hidden="1"/>
    </xf>
    <xf numFmtId="215" fontId="3" fillId="34" borderId="10" xfId="74" applyNumberFormat="1" applyFont="1" applyFill="1" applyBorder="1" applyAlignment="1" applyProtection="1">
      <alignment/>
      <protection hidden="1"/>
    </xf>
    <xf numFmtId="215" fontId="3" fillId="34" borderId="10" xfId="75" applyNumberFormat="1" applyFont="1" applyFill="1" applyBorder="1" applyAlignment="1" applyProtection="1">
      <alignment/>
      <protection hidden="1"/>
    </xf>
    <xf numFmtId="215" fontId="3" fillId="34" borderId="10" xfId="76" applyNumberFormat="1" applyFont="1" applyFill="1" applyBorder="1" applyAlignment="1" applyProtection="1">
      <alignment/>
      <protection hidden="1"/>
    </xf>
    <xf numFmtId="212" fontId="4" fillId="34" borderId="10" xfId="83" applyNumberFormat="1" applyFont="1" applyFill="1" applyBorder="1" applyAlignment="1" applyProtection="1">
      <alignment horizontal="center"/>
      <protection hidden="1"/>
    </xf>
    <xf numFmtId="193" fontId="20" fillId="34" borderId="10" xfId="0" applyNumberFormat="1" applyFont="1" applyFill="1" applyBorder="1" applyAlignment="1">
      <alignment horizontal="centerContinuous" vertical="center"/>
    </xf>
    <xf numFmtId="0" fontId="20" fillId="34" borderId="0" xfId="0" applyFont="1" applyFill="1" applyAlignment="1">
      <alignment horizontal="centerContinuous" vertical="center"/>
    </xf>
    <xf numFmtId="4" fontId="18" fillId="34" borderId="0" xfId="0" applyNumberFormat="1" applyFont="1" applyFill="1" applyAlignment="1">
      <alignment horizontal="centerContinuous" vertical="center"/>
    </xf>
    <xf numFmtId="193" fontId="20" fillId="34" borderId="0" xfId="0" applyNumberFormat="1" applyFont="1" applyFill="1" applyAlignment="1">
      <alignment horizontal="centerContinuous" vertical="center"/>
    </xf>
    <xf numFmtId="49" fontId="18" fillId="34" borderId="10" xfId="0" applyNumberFormat="1" applyFont="1" applyFill="1" applyBorder="1" applyAlignment="1">
      <alignment horizontal="left"/>
    </xf>
    <xf numFmtId="2" fontId="3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top" wrapText="1"/>
    </xf>
    <xf numFmtId="0" fontId="24" fillId="34" borderId="10" xfId="0" applyFont="1" applyFill="1" applyBorder="1" applyAlignment="1">
      <alignment horizontal="left" vertical="top" wrapText="1"/>
    </xf>
    <xf numFmtId="2" fontId="3" fillId="34" borderId="10" xfId="0" applyNumberFormat="1" applyFont="1" applyFill="1" applyBorder="1" applyAlignment="1">
      <alignment horizontal="center" vertical="center" wrapText="1"/>
    </xf>
    <xf numFmtId="203" fontId="24" fillId="34" borderId="10" xfId="62" applyNumberFormat="1" applyFont="1" applyFill="1" applyBorder="1" applyAlignment="1" applyProtection="1">
      <alignment vertical="center" wrapText="1"/>
      <protection hidden="1"/>
    </xf>
    <xf numFmtId="0" fontId="24" fillId="34" borderId="10" xfId="0" applyFont="1" applyFill="1" applyBorder="1" applyAlignment="1">
      <alignment vertical="top" wrapText="1"/>
    </xf>
    <xf numFmtId="0" fontId="17" fillId="34" borderId="10" xfId="0" applyFont="1" applyFill="1" applyBorder="1" applyAlignment="1">
      <alignment vertical="top" wrapText="1"/>
    </xf>
    <xf numFmtId="194" fontId="3" fillId="34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top" wrapText="1"/>
    </xf>
    <xf numFmtId="9" fontId="10" fillId="34" borderId="0" xfId="0" applyNumberFormat="1" applyFont="1" applyFill="1" applyBorder="1" applyAlignment="1">
      <alignment horizontal="center" vertical="center" wrapText="1"/>
    </xf>
    <xf numFmtId="193" fontId="20" fillId="34" borderId="0" xfId="0" applyNumberFormat="1" applyFont="1" applyFill="1" applyBorder="1" applyAlignment="1">
      <alignment horizontal="center" vertical="center"/>
    </xf>
  </cellXfs>
  <cellStyles count="1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15" xfId="68"/>
    <cellStyle name="Обычный 2 16" xfId="69"/>
    <cellStyle name="Обычный 2 17" xfId="70"/>
    <cellStyle name="Обычный 2 18" xfId="71"/>
    <cellStyle name="Обычный 2 19" xfId="72"/>
    <cellStyle name="Обычный 2 2" xfId="73"/>
    <cellStyle name="Обычный 2 20" xfId="74"/>
    <cellStyle name="Обычный 2 21" xfId="75"/>
    <cellStyle name="Обычный 2 22" xfId="76"/>
    <cellStyle name="Обычный 2 23" xfId="77"/>
    <cellStyle name="Обычный 2 24" xfId="78"/>
    <cellStyle name="Обычный 2 25" xfId="79"/>
    <cellStyle name="Обычный 2 26" xfId="80"/>
    <cellStyle name="Обычный 2 27" xfId="81"/>
    <cellStyle name="Обычный 2 28" xfId="82"/>
    <cellStyle name="Обычный 2 29" xfId="83"/>
    <cellStyle name="Обычный 2 3" xfId="84"/>
    <cellStyle name="Обычный 2 30" xfId="85"/>
    <cellStyle name="Обычный 2 31" xfId="86"/>
    <cellStyle name="Обычный 2 32" xfId="87"/>
    <cellStyle name="Обычный 2 33" xfId="88"/>
    <cellStyle name="Обычный 2 34" xfId="89"/>
    <cellStyle name="Обычный 2 35" xfId="90"/>
    <cellStyle name="Обычный 2 36" xfId="91"/>
    <cellStyle name="Обычный 2 37" xfId="92"/>
    <cellStyle name="Обычный 2 38" xfId="93"/>
    <cellStyle name="Обычный 2 39" xfId="94"/>
    <cellStyle name="Обычный 2 4" xfId="95"/>
    <cellStyle name="Обычный 2 40" xfId="96"/>
    <cellStyle name="Обычный 2 41" xfId="97"/>
    <cellStyle name="Обычный 2 42" xfId="98"/>
    <cellStyle name="Обычный 2 43" xfId="99"/>
    <cellStyle name="Обычный 2 44" xfId="100"/>
    <cellStyle name="Обычный 2 45" xfId="101"/>
    <cellStyle name="Обычный 2 46" xfId="102"/>
    <cellStyle name="Обычный 2 5" xfId="103"/>
    <cellStyle name="Обычный 2 6" xfId="104"/>
    <cellStyle name="Обычный 2 7" xfId="105"/>
    <cellStyle name="Обычный 2 8" xfId="106"/>
    <cellStyle name="Обычный 2 9" xfId="107"/>
    <cellStyle name="Обычный 20" xfId="108"/>
    <cellStyle name="Обычный 21" xfId="109"/>
    <cellStyle name="Обычный 22" xfId="110"/>
    <cellStyle name="Обычный 23" xfId="111"/>
    <cellStyle name="Обычный 24" xfId="112"/>
    <cellStyle name="Обычный 25" xfId="113"/>
    <cellStyle name="Обычный 26" xfId="114"/>
    <cellStyle name="Обычный 27" xfId="115"/>
    <cellStyle name="Обычный 28" xfId="116"/>
    <cellStyle name="Обычный 29" xfId="117"/>
    <cellStyle name="Обычный 3" xfId="118"/>
    <cellStyle name="Обычный 30" xfId="119"/>
    <cellStyle name="Обычный 31" xfId="120"/>
    <cellStyle name="Обычный 32" xfId="121"/>
    <cellStyle name="Обычный 33" xfId="122"/>
    <cellStyle name="Обычный 34" xfId="123"/>
    <cellStyle name="Обычный 35" xfId="124"/>
    <cellStyle name="Обычный 36" xfId="125"/>
    <cellStyle name="Обычный 37" xfId="126"/>
    <cellStyle name="Обычный 38" xfId="127"/>
    <cellStyle name="Обычный 39" xfId="128"/>
    <cellStyle name="Обычный 4" xfId="129"/>
    <cellStyle name="Обычный 40" xfId="130"/>
    <cellStyle name="Обычный 41" xfId="131"/>
    <cellStyle name="Обычный 42" xfId="132"/>
    <cellStyle name="Обычный 43" xfId="133"/>
    <cellStyle name="Обычный 44" xfId="134"/>
    <cellStyle name="Обычный 45" xfId="135"/>
    <cellStyle name="Обычный 46" xfId="136"/>
    <cellStyle name="Обычный 5" xfId="137"/>
    <cellStyle name="Обычный 6" xfId="138"/>
    <cellStyle name="Обычный 7" xfId="139"/>
    <cellStyle name="Обычный 8" xfId="140"/>
    <cellStyle name="Обычный 9" xfId="141"/>
    <cellStyle name="Плохой" xfId="142"/>
    <cellStyle name="Пояснение" xfId="143"/>
    <cellStyle name="Примечание" xfId="144"/>
    <cellStyle name="Percent" xfId="145"/>
    <cellStyle name="Связанная ячейка" xfId="146"/>
    <cellStyle name="Текст предупреждения" xfId="147"/>
    <cellStyle name="Comma" xfId="148"/>
    <cellStyle name="Comma [0]" xfId="149"/>
    <cellStyle name="Хороший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70"/>
  <sheetViews>
    <sheetView zoomScale="85" zoomScaleNormal="85" workbookViewId="0" topLeftCell="A1">
      <selection activeCell="B24" sqref="B24"/>
    </sheetView>
  </sheetViews>
  <sheetFormatPr defaultColWidth="9.140625" defaultRowHeight="12.75"/>
  <cols>
    <col min="1" max="1" width="6.57421875" style="121" customWidth="1"/>
    <col min="2" max="2" width="46.57421875" style="121" customWidth="1"/>
    <col min="3" max="3" width="15.7109375" style="122" hidden="1" customWidth="1"/>
    <col min="4" max="4" width="17.8515625" style="37" customWidth="1"/>
    <col min="5" max="5" width="13.8515625" style="37" hidden="1" customWidth="1"/>
    <col min="6" max="6" width="15.28125" style="37" customWidth="1"/>
    <col min="7" max="7" width="14.00390625" style="37" customWidth="1"/>
    <col min="8" max="8" width="0.13671875" style="37" hidden="1" customWidth="1"/>
    <col min="9" max="9" width="12.57421875" style="23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6" customFormat="1" ht="60" customHeight="1">
      <c r="A1" s="71" t="s">
        <v>697</v>
      </c>
      <c r="B1" s="71"/>
      <c r="C1" s="71"/>
      <c r="D1" s="71"/>
      <c r="E1" s="71"/>
      <c r="F1" s="71"/>
      <c r="G1" s="71"/>
      <c r="H1" s="71"/>
      <c r="I1" s="46"/>
    </row>
    <row r="2" spans="1:9" ht="12.75" customHeight="1">
      <c r="A2" s="78"/>
      <c r="B2" s="69" t="s">
        <v>2</v>
      </c>
      <c r="C2" s="79" t="s">
        <v>135</v>
      </c>
      <c r="D2" s="80" t="s">
        <v>3</v>
      </c>
      <c r="E2" s="69" t="s">
        <v>633</v>
      </c>
      <c r="F2" s="80" t="s">
        <v>4</v>
      </c>
      <c r="G2" s="69" t="s">
        <v>262</v>
      </c>
      <c r="H2" s="69" t="s">
        <v>262</v>
      </c>
      <c r="I2" s="47"/>
    </row>
    <row r="3" spans="1:9" ht="47.25" customHeight="1">
      <c r="A3" s="78"/>
      <c r="B3" s="70"/>
      <c r="C3" s="81"/>
      <c r="D3" s="80"/>
      <c r="E3" s="70"/>
      <c r="F3" s="80"/>
      <c r="G3" s="70"/>
      <c r="H3" s="70"/>
      <c r="I3" s="47"/>
    </row>
    <row r="4" spans="1:9" ht="24" customHeight="1">
      <c r="A4" s="82"/>
      <c r="B4" s="83" t="s">
        <v>69</v>
      </c>
      <c r="C4" s="84"/>
      <c r="D4" s="85">
        <f>D5+D6+D7+D8+D10+D12+D14+D15+D18+D19+D20+D22+D23+D24+D26</f>
        <v>202798.69999999998</v>
      </c>
      <c r="E4" s="85">
        <f>E5+E7+E8+E9+E10+E11+E12+E13+E14+E15+E16+E17+E20+E21+E22+E23+E24+E26+E6</f>
        <v>136583.3</v>
      </c>
      <c r="F4" s="85">
        <f>F5+F6+F7+F8+F10+F12+F14+F15+F18+F19+F20+F22+F23+F24+F26</f>
        <v>213558.50000000003</v>
      </c>
      <c r="G4" s="34">
        <f>F4/D4</f>
        <v>1.0530565531238614</v>
      </c>
      <c r="H4" s="34">
        <f>F4/E4</f>
        <v>1.563576952672838</v>
      </c>
      <c r="I4" s="48"/>
    </row>
    <row r="5" spans="1:9" ht="18.75">
      <c r="A5" s="82"/>
      <c r="B5" s="86" t="s">
        <v>314</v>
      </c>
      <c r="C5" s="84"/>
      <c r="D5" s="87">
        <v>119313</v>
      </c>
      <c r="E5" s="87">
        <v>86380</v>
      </c>
      <c r="F5" s="87">
        <v>125560</v>
      </c>
      <c r="G5" s="34">
        <f aca="true" t="shared" si="0" ref="G5:G37">F5/D5</f>
        <v>1.0523580833605726</v>
      </c>
      <c r="H5" s="34">
        <f aca="true" t="shared" si="1" ref="H5:H37">F5/E5</f>
        <v>1.4535772169483676</v>
      </c>
      <c r="I5" s="48"/>
    </row>
    <row r="6" spans="1:9" ht="31.5">
      <c r="A6" s="82"/>
      <c r="B6" s="86" t="s">
        <v>315</v>
      </c>
      <c r="C6" s="84"/>
      <c r="D6" s="87">
        <v>200</v>
      </c>
      <c r="E6" s="87">
        <v>75</v>
      </c>
      <c r="F6" s="87">
        <v>390.2</v>
      </c>
      <c r="G6" s="34">
        <f t="shared" si="0"/>
        <v>1.9509999999999998</v>
      </c>
      <c r="H6" s="34">
        <f t="shared" si="1"/>
        <v>5.2026666666666666</v>
      </c>
      <c r="I6" s="48"/>
    </row>
    <row r="7" spans="1:9" ht="31.5">
      <c r="A7" s="82"/>
      <c r="B7" s="86" t="s">
        <v>316</v>
      </c>
      <c r="C7" s="84"/>
      <c r="D7" s="87">
        <v>12787</v>
      </c>
      <c r="E7" s="87">
        <v>9800</v>
      </c>
      <c r="F7" s="87">
        <v>12991.3</v>
      </c>
      <c r="G7" s="34">
        <f t="shared" si="0"/>
        <v>1.0159771643074997</v>
      </c>
      <c r="H7" s="34">
        <f t="shared" si="1"/>
        <v>1.3256428571428571</v>
      </c>
      <c r="I7" s="48"/>
    </row>
    <row r="8" spans="1:9" ht="18.75">
      <c r="A8" s="82"/>
      <c r="B8" s="86" t="s">
        <v>6</v>
      </c>
      <c r="C8" s="84"/>
      <c r="D8" s="87">
        <v>16569</v>
      </c>
      <c r="E8" s="87">
        <v>11816</v>
      </c>
      <c r="F8" s="87">
        <v>16783.4</v>
      </c>
      <c r="G8" s="34">
        <f t="shared" si="0"/>
        <v>1.0129398273884966</v>
      </c>
      <c r="H8" s="34">
        <f t="shared" si="1"/>
        <v>1.4203960731211918</v>
      </c>
      <c r="I8" s="48"/>
    </row>
    <row r="9" spans="1:9" ht="18.75" hidden="1">
      <c r="A9" s="82"/>
      <c r="B9" s="86" t="s">
        <v>7</v>
      </c>
      <c r="C9" s="84"/>
      <c r="D9" s="87">
        <v>0</v>
      </c>
      <c r="E9" s="87">
        <v>0</v>
      </c>
      <c r="F9" s="87">
        <v>0</v>
      </c>
      <c r="G9" s="34" t="e">
        <f t="shared" si="0"/>
        <v>#DIV/0!</v>
      </c>
      <c r="H9" s="34" t="e">
        <f t="shared" si="1"/>
        <v>#DIV/0!</v>
      </c>
      <c r="I9" s="48"/>
    </row>
    <row r="10" spans="1:9" ht="18.75">
      <c r="A10" s="82"/>
      <c r="B10" s="86" t="s">
        <v>178</v>
      </c>
      <c r="C10" s="84"/>
      <c r="D10" s="87">
        <v>23442.3</v>
      </c>
      <c r="E10" s="87">
        <v>15202.3</v>
      </c>
      <c r="F10" s="87">
        <v>25517.2</v>
      </c>
      <c r="G10" s="34">
        <f t="shared" si="0"/>
        <v>1.0885109396262314</v>
      </c>
      <c r="H10" s="34">
        <f t="shared" si="1"/>
        <v>1.6785091729540926</v>
      </c>
      <c r="I10" s="48"/>
    </row>
    <row r="11" spans="1:9" ht="18.75" hidden="1">
      <c r="A11" s="82"/>
      <c r="B11" s="86" t="s">
        <v>8</v>
      </c>
      <c r="C11" s="84"/>
      <c r="D11" s="87">
        <v>0</v>
      </c>
      <c r="E11" s="87">
        <v>0</v>
      </c>
      <c r="F11" s="87">
        <v>0</v>
      </c>
      <c r="G11" s="34" t="e">
        <f t="shared" si="0"/>
        <v>#DIV/0!</v>
      </c>
      <c r="H11" s="34" t="e">
        <f t="shared" si="1"/>
        <v>#DIV/0!</v>
      </c>
      <c r="I11" s="48"/>
    </row>
    <row r="12" spans="1:9" ht="17.25" customHeight="1">
      <c r="A12" s="82"/>
      <c r="B12" s="86" t="s">
        <v>317</v>
      </c>
      <c r="C12" s="84"/>
      <c r="D12" s="87">
        <v>4676</v>
      </c>
      <c r="E12" s="87">
        <v>3300</v>
      </c>
      <c r="F12" s="87">
        <v>5030.6</v>
      </c>
      <c r="G12" s="34">
        <f t="shared" si="0"/>
        <v>1.0758340461933278</v>
      </c>
      <c r="H12" s="34">
        <f t="shared" si="1"/>
        <v>1.5244242424242425</v>
      </c>
      <c r="I12" s="48"/>
    </row>
    <row r="13" spans="1:9" ht="18" customHeight="1" hidden="1">
      <c r="A13" s="82"/>
      <c r="B13" s="86" t="s">
        <v>247</v>
      </c>
      <c r="C13" s="84"/>
      <c r="D13" s="87"/>
      <c r="E13" s="87"/>
      <c r="F13" s="87"/>
      <c r="G13" s="34" t="e">
        <f t="shared" si="0"/>
        <v>#DIV/0!</v>
      </c>
      <c r="H13" s="34" t="e">
        <f t="shared" si="1"/>
        <v>#DIV/0!</v>
      </c>
      <c r="I13" s="48"/>
    </row>
    <row r="14" spans="1:9" ht="31.5">
      <c r="A14" s="82"/>
      <c r="B14" s="86" t="s">
        <v>318</v>
      </c>
      <c r="C14" s="84"/>
      <c r="D14" s="87">
        <v>4400</v>
      </c>
      <c r="E14" s="87">
        <v>3150</v>
      </c>
      <c r="F14" s="87">
        <v>5083.5</v>
      </c>
      <c r="G14" s="34">
        <f t="shared" si="0"/>
        <v>1.155340909090909</v>
      </c>
      <c r="H14" s="34">
        <f t="shared" si="1"/>
        <v>1.6138095238095238</v>
      </c>
      <c r="I14" s="48"/>
    </row>
    <row r="15" spans="1:9" ht="30.75" customHeight="1">
      <c r="A15" s="82"/>
      <c r="B15" s="86" t="s">
        <v>324</v>
      </c>
      <c r="C15" s="84"/>
      <c r="D15" s="87">
        <v>431.7</v>
      </c>
      <c r="E15" s="87">
        <v>300</v>
      </c>
      <c r="F15" s="87">
        <v>454.2</v>
      </c>
      <c r="G15" s="34">
        <f t="shared" si="0"/>
        <v>1.0521195274496178</v>
      </c>
      <c r="H15" s="34">
        <f t="shared" si="1"/>
        <v>1.514</v>
      </c>
      <c r="I15" s="48"/>
    </row>
    <row r="16" spans="1:9" ht="25.5" customHeight="1" hidden="1">
      <c r="A16" s="82"/>
      <c r="B16" s="86" t="s">
        <v>12</v>
      </c>
      <c r="C16" s="84"/>
      <c r="D16" s="87">
        <v>0</v>
      </c>
      <c r="E16" s="87">
        <v>0</v>
      </c>
      <c r="F16" s="87">
        <v>0</v>
      </c>
      <c r="G16" s="34" t="e">
        <f t="shared" si="0"/>
        <v>#DIV/0!</v>
      </c>
      <c r="H16" s="34" t="e">
        <f t="shared" si="1"/>
        <v>#DIV/0!</v>
      </c>
      <c r="I16" s="48"/>
    </row>
    <row r="17" spans="1:9" ht="0.75" customHeight="1" hidden="1">
      <c r="A17" s="82"/>
      <c r="B17" s="86" t="s">
        <v>319</v>
      </c>
      <c r="C17" s="84"/>
      <c r="D17" s="87">
        <v>0</v>
      </c>
      <c r="E17" s="87">
        <v>0</v>
      </c>
      <c r="F17" s="87">
        <v>0</v>
      </c>
      <c r="G17" s="34" t="e">
        <f t="shared" si="0"/>
        <v>#DIV/0!</v>
      </c>
      <c r="H17" s="34" t="e">
        <f t="shared" si="1"/>
        <v>#DIV/0!</v>
      </c>
      <c r="I17" s="48"/>
    </row>
    <row r="18" spans="1:9" ht="37.5" customHeight="1">
      <c r="A18" s="82"/>
      <c r="B18" s="86" t="s">
        <v>520</v>
      </c>
      <c r="C18" s="84"/>
      <c r="D18" s="87">
        <v>41</v>
      </c>
      <c r="E18" s="87">
        <v>0</v>
      </c>
      <c r="F18" s="87">
        <v>41</v>
      </c>
      <c r="G18" s="34">
        <v>0</v>
      </c>
      <c r="H18" s="34">
        <v>0</v>
      </c>
      <c r="I18" s="48"/>
    </row>
    <row r="19" spans="1:9" ht="47.25" customHeight="1">
      <c r="A19" s="82"/>
      <c r="B19" s="86" t="s">
        <v>521</v>
      </c>
      <c r="C19" s="84"/>
      <c r="D19" s="87">
        <v>278.4</v>
      </c>
      <c r="E19" s="87">
        <v>0</v>
      </c>
      <c r="F19" s="87">
        <v>312.3</v>
      </c>
      <c r="G19" s="34">
        <f t="shared" si="0"/>
        <v>1.1217672413793105</v>
      </c>
      <c r="H19" s="34">
        <v>0</v>
      </c>
      <c r="I19" s="48"/>
    </row>
    <row r="20" spans="1:9" ht="30.75" customHeight="1">
      <c r="A20" s="82"/>
      <c r="B20" s="86" t="s">
        <v>320</v>
      </c>
      <c r="C20" s="84"/>
      <c r="D20" s="87">
        <v>574</v>
      </c>
      <c r="E20" s="87">
        <v>513</v>
      </c>
      <c r="F20" s="87">
        <v>574.2</v>
      </c>
      <c r="G20" s="34">
        <f t="shared" si="0"/>
        <v>1.0003484320557492</v>
      </c>
      <c r="H20" s="34">
        <f t="shared" si="1"/>
        <v>1.1192982456140352</v>
      </c>
      <c r="I20" s="48"/>
    </row>
    <row r="21" spans="1:9" ht="18" customHeight="1" hidden="1">
      <c r="A21" s="82"/>
      <c r="B21" s="86" t="s">
        <v>282</v>
      </c>
      <c r="C21" s="84"/>
      <c r="D21" s="87"/>
      <c r="E21" s="87"/>
      <c r="F21" s="87"/>
      <c r="G21" s="34" t="e">
        <f t="shared" si="0"/>
        <v>#DIV/0!</v>
      </c>
      <c r="H21" s="34" t="e">
        <f t="shared" si="1"/>
        <v>#DIV/0!</v>
      </c>
      <c r="I21" s="48"/>
    </row>
    <row r="22" spans="1:9" ht="32.25" customHeight="1">
      <c r="A22" s="82"/>
      <c r="B22" s="86" t="s">
        <v>334</v>
      </c>
      <c r="C22" s="84"/>
      <c r="D22" s="87">
        <v>200</v>
      </c>
      <c r="E22" s="87">
        <v>120</v>
      </c>
      <c r="F22" s="87">
        <v>205.6</v>
      </c>
      <c r="G22" s="34">
        <f t="shared" si="0"/>
        <v>1.028</v>
      </c>
      <c r="H22" s="34">
        <f t="shared" si="1"/>
        <v>1.7133333333333334</v>
      </c>
      <c r="I22" s="48"/>
    </row>
    <row r="23" spans="1:9" ht="47.25">
      <c r="A23" s="82"/>
      <c r="B23" s="86" t="s">
        <v>322</v>
      </c>
      <c r="C23" s="84"/>
      <c r="D23" s="87">
        <v>17762</v>
      </c>
      <c r="E23" s="87">
        <v>4506</v>
      </c>
      <c r="F23" s="87">
        <v>18312.7</v>
      </c>
      <c r="G23" s="34">
        <f t="shared" si="0"/>
        <v>1.0310043913973652</v>
      </c>
      <c r="H23" s="34">
        <f t="shared" si="1"/>
        <v>4.064070128717266</v>
      </c>
      <c r="I23" s="48"/>
    </row>
    <row r="24" spans="1:9" ht="30.75" customHeight="1">
      <c r="A24" s="82"/>
      <c r="B24" s="86" t="s">
        <v>323</v>
      </c>
      <c r="C24" s="84"/>
      <c r="D24" s="87">
        <v>2124.3</v>
      </c>
      <c r="E24" s="87">
        <v>1421</v>
      </c>
      <c r="F24" s="87">
        <v>2302.3</v>
      </c>
      <c r="G24" s="34">
        <f t="shared" si="0"/>
        <v>1.0837923080544178</v>
      </c>
      <c r="H24" s="34">
        <f t="shared" si="1"/>
        <v>1.6201970443349756</v>
      </c>
      <c r="I24" s="48"/>
    </row>
    <row r="25" spans="1:9" ht="0.75" customHeight="1" hidden="1">
      <c r="A25" s="82"/>
      <c r="B25" s="86" t="s">
        <v>17</v>
      </c>
      <c r="C25" s="84"/>
      <c r="D25" s="87">
        <v>1177.1</v>
      </c>
      <c r="E25" s="87">
        <v>291</v>
      </c>
      <c r="F25" s="87">
        <v>356.4</v>
      </c>
      <c r="G25" s="34">
        <f t="shared" si="0"/>
        <v>0.30277801376263697</v>
      </c>
      <c r="H25" s="34">
        <f t="shared" si="1"/>
        <v>1.224742268041237</v>
      </c>
      <c r="I25" s="48"/>
    </row>
    <row r="26" spans="1:9" ht="18.75">
      <c r="A26" s="82"/>
      <c r="B26" s="86" t="s">
        <v>18</v>
      </c>
      <c r="C26" s="84"/>
      <c r="D26" s="87">
        <v>0</v>
      </c>
      <c r="E26" s="87">
        <v>0</v>
      </c>
      <c r="F26" s="87">
        <v>0</v>
      </c>
      <c r="G26" s="34">
        <v>0</v>
      </c>
      <c r="H26" s="34">
        <v>0</v>
      </c>
      <c r="I26" s="48"/>
    </row>
    <row r="27" spans="1:9" ht="31.5">
      <c r="A27" s="82"/>
      <c r="B27" s="83" t="s">
        <v>68</v>
      </c>
      <c r="C27" s="88"/>
      <c r="D27" s="87">
        <f>D28+D29+D30+D31+D32+D34+D33+D35+D36</f>
        <v>628863.3999999999</v>
      </c>
      <c r="E27" s="87">
        <f>E28+E29+E30+E31+E32+E34+E33+E35+E36</f>
        <v>450896.6</v>
      </c>
      <c r="F27" s="87">
        <f>F28+F29+F30+F31+F32+F34+F33+F35+F36</f>
        <v>622867.0000000001</v>
      </c>
      <c r="G27" s="34">
        <f t="shared" si="0"/>
        <v>0.990464701873253</v>
      </c>
      <c r="H27" s="34">
        <f t="shared" si="1"/>
        <v>1.3813965330410567</v>
      </c>
      <c r="I27" s="48"/>
    </row>
    <row r="28" spans="1:9" ht="18.75">
      <c r="A28" s="82"/>
      <c r="B28" s="86" t="s">
        <v>20</v>
      </c>
      <c r="C28" s="84"/>
      <c r="D28" s="87">
        <v>139242.3</v>
      </c>
      <c r="E28" s="87">
        <v>104148.6</v>
      </c>
      <c r="F28" s="87">
        <v>139242.3</v>
      </c>
      <c r="G28" s="34">
        <f t="shared" si="0"/>
        <v>1</v>
      </c>
      <c r="H28" s="34">
        <f t="shared" si="1"/>
        <v>1.3369579619889271</v>
      </c>
      <c r="I28" s="48"/>
    </row>
    <row r="29" spans="1:9" ht="18.75">
      <c r="A29" s="82"/>
      <c r="B29" s="86" t="s">
        <v>21</v>
      </c>
      <c r="C29" s="84"/>
      <c r="D29" s="87">
        <v>394878.8</v>
      </c>
      <c r="E29" s="87">
        <v>278148.8</v>
      </c>
      <c r="F29" s="87">
        <v>393454.5</v>
      </c>
      <c r="G29" s="34">
        <f t="shared" si="0"/>
        <v>0.996393070481373</v>
      </c>
      <c r="H29" s="34">
        <f t="shared" si="1"/>
        <v>1.4145468181059921</v>
      </c>
      <c r="I29" s="48"/>
    </row>
    <row r="30" spans="1:9" ht="18.75">
      <c r="A30" s="82"/>
      <c r="B30" s="86" t="s">
        <v>22</v>
      </c>
      <c r="C30" s="84"/>
      <c r="D30" s="87">
        <v>81347.2</v>
      </c>
      <c r="E30" s="87">
        <v>58823.5</v>
      </c>
      <c r="F30" s="87">
        <v>77190.3</v>
      </c>
      <c r="G30" s="34">
        <f t="shared" si="0"/>
        <v>0.9488992860233666</v>
      </c>
      <c r="H30" s="34">
        <f t="shared" si="1"/>
        <v>1.3122357561178781</v>
      </c>
      <c r="I30" s="48"/>
    </row>
    <row r="31" spans="1:9" ht="53.25" customHeight="1">
      <c r="A31" s="82"/>
      <c r="B31" s="86" t="s">
        <v>126</v>
      </c>
      <c r="C31" s="88"/>
      <c r="D31" s="87">
        <v>191</v>
      </c>
      <c r="E31" s="87">
        <v>143.3</v>
      </c>
      <c r="F31" s="87">
        <v>191</v>
      </c>
      <c r="G31" s="34">
        <f t="shared" si="0"/>
        <v>1</v>
      </c>
      <c r="H31" s="34">
        <f t="shared" si="1"/>
        <v>1.332868108862526</v>
      </c>
      <c r="I31" s="48"/>
    </row>
    <row r="32" spans="1:9" ht="112.5" customHeight="1">
      <c r="A32" s="82"/>
      <c r="B32" s="86" t="s">
        <v>485</v>
      </c>
      <c r="C32" s="88"/>
      <c r="D32" s="87">
        <v>3900</v>
      </c>
      <c r="E32" s="87">
        <v>2625</v>
      </c>
      <c r="F32" s="87">
        <v>3900</v>
      </c>
      <c r="G32" s="34">
        <f t="shared" si="0"/>
        <v>1</v>
      </c>
      <c r="H32" s="34">
        <f t="shared" si="1"/>
        <v>1.4857142857142858</v>
      </c>
      <c r="I32" s="48"/>
    </row>
    <row r="33" spans="1:9" ht="47.25" customHeight="1">
      <c r="A33" s="82"/>
      <c r="B33" s="86" t="s">
        <v>577</v>
      </c>
      <c r="C33" s="88"/>
      <c r="D33" s="87">
        <v>5600</v>
      </c>
      <c r="E33" s="87">
        <v>5600</v>
      </c>
      <c r="F33" s="87">
        <v>5600</v>
      </c>
      <c r="G33" s="34">
        <f t="shared" si="0"/>
        <v>1</v>
      </c>
      <c r="H33" s="34">
        <f t="shared" si="1"/>
        <v>1</v>
      </c>
      <c r="I33" s="48"/>
    </row>
    <row r="34" spans="1:9" ht="66" customHeight="1">
      <c r="A34" s="82"/>
      <c r="B34" s="86" t="s">
        <v>515</v>
      </c>
      <c r="C34" s="88"/>
      <c r="D34" s="87">
        <v>1369.5</v>
      </c>
      <c r="E34" s="87">
        <v>240</v>
      </c>
      <c r="F34" s="87">
        <v>1101.4</v>
      </c>
      <c r="G34" s="34">
        <f t="shared" si="0"/>
        <v>0.8042351223074116</v>
      </c>
      <c r="H34" s="34">
        <f t="shared" si="1"/>
        <v>4.589166666666667</v>
      </c>
      <c r="I34" s="48"/>
    </row>
    <row r="35" spans="1:9" ht="79.5" customHeight="1">
      <c r="A35" s="82"/>
      <c r="B35" s="86" t="s">
        <v>655</v>
      </c>
      <c r="C35" s="88"/>
      <c r="D35" s="87">
        <v>256.1</v>
      </c>
      <c r="E35" s="87">
        <v>128.1</v>
      </c>
      <c r="F35" s="87">
        <v>256.1</v>
      </c>
      <c r="G35" s="34">
        <f t="shared" si="0"/>
        <v>1</v>
      </c>
      <c r="H35" s="34">
        <f t="shared" si="1"/>
        <v>1.9992193598750978</v>
      </c>
      <c r="I35" s="48"/>
    </row>
    <row r="36" spans="1:9" ht="97.5" customHeight="1">
      <c r="A36" s="82"/>
      <c r="B36" s="86" t="s">
        <v>656</v>
      </c>
      <c r="C36" s="88"/>
      <c r="D36" s="87">
        <v>2078.5</v>
      </c>
      <c r="E36" s="87">
        <v>1039.3</v>
      </c>
      <c r="F36" s="87">
        <v>1931.4</v>
      </c>
      <c r="G36" s="34">
        <f t="shared" si="0"/>
        <v>0.9292278085157566</v>
      </c>
      <c r="H36" s="34">
        <f t="shared" si="1"/>
        <v>1.8583662080246321</v>
      </c>
      <c r="I36" s="48"/>
    </row>
    <row r="37" spans="1:9" ht="18.75">
      <c r="A37" s="82"/>
      <c r="B37" s="86" t="s">
        <v>23</v>
      </c>
      <c r="C37" s="84"/>
      <c r="D37" s="87">
        <f>D4+D27</f>
        <v>831662.0999999999</v>
      </c>
      <c r="E37" s="87">
        <f>E4+E27</f>
        <v>587479.8999999999</v>
      </c>
      <c r="F37" s="87">
        <f>F4+F27</f>
        <v>836425.5000000001</v>
      </c>
      <c r="G37" s="34">
        <f t="shared" si="0"/>
        <v>1.005727566520105</v>
      </c>
      <c r="H37" s="34">
        <f t="shared" si="1"/>
        <v>1.423751689206729</v>
      </c>
      <c r="I37" s="48"/>
    </row>
    <row r="38" spans="1:9" ht="18.75" hidden="1">
      <c r="A38" s="82"/>
      <c r="B38" s="86" t="s">
        <v>92</v>
      </c>
      <c r="C38" s="84"/>
      <c r="D38" s="87">
        <f>D4</f>
        <v>202798.69999999998</v>
      </c>
      <c r="E38" s="87">
        <f>E4</f>
        <v>136583.3</v>
      </c>
      <c r="F38" s="87">
        <f>F4</f>
        <v>213558.50000000003</v>
      </c>
      <c r="G38" s="34">
        <f>F38/D38</f>
        <v>1.0530565531238614</v>
      </c>
      <c r="H38" s="34">
        <f>F38/E38</f>
        <v>1.563576952672838</v>
      </c>
      <c r="I38" s="48"/>
    </row>
    <row r="39" spans="1:9" ht="12.75">
      <c r="A39" s="62"/>
      <c r="B39" s="63"/>
      <c r="C39" s="63"/>
      <c r="D39" s="63"/>
      <c r="E39" s="63"/>
      <c r="F39" s="63"/>
      <c r="G39" s="63"/>
      <c r="H39" s="64"/>
      <c r="I39" s="49"/>
    </row>
    <row r="40" spans="1:9" ht="15" customHeight="1">
      <c r="A40" s="89" t="s">
        <v>133</v>
      </c>
      <c r="B40" s="89" t="s">
        <v>24</v>
      </c>
      <c r="C40" s="90" t="s">
        <v>135</v>
      </c>
      <c r="D40" s="91" t="s">
        <v>3</v>
      </c>
      <c r="E40" s="67" t="s">
        <v>633</v>
      </c>
      <c r="F40" s="91" t="s">
        <v>4</v>
      </c>
      <c r="G40" s="67" t="s">
        <v>262</v>
      </c>
      <c r="H40" s="67" t="s">
        <v>634</v>
      </c>
      <c r="I40" s="47"/>
    </row>
    <row r="41" spans="1:9" ht="21.75" customHeight="1">
      <c r="A41" s="89"/>
      <c r="B41" s="89"/>
      <c r="C41" s="92"/>
      <c r="D41" s="91"/>
      <c r="E41" s="68"/>
      <c r="F41" s="91"/>
      <c r="G41" s="68"/>
      <c r="H41" s="68"/>
      <c r="I41" s="47"/>
    </row>
    <row r="42" spans="1:9" ht="19.5" customHeight="1">
      <c r="A42" s="88" t="s">
        <v>56</v>
      </c>
      <c r="B42" s="83" t="s">
        <v>25</v>
      </c>
      <c r="C42" s="88"/>
      <c r="D42" s="85">
        <f>D44+D49+D50+D47+D48+D46+D43</f>
        <v>62788.00000000001</v>
      </c>
      <c r="E42" s="85">
        <f>E44+E49+E50+E47+E48+E46+E43</f>
        <v>46757.399999999994</v>
      </c>
      <c r="F42" s="85">
        <f>F44+F49+F50+F47+F48+F46+F43</f>
        <v>58494.200000000004</v>
      </c>
      <c r="G42" s="35">
        <f aca="true" t="shared" si="2" ref="G42:G121">F42/D42</f>
        <v>0.9316143212078741</v>
      </c>
      <c r="H42" s="35">
        <f>F42/E42</f>
        <v>1.2510148126285896</v>
      </c>
      <c r="I42" s="50"/>
    </row>
    <row r="43" spans="1:9" ht="51.75" customHeight="1">
      <c r="A43" s="84" t="s">
        <v>57</v>
      </c>
      <c r="B43" s="86" t="s">
        <v>214</v>
      </c>
      <c r="C43" s="84" t="s">
        <v>57</v>
      </c>
      <c r="D43" s="87">
        <v>2397.8</v>
      </c>
      <c r="E43" s="87">
        <v>1799</v>
      </c>
      <c r="F43" s="87">
        <v>2088.2</v>
      </c>
      <c r="G43" s="35">
        <f t="shared" si="2"/>
        <v>0.8708816415047125</v>
      </c>
      <c r="H43" s="35">
        <f aca="true" t="shared" si="3" ref="H43:H107">F43/E43</f>
        <v>1.1607559755419676</v>
      </c>
      <c r="I43" s="50"/>
    </row>
    <row r="44" spans="1:14" ht="84" customHeight="1">
      <c r="A44" s="84" t="s">
        <v>59</v>
      </c>
      <c r="B44" s="86" t="s">
        <v>136</v>
      </c>
      <c r="C44" s="84" t="s">
        <v>59</v>
      </c>
      <c r="D44" s="87">
        <f>D45</f>
        <v>27890.6</v>
      </c>
      <c r="E44" s="87">
        <f>E45</f>
        <v>19655.4</v>
      </c>
      <c r="F44" s="87">
        <f>F45</f>
        <v>26172.2</v>
      </c>
      <c r="G44" s="35">
        <f t="shared" si="2"/>
        <v>0.9383878439330815</v>
      </c>
      <c r="H44" s="35">
        <f t="shared" si="3"/>
        <v>1.3315526521973604</v>
      </c>
      <c r="I44" s="51"/>
      <c r="J44" s="66"/>
      <c r="K44" s="66"/>
      <c r="L44" s="65"/>
      <c r="M44" s="65"/>
      <c r="N44" s="65"/>
    </row>
    <row r="45" spans="1:14" s="8" customFormat="1" ht="18.75">
      <c r="A45" s="93"/>
      <c r="B45" s="94" t="s">
        <v>26</v>
      </c>
      <c r="C45" s="93" t="s">
        <v>59</v>
      </c>
      <c r="D45" s="95">
        <v>27890.6</v>
      </c>
      <c r="E45" s="95">
        <v>19655.4</v>
      </c>
      <c r="F45" s="95">
        <v>26172.2</v>
      </c>
      <c r="G45" s="35">
        <f t="shared" si="2"/>
        <v>0.9383878439330815</v>
      </c>
      <c r="H45" s="35">
        <f t="shared" si="3"/>
        <v>1.3315526521973604</v>
      </c>
      <c r="I45" s="52"/>
      <c r="J45" s="61"/>
      <c r="K45" s="61"/>
      <c r="L45" s="65"/>
      <c r="M45" s="65"/>
      <c r="N45" s="65"/>
    </row>
    <row r="46" spans="1:14" s="8" customFormat="1" ht="67.5" customHeight="1">
      <c r="A46" s="93" t="s">
        <v>185</v>
      </c>
      <c r="B46" s="86" t="s">
        <v>267</v>
      </c>
      <c r="C46" s="93" t="s">
        <v>268</v>
      </c>
      <c r="D46" s="95">
        <v>7.4</v>
      </c>
      <c r="E46" s="95">
        <v>0</v>
      </c>
      <c r="F46" s="95">
        <v>7.4</v>
      </c>
      <c r="G46" s="35">
        <f t="shared" si="2"/>
        <v>1</v>
      </c>
      <c r="H46" s="35">
        <v>0</v>
      </c>
      <c r="I46" s="53"/>
      <c r="J46" s="19"/>
      <c r="K46" s="19"/>
      <c r="L46" s="18"/>
      <c r="M46" s="18"/>
      <c r="N46" s="18"/>
    </row>
    <row r="47" spans="1:14" s="14" customFormat="1" ht="54.75" customHeight="1">
      <c r="A47" s="84" t="s">
        <v>60</v>
      </c>
      <c r="B47" s="86" t="s">
        <v>137</v>
      </c>
      <c r="C47" s="84" t="s">
        <v>60</v>
      </c>
      <c r="D47" s="87">
        <v>9383.7</v>
      </c>
      <c r="E47" s="87">
        <v>6949.7</v>
      </c>
      <c r="F47" s="87">
        <v>9244.3</v>
      </c>
      <c r="G47" s="35">
        <f t="shared" si="2"/>
        <v>0.9851444526146401</v>
      </c>
      <c r="H47" s="35">
        <f t="shared" si="3"/>
        <v>1.3301725254327523</v>
      </c>
      <c r="I47" s="54"/>
      <c r="J47" s="12"/>
      <c r="K47" s="12"/>
      <c r="L47" s="13"/>
      <c r="M47" s="13"/>
      <c r="N47" s="13"/>
    </row>
    <row r="48" spans="1:14" s="14" customFormat="1" ht="30" customHeight="1" hidden="1">
      <c r="A48" s="84" t="s">
        <v>157</v>
      </c>
      <c r="B48" s="86" t="s">
        <v>158</v>
      </c>
      <c r="C48" s="84" t="s">
        <v>157</v>
      </c>
      <c r="D48" s="87">
        <v>0</v>
      </c>
      <c r="E48" s="87">
        <v>0</v>
      </c>
      <c r="F48" s="87">
        <v>0</v>
      </c>
      <c r="G48" s="35" t="e">
        <f t="shared" si="2"/>
        <v>#DIV/0!</v>
      </c>
      <c r="H48" s="35" t="e">
        <f t="shared" si="3"/>
        <v>#DIV/0!</v>
      </c>
      <c r="I48" s="54"/>
      <c r="J48" s="12"/>
      <c r="K48" s="12"/>
      <c r="L48" s="13"/>
      <c r="M48" s="13"/>
      <c r="N48" s="13"/>
    </row>
    <row r="49" spans="1:9" ht="22.5" customHeight="1" hidden="1">
      <c r="A49" s="84" t="s">
        <v>61</v>
      </c>
      <c r="B49" s="86" t="s">
        <v>138</v>
      </c>
      <c r="C49" s="84" t="s">
        <v>61</v>
      </c>
      <c r="D49" s="87">
        <v>0</v>
      </c>
      <c r="E49" s="87">
        <v>0</v>
      </c>
      <c r="F49" s="87">
        <v>0</v>
      </c>
      <c r="G49" s="35" t="e">
        <f t="shared" si="2"/>
        <v>#DIV/0!</v>
      </c>
      <c r="H49" s="35">
        <v>0</v>
      </c>
      <c r="I49" s="54"/>
    </row>
    <row r="50" spans="1:9" ht="39" customHeight="1">
      <c r="A50" s="96" t="s">
        <v>110</v>
      </c>
      <c r="B50" s="97" t="s">
        <v>28</v>
      </c>
      <c r="C50" s="96"/>
      <c r="D50" s="87">
        <f>D51+D52+D53+D54+D55+D56</f>
        <v>23108.5</v>
      </c>
      <c r="E50" s="87">
        <f>E51+E52+E53+E54+E55+E56</f>
        <v>18353.3</v>
      </c>
      <c r="F50" s="87">
        <f>F51+F52+F53+F54+F55+F56</f>
        <v>20982.1</v>
      </c>
      <c r="G50" s="35">
        <f t="shared" si="2"/>
        <v>0.9079819114178764</v>
      </c>
      <c r="H50" s="35">
        <f t="shared" si="3"/>
        <v>1.143233097045218</v>
      </c>
      <c r="I50" s="54"/>
    </row>
    <row r="51" spans="1:9" s="8" customFormat="1" ht="51" customHeight="1">
      <c r="A51" s="98"/>
      <c r="B51" s="99" t="s">
        <v>164</v>
      </c>
      <c r="C51" s="98" t="s">
        <v>337</v>
      </c>
      <c r="D51" s="95">
        <v>13905.5</v>
      </c>
      <c r="E51" s="95">
        <v>9834.5</v>
      </c>
      <c r="F51" s="95">
        <v>12491.4</v>
      </c>
      <c r="G51" s="35">
        <f t="shared" si="2"/>
        <v>0.8983064255150839</v>
      </c>
      <c r="H51" s="35">
        <f t="shared" si="3"/>
        <v>1.2701611673191315</v>
      </c>
      <c r="I51" s="53"/>
    </row>
    <row r="52" spans="1:9" s="8" customFormat="1" ht="47.25">
      <c r="A52" s="98"/>
      <c r="B52" s="99" t="s">
        <v>553</v>
      </c>
      <c r="C52" s="98" t="s">
        <v>554</v>
      </c>
      <c r="D52" s="95">
        <v>145</v>
      </c>
      <c r="E52" s="95">
        <v>145</v>
      </c>
      <c r="F52" s="95">
        <v>145</v>
      </c>
      <c r="G52" s="35">
        <f t="shared" si="2"/>
        <v>1</v>
      </c>
      <c r="H52" s="35">
        <f t="shared" si="3"/>
        <v>1</v>
      </c>
      <c r="I52" s="53"/>
    </row>
    <row r="53" spans="1:9" s="8" customFormat="1" ht="54" customHeight="1">
      <c r="A53" s="98"/>
      <c r="B53" s="99" t="s">
        <v>160</v>
      </c>
      <c r="C53" s="98" t="s">
        <v>201</v>
      </c>
      <c r="D53" s="95">
        <v>223</v>
      </c>
      <c r="E53" s="95">
        <v>158.8</v>
      </c>
      <c r="F53" s="95">
        <v>169.1</v>
      </c>
      <c r="G53" s="35">
        <f t="shared" si="2"/>
        <v>0.7582959641255606</v>
      </c>
      <c r="H53" s="35">
        <f t="shared" si="3"/>
        <v>1.0648614609571787</v>
      </c>
      <c r="I53" s="53"/>
    </row>
    <row r="54" spans="1:9" s="8" customFormat="1" ht="18.75">
      <c r="A54" s="98"/>
      <c r="B54" s="99" t="s">
        <v>139</v>
      </c>
      <c r="C54" s="98" t="s">
        <v>163</v>
      </c>
      <c r="D54" s="95">
        <v>4737.1</v>
      </c>
      <c r="E54" s="95">
        <v>3835.3</v>
      </c>
      <c r="F54" s="95">
        <v>4385</v>
      </c>
      <c r="G54" s="35">
        <f t="shared" si="2"/>
        <v>0.9256718245339975</v>
      </c>
      <c r="H54" s="35">
        <f t="shared" si="3"/>
        <v>1.1433264672906942</v>
      </c>
      <c r="I54" s="53"/>
    </row>
    <row r="55" spans="1:9" s="8" customFormat="1" ht="53.25" customHeight="1">
      <c r="A55" s="98"/>
      <c r="B55" s="99" t="s">
        <v>336</v>
      </c>
      <c r="C55" s="98" t="s">
        <v>335</v>
      </c>
      <c r="D55" s="95">
        <v>3647.9</v>
      </c>
      <c r="E55" s="95">
        <v>4033.9</v>
      </c>
      <c r="F55" s="95">
        <v>3406.3</v>
      </c>
      <c r="G55" s="35">
        <f t="shared" si="2"/>
        <v>0.9337701143123441</v>
      </c>
      <c r="H55" s="35">
        <f t="shared" si="3"/>
        <v>0.844418552765314</v>
      </c>
      <c r="I55" s="53"/>
    </row>
    <row r="56" spans="1:9" s="8" customFormat="1" ht="42.75" customHeight="1">
      <c r="A56" s="98"/>
      <c r="B56" s="99" t="s">
        <v>200</v>
      </c>
      <c r="C56" s="98" t="s">
        <v>229</v>
      </c>
      <c r="D56" s="95">
        <v>450</v>
      </c>
      <c r="E56" s="95">
        <v>345.8</v>
      </c>
      <c r="F56" s="95">
        <v>385.3</v>
      </c>
      <c r="G56" s="35">
        <f t="shared" si="2"/>
        <v>0.8562222222222222</v>
      </c>
      <c r="H56" s="35">
        <f t="shared" si="3"/>
        <v>1.1142278773857721</v>
      </c>
      <c r="I56" s="53"/>
    </row>
    <row r="57" spans="1:9" ht="39" customHeight="1">
      <c r="A57" s="88" t="s">
        <v>62</v>
      </c>
      <c r="B57" s="83" t="s">
        <v>141</v>
      </c>
      <c r="C57" s="88"/>
      <c r="D57" s="85">
        <f>D58</f>
        <v>150</v>
      </c>
      <c r="E57" s="85">
        <f>E58</f>
        <v>0</v>
      </c>
      <c r="F57" s="85">
        <f>F58</f>
        <v>149.1</v>
      </c>
      <c r="G57" s="35">
        <f t="shared" si="2"/>
        <v>0.994</v>
      </c>
      <c r="H57" s="35">
        <v>0</v>
      </c>
      <c r="I57" s="54"/>
    </row>
    <row r="58" spans="1:9" ht="34.5" customHeight="1">
      <c r="A58" s="84" t="s">
        <v>132</v>
      </c>
      <c r="B58" s="86" t="s">
        <v>142</v>
      </c>
      <c r="C58" s="84"/>
      <c r="D58" s="87">
        <f>D59+D63</f>
        <v>150</v>
      </c>
      <c r="E58" s="87">
        <f>E59+E63</f>
        <v>0</v>
      </c>
      <c r="F58" s="87">
        <f>F59+F63</f>
        <v>149.1</v>
      </c>
      <c r="G58" s="35">
        <f t="shared" si="2"/>
        <v>0.994</v>
      </c>
      <c r="H58" s="35">
        <v>0</v>
      </c>
      <c r="I58" s="54"/>
    </row>
    <row r="59" spans="1:9" s="8" customFormat="1" ht="84" customHeight="1" hidden="1">
      <c r="A59" s="93"/>
      <c r="B59" s="94" t="s">
        <v>228</v>
      </c>
      <c r="C59" s="93" t="s">
        <v>202</v>
      </c>
      <c r="D59" s="95">
        <f>D60+D61+D62</f>
        <v>0</v>
      </c>
      <c r="E59" s="95">
        <f>E60+E61+E62</f>
        <v>0</v>
      </c>
      <c r="F59" s="95">
        <f>F60+F61+F62</f>
        <v>0</v>
      </c>
      <c r="G59" s="35" t="e">
        <f t="shared" si="2"/>
        <v>#DIV/0!</v>
      </c>
      <c r="H59" s="35" t="e">
        <f t="shared" si="3"/>
        <v>#DIV/0!</v>
      </c>
      <c r="I59" s="53"/>
    </row>
    <row r="60" spans="1:9" s="8" customFormat="1" ht="119.25" customHeight="1" hidden="1">
      <c r="A60" s="93"/>
      <c r="B60" s="94" t="s">
        <v>216</v>
      </c>
      <c r="C60" s="93" t="s">
        <v>215</v>
      </c>
      <c r="D60" s="95">
        <v>0</v>
      </c>
      <c r="E60" s="95">
        <v>0</v>
      </c>
      <c r="F60" s="95">
        <v>0</v>
      </c>
      <c r="G60" s="35" t="e">
        <f t="shared" si="2"/>
        <v>#DIV/0!</v>
      </c>
      <c r="H60" s="35" t="e">
        <f t="shared" si="3"/>
        <v>#DIV/0!</v>
      </c>
      <c r="I60" s="53"/>
    </row>
    <row r="61" spans="1:9" s="8" customFormat="1" ht="38.25" customHeight="1" hidden="1">
      <c r="A61" s="93"/>
      <c r="B61" s="94" t="s">
        <v>218</v>
      </c>
      <c r="C61" s="93" t="s">
        <v>217</v>
      </c>
      <c r="D61" s="95">
        <v>0</v>
      </c>
      <c r="E61" s="95">
        <v>0</v>
      </c>
      <c r="F61" s="95">
        <v>0</v>
      </c>
      <c r="G61" s="35" t="e">
        <f t="shared" si="2"/>
        <v>#DIV/0!</v>
      </c>
      <c r="H61" s="35" t="e">
        <f t="shared" si="3"/>
        <v>#DIV/0!</v>
      </c>
      <c r="I61" s="53"/>
    </row>
    <row r="62" spans="1:9" s="8" customFormat="1" ht="57" customHeight="1" hidden="1">
      <c r="A62" s="93"/>
      <c r="B62" s="94" t="s">
        <v>264</v>
      </c>
      <c r="C62" s="93" t="s">
        <v>263</v>
      </c>
      <c r="D62" s="95">
        <v>0</v>
      </c>
      <c r="E62" s="95">
        <v>0</v>
      </c>
      <c r="F62" s="95">
        <v>0</v>
      </c>
      <c r="G62" s="35" t="e">
        <f t="shared" si="2"/>
        <v>#DIV/0!</v>
      </c>
      <c r="H62" s="35" t="e">
        <f t="shared" si="3"/>
        <v>#DIV/0!</v>
      </c>
      <c r="I62" s="53"/>
    </row>
    <row r="63" spans="1:9" s="8" customFormat="1" ht="41.25" customHeight="1">
      <c r="A63" s="93"/>
      <c r="B63" s="94" t="s">
        <v>677</v>
      </c>
      <c r="C63" s="93" t="s">
        <v>676</v>
      </c>
      <c r="D63" s="95">
        <v>150</v>
      </c>
      <c r="E63" s="95">
        <v>0</v>
      </c>
      <c r="F63" s="95">
        <v>149.1</v>
      </c>
      <c r="G63" s="35">
        <f t="shared" si="2"/>
        <v>0.994</v>
      </c>
      <c r="H63" s="35">
        <v>0</v>
      </c>
      <c r="I63" s="53"/>
    </row>
    <row r="64" spans="1:9" ht="19.5" customHeight="1">
      <c r="A64" s="88" t="s">
        <v>63</v>
      </c>
      <c r="B64" s="83" t="s">
        <v>31</v>
      </c>
      <c r="C64" s="88"/>
      <c r="D64" s="85">
        <f>D70+D72+D76+D98+D65</f>
        <v>56799</v>
      </c>
      <c r="E64" s="85">
        <f>E70+E72+E76+E98+E65</f>
        <v>44057.2</v>
      </c>
      <c r="F64" s="85">
        <f>F70+F72+F76+F98+F65</f>
        <v>55035.700000000004</v>
      </c>
      <c r="G64" s="35">
        <f t="shared" si="2"/>
        <v>0.9689554393563268</v>
      </c>
      <c r="H64" s="35">
        <f t="shared" si="3"/>
        <v>1.2491874199903763</v>
      </c>
      <c r="I64" s="54"/>
    </row>
    <row r="65" spans="1:9" ht="19.5" customHeight="1">
      <c r="A65" s="88" t="s">
        <v>555</v>
      </c>
      <c r="B65" s="86" t="s">
        <v>556</v>
      </c>
      <c r="C65" s="88"/>
      <c r="D65" s="85">
        <f>D66</f>
        <v>61</v>
      </c>
      <c r="E65" s="85">
        <f>E66</f>
        <v>61</v>
      </c>
      <c r="F65" s="85">
        <f>F66</f>
        <v>58.2</v>
      </c>
      <c r="G65" s="35">
        <f t="shared" si="2"/>
        <v>0.9540983606557377</v>
      </c>
      <c r="H65" s="35">
        <f t="shared" si="3"/>
        <v>0.9540983606557377</v>
      </c>
      <c r="I65" s="54"/>
    </row>
    <row r="66" spans="1:9" ht="69" customHeight="1">
      <c r="A66" s="88"/>
      <c r="B66" s="86" t="s">
        <v>563</v>
      </c>
      <c r="C66" s="88"/>
      <c r="D66" s="85">
        <f>D67+D68+D69</f>
        <v>61</v>
      </c>
      <c r="E66" s="85">
        <f>E67+E68+E69</f>
        <v>61</v>
      </c>
      <c r="F66" s="85">
        <f>F67+F68+F69</f>
        <v>58.2</v>
      </c>
      <c r="G66" s="35">
        <f t="shared" si="2"/>
        <v>0.9540983606557377</v>
      </c>
      <c r="H66" s="35">
        <f t="shared" si="3"/>
        <v>0.9540983606557377</v>
      </c>
      <c r="I66" s="54"/>
    </row>
    <row r="67" spans="1:9" ht="19.5" customHeight="1">
      <c r="A67" s="88"/>
      <c r="B67" s="86" t="s">
        <v>558</v>
      </c>
      <c r="C67" s="84" t="s">
        <v>557</v>
      </c>
      <c r="D67" s="87">
        <v>15.3</v>
      </c>
      <c r="E67" s="87">
        <v>10</v>
      </c>
      <c r="F67" s="87">
        <v>12.5</v>
      </c>
      <c r="G67" s="35">
        <f t="shared" si="2"/>
        <v>0.8169934640522876</v>
      </c>
      <c r="H67" s="35">
        <f t="shared" si="3"/>
        <v>1.25</v>
      </c>
      <c r="I67" s="54"/>
    </row>
    <row r="68" spans="1:9" ht="50.25" customHeight="1">
      <c r="A68" s="88"/>
      <c r="B68" s="86" t="s">
        <v>561</v>
      </c>
      <c r="C68" s="100" t="s">
        <v>559</v>
      </c>
      <c r="D68" s="87">
        <v>45.7</v>
      </c>
      <c r="E68" s="87">
        <v>35</v>
      </c>
      <c r="F68" s="87">
        <v>45.7</v>
      </c>
      <c r="G68" s="35">
        <f t="shared" si="2"/>
        <v>1</v>
      </c>
      <c r="H68" s="35">
        <f t="shared" si="3"/>
        <v>1.3057142857142858</v>
      </c>
      <c r="I68" s="54"/>
    </row>
    <row r="69" spans="1:9" ht="51.75" customHeight="1" hidden="1">
      <c r="A69" s="88"/>
      <c r="B69" s="86" t="s">
        <v>562</v>
      </c>
      <c r="C69" s="100" t="s">
        <v>560</v>
      </c>
      <c r="D69" s="87">
        <v>0</v>
      </c>
      <c r="E69" s="87">
        <v>16</v>
      </c>
      <c r="F69" s="87">
        <v>0</v>
      </c>
      <c r="G69" s="35" t="e">
        <f t="shared" si="2"/>
        <v>#DIV/0!</v>
      </c>
      <c r="H69" s="35">
        <f t="shared" si="3"/>
        <v>0</v>
      </c>
      <c r="I69" s="54"/>
    </row>
    <row r="70" spans="1:9" ht="21.75" customHeight="1">
      <c r="A70" s="84" t="s">
        <v>186</v>
      </c>
      <c r="B70" s="86" t="s">
        <v>245</v>
      </c>
      <c r="C70" s="84"/>
      <c r="D70" s="87">
        <f>D71</f>
        <v>48.7</v>
      </c>
      <c r="E70" s="87">
        <f>E71</f>
        <v>35</v>
      </c>
      <c r="F70" s="87">
        <f>F71</f>
        <v>0</v>
      </c>
      <c r="G70" s="35">
        <f t="shared" si="2"/>
        <v>0</v>
      </c>
      <c r="H70" s="35">
        <f t="shared" si="3"/>
        <v>0</v>
      </c>
      <c r="I70" s="54"/>
    </row>
    <row r="71" spans="1:9" ht="39" customHeight="1">
      <c r="A71" s="84"/>
      <c r="B71" s="94" t="s">
        <v>204</v>
      </c>
      <c r="C71" s="93" t="s">
        <v>203</v>
      </c>
      <c r="D71" s="95">
        <v>48.7</v>
      </c>
      <c r="E71" s="95">
        <v>35</v>
      </c>
      <c r="F71" s="95">
        <v>0</v>
      </c>
      <c r="G71" s="35">
        <f t="shared" si="2"/>
        <v>0</v>
      </c>
      <c r="H71" s="35">
        <f t="shared" si="3"/>
        <v>0</v>
      </c>
      <c r="I71" s="54"/>
    </row>
    <row r="72" spans="1:9" ht="27.75" customHeight="1">
      <c r="A72" s="84" t="s">
        <v>219</v>
      </c>
      <c r="B72" s="86" t="s">
        <v>246</v>
      </c>
      <c r="C72" s="84"/>
      <c r="D72" s="87">
        <f>D73</f>
        <v>1375</v>
      </c>
      <c r="E72" s="87">
        <f>E73</f>
        <v>846</v>
      </c>
      <c r="F72" s="87">
        <f>F73</f>
        <v>877</v>
      </c>
      <c r="G72" s="35">
        <f t="shared" si="2"/>
        <v>0.6378181818181818</v>
      </c>
      <c r="H72" s="35">
        <f t="shared" si="3"/>
        <v>1.0366430260047281</v>
      </c>
      <c r="I72" s="54"/>
    </row>
    <row r="73" spans="1:9" ht="42.75" customHeight="1">
      <c r="A73" s="84"/>
      <c r="B73" s="101" t="s">
        <v>284</v>
      </c>
      <c r="C73" s="102" t="s">
        <v>285</v>
      </c>
      <c r="D73" s="95">
        <f>D74+D75</f>
        <v>1375</v>
      </c>
      <c r="E73" s="95">
        <f>E74+E75</f>
        <v>846</v>
      </c>
      <c r="F73" s="95">
        <f>F74+F75</f>
        <v>877</v>
      </c>
      <c r="G73" s="35">
        <f t="shared" si="2"/>
        <v>0.6378181818181818</v>
      </c>
      <c r="H73" s="35">
        <f t="shared" si="3"/>
        <v>1.0366430260047281</v>
      </c>
      <c r="I73" s="54"/>
    </row>
    <row r="74" spans="1:9" ht="91.5" customHeight="1" hidden="1">
      <c r="A74" s="84"/>
      <c r="B74" s="103" t="s">
        <v>338</v>
      </c>
      <c r="C74" s="102" t="s">
        <v>339</v>
      </c>
      <c r="D74" s="95">
        <v>0</v>
      </c>
      <c r="E74" s="95">
        <v>0</v>
      </c>
      <c r="F74" s="95">
        <v>0</v>
      </c>
      <c r="G74" s="35" t="e">
        <f t="shared" si="2"/>
        <v>#DIV/0!</v>
      </c>
      <c r="H74" s="35" t="e">
        <f t="shared" si="3"/>
        <v>#DIV/0!</v>
      </c>
      <c r="I74" s="54"/>
    </row>
    <row r="75" spans="1:9" ht="91.5" customHeight="1">
      <c r="A75" s="84"/>
      <c r="B75" s="103" t="s">
        <v>658</v>
      </c>
      <c r="C75" s="102" t="s">
        <v>657</v>
      </c>
      <c r="D75" s="95">
        <v>1375</v>
      </c>
      <c r="E75" s="95">
        <v>846</v>
      </c>
      <c r="F75" s="95">
        <v>877</v>
      </c>
      <c r="G75" s="35">
        <f t="shared" si="2"/>
        <v>0.6378181818181818</v>
      </c>
      <c r="H75" s="35">
        <f t="shared" si="3"/>
        <v>1.0366430260047281</v>
      </c>
      <c r="I75" s="54"/>
    </row>
    <row r="76" spans="1:9" ht="40.5" customHeight="1">
      <c r="A76" s="84" t="s">
        <v>101</v>
      </c>
      <c r="B76" s="86" t="s">
        <v>153</v>
      </c>
      <c r="C76" s="84"/>
      <c r="D76" s="87">
        <f>D77+D80+D82+D95+D96+D92+D97</f>
        <v>52226.8</v>
      </c>
      <c r="E76" s="87">
        <f>E77+E80+E82+E95+E96+E92+E97</f>
        <v>39527.2</v>
      </c>
      <c r="F76" s="87">
        <f>F77+F80+F82+F95+F96+F92+F97</f>
        <v>51181.700000000004</v>
      </c>
      <c r="G76" s="35">
        <f t="shared" si="2"/>
        <v>0.9799892009466404</v>
      </c>
      <c r="H76" s="35">
        <f t="shared" si="3"/>
        <v>1.2948475986156371</v>
      </c>
      <c r="I76" s="54"/>
    </row>
    <row r="77" spans="1:9" ht="96" customHeight="1">
      <c r="A77" s="84"/>
      <c r="B77" s="86" t="s">
        <v>228</v>
      </c>
      <c r="C77" s="84" t="s">
        <v>202</v>
      </c>
      <c r="D77" s="87">
        <f>D78+D79</f>
        <v>700</v>
      </c>
      <c r="E77" s="87">
        <f>E78+E79</f>
        <v>682.5</v>
      </c>
      <c r="F77" s="87">
        <f>F78+F79</f>
        <v>699.6</v>
      </c>
      <c r="G77" s="35">
        <f t="shared" si="2"/>
        <v>0.9994285714285714</v>
      </c>
      <c r="H77" s="35">
        <f t="shared" si="3"/>
        <v>1.025054945054945</v>
      </c>
      <c r="I77" s="54"/>
    </row>
    <row r="78" spans="1:9" ht="137.25" customHeight="1">
      <c r="A78" s="104"/>
      <c r="B78" s="94" t="s">
        <v>341</v>
      </c>
      <c r="C78" s="93" t="s">
        <v>340</v>
      </c>
      <c r="D78" s="95">
        <v>500</v>
      </c>
      <c r="E78" s="95">
        <v>482.5</v>
      </c>
      <c r="F78" s="95">
        <v>500</v>
      </c>
      <c r="G78" s="35">
        <f t="shared" si="2"/>
        <v>1</v>
      </c>
      <c r="H78" s="35">
        <f t="shared" si="3"/>
        <v>1.0362694300518134</v>
      </c>
      <c r="I78" s="54"/>
    </row>
    <row r="79" spans="1:9" s="9" customFormat="1" ht="57" customHeight="1">
      <c r="A79" s="104"/>
      <c r="B79" s="103" t="s">
        <v>343</v>
      </c>
      <c r="C79" s="93" t="s">
        <v>342</v>
      </c>
      <c r="D79" s="95">
        <v>200</v>
      </c>
      <c r="E79" s="95">
        <v>200</v>
      </c>
      <c r="F79" s="95">
        <v>199.6</v>
      </c>
      <c r="G79" s="35">
        <f t="shared" si="2"/>
        <v>0.998</v>
      </c>
      <c r="H79" s="35">
        <f t="shared" si="3"/>
        <v>0.998</v>
      </c>
      <c r="I79" s="55"/>
    </row>
    <row r="80" spans="1:9" s="9" customFormat="1" ht="90" customHeight="1">
      <c r="A80" s="104"/>
      <c r="B80" s="101" t="s">
        <v>350</v>
      </c>
      <c r="C80" s="84" t="s">
        <v>349</v>
      </c>
      <c r="D80" s="87">
        <f>D81</f>
        <v>14649</v>
      </c>
      <c r="E80" s="87">
        <f>E81</f>
        <v>11959.8</v>
      </c>
      <c r="F80" s="87">
        <f>F81</f>
        <v>14648.5</v>
      </c>
      <c r="G80" s="35">
        <f t="shared" si="2"/>
        <v>0.9999658679773363</v>
      </c>
      <c r="H80" s="35">
        <f t="shared" si="3"/>
        <v>1.2248114516965167</v>
      </c>
      <c r="I80" s="55"/>
    </row>
    <row r="81" spans="1:9" s="9" customFormat="1" ht="104.25" customHeight="1">
      <c r="A81" s="104"/>
      <c r="B81" s="103" t="s">
        <v>345</v>
      </c>
      <c r="C81" s="93" t="s">
        <v>344</v>
      </c>
      <c r="D81" s="95">
        <v>14649</v>
      </c>
      <c r="E81" s="95">
        <v>11959.8</v>
      </c>
      <c r="F81" s="95">
        <v>14648.5</v>
      </c>
      <c r="G81" s="35">
        <f t="shared" si="2"/>
        <v>0.9999658679773363</v>
      </c>
      <c r="H81" s="35">
        <f t="shared" si="3"/>
        <v>1.2248114516965167</v>
      </c>
      <c r="I81" s="55"/>
    </row>
    <row r="82" spans="1:9" s="9" customFormat="1" ht="87.75" customHeight="1">
      <c r="A82" s="104"/>
      <c r="B82" s="101" t="s">
        <v>299</v>
      </c>
      <c r="C82" s="84" t="s">
        <v>348</v>
      </c>
      <c r="D82" s="87">
        <f>D84+D85+D86+D87+D88+D89+D90+D91+D83</f>
        <v>20638.300000000003</v>
      </c>
      <c r="E82" s="87">
        <f>E84+E85+E86+E87+E88+E89+E90+E91+E83</f>
        <v>18703.2</v>
      </c>
      <c r="F82" s="87">
        <f>F84+F85+F86+F87+F88+F89+F90+F91+F83</f>
        <v>19785.8</v>
      </c>
      <c r="G82" s="35">
        <f t="shared" si="2"/>
        <v>0.9586933032274944</v>
      </c>
      <c r="H82" s="35">
        <f t="shared" si="3"/>
        <v>1.0578831429915736</v>
      </c>
      <c r="I82" s="55"/>
    </row>
    <row r="83" spans="1:9" s="9" customFormat="1" ht="72.75" customHeight="1">
      <c r="A83" s="104"/>
      <c r="B83" s="103" t="s">
        <v>451</v>
      </c>
      <c r="C83" s="84" t="s">
        <v>450</v>
      </c>
      <c r="D83" s="87">
        <v>74.5</v>
      </c>
      <c r="E83" s="87">
        <v>74.5</v>
      </c>
      <c r="F83" s="87">
        <v>0</v>
      </c>
      <c r="G83" s="35">
        <f t="shared" si="2"/>
        <v>0</v>
      </c>
      <c r="H83" s="35">
        <f t="shared" si="3"/>
        <v>0</v>
      </c>
      <c r="I83" s="55"/>
    </row>
    <row r="84" spans="1:9" s="9" customFormat="1" ht="68.25" customHeight="1">
      <c r="A84" s="104"/>
      <c r="B84" s="103" t="s">
        <v>347</v>
      </c>
      <c r="C84" s="93" t="s">
        <v>346</v>
      </c>
      <c r="D84" s="95">
        <v>4436</v>
      </c>
      <c r="E84" s="95">
        <v>3850</v>
      </c>
      <c r="F84" s="95">
        <v>4435.5</v>
      </c>
      <c r="G84" s="35">
        <f t="shared" si="2"/>
        <v>0.9998872858431019</v>
      </c>
      <c r="H84" s="35">
        <f t="shared" si="3"/>
        <v>1.152077922077922</v>
      </c>
      <c r="I84" s="55"/>
    </row>
    <row r="85" spans="1:9" s="9" customFormat="1" ht="51.75" customHeight="1">
      <c r="A85" s="104"/>
      <c r="B85" s="103" t="s">
        <v>352</v>
      </c>
      <c r="C85" s="102" t="s">
        <v>351</v>
      </c>
      <c r="D85" s="95">
        <v>2086.4</v>
      </c>
      <c r="E85" s="95">
        <v>1503.8</v>
      </c>
      <c r="F85" s="95">
        <v>2086.2</v>
      </c>
      <c r="G85" s="35">
        <f t="shared" si="2"/>
        <v>0.9999041411042944</v>
      </c>
      <c r="H85" s="35">
        <f t="shared" si="3"/>
        <v>1.387285543290331</v>
      </c>
      <c r="I85" s="55"/>
    </row>
    <row r="86" spans="1:9" s="9" customFormat="1" ht="37.5" customHeight="1">
      <c r="A86" s="104"/>
      <c r="B86" s="103" t="s">
        <v>353</v>
      </c>
      <c r="C86" s="102" t="s">
        <v>354</v>
      </c>
      <c r="D86" s="95">
        <v>2674</v>
      </c>
      <c r="E86" s="95">
        <v>1600</v>
      </c>
      <c r="F86" s="95">
        <v>2004.5</v>
      </c>
      <c r="G86" s="35">
        <f t="shared" si="2"/>
        <v>0.7496260284218399</v>
      </c>
      <c r="H86" s="35">
        <f t="shared" si="3"/>
        <v>1.2528125</v>
      </c>
      <c r="I86" s="55"/>
    </row>
    <row r="87" spans="1:9" s="9" customFormat="1" ht="70.5" customHeight="1">
      <c r="A87" s="104"/>
      <c r="B87" s="103" t="s">
        <v>250</v>
      </c>
      <c r="C87" s="102" t="s">
        <v>249</v>
      </c>
      <c r="D87" s="95">
        <v>10571.5</v>
      </c>
      <c r="E87" s="95">
        <v>10571.5</v>
      </c>
      <c r="F87" s="95">
        <v>10466</v>
      </c>
      <c r="G87" s="35">
        <f t="shared" si="2"/>
        <v>0.990020337700421</v>
      </c>
      <c r="H87" s="35">
        <f t="shared" si="3"/>
        <v>0.990020337700421</v>
      </c>
      <c r="I87" s="55"/>
    </row>
    <row r="88" spans="1:9" s="9" customFormat="1" ht="93" customHeight="1">
      <c r="A88" s="104"/>
      <c r="B88" s="103" t="s">
        <v>252</v>
      </c>
      <c r="C88" s="102" t="s">
        <v>251</v>
      </c>
      <c r="D88" s="95">
        <v>105.7</v>
      </c>
      <c r="E88" s="95">
        <v>87.2</v>
      </c>
      <c r="F88" s="95">
        <v>104.6</v>
      </c>
      <c r="G88" s="35">
        <f t="shared" si="2"/>
        <v>0.9895931882686849</v>
      </c>
      <c r="H88" s="35">
        <f t="shared" si="3"/>
        <v>1.1995412844036697</v>
      </c>
      <c r="I88" s="55"/>
    </row>
    <row r="89" spans="1:9" s="10" customFormat="1" ht="50.25" customHeight="1">
      <c r="A89" s="105"/>
      <c r="B89" s="106" t="s">
        <v>356</v>
      </c>
      <c r="C89" s="107" t="s">
        <v>355</v>
      </c>
      <c r="D89" s="95">
        <v>593</v>
      </c>
      <c r="E89" s="95">
        <v>405</v>
      </c>
      <c r="F89" s="95">
        <v>592.9</v>
      </c>
      <c r="G89" s="35">
        <f t="shared" si="2"/>
        <v>0.999831365935919</v>
      </c>
      <c r="H89" s="35">
        <f t="shared" si="3"/>
        <v>1.4639506172839505</v>
      </c>
      <c r="I89" s="56"/>
    </row>
    <row r="90" spans="1:9" s="10" customFormat="1" ht="72.75" customHeight="1">
      <c r="A90" s="105"/>
      <c r="B90" s="106" t="s">
        <v>358</v>
      </c>
      <c r="C90" s="107" t="s">
        <v>357</v>
      </c>
      <c r="D90" s="95">
        <v>48.9</v>
      </c>
      <c r="E90" s="95">
        <v>65.9</v>
      </c>
      <c r="F90" s="95">
        <v>48</v>
      </c>
      <c r="G90" s="35">
        <f t="shared" si="2"/>
        <v>0.9815950920245399</v>
      </c>
      <c r="H90" s="35">
        <f t="shared" si="3"/>
        <v>0.7283763277693475</v>
      </c>
      <c r="I90" s="56"/>
    </row>
    <row r="91" spans="1:9" s="10" customFormat="1" ht="42" customHeight="1">
      <c r="A91" s="105"/>
      <c r="B91" s="106" t="s">
        <v>360</v>
      </c>
      <c r="C91" s="107" t="s">
        <v>359</v>
      </c>
      <c r="D91" s="95">
        <v>48.3</v>
      </c>
      <c r="E91" s="95">
        <v>545.3</v>
      </c>
      <c r="F91" s="95">
        <v>48.1</v>
      </c>
      <c r="G91" s="35">
        <f t="shared" si="2"/>
        <v>0.9958592132505177</v>
      </c>
      <c r="H91" s="35">
        <f t="shared" si="3"/>
        <v>0.08820832569227949</v>
      </c>
      <c r="I91" s="56"/>
    </row>
    <row r="92" spans="1:9" s="10" customFormat="1" ht="97.5" customHeight="1">
      <c r="A92" s="105"/>
      <c r="B92" s="108" t="s">
        <v>660</v>
      </c>
      <c r="C92" s="107" t="s">
        <v>659</v>
      </c>
      <c r="D92" s="95">
        <f>D93+D94</f>
        <v>100</v>
      </c>
      <c r="E92" s="95">
        <f>E93+E94</f>
        <v>100</v>
      </c>
      <c r="F92" s="95">
        <f>F93+F94</f>
        <v>50</v>
      </c>
      <c r="G92" s="35">
        <f t="shared" si="2"/>
        <v>0.5</v>
      </c>
      <c r="H92" s="35">
        <f t="shared" si="3"/>
        <v>0.5</v>
      </c>
      <c r="I92" s="56"/>
    </row>
    <row r="93" spans="1:9" s="10" customFormat="1" ht="85.5" customHeight="1">
      <c r="A93" s="105"/>
      <c r="B93" s="106" t="s">
        <v>663</v>
      </c>
      <c r="C93" s="109" t="s">
        <v>661</v>
      </c>
      <c r="D93" s="95">
        <v>50</v>
      </c>
      <c r="E93" s="95">
        <v>50</v>
      </c>
      <c r="F93" s="95">
        <v>25</v>
      </c>
      <c r="G93" s="35">
        <f t="shared" si="2"/>
        <v>0.5</v>
      </c>
      <c r="H93" s="35">
        <f t="shared" si="3"/>
        <v>0.5</v>
      </c>
      <c r="I93" s="56"/>
    </row>
    <row r="94" spans="1:9" s="10" customFormat="1" ht="57.75" customHeight="1">
      <c r="A94" s="105"/>
      <c r="B94" s="106" t="s">
        <v>664</v>
      </c>
      <c r="C94" s="109" t="s">
        <v>662</v>
      </c>
      <c r="D94" s="95">
        <v>50</v>
      </c>
      <c r="E94" s="95">
        <v>50</v>
      </c>
      <c r="F94" s="95">
        <v>25</v>
      </c>
      <c r="G94" s="35">
        <f t="shared" si="2"/>
        <v>0.5</v>
      </c>
      <c r="H94" s="35">
        <f t="shared" si="3"/>
        <v>0.5</v>
      </c>
      <c r="I94" s="56"/>
    </row>
    <row r="95" spans="1:9" s="10" customFormat="1" ht="168" customHeight="1">
      <c r="A95" s="105"/>
      <c r="B95" s="106" t="s">
        <v>637</v>
      </c>
      <c r="C95" s="110" t="s">
        <v>635</v>
      </c>
      <c r="D95" s="95">
        <v>15837.9</v>
      </c>
      <c r="E95" s="95">
        <v>8081.7</v>
      </c>
      <c r="F95" s="95">
        <v>15837.9</v>
      </c>
      <c r="G95" s="35">
        <f t="shared" si="2"/>
        <v>1</v>
      </c>
      <c r="H95" s="35">
        <f t="shared" si="3"/>
        <v>1.959723820483314</v>
      </c>
      <c r="I95" s="56"/>
    </row>
    <row r="96" spans="1:9" s="10" customFormat="1" ht="178.5" customHeight="1">
      <c r="A96" s="105"/>
      <c r="B96" s="106" t="s">
        <v>638</v>
      </c>
      <c r="C96" s="110" t="s">
        <v>636</v>
      </c>
      <c r="D96" s="95">
        <v>159.9</v>
      </c>
      <c r="E96" s="95">
        <v>0</v>
      </c>
      <c r="F96" s="95">
        <v>159.9</v>
      </c>
      <c r="G96" s="35">
        <f t="shared" si="2"/>
        <v>1</v>
      </c>
      <c r="H96" s="35" t="e">
        <f t="shared" si="3"/>
        <v>#DIV/0!</v>
      </c>
      <c r="I96" s="56"/>
    </row>
    <row r="97" spans="1:9" s="10" customFormat="1" ht="33.75" customHeight="1">
      <c r="A97" s="105"/>
      <c r="B97" s="106" t="s">
        <v>689</v>
      </c>
      <c r="C97" s="110">
        <v>9910008510</v>
      </c>
      <c r="D97" s="95">
        <v>141.7</v>
      </c>
      <c r="E97" s="95"/>
      <c r="F97" s="95">
        <v>0</v>
      </c>
      <c r="G97" s="35">
        <f t="shared" si="2"/>
        <v>0</v>
      </c>
      <c r="H97" s="35"/>
      <c r="I97" s="56"/>
    </row>
    <row r="98" spans="1:9" s="9" customFormat="1" ht="30.75" customHeight="1">
      <c r="A98" s="104" t="s">
        <v>64</v>
      </c>
      <c r="B98" s="101" t="s">
        <v>159</v>
      </c>
      <c r="C98" s="111"/>
      <c r="D98" s="87">
        <f>D99+D100+D101+D102+D103</f>
        <v>3087.5</v>
      </c>
      <c r="E98" s="87">
        <f>E99+E100+E101+E102+E103</f>
        <v>3588</v>
      </c>
      <c r="F98" s="87">
        <f>F99+F100+F101+F102+F103</f>
        <v>2918.8</v>
      </c>
      <c r="G98" s="35">
        <f t="shared" si="2"/>
        <v>0.9453603238866397</v>
      </c>
      <c r="H98" s="35">
        <f t="shared" si="3"/>
        <v>0.8134894091415831</v>
      </c>
      <c r="I98" s="57"/>
    </row>
    <row r="99" spans="1:9" s="10" customFormat="1" ht="37.5" customHeight="1">
      <c r="A99" s="105"/>
      <c r="B99" s="112" t="s">
        <v>105</v>
      </c>
      <c r="C99" s="105" t="s">
        <v>205</v>
      </c>
      <c r="D99" s="95">
        <v>236</v>
      </c>
      <c r="E99" s="95">
        <v>288.8</v>
      </c>
      <c r="F99" s="95">
        <v>235.1</v>
      </c>
      <c r="G99" s="35">
        <f t="shared" si="2"/>
        <v>0.996186440677966</v>
      </c>
      <c r="H99" s="35">
        <f t="shared" si="3"/>
        <v>0.8140581717451523</v>
      </c>
      <c r="I99" s="56"/>
    </row>
    <row r="100" spans="1:9" s="10" customFormat="1" ht="32.25" customHeight="1" hidden="1">
      <c r="A100" s="105"/>
      <c r="B100" s="112" t="s">
        <v>223</v>
      </c>
      <c r="C100" s="105" t="s">
        <v>361</v>
      </c>
      <c r="D100" s="95">
        <v>0</v>
      </c>
      <c r="E100" s="95">
        <v>7.5</v>
      </c>
      <c r="F100" s="95">
        <v>0</v>
      </c>
      <c r="G100" s="35" t="e">
        <f t="shared" si="2"/>
        <v>#DIV/0!</v>
      </c>
      <c r="H100" s="35">
        <f t="shared" si="3"/>
        <v>0</v>
      </c>
      <c r="I100" s="56"/>
    </row>
    <row r="101" spans="1:9" s="10" customFormat="1" ht="32.25" customHeight="1">
      <c r="A101" s="105"/>
      <c r="B101" s="112" t="s">
        <v>491</v>
      </c>
      <c r="C101" s="113" t="s">
        <v>489</v>
      </c>
      <c r="D101" s="114">
        <v>585.5</v>
      </c>
      <c r="E101" s="95">
        <v>679.5</v>
      </c>
      <c r="F101" s="95">
        <v>570.5</v>
      </c>
      <c r="G101" s="35">
        <f t="shared" si="2"/>
        <v>0.9743808710503843</v>
      </c>
      <c r="H101" s="35">
        <f t="shared" si="3"/>
        <v>0.8395879323031641</v>
      </c>
      <c r="I101" s="56"/>
    </row>
    <row r="102" spans="1:9" s="10" customFormat="1" ht="111.75" customHeight="1">
      <c r="A102" s="105"/>
      <c r="B102" s="112" t="s">
        <v>492</v>
      </c>
      <c r="C102" s="113" t="s">
        <v>490</v>
      </c>
      <c r="D102" s="115">
        <v>187.5</v>
      </c>
      <c r="E102" s="95">
        <v>533.7</v>
      </c>
      <c r="F102" s="95">
        <v>181.8</v>
      </c>
      <c r="G102" s="35">
        <f t="shared" si="2"/>
        <v>0.9696</v>
      </c>
      <c r="H102" s="35">
        <f t="shared" si="3"/>
        <v>0.3406408094435076</v>
      </c>
      <c r="I102" s="56"/>
    </row>
    <row r="103" spans="1:9" s="10" customFormat="1" ht="81.75" customHeight="1">
      <c r="A103" s="105"/>
      <c r="B103" s="112" t="s">
        <v>639</v>
      </c>
      <c r="C103" s="113">
        <v>7215078800</v>
      </c>
      <c r="D103" s="115">
        <v>2078.5</v>
      </c>
      <c r="E103" s="95">
        <v>2078.5</v>
      </c>
      <c r="F103" s="95">
        <v>1931.4</v>
      </c>
      <c r="G103" s="35">
        <f t="shared" si="2"/>
        <v>0.9292278085157566</v>
      </c>
      <c r="H103" s="35">
        <f t="shared" si="3"/>
        <v>0.9292278085157566</v>
      </c>
      <c r="I103" s="56"/>
    </row>
    <row r="104" spans="1:9" ht="30.75" customHeight="1">
      <c r="A104" s="88" t="s">
        <v>65</v>
      </c>
      <c r="B104" s="83" t="s">
        <v>32</v>
      </c>
      <c r="C104" s="88"/>
      <c r="D104" s="85">
        <f>D105+D109</f>
        <v>8163.700000000001</v>
      </c>
      <c r="E104" s="85">
        <f>E105+E109</f>
        <v>6903.000000000001</v>
      </c>
      <c r="F104" s="85">
        <f>F105+F109</f>
        <v>5647.700000000001</v>
      </c>
      <c r="G104" s="35">
        <f t="shared" si="2"/>
        <v>0.6918064113085979</v>
      </c>
      <c r="H104" s="35">
        <f t="shared" si="3"/>
        <v>0.8181515283210199</v>
      </c>
      <c r="I104" s="54"/>
    </row>
    <row r="105" spans="1:9" ht="18.75" customHeight="1">
      <c r="A105" s="84" t="s">
        <v>66</v>
      </c>
      <c r="B105" s="86" t="s">
        <v>33</v>
      </c>
      <c r="C105" s="88"/>
      <c r="D105" s="87">
        <f>D106+D107</f>
        <v>280</v>
      </c>
      <c r="E105" s="87">
        <f>E106+E107</f>
        <v>1145.8</v>
      </c>
      <c r="F105" s="87">
        <f>F106+F107</f>
        <v>265.1</v>
      </c>
      <c r="G105" s="35">
        <f t="shared" si="2"/>
        <v>0.9467857142857143</v>
      </c>
      <c r="H105" s="35">
        <f t="shared" si="3"/>
        <v>0.23136673066852856</v>
      </c>
      <c r="I105" s="54"/>
    </row>
    <row r="106" spans="1:9" ht="30.75" customHeight="1">
      <c r="A106" s="84"/>
      <c r="B106" s="94" t="s">
        <v>145</v>
      </c>
      <c r="C106" s="93" t="s">
        <v>221</v>
      </c>
      <c r="D106" s="95">
        <v>280</v>
      </c>
      <c r="E106" s="95">
        <v>1145.8</v>
      </c>
      <c r="F106" s="95">
        <v>265.1</v>
      </c>
      <c r="G106" s="35">
        <f t="shared" si="2"/>
        <v>0.9467857142857143</v>
      </c>
      <c r="H106" s="35">
        <f t="shared" si="3"/>
        <v>0.23136673066852856</v>
      </c>
      <c r="I106" s="54"/>
    </row>
    <row r="107" spans="1:9" ht="66" customHeight="1" hidden="1">
      <c r="A107" s="84"/>
      <c r="B107" s="94" t="s">
        <v>220</v>
      </c>
      <c r="C107" s="93" t="s">
        <v>287</v>
      </c>
      <c r="D107" s="95">
        <f>D108</f>
        <v>0</v>
      </c>
      <c r="E107" s="95">
        <f>E108</f>
        <v>0</v>
      </c>
      <c r="F107" s="95">
        <f>F108</f>
        <v>0</v>
      </c>
      <c r="G107" s="35" t="e">
        <f t="shared" si="2"/>
        <v>#DIV/0!</v>
      </c>
      <c r="H107" s="35" t="e">
        <f t="shared" si="3"/>
        <v>#DIV/0!</v>
      </c>
      <c r="I107" s="54"/>
    </row>
    <row r="108" spans="1:9" ht="54" customHeight="1" hidden="1">
      <c r="A108" s="84"/>
      <c r="B108" s="94" t="s">
        <v>363</v>
      </c>
      <c r="C108" s="93" t="s">
        <v>362</v>
      </c>
      <c r="D108" s="95">
        <v>0</v>
      </c>
      <c r="E108" s="95">
        <v>0</v>
      </c>
      <c r="F108" s="95">
        <v>0</v>
      </c>
      <c r="G108" s="35" t="e">
        <f t="shared" si="2"/>
        <v>#DIV/0!</v>
      </c>
      <c r="H108" s="35" t="e">
        <f aca="true" t="shared" si="4" ref="H108:H147">F108/E108</f>
        <v>#DIV/0!</v>
      </c>
      <c r="I108" s="54"/>
    </row>
    <row r="109" spans="1:9" ht="18.75">
      <c r="A109" s="84" t="s">
        <v>67</v>
      </c>
      <c r="B109" s="86" t="s">
        <v>34</v>
      </c>
      <c r="C109" s="88"/>
      <c r="D109" s="87">
        <f>D110+D112+D113</f>
        <v>7883.700000000001</v>
      </c>
      <c r="E109" s="87">
        <f>E110+E112+E113</f>
        <v>5757.200000000001</v>
      </c>
      <c r="F109" s="87">
        <f>F110+F112+F113</f>
        <v>5382.6</v>
      </c>
      <c r="G109" s="35">
        <f t="shared" si="2"/>
        <v>0.6827504851782792</v>
      </c>
      <c r="H109" s="35">
        <f t="shared" si="4"/>
        <v>0.9349336483012575</v>
      </c>
      <c r="I109" s="54"/>
    </row>
    <row r="110" spans="1:9" ht="83.25" customHeight="1">
      <c r="A110" s="88"/>
      <c r="B110" s="94" t="s">
        <v>269</v>
      </c>
      <c r="C110" s="93"/>
      <c r="D110" s="95">
        <f>D111</f>
        <v>110.1</v>
      </c>
      <c r="E110" s="95">
        <f>E111</f>
        <v>62.6</v>
      </c>
      <c r="F110" s="95">
        <f>F111</f>
        <v>76.3</v>
      </c>
      <c r="G110" s="35">
        <f t="shared" si="2"/>
        <v>0.6930063578564941</v>
      </c>
      <c r="H110" s="35">
        <f t="shared" si="4"/>
        <v>1.218849840255591</v>
      </c>
      <c r="I110" s="54"/>
    </row>
    <row r="111" spans="1:9" s="8" customFormat="1" ht="40.5" customHeight="1">
      <c r="A111" s="93"/>
      <c r="B111" s="94" t="s">
        <v>256</v>
      </c>
      <c r="C111" s="116" t="s">
        <v>255</v>
      </c>
      <c r="D111" s="95">
        <v>110.1</v>
      </c>
      <c r="E111" s="95">
        <v>62.6</v>
      </c>
      <c r="F111" s="95">
        <v>76.3</v>
      </c>
      <c r="G111" s="35">
        <f t="shared" si="2"/>
        <v>0.6930063578564941</v>
      </c>
      <c r="H111" s="35">
        <f t="shared" si="4"/>
        <v>1.218849840255591</v>
      </c>
      <c r="I111" s="53"/>
    </row>
    <row r="112" spans="1:9" s="8" customFormat="1" ht="52.5" customHeight="1">
      <c r="A112" s="93"/>
      <c r="B112" s="94" t="s">
        <v>453</v>
      </c>
      <c r="C112" s="116" t="s">
        <v>452</v>
      </c>
      <c r="D112" s="95">
        <v>6273.6</v>
      </c>
      <c r="E112" s="95">
        <v>4194.6</v>
      </c>
      <c r="F112" s="95">
        <v>3806.3</v>
      </c>
      <c r="G112" s="35">
        <f t="shared" si="2"/>
        <v>0.6067170364702882</v>
      </c>
      <c r="H112" s="35">
        <f t="shared" si="4"/>
        <v>0.9074285986744862</v>
      </c>
      <c r="I112" s="53"/>
    </row>
    <row r="113" spans="1:9" s="8" customFormat="1" ht="87" customHeight="1">
      <c r="A113" s="93"/>
      <c r="B113" s="94" t="s">
        <v>679</v>
      </c>
      <c r="C113" s="116" t="s">
        <v>678</v>
      </c>
      <c r="D113" s="95">
        <v>1500</v>
      </c>
      <c r="E113" s="95">
        <v>1500</v>
      </c>
      <c r="F113" s="95">
        <v>1500</v>
      </c>
      <c r="G113" s="35">
        <f t="shared" si="2"/>
        <v>1</v>
      </c>
      <c r="H113" s="35">
        <f t="shared" si="4"/>
        <v>1</v>
      </c>
      <c r="I113" s="53"/>
    </row>
    <row r="114" spans="1:9" ht="22.5" customHeight="1">
      <c r="A114" s="88" t="s">
        <v>37</v>
      </c>
      <c r="B114" s="83" t="s">
        <v>38</v>
      </c>
      <c r="C114" s="88"/>
      <c r="D114" s="85">
        <f>D115+D116+D119+D120+D117+D118</f>
        <v>567790.5</v>
      </c>
      <c r="E114" s="85">
        <f>E115+E116+E119+E120+E117+E118</f>
        <v>430173.9</v>
      </c>
      <c r="F114" s="85">
        <f>F115+F116+F119+F120+F117+F118</f>
        <v>554436.1</v>
      </c>
      <c r="G114" s="35">
        <f t="shared" si="2"/>
        <v>0.9764800573450947</v>
      </c>
      <c r="H114" s="35">
        <f t="shared" si="4"/>
        <v>1.2888650380694875</v>
      </c>
      <c r="I114" s="54"/>
    </row>
    <row r="115" spans="1:9" ht="20.25" customHeight="1">
      <c r="A115" s="84" t="s">
        <v>39</v>
      </c>
      <c r="B115" s="86" t="s">
        <v>127</v>
      </c>
      <c r="C115" s="93" t="s">
        <v>39</v>
      </c>
      <c r="D115" s="95">
        <v>177251.9</v>
      </c>
      <c r="E115" s="95">
        <v>128827.7</v>
      </c>
      <c r="F115" s="95">
        <v>171071.7</v>
      </c>
      <c r="G115" s="35">
        <f t="shared" si="2"/>
        <v>0.9651332369356832</v>
      </c>
      <c r="H115" s="35">
        <f t="shared" si="4"/>
        <v>1.327910845260763</v>
      </c>
      <c r="I115" s="54"/>
    </row>
    <row r="116" spans="1:9" ht="20.25" customHeight="1">
      <c r="A116" s="84" t="s">
        <v>40</v>
      </c>
      <c r="B116" s="86" t="s">
        <v>128</v>
      </c>
      <c r="C116" s="93" t="s">
        <v>40</v>
      </c>
      <c r="D116" s="95">
        <v>325382.8</v>
      </c>
      <c r="E116" s="95">
        <v>251379.2</v>
      </c>
      <c r="F116" s="95">
        <v>322007.5</v>
      </c>
      <c r="G116" s="35">
        <f t="shared" si="2"/>
        <v>0.9896266797138632</v>
      </c>
      <c r="H116" s="35">
        <f t="shared" si="4"/>
        <v>1.2809631823158</v>
      </c>
      <c r="I116" s="54"/>
    </row>
    <row r="117" spans="1:9" ht="20.25" customHeight="1">
      <c r="A117" s="84" t="s">
        <v>224</v>
      </c>
      <c r="B117" s="86" t="s">
        <v>225</v>
      </c>
      <c r="C117" s="93" t="s">
        <v>224</v>
      </c>
      <c r="D117" s="95">
        <v>32277.5</v>
      </c>
      <c r="E117" s="95">
        <v>23707.4</v>
      </c>
      <c r="F117" s="95">
        <v>30463.1</v>
      </c>
      <c r="G117" s="35">
        <f t="shared" si="2"/>
        <v>0.9437874680504995</v>
      </c>
      <c r="H117" s="35">
        <f t="shared" si="4"/>
        <v>1.284961657541527</v>
      </c>
      <c r="I117" s="54"/>
    </row>
    <row r="118" spans="1:9" ht="36" customHeight="1">
      <c r="A118" s="84" t="s">
        <v>564</v>
      </c>
      <c r="B118" s="86" t="s">
        <v>565</v>
      </c>
      <c r="C118" s="93" t="s">
        <v>564</v>
      </c>
      <c r="D118" s="95">
        <v>287.5</v>
      </c>
      <c r="E118" s="95">
        <v>311.8</v>
      </c>
      <c r="F118" s="95">
        <v>274.5</v>
      </c>
      <c r="G118" s="35">
        <f t="shared" si="2"/>
        <v>0.9547826086956521</v>
      </c>
      <c r="H118" s="35">
        <f t="shared" si="4"/>
        <v>0.8803720333547145</v>
      </c>
      <c r="I118" s="54"/>
    </row>
    <row r="119" spans="1:9" ht="20.25" customHeight="1">
      <c r="A119" s="84" t="s">
        <v>41</v>
      </c>
      <c r="B119" s="86" t="s">
        <v>191</v>
      </c>
      <c r="C119" s="93" t="s">
        <v>41</v>
      </c>
      <c r="D119" s="95">
        <v>4622.9</v>
      </c>
      <c r="E119" s="95">
        <v>4802.3</v>
      </c>
      <c r="F119" s="95">
        <v>4553.2</v>
      </c>
      <c r="G119" s="35">
        <f t="shared" si="2"/>
        <v>0.9849228839040429</v>
      </c>
      <c r="H119" s="35">
        <f t="shared" si="4"/>
        <v>0.9481290215105261</v>
      </c>
      <c r="I119" s="54"/>
    </row>
    <row r="120" spans="1:9" ht="20.25" customHeight="1">
      <c r="A120" s="84" t="s">
        <v>43</v>
      </c>
      <c r="B120" s="86" t="s">
        <v>227</v>
      </c>
      <c r="C120" s="93" t="s">
        <v>43</v>
      </c>
      <c r="D120" s="95">
        <v>27967.9</v>
      </c>
      <c r="E120" s="95">
        <v>21145.5</v>
      </c>
      <c r="F120" s="95">
        <v>26066.1</v>
      </c>
      <c r="G120" s="35">
        <f t="shared" si="2"/>
        <v>0.9320006149907571</v>
      </c>
      <c r="H120" s="35">
        <f t="shared" si="4"/>
        <v>1.2327019933319145</v>
      </c>
      <c r="I120" s="54"/>
    </row>
    <row r="121" spans="1:9" ht="20.25" customHeight="1">
      <c r="A121" s="88" t="s">
        <v>44</v>
      </c>
      <c r="B121" s="83" t="s">
        <v>130</v>
      </c>
      <c r="C121" s="88"/>
      <c r="D121" s="85">
        <f>D122++D123</f>
        <v>114554.1</v>
      </c>
      <c r="E121" s="85">
        <f>E122++E123</f>
        <v>84765.59999999999</v>
      </c>
      <c r="F121" s="85">
        <f>F122++F123</f>
        <v>110175.3</v>
      </c>
      <c r="G121" s="35">
        <f t="shared" si="2"/>
        <v>0.9617752660096844</v>
      </c>
      <c r="H121" s="35">
        <f t="shared" si="4"/>
        <v>1.299764291174722</v>
      </c>
      <c r="I121" s="54"/>
    </row>
    <row r="122" spans="1:9" ht="20.25" customHeight="1">
      <c r="A122" s="84" t="s">
        <v>45</v>
      </c>
      <c r="B122" s="86" t="s">
        <v>46</v>
      </c>
      <c r="C122" s="93" t="s">
        <v>45</v>
      </c>
      <c r="D122" s="95">
        <v>88253.6</v>
      </c>
      <c r="E122" s="95">
        <v>66172.4</v>
      </c>
      <c r="F122" s="95">
        <v>84850.3</v>
      </c>
      <c r="G122" s="35">
        <f aca="true" t="shared" si="5" ref="G122:G147">F122/D122</f>
        <v>0.9614372671483089</v>
      </c>
      <c r="H122" s="35">
        <f t="shared" si="4"/>
        <v>1.2822611844212997</v>
      </c>
      <c r="I122" s="54"/>
    </row>
    <row r="123" spans="1:9" ht="20.25" customHeight="1">
      <c r="A123" s="84" t="s">
        <v>47</v>
      </c>
      <c r="B123" s="86" t="s">
        <v>270</v>
      </c>
      <c r="C123" s="93" t="s">
        <v>47</v>
      </c>
      <c r="D123" s="95">
        <v>26300.5</v>
      </c>
      <c r="E123" s="95">
        <v>18593.2</v>
      </c>
      <c r="F123" s="95">
        <v>25325</v>
      </c>
      <c r="G123" s="35">
        <f t="shared" si="5"/>
        <v>0.962909450390677</v>
      </c>
      <c r="H123" s="35">
        <f t="shared" si="4"/>
        <v>1.3620570961426757</v>
      </c>
      <c r="I123" s="54"/>
    </row>
    <row r="124" spans="1:9" ht="20.25" customHeight="1">
      <c r="A124" s="117" t="s">
        <v>48</v>
      </c>
      <c r="B124" s="118" t="s">
        <v>49</v>
      </c>
      <c r="C124" s="117"/>
      <c r="D124" s="85">
        <f>D125+D128+D131+D132+D135+D133+D134+D126+D129+D130+D127</f>
        <v>24926.800000000003</v>
      </c>
      <c r="E124" s="85">
        <f>E125+E128+E131+E132+E135+E133+E134+E126+E129+E130+E127</f>
        <v>22073.100000000002</v>
      </c>
      <c r="F124" s="85">
        <f>F125+F128+F131+F132+F135+F133+F134+F126+F129+F130+F127</f>
        <v>23469.399999999998</v>
      </c>
      <c r="G124" s="35">
        <f t="shared" si="5"/>
        <v>0.9415328080620053</v>
      </c>
      <c r="H124" s="35">
        <f t="shared" si="4"/>
        <v>1.0632579927604187</v>
      </c>
      <c r="I124" s="54"/>
    </row>
    <row r="125" spans="1:9" ht="34.5" customHeight="1">
      <c r="A125" s="104" t="s">
        <v>50</v>
      </c>
      <c r="B125" s="119" t="s">
        <v>165</v>
      </c>
      <c r="C125" s="104" t="s">
        <v>50</v>
      </c>
      <c r="D125" s="87">
        <v>1850.3</v>
      </c>
      <c r="E125" s="87">
        <v>1686</v>
      </c>
      <c r="F125" s="87">
        <v>1707.3</v>
      </c>
      <c r="G125" s="35">
        <f t="shared" si="5"/>
        <v>0.9227152353672378</v>
      </c>
      <c r="H125" s="35">
        <f t="shared" si="4"/>
        <v>1.0126334519572953</v>
      </c>
      <c r="I125" s="54"/>
    </row>
    <row r="126" spans="1:9" ht="44.25" customHeight="1">
      <c r="A126" s="104" t="s">
        <v>51</v>
      </c>
      <c r="B126" s="119" t="s">
        <v>226</v>
      </c>
      <c r="C126" s="104" t="s">
        <v>51</v>
      </c>
      <c r="D126" s="87">
        <v>15092</v>
      </c>
      <c r="E126" s="87">
        <v>13752.7</v>
      </c>
      <c r="F126" s="87">
        <v>14000.3</v>
      </c>
      <c r="G126" s="35">
        <f t="shared" si="5"/>
        <v>0.9276636628677445</v>
      </c>
      <c r="H126" s="35">
        <f t="shared" si="4"/>
        <v>1.0180037374479192</v>
      </c>
      <c r="I126" s="54"/>
    </row>
    <row r="127" spans="1:9" ht="25.5" customHeight="1">
      <c r="A127" s="104" t="s">
        <v>52</v>
      </c>
      <c r="B127" s="119" t="s">
        <v>566</v>
      </c>
      <c r="C127" s="104" t="s">
        <v>52</v>
      </c>
      <c r="D127" s="87">
        <v>23.3</v>
      </c>
      <c r="E127" s="87">
        <v>22.3</v>
      </c>
      <c r="F127" s="87">
        <v>22.1</v>
      </c>
      <c r="G127" s="35">
        <f t="shared" si="5"/>
        <v>0.9484978540772533</v>
      </c>
      <c r="H127" s="35">
        <f t="shared" si="4"/>
        <v>0.9910313901345292</v>
      </c>
      <c r="I127" s="54"/>
    </row>
    <row r="128" spans="1:9" ht="50.25" customHeight="1">
      <c r="A128" s="104" t="s">
        <v>52</v>
      </c>
      <c r="B128" s="119" t="s">
        <v>364</v>
      </c>
      <c r="C128" s="104" t="s">
        <v>300</v>
      </c>
      <c r="D128" s="87">
        <v>15</v>
      </c>
      <c r="E128" s="87">
        <v>15</v>
      </c>
      <c r="F128" s="87">
        <v>12</v>
      </c>
      <c r="G128" s="35">
        <f t="shared" si="5"/>
        <v>0.8</v>
      </c>
      <c r="H128" s="35">
        <f t="shared" si="4"/>
        <v>0.8</v>
      </c>
      <c r="I128" s="54"/>
    </row>
    <row r="129" spans="1:9" ht="51" customHeight="1">
      <c r="A129" s="104" t="s">
        <v>52</v>
      </c>
      <c r="B129" s="119" t="s">
        <v>301</v>
      </c>
      <c r="C129" s="104" t="s">
        <v>302</v>
      </c>
      <c r="D129" s="87">
        <v>425.7</v>
      </c>
      <c r="E129" s="87">
        <v>425.7</v>
      </c>
      <c r="F129" s="87">
        <v>341.2</v>
      </c>
      <c r="G129" s="35">
        <f t="shared" si="5"/>
        <v>0.8015034061545689</v>
      </c>
      <c r="H129" s="35">
        <f t="shared" si="4"/>
        <v>0.8015034061545689</v>
      </c>
      <c r="I129" s="54"/>
    </row>
    <row r="130" spans="1:9" ht="51" customHeight="1">
      <c r="A130" s="104" t="s">
        <v>52</v>
      </c>
      <c r="B130" s="119" t="s">
        <v>304</v>
      </c>
      <c r="C130" s="104" t="s">
        <v>303</v>
      </c>
      <c r="D130" s="87">
        <v>418.9</v>
      </c>
      <c r="E130" s="87">
        <v>418.9</v>
      </c>
      <c r="F130" s="87">
        <v>335.8</v>
      </c>
      <c r="G130" s="35">
        <f t="shared" si="5"/>
        <v>0.8016232991167344</v>
      </c>
      <c r="H130" s="35">
        <f t="shared" si="4"/>
        <v>0.8016232991167344</v>
      </c>
      <c r="I130" s="54"/>
    </row>
    <row r="131" spans="1:9" s="11" customFormat="1" ht="22.5" customHeight="1" hidden="1">
      <c r="A131" s="84" t="s">
        <v>51</v>
      </c>
      <c r="B131" s="86" t="s">
        <v>179</v>
      </c>
      <c r="C131" s="84" t="s">
        <v>180</v>
      </c>
      <c r="D131" s="87">
        <v>0</v>
      </c>
      <c r="E131" s="87">
        <v>0</v>
      </c>
      <c r="F131" s="87">
        <v>0</v>
      </c>
      <c r="G131" s="35" t="e">
        <f t="shared" si="5"/>
        <v>#DIV/0!</v>
      </c>
      <c r="H131" s="35" t="e">
        <f t="shared" si="4"/>
        <v>#DIV/0!</v>
      </c>
      <c r="I131" s="54"/>
    </row>
    <row r="132" spans="1:9" s="11" customFormat="1" ht="35.25" customHeight="1" hidden="1">
      <c r="A132" s="84" t="s">
        <v>51</v>
      </c>
      <c r="B132" s="86" t="s">
        <v>148</v>
      </c>
      <c r="C132" s="84" t="s">
        <v>149</v>
      </c>
      <c r="D132" s="87">
        <v>0</v>
      </c>
      <c r="E132" s="87">
        <v>0</v>
      </c>
      <c r="F132" s="87">
        <v>0</v>
      </c>
      <c r="G132" s="35" t="e">
        <f t="shared" si="5"/>
        <v>#DIV/0!</v>
      </c>
      <c r="H132" s="35" t="e">
        <f t="shared" si="4"/>
        <v>#DIV/0!</v>
      </c>
      <c r="I132" s="54"/>
    </row>
    <row r="133" spans="1:9" s="11" customFormat="1" ht="30.75" customHeight="1" hidden="1">
      <c r="A133" s="84" t="s">
        <v>51</v>
      </c>
      <c r="B133" s="86" t="s">
        <v>181</v>
      </c>
      <c r="C133" s="84" t="s">
        <v>182</v>
      </c>
      <c r="D133" s="87">
        <v>0</v>
      </c>
      <c r="E133" s="87">
        <v>0</v>
      </c>
      <c r="F133" s="87">
        <v>0</v>
      </c>
      <c r="G133" s="35" t="e">
        <f t="shared" si="5"/>
        <v>#DIV/0!</v>
      </c>
      <c r="H133" s="35" t="e">
        <f t="shared" si="4"/>
        <v>#DIV/0!</v>
      </c>
      <c r="I133" s="54"/>
    </row>
    <row r="134" spans="1:9" s="11" customFormat="1" ht="44.25" customHeight="1" hidden="1">
      <c r="A134" s="84" t="s">
        <v>51</v>
      </c>
      <c r="B134" s="86" t="s">
        <v>184</v>
      </c>
      <c r="C134" s="84" t="s">
        <v>183</v>
      </c>
      <c r="D134" s="87">
        <v>0</v>
      </c>
      <c r="E134" s="87">
        <v>0</v>
      </c>
      <c r="F134" s="87">
        <v>0</v>
      </c>
      <c r="G134" s="35" t="e">
        <f t="shared" si="5"/>
        <v>#DIV/0!</v>
      </c>
      <c r="H134" s="35" t="e">
        <f t="shared" si="4"/>
        <v>#DIV/0!</v>
      </c>
      <c r="I134" s="54"/>
    </row>
    <row r="135" spans="1:9" ht="36" customHeight="1">
      <c r="A135" s="84" t="s">
        <v>52</v>
      </c>
      <c r="B135" s="86" t="s">
        <v>207</v>
      </c>
      <c r="C135" s="84" t="s">
        <v>206</v>
      </c>
      <c r="D135" s="87">
        <v>7101.6</v>
      </c>
      <c r="E135" s="87">
        <v>5752.5</v>
      </c>
      <c r="F135" s="87">
        <v>7050.7</v>
      </c>
      <c r="G135" s="35">
        <f t="shared" si="5"/>
        <v>0.9928326011039765</v>
      </c>
      <c r="H135" s="35">
        <f t="shared" si="4"/>
        <v>1.2256757931334201</v>
      </c>
      <c r="I135" s="54"/>
    </row>
    <row r="136" spans="1:9" ht="26.25" customHeight="1">
      <c r="A136" s="88" t="s">
        <v>53</v>
      </c>
      <c r="B136" s="83" t="s">
        <v>111</v>
      </c>
      <c r="C136" s="88"/>
      <c r="D136" s="85">
        <f>D137</f>
        <v>923.4</v>
      </c>
      <c r="E136" s="85">
        <f>E137</f>
        <v>613.9</v>
      </c>
      <c r="F136" s="85">
        <f>F137</f>
        <v>917.8</v>
      </c>
      <c r="G136" s="35">
        <f t="shared" si="5"/>
        <v>0.99393545592376</v>
      </c>
      <c r="H136" s="35">
        <f t="shared" si="4"/>
        <v>1.4950317641309658</v>
      </c>
      <c r="I136" s="54"/>
    </row>
    <row r="137" spans="1:9" ht="34.5" customHeight="1">
      <c r="A137" s="84" t="s">
        <v>113</v>
      </c>
      <c r="B137" s="86" t="s">
        <v>114</v>
      </c>
      <c r="C137" s="84" t="s">
        <v>113</v>
      </c>
      <c r="D137" s="87">
        <v>923.4</v>
      </c>
      <c r="E137" s="87">
        <v>613.9</v>
      </c>
      <c r="F137" s="87">
        <v>917.8</v>
      </c>
      <c r="G137" s="35">
        <f t="shared" si="5"/>
        <v>0.99393545592376</v>
      </c>
      <c r="H137" s="35">
        <f t="shared" si="4"/>
        <v>1.4950317641309658</v>
      </c>
      <c r="I137" s="54"/>
    </row>
    <row r="138" spans="1:9" ht="27" customHeight="1">
      <c r="A138" s="88" t="s">
        <v>115</v>
      </c>
      <c r="B138" s="83" t="s">
        <v>116</v>
      </c>
      <c r="C138" s="88"/>
      <c r="D138" s="85">
        <f>D139</f>
        <v>966.1</v>
      </c>
      <c r="E138" s="85">
        <f>E139</f>
        <v>798.1</v>
      </c>
      <c r="F138" s="85">
        <f>F139</f>
        <v>943.2</v>
      </c>
      <c r="G138" s="35">
        <f t="shared" si="5"/>
        <v>0.9762964496428941</v>
      </c>
      <c r="H138" s="35">
        <f t="shared" si="4"/>
        <v>1.1818067911289312</v>
      </c>
      <c r="I138" s="54"/>
    </row>
    <row r="139" spans="1:9" ht="17.25" customHeight="1">
      <c r="A139" s="84" t="s">
        <v>117</v>
      </c>
      <c r="B139" s="86" t="s">
        <v>118</v>
      </c>
      <c r="C139" s="84" t="s">
        <v>117</v>
      </c>
      <c r="D139" s="87">
        <v>966.1</v>
      </c>
      <c r="E139" s="87">
        <v>798.1</v>
      </c>
      <c r="F139" s="87">
        <v>943.2</v>
      </c>
      <c r="G139" s="35">
        <f t="shared" si="5"/>
        <v>0.9762964496428941</v>
      </c>
      <c r="H139" s="35">
        <f t="shared" si="4"/>
        <v>1.1818067911289312</v>
      </c>
      <c r="I139" s="54"/>
    </row>
    <row r="140" spans="1:9" ht="55.5" customHeight="1">
      <c r="A140" s="88" t="s">
        <v>119</v>
      </c>
      <c r="B140" s="83" t="s">
        <v>120</v>
      </c>
      <c r="C140" s="88"/>
      <c r="D140" s="85">
        <f>D141</f>
        <v>5.2</v>
      </c>
      <c r="E140" s="85">
        <f>E141</f>
        <v>5.2</v>
      </c>
      <c r="F140" s="85">
        <f>F141</f>
        <v>5.2</v>
      </c>
      <c r="G140" s="35">
        <f t="shared" si="5"/>
        <v>1</v>
      </c>
      <c r="H140" s="35">
        <f t="shared" si="4"/>
        <v>1</v>
      </c>
      <c r="I140" s="54"/>
    </row>
    <row r="141" spans="1:9" ht="30.75" customHeight="1">
      <c r="A141" s="84" t="s">
        <v>121</v>
      </c>
      <c r="B141" s="86" t="s">
        <v>150</v>
      </c>
      <c r="C141" s="84" t="s">
        <v>121</v>
      </c>
      <c r="D141" s="87">
        <v>5.2</v>
      </c>
      <c r="E141" s="87">
        <v>5.2</v>
      </c>
      <c r="F141" s="87">
        <v>5.2</v>
      </c>
      <c r="G141" s="35">
        <f t="shared" si="5"/>
        <v>1</v>
      </c>
      <c r="H141" s="35">
        <f t="shared" si="4"/>
        <v>1</v>
      </c>
      <c r="I141" s="54"/>
    </row>
    <row r="142" spans="1:9" ht="26.25" customHeight="1">
      <c r="A142" s="88" t="s">
        <v>122</v>
      </c>
      <c r="B142" s="83" t="s">
        <v>125</v>
      </c>
      <c r="C142" s="88"/>
      <c r="D142" s="85">
        <f>D143+D145+D144</f>
        <v>2575.5</v>
      </c>
      <c r="E142" s="85">
        <f>E143+E145+E144</f>
        <v>1880</v>
      </c>
      <c r="F142" s="85">
        <f>F143+F145+F144</f>
        <v>2575.5</v>
      </c>
      <c r="G142" s="35">
        <f t="shared" si="5"/>
        <v>1</v>
      </c>
      <c r="H142" s="35">
        <f t="shared" si="4"/>
        <v>1.3699468085106383</v>
      </c>
      <c r="I142" s="54"/>
    </row>
    <row r="143" spans="1:9" ht="66" customHeight="1">
      <c r="A143" s="84" t="s">
        <v>123</v>
      </c>
      <c r="B143" s="86" t="s">
        <v>208</v>
      </c>
      <c r="C143" s="84" t="s">
        <v>209</v>
      </c>
      <c r="D143" s="87">
        <v>2575.5</v>
      </c>
      <c r="E143" s="87">
        <v>1880</v>
      </c>
      <c r="F143" s="87">
        <v>2575.5</v>
      </c>
      <c r="G143" s="35">
        <f t="shared" si="5"/>
        <v>1</v>
      </c>
      <c r="H143" s="35">
        <f t="shared" si="4"/>
        <v>1.3699468085106383</v>
      </c>
      <c r="I143" s="54"/>
    </row>
    <row r="144" spans="1:9" ht="36" customHeight="1" hidden="1">
      <c r="A144" s="84" t="s">
        <v>123</v>
      </c>
      <c r="B144" s="86" t="s">
        <v>210</v>
      </c>
      <c r="C144" s="84" t="s">
        <v>211</v>
      </c>
      <c r="D144" s="87">
        <v>0</v>
      </c>
      <c r="E144" s="87">
        <v>0</v>
      </c>
      <c r="F144" s="87">
        <v>0</v>
      </c>
      <c r="G144" s="35" t="e">
        <f t="shared" si="5"/>
        <v>#DIV/0!</v>
      </c>
      <c r="H144" s="35" t="e">
        <f t="shared" si="4"/>
        <v>#DIV/0!</v>
      </c>
      <c r="I144" s="54"/>
    </row>
    <row r="145" spans="1:9" ht="30.75" customHeight="1" hidden="1">
      <c r="A145" s="84" t="s">
        <v>124</v>
      </c>
      <c r="B145" s="86" t="s">
        <v>166</v>
      </c>
      <c r="C145" s="84" t="s">
        <v>212</v>
      </c>
      <c r="D145" s="87">
        <v>0</v>
      </c>
      <c r="E145" s="87">
        <v>0</v>
      </c>
      <c r="F145" s="87">
        <v>0</v>
      </c>
      <c r="G145" s="35" t="e">
        <f t="shared" si="5"/>
        <v>#DIV/0!</v>
      </c>
      <c r="H145" s="35" t="e">
        <f t="shared" si="4"/>
        <v>#DIV/0!</v>
      </c>
      <c r="I145" s="54"/>
    </row>
    <row r="146" spans="1:9" ht="26.25" customHeight="1">
      <c r="A146" s="117"/>
      <c r="B146" s="118" t="s">
        <v>55</v>
      </c>
      <c r="C146" s="117"/>
      <c r="D146" s="85">
        <f>D42+D57+D64+D104+D114+D121+D124+D136+D138+D140+D142</f>
        <v>839642.2999999999</v>
      </c>
      <c r="E146" s="85">
        <f>E42+E57+E64+E104+E114+E121+E124+E136+E138+E140+E142</f>
        <v>638027.3999999999</v>
      </c>
      <c r="F146" s="85">
        <f>F42+F57+F64+F104+F114+F121+F124+F136+F138+F140+F142</f>
        <v>811849.2</v>
      </c>
      <c r="G146" s="35">
        <f t="shared" si="5"/>
        <v>0.966898880630478</v>
      </c>
      <c r="H146" s="35">
        <f t="shared" si="4"/>
        <v>1.27243626214172</v>
      </c>
      <c r="I146" s="54"/>
    </row>
    <row r="147" spans="1:9" ht="19.5" customHeight="1">
      <c r="A147" s="82"/>
      <c r="B147" s="86" t="s">
        <v>70</v>
      </c>
      <c r="C147" s="84"/>
      <c r="D147" s="120">
        <f>D142</f>
        <v>2575.5</v>
      </c>
      <c r="E147" s="120">
        <f>E142</f>
        <v>1880</v>
      </c>
      <c r="F147" s="120">
        <f>F142</f>
        <v>2575.5</v>
      </c>
      <c r="G147" s="35">
        <f t="shared" si="5"/>
        <v>1</v>
      </c>
      <c r="H147" s="35">
        <f t="shared" si="4"/>
        <v>1.3699468085106383</v>
      </c>
      <c r="I147" s="54"/>
    </row>
    <row r="148" spans="4:7" ht="18">
      <c r="D148" s="36"/>
      <c r="E148" s="36"/>
      <c r="F148" s="36"/>
      <c r="G148" s="36"/>
    </row>
    <row r="149" spans="4:7" ht="18">
      <c r="D149" s="36"/>
      <c r="E149" s="36"/>
      <c r="F149" s="36"/>
      <c r="G149" s="36"/>
    </row>
    <row r="150" spans="2:7" ht="18">
      <c r="B150" s="123" t="s">
        <v>275</v>
      </c>
      <c r="C150" s="124"/>
      <c r="D150" s="36"/>
      <c r="E150" s="36"/>
      <c r="F150" s="36">
        <v>19083.6</v>
      </c>
      <c r="G150" s="36"/>
    </row>
    <row r="151" spans="2:7" ht="18" hidden="1">
      <c r="B151" s="124" t="s">
        <v>280</v>
      </c>
      <c r="C151" s="124"/>
      <c r="D151" s="36"/>
      <c r="E151" s="36"/>
      <c r="F151" s="36">
        <v>0</v>
      </c>
      <c r="G151" s="36"/>
    </row>
    <row r="152" spans="2:7" ht="18" hidden="1">
      <c r="B152" s="123" t="s">
        <v>71</v>
      </c>
      <c r="C152" s="124"/>
      <c r="D152" s="36"/>
      <c r="E152" s="36"/>
      <c r="F152" s="36"/>
      <c r="G152" s="36"/>
    </row>
    <row r="153" spans="2:9" ht="18.75" hidden="1">
      <c r="B153" s="123" t="s">
        <v>72</v>
      </c>
      <c r="C153" s="124"/>
      <c r="D153" s="36"/>
      <c r="E153" s="36"/>
      <c r="F153" s="36"/>
      <c r="G153" s="36"/>
      <c r="H153" s="38"/>
      <c r="I153" s="42"/>
    </row>
    <row r="154" spans="2:7" ht="18" hidden="1">
      <c r="B154" s="123"/>
      <c r="C154" s="124"/>
      <c r="D154" s="36"/>
      <c r="E154" s="36"/>
      <c r="F154" s="36"/>
      <c r="G154" s="36"/>
    </row>
    <row r="155" spans="2:7" ht="18" hidden="1">
      <c r="B155" s="123" t="s">
        <v>73</v>
      </c>
      <c r="C155" s="124"/>
      <c r="D155" s="36"/>
      <c r="E155" s="36"/>
      <c r="F155" s="36"/>
      <c r="G155" s="36"/>
    </row>
    <row r="156" spans="2:9" ht="18.75" hidden="1">
      <c r="B156" s="123" t="s">
        <v>74</v>
      </c>
      <c r="C156" s="124"/>
      <c r="D156" s="36"/>
      <c r="E156" s="36"/>
      <c r="F156" s="36">
        <v>0</v>
      </c>
      <c r="G156" s="36"/>
      <c r="H156" s="38"/>
      <c r="I156" s="42"/>
    </row>
    <row r="157" spans="2:7" ht="18" hidden="1">
      <c r="B157" s="123"/>
      <c r="C157" s="124"/>
      <c r="D157" s="36"/>
      <c r="E157" s="36"/>
      <c r="F157" s="36"/>
      <c r="G157" s="36"/>
    </row>
    <row r="158" spans="2:7" ht="18" hidden="1">
      <c r="B158" s="123" t="s">
        <v>75</v>
      </c>
      <c r="C158" s="124"/>
      <c r="D158" s="36"/>
      <c r="E158" s="36"/>
      <c r="F158" s="36"/>
      <c r="G158" s="36"/>
    </row>
    <row r="159" spans="2:9" ht="18.75" hidden="1">
      <c r="B159" s="123" t="s">
        <v>76</v>
      </c>
      <c r="C159" s="124"/>
      <c r="D159" s="36"/>
      <c r="E159" s="36"/>
      <c r="F159" s="36"/>
      <c r="G159" s="36"/>
      <c r="H159" s="39"/>
      <c r="I159" s="58"/>
    </row>
    <row r="160" spans="2:7" ht="18" hidden="1">
      <c r="B160" s="123"/>
      <c r="C160" s="124"/>
      <c r="D160" s="36"/>
      <c r="E160" s="36"/>
      <c r="F160" s="36"/>
      <c r="G160" s="36"/>
    </row>
    <row r="161" spans="2:7" ht="18">
      <c r="B161" s="124" t="s">
        <v>281</v>
      </c>
      <c r="C161" s="124"/>
      <c r="D161" s="36"/>
      <c r="E161" s="36"/>
      <c r="F161" s="36">
        <v>9600</v>
      </c>
      <c r="G161" s="36"/>
    </row>
    <row r="162" spans="2:9" ht="18.75">
      <c r="B162" s="123"/>
      <c r="C162" s="124"/>
      <c r="D162" s="36"/>
      <c r="E162" s="36"/>
      <c r="F162" s="36"/>
      <c r="G162" s="36"/>
      <c r="H162" s="40"/>
      <c r="I162" s="58"/>
    </row>
    <row r="163" spans="2:7" ht="18">
      <c r="B163" s="124"/>
      <c r="C163" s="124"/>
      <c r="D163" s="36"/>
      <c r="E163" s="36"/>
      <c r="F163" s="36"/>
      <c r="G163" s="36"/>
    </row>
    <row r="164" spans="2:7" ht="18">
      <c r="B164" s="123"/>
      <c r="C164" s="124"/>
      <c r="D164" s="36"/>
      <c r="E164" s="36"/>
      <c r="F164" s="36"/>
      <c r="G164" s="36"/>
    </row>
    <row r="165" spans="2:9" ht="18.75">
      <c r="B165" s="123" t="s">
        <v>79</v>
      </c>
      <c r="C165" s="124"/>
      <c r="D165" s="36"/>
      <c r="E165" s="36"/>
      <c r="F165" s="36">
        <f>F150+F37+F153+F156-F146-F159-F161+F151</f>
        <v>34059.90000000014</v>
      </c>
      <c r="G165" s="36"/>
      <c r="H165" s="41"/>
      <c r="I165" s="59"/>
    </row>
    <row r="166" spans="4:7" ht="18">
      <c r="D166" s="36"/>
      <c r="E166" s="36"/>
      <c r="F166" s="36"/>
      <c r="G166" s="36"/>
    </row>
    <row r="167" spans="4:7" ht="18">
      <c r="D167" s="36"/>
      <c r="E167" s="36"/>
      <c r="F167" s="36"/>
      <c r="G167" s="36"/>
    </row>
    <row r="168" spans="2:7" ht="18">
      <c r="B168" s="123" t="s">
        <v>80</v>
      </c>
      <c r="C168" s="124"/>
      <c r="D168" s="36"/>
      <c r="E168" s="36"/>
      <c r="F168" s="36"/>
      <c r="G168" s="36"/>
    </row>
    <row r="169" spans="2:7" ht="18">
      <c r="B169" s="123" t="s">
        <v>81</v>
      </c>
      <c r="C169" s="124"/>
      <c r="D169" s="36"/>
      <c r="E169" s="36"/>
      <c r="F169" s="36"/>
      <c r="G169" s="36"/>
    </row>
    <row r="170" spans="2:7" ht="18">
      <c r="B170" s="123" t="s">
        <v>82</v>
      </c>
      <c r="C170" s="124"/>
      <c r="D170" s="36"/>
      <c r="E170" s="36"/>
      <c r="F170" s="36"/>
      <c r="G170" s="36"/>
    </row>
  </sheetData>
  <sheetProtection/>
  <mergeCells count="21">
    <mergeCell ref="A1:H1"/>
    <mergeCell ref="F2:F3"/>
    <mergeCell ref="A2:A3"/>
    <mergeCell ref="G2:G3"/>
    <mergeCell ref="B40:B41"/>
    <mergeCell ref="L44:N45"/>
    <mergeCell ref="F40:F41"/>
    <mergeCell ref="J44:K44"/>
    <mergeCell ref="E40:E41"/>
    <mergeCell ref="D40:D41"/>
    <mergeCell ref="B2:B3"/>
    <mergeCell ref="E2:E3"/>
    <mergeCell ref="H40:H41"/>
    <mergeCell ref="H2:H3"/>
    <mergeCell ref="G40:G41"/>
    <mergeCell ref="J45:K45"/>
    <mergeCell ref="A40:A41"/>
    <mergeCell ref="D2:D3"/>
    <mergeCell ref="C40:C41"/>
    <mergeCell ref="C2:C3"/>
    <mergeCell ref="A39:H39"/>
  </mergeCells>
  <printOptions/>
  <pageMargins left="0.15748031496062992" right="0.2362204724409449" top="0.35433070866141736" bottom="0.3937007874015748" header="0" footer="0"/>
  <pageSetup fitToHeight="6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189"/>
  <sheetViews>
    <sheetView zoomScale="85" zoomScaleNormal="85" zoomScalePageLayoutView="0" workbookViewId="0" topLeftCell="A1">
      <selection activeCell="C4" sqref="C1:C16384"/>
    </sheetView>
  </sheetViews>
  <sheetFormatPr defaultColWidth="9.140625" defaultRowHeight="12.75"/>
  <cols>
    <col min="1" max="1" width="6.7109375" style="121" customWidth="1"/>
    <col min="2" max="2" width="45.8515625" style="121" customWidth="1"/>
    <col min="3" max="3" width="15.421875" style="122" hidden="1" customWidth="1"/>
    <col min="4" max="4" width="14.421875" style="37" customWidth="1"/>
    <col min="5" max="5" width="12.140625" style="37" hidden="1" customWidth="1"/>
    <col min="6" max="6" width="13.57421875" style="37" customWidth="1"/>
    <col min="7" max="7" width="13.140625" style="37" customWidth="1"/>
    <col min="8" max="8" width="11.8515625" style="37" hidden="1" customWidth="1"/>
    <col min="9" max="9" width="12.28125" style="23" customWidth="1"/>
    <col min="10" max="16384" width="9.140625" style="1" customWidth="1"/>
  </cols>
  <sheetData>
    <row r="1" spans="1:9" s="6" customFormat="1" ht="64.5" customHeight="1">
      <c r="A1" s="71" t="s">
        <v>698</v>
      </c>
      <c r="B1" s="71"/>
      <c r="C1" s="71"/>
      <c r="D1" s="71"/>
      <c r="E1" s="71"/>
      <c r="F1" s="71"/>
      <c r="G1" s="71"/>
      <c r="H1" s="71"/>
      <c r="I1" s="24"/>
    </row>
    <row r="2" spans="1:8" ht="12.75" customHeight="1">
      <c r="A2" s="82"/>
      <c r="B2" s="69" t="s">
        <v>2</v>
      </c>
      <c r="C2" s="90"/>
      <c r="D2" s="80" t="s">
        <v>3</v>
      </c>
      <c r="E2" s="69" t="s">
        <v>633</v>
      </c>
      <c r="F2" s="80" t="s">
        <v>4</v>
      </c>
      <c r="G2" s="69" t="s">
        <v>262</v>
      </c>
      <c r="H2" s="69" t="s">
        <v>262</v>
      </c>
    </row>
    <row r="3" spans="1:8" ht="41.25" customHeight="1">
      <c r="A3" s="82"/>
      <c r="B3" s="70"/>
      <c r="C3" s="92"/>
      <c r="D3" s="80"/>
      <c r="E3" s="70"/>
      <c r="F3" s="80"/>
      <c r="G3" s="70"/>
      <c r="H3" s="70"/>
    </row>
    <row r="4" spans="1:8" ht="18.75">
      <c r="A4" s="82"/>
      <c r="B4" s="83" t="s">
        <v>69</v>
      </c>
      <c r="C4" s="84"/>
      <c r="D4" s="85">
        <f>D5+D6+D7+D8+D9+D10+D11+D12+D13+D16+D17+D18+D19+D20+D21+D14+D15</f>
        <v>73734.4</v>
      </c>
      <c r="E4" s="85">
        <f>E5+E6+E7+E8+E9+E10+E11+E12+E13+E16+E17+E18+E19+E20+E21+E14+E15</f>
        <v>44727</v>
      </c>
      <c r="F4" s="85">
        <f>F5+F6+F7+F8+F9+F10+F11+F12+F13+F16+F17+F18+F19+F20+F21+F14+F15</f>
        <v>74831.09999999999</v>
      </c>
      <c r="G4" s="34">
        <f aca="true" t="shared" si="0" ref="G4:G30">F4/D4</f>
        <v>1.0148736546306745</v>
      </c>
      <c r="H4" s="34">
        <f>F4/E4</f>
        <v>1.6730632503856728</v>
      </c>
    </row>
    <row r="5" spans="1:8" ht="18.75">
      <c r="A5" s="82"/>
      <c r="B5" s="86" t="s">
        <v>314</v>
      </c>
      <c r="C5" s="84"/>
      <c r="D5" s="87">
        <v>43223</v>
      </c>
      <c r="E5" s="87">
        <v>29100</v>
      </c>
      <c r="F5" s="87">
        <v>44187.2</v>
      </c>
      <c r="G5" s="34">
        <f t="shared" si="0"/>
        <v>1.0223075677301436</v>
      </c>
      <c r="H5" s="34">
        <f aca="true" t="shared" si="1" ref="H5:H29">F5/E5</f>
        <v>1.5184604810996563</v>
      </c>
    </row>
    <row r="6" spans="1:8" ht="18.75">
      <c r="A6" s="82"/>
      <c r="B6" s="86" t="s">
        <v>178</v>
      </c>
      <c r="C6" s="84"/>
      <c r="D6" s="87">
        <v>6359.1</v>
      </c>
      <c r="E6" s="87">
        <v>4100</v>
      </c>
      <c r="F6" s="87">
        <v>6377.7</v>
      </c>
      <c r="G6" s="34">
        <f t="shared" si="0"/>
        <v>1.0029249422088031</v>
      </c>
      <c r="H6" s="34">
        <f t="shared" si="1"/>
        <v>1.5555365853658536</v>
      </c>
    </row>
    <row r="7" spans="1:8" ht="18.75">
      <c r="A7" s="82"/>
      <c r="B7" s="86" t="s">
        <v>6</v>
      </c>
      <c r="C7" s="84"/>
      <c r="D7" s="87">
        <v>1870</v>
      </c>
      <c r="E7" s="87">
        <v>1692</v>
      </c>
      <c r="F7" s="87">
        <v>1870.7</v>
      </c>
      <c r="G7" s="34">
        <f t="shared" si="0"/>
        <v>1.0003743315508022</v>
      </c>
      <c r="H7" s="34">
        <f t="shared" si="1"/>
        <v>1.105614657210402</v>
      </c>
    </row>
    <row r="8" spans="1:8" ht="18.75">
      <c r="A8" s="82"/>
      <c r="B8" s="86" t="s">
        <v>325</v>
      </c>
      <c r="C8" s="84"/>
      <c r="D8" s="87">
        <v>7762</v>
      </c>
      <c r="E8" s="87">
        <v>1730</v>
      </c>
      <c r="F8" s="87">
        <v>7912.5</v>
      </c>
      <c r="G8" s="34">
        <f t="shared" si="0"/>
        <v>1.019389332646225</v>
      </c>
      <c r="H8" s="34">
        <f t="shared" si="1"/>
        <v>4.573699421965318</v>
      </c>
    </row>
    <row r="9" spans="1:8" ht="18.75">
      <c r="A9" s="82"/>
      <c r="B9" s="86" t="s">
        <v>8</v>
      </c>
      <c r="C9" s="84"/>
      <c r="D9" s="87">
        <v>10147.3</v>
      </c>
      <c r="E9" s="87">
        <v>5030</v>
      </c>
      <c r="F9" s="87">
        <v>10059.7</v>
      </c>
      <c r="G9" s="34">
        <f t="shared" si="0"/>
        <v>0.9913671617080407</v>
      </c>
      <c r="H9" s="34">
        <f t="shared" si="1"/>
        <v>1.999940357852883</v>
      </c>
    </row>
    <row r="10" spans="1:8" ht="18.75" hidden="1">
      <c r="A10" s="82"/>
      <c r="B10" s="86" t="s">
        <v>91</v>
      </c>
      <c r="C10" s="84"/>
      <c r="D10" s="87">
        <v>0</v>
      </c>
      <c r="E10" s="87">
        <v>0</v>
      </c>
      <c r="F10" s="87">
        <v>0</v>
      </c>
      <c r="G10" s="34" t="e">
        <f t="shared" si="0"/>
        <v>#DIV/0!</v>
      </c>
      <c r="H10" s="34" t="e">
        <f t="shared" si="1"/>
        <v>#DIV/0!</v>
      </c>
    </row>
    <row r="11" spans="1:8" ht="18.75" hidden="1">
      <c r="A11" s="82"/>
      <c r="B11" s="86" t="s">
        <v>83</v>
      </c>
      <c r="C11" s="84"/>
      <c r="D11" s="87">
        <v>0</v>
      </c>
      <c r="E11" s="87">
        <v>0</v>
      </c>
      <c r="F11" s="87">
        <v>0</v>
      </c>
      <c r="G11" s="34" t="e">
        <f t="shared" si="0"/>
        <v>#DIV/0!</v>
      </c>
      <c r="H11" s="34" t="e">
        <f t="shared" si="1"/>
        <v>#DIV/0!</v>
      </c>
    </row>
    <row r="12" spans="1:8" ht="31.5">
      <c r="A12" s="82"/>
      <c r="B12" s="86" t="s">
        <v>318</v>
      </c>
      <c r="C12" s="84"/>
      <c r="D12" s="87">
        <v>1763</v>
      </c>
      <c r="E12" s="87">
        <v>1250</v>
      </c>
      <c r="F12" s="87">
        <v>1802.7</v>
      </c>
      <c r="G12" s="34">
        <f t="shared" si="0"/>
        <v>1.0225184344866705</v>
      </c>
      <c r="H12" s="34">
        <f t="shared" si="1"/>
        <v>1.44216</v>
      </c>
    </row>
    <row r="13" spans="1:8" ht="31.5">
      <c r="A13" s="82"/>
      <c r="B13" s="86" t="s">
        <v>324</v>
      </c>
      <c r="C13" s="84"/>
      <c r="D13" s="87">
        <v>1859</v>
      </c>
      <c r="E13" s="87">
        <v>1200</v>
      </c>
      <c r="F13" s="87">
        <v>1863.3</v>
      </c>
      <c r="G13" s="34">
        <f t="shared" si="0"/>
        <v>1.0023130715438409</v>
      </c>
      <c r="H13" s="34">
        <f t="shared" si="1"/>
        <v>1.5527499999999999</v>
      </c>
    </row>
    <row r="14" spans="1:8" ht="18.75" hidden="1">
      <c r="A14" s="82"/>
      <c r="B14" s="86" t="s">
        <v>12</v>
      </c>
      <c r="C14" s="84"/>
      <c r="D14" s="87"/>
      <c r="E14" s="87"/>
      <c r="F14" s="87"/>
      <c r="G14" s="34" t="e">
        <f t="shared" si="0"/>
        <v>#DIV/0!</v>
      </c>
      <c r="H14" s="34" t="e">
        <f t="shared" si="1"/>
        <v>#DIV/0!</v>
      </c>
    </row>
    <row r="15" spans="1:8" ht="30" customHeight="1">
      <c r="A15" s="82"/>
      <c r="B15" s="86" t="s">
        <v>520</v>
      </c>
      <c r="C15" s="84"/>
      <c r="D15" s="87">
        <v>117</v>
      </c>
      <c r="E15" s="87">
        <v>100</v>
      </c>
      <c r="F15" s="87">
        <v>117.2</v>
      </c>
      <c r="G15" s="34">
        <f t="shared" si="0"/>
        <v>1.0017094017094017</v>
      </c>
      <c r="H15" s="34">
        <f t="shared" si="1"/>
        <v>1.172</v>
      </c>
    </row>
    <row r="16" spans="1:8" ht="47.25">
      <c r="A16" s="82"/>
      <c r="B16" s="86" t="s">
        <v>521</v>
      </c>
      <c r="C16" s="84"/>
      <c r="D16" s="87">
        <v>266</v>
      </c>
      <c r="E16" s="87">
        <v>225</v>
      </c>
      <c r="F16" s="87">
        <v>271.6</v>
      </c>
      <c r="G16" s="34">
        <f t="shared" si="0"/>
        <v>1.0210526315789474</v>
      </c>
      <c r="H16" s="34">
        <f t="shared" si="1"/>
        <v>1.2071111111111112</v>
      </c>
    </row>
    <row r="17" spans="1:8" ht="18.75" hidden="1">
      <c r="A17" s="82"/>
      <c r="B17" s="86" t="s">
        <v>14</v>
      </c>
      <c r="C17" s="84"/>
      <c r="D17" s="87">
        <v>0</v>
      </c>
      <c r="E17" s="87">
        <v>0</v>
      </c>
      <c r="F17" s="87">
        <v>0</v>
      </c>
      <c r="G17" s="34" t="e">
        <f t="shared" si="0"/>
        <v>#DIV/0!</v>
      </c>
      <c r="H17" s="34" t="e">
        <f t="shared" si="1"/>
        <v>#DIV/0!</v>
      </c>
    </row>
    <row r="18" spans="1:8" ht="18.75" hidden="1">
      <c r="A18" s="82"/>
      <c r="B18" s="86" t="s">
        <v>104</v>
      </c>
      <c r="C18" s="84"/>
      <c r="D18" s="87">
        <v>0</v>
      </c>
      <c r="E18" s="87">
        <v>0</v>
      </c>
      <c r="F18" s="87">
        <v>0</v>
      </c>
      <c r="G18" s="34" t="e">
        <f t="shared" si="0"/>
        <v>#DIV/0!</v>
      </c>
      <c r="H18" s="34" t="e">
        <f t="shared" si="1"/>
        <v>#DIV/0!</v>
      </c>
    </row>
    <row r="19" spans="1:8" ht="20.25" customHeight="1">
      <c r="A19" s="82"/>
      <c r="B19" s="86" t="s">
        <v>326</v>
      </c>
      <c r="C19" s="84"/>
      <c r="D19" s="87">
        <v>279</v>
      </c>
      <c r="E19" s="87">
        <v>300</v>
      </c>
      <c r="F19" s="87">
        <v>279.4</v>
      </c>
      <c r="G19" s="34">
        <f t="shared" si="0"/>
        <v>1.0014336917562723</v>
      </c>
      <c r="H19" s="34">
        <f t="shared" si="1"/>
        <v>0.9313333333333332</v>
      </c>
    </row>
    <row r="20" spans="1:8" ht="18.75">
      <c r="A20" s="82"/>
      <c r="B20" s="86" t="s">
        <v>327</v>
      </c>
      <c r="C20" s="84"/>
      <c r="D20" s="87">
        <v>89</v>
      </c>
      <c r="E20" s="87">
        <v>0</v>
      </c>
      <c r="F20" s="87">
        <v>89.1</v>
      </c>
      <c r="G20" s="34">
        <f t="shared" si="0"/>
        <v>1.001123595505618</v>
      </c>
      <c r="H20" s="34">
        <v>0</v>
      </c>
    </row>
    <row r="21" spans="1:8" ht="18.75" hidden="1">
      <c r="A21" s="82"/>
      <c r="B21" s="86" t="s">
        <v>18</v>
      </c>
      <c r="C21" s="84"/>
      <c r="D21" s="87">
        <v>0</v>
      </c>
      <c r="E21" s="87">
        <v>0</v>
      </c>
      <c r="F21" s="87">
        <v>0</v>
      </c>
      <c r="G21" s="34" t="e">
        <f t="shared" si="0"/>
        <v>#DIV/0!</v>
      </c>
      <c r="H21" s="34" t="e">
        <f t="shared" si="1"/>
        <v>#DIV/0!</v>
      </c>
    </row>
    <row r="22" spans="1:8" ht="33.75" customHeight="1">
      <c r="A22" s="82"/>
      <c r="B22" s="83" t="s">
        <v>68</v>
      </c>
      <c r="C22" s="88"/>
      <c r="D22" s="87">
        <f>D23+D24+D25+D28+D27+D26</f>
        <v>20046.399999999998</v>
      </c>
      <c r="E22" s="87">
        <f>E23+E24+E25+E28+E27+E26</f>
        <v>12596.5</v>
      </c>
      <c r="F22" s="87">
        <f>F23+F24+F25+F28+F27+F26</f>
        <v>19773.3</v>
      </c>
      <c r="G22" s="34">
        <f t="shared" si="0"/>
        <v>0.9863766062734457</v>
      </c>
      <c r="H22" s="34">
        <f t="shared" si="1"/>
        <v>1.5697455642440359</v>
      </c>
    </row>
    <row r="23" spans="1:8" ht="18.75">
      <c r="A23" s="82"/>
      <c r="B23" s="86" t="s">
        <v>20</v>
      </c>
      <c r="C23" s="84"/>
      <c r="D23" s="87">
        <v>1851.8</v>
      </c>
      <c r="E23" s="87">
        <v>1388.9</v>
      </c>
      <c r="F23" s="87">
        <v>1851.8</v>
      </c>
      <c r="G23" s="34">
        <f t="shared" si="0"/>
        <v>1</v>
      </c>
      <c r="H23" s="34">
        <f t="shared" si="1"/>
        <v>1.33328533371733</v>
      </c>
    </row>
    <row r="24" spans="1:8" ht="65.25" customHeight="1">
      <c r="A24" s="82"/>
      <c r="B24" s="125" t="s">
        <v>333</v>
      </c>
      <c r="C24" s="126"/>
      <c r="D24" s="87">
        <v>1818.1</v>
      </c>
      <c r="E24" s="87">
        <v>1363.6</v>
      </c>
      <c r="F24" s="87">
        <v>1818.1</v>
      </c>
      <c r="G24" s="34">
        <f t="shared" si="0"/>
        <v>1</v>
      </c>
      <c r="H24" s="34">
        <f t="shared" si="1"/>
        <v>1.3333088882370197</v>
      </c>
    </row>
    <row r="25" spans="1:8" ht="51" customHeight="1">
      <c r="A25" s="82"/>
      <c r="B25" s="125" t="s">
        <v>517</v>
      </c>
      <c r="C25" s="126"/>
      <c r="D25" s="87">
        <v>15945.2</v>
      </c>
      <c r="E25" s="87">
        <v>9907</v>
      </c>
      <c r="F25" s="87">
        <v>15945.2</v>
      </c>
      <c r="G25" s="34">
        <f t="shared" si="0"/>
        <v>1</v>
      </c>
      <c r="H25" s="34">
        <f t="shared" si="1"/>
        <v>1.609488240637933</v>
      </c>
    </row>
    <row r="26" spans="1:8" ht="72.75" customHeight="1">
      <c r="A26" s="82"/>
      <c r="B26" s="125" t="s">
        <v>695</v>
      </c>
      <c r="C26" s="126"/>
      <c r="D26" s="87">
        <v>273.1</v>
      </c>
      <c r="E26" s="87"/>
      <c r="F26" s="87">
        <v>0</v>
      </c>
      <c r="G26" s="34">
        <f t="shared" si="0"/>
        <v>0</v>
      </c>
      <c r="H26" s="34"/>
    </row>
    <row r="27" spans="1:8" ht="72" customHeight="1">
      <c r="A27" s="82"/>
      <c r="B27" s="125" t="s">
        <v>688</v>
      </c>
      <c r="C27" s="126"/>
      <c r="D27" s="87">
        <v>221.2</v>
      </c>
      <c r="E27" s="87"/>
      <c r="F27" s="87">
        <v>221.2</v>
      </c>
      <c r="G27" s="34">
        <f t="shared" si="0"/>
        <v>1</v>
      </c>
      <c r="H27" s="34"/>
    </row>
    <row r="28" spans="1:8" ht="101.25" customHeight="1">
      <c r="A28" s="82"/>
      <c r="B28" s="125" t="s">
        <v>675</v>
      </c>
      <c r="C28" s="126"/>
      <c r="D28" s="87">
        <v>-63</v>
      </c>
      <c r="E28" s="87">
        <v>-63</v>
      </c>
      <c r="F28" s="87">
        <v>-63</v>
      </c>
      <c r="G28" s="34">
        <f t="shared" si="0"/>
        <v>1</v>
      </c>
      <c r="H28" s="34">
        <f t="shared" si="1"/>
        <v>1</v>
      </c>
    </row>
    <row r="29" spans="1:8" ht="18.75">
      <c r="A29" s="82"/>
      <c r="B29" s="86" t="s">
        <v>23</v>
      </c>
      <c r="C29" s="84"/>
      <c r="D29" s="87">
        <f>D4+D22</f>
        <v>93780.79999999999</v>
      </c>
      <c r="E29" s="87">
        <f>E4+E22</f>
        <v>57323.5</v>
      </c>
      <c r="F29" s="87">
        <f>F4+F22</f>
        <v>94604.4</v>
      </c>
      <c r="G29" s="34">
        <f t="shared" si="0"/>
        <v>1.0087821814273286</v>
      </c>
      <c r="H29" s="34">
        <f t="shared" si="1"/>
        <v>1.6503598000819908</v>
      </c>
    </row>
    <row r="30" spans="1:8" ht="18.75" hidden="1">
      <c r="A30" s="82"/>
      <c r="B30" s="86" t="s">
        <v>92</v>
      </c>
      <c r="C30" s="84"/>
      <c r="D30" s="87">
        <f>D4</f>
        <v>73734.4</v>
      </c>
      <c r="E30" s="87">
        <f>E4</f>
        <v>44727</v>
      </c>
      <c r="F30" s="87">
        <f>F4</f>
        <v>74831.09999999999</v>
      </c>
      <c r="G30" s="34">
        <f t="shared" si="0"/>
        <v>1.0148736546306745</v>
      </c>
      <c r="H30" s="34">
        <f>F30/E30</f>
        <v>1.6730632503856728</v>
      </c>
    </row>
    <row r="31" spans="1:8" ht="12.75">
      <c r="A31" s="62"/>
      <c r="B31" s="72"/>
      <c r="C31" s="72"/>
      <c r="D31" s="72"/>
      <c r="E31" s="72"/>
      <c r="F31" s="72"/>
      <c r="G31" s="72"/>
      <c r="H31" s="73"/>
    </row>
    <row r="32" spans="1:8" ht="15" customHeight="1">
      <c r="A32" s="127" t="s">
        <v>133</v>
      </c>
      <c r="B32" s="128" t="s">
        <v>24</v>
      </c>
      <c r="C32" s="79" t="s">
        <v>135</v>
      </c>
      <c r="D32" s="91" t="s">
        <v>3</v>
      </c>
      <c r="E32" s="67" t="s">
        <v>633</v>
      </c>
      <c r="F32" s="91" t="s">
        <v>4</v>
      </c>
      <c r="G32" s="67" t="s">
        <v>262</v>
      </c>
      <c r="H32" s="67" t="s">
        <v>634</v>
      </c>
    </row>
    <row r="33" spans="1:8" ht="45" customHeight="1">
      <c r="A33" s="127"/>
      <c r="B33" s="128"/>
      <c r="C33" s="81"/>
      <c r="D33" s="91"/>
      <c r="E33" s="68"/>
      <c r="F33" s="91"/>
      <c r="G33" s="68"/>
      <c r="H33" s="68"/>
    </row>
    <row r="34" spans="1:8" ht="18.75">
      <c r="A34" s="88" t="s">
        <v>56</v>
      </c>
      <c r="B34" s="83" t="s">
        <v>25</v>
      </c>
      <c r="C34" s="88"/>
      <c r="D34" s="85">
        <f>D35+D40+D41+D38+D37</f>
        <v>2451.2000000000003</v>
      </c>
      <c r="E34" s="85">
        <f>E35+E40+E41+E38+E37</f>
        <v>1820.9</v>
      </c>
      <c r="F34" s="85">
        <f>F35+F40+F41+F38+F37</f>
        <v>2220.6</v>
      </c>
      <c r="G34" s="34">
        <f>F34/D34</f>
        <v>0.9059236292428197</v>
      </c>
      <c r="H34" s="34">
        <f>F34/E34</f>
        <v>1.219506837278269</v>
      </c>
    </row>
    <row r="35" spans="1:8" ht="75" customHeight="1" hidden="1">
      <c r="A35" s="84" t="s">
        <v>58</v>
      </c>
      <c r="B35" s="86" t="s">
        <v>257</v>
      </c>
      <c r="C35" s="88"/>
      <c r="D35" s="87">
        <f>D36</f>
        <v>0</v>
      </c>
      <c r="E35" s="87">
        <f>E36</f>
        <v>0</v>
      </c>
      <c r="F35" s="87">
        <f>F36</f>
        <v>0</v>
      </c>
      <c r="G35" s="34" t="e">
        <f aca="true" t="shared" si="2" ref="G35:G98">F35/D35</f>
        <v>#DIV/0!</v>
      </c>
      <c r="H35" s="34" t="e">
        <f aca="true" t="shared" si="3" ref="H35:H99">F35/E35</f>
        <v>#DIV/0!</v>
      </c>
    </row>
    <row r="36" spans="1:8" ht="55.5" customHeight="1" hidden="1">
      <c r="A36" s="93"/>
      <c r="B36" s="94" t="s">
        <v>167</v>
      </c>
      <c r="C36" s="93" t="s">
        <v>58</v>
      </c>
      <c r="D36" s="95">
        <v>0</v>
      </c>
      <c r="E36" s="95">
        <v>0</v>
      </c>
      <c r="F36" s="95">
        <v>0</v>
      </c>
      <c r="G36" s="34" t="e">
        <f t="shared" si="2"/>
        <v>#DIV/0!</v>
      </c>
      <c r="H36" s="34" t="e">
        <f t="shared" si="3"/>
        <v>#DIV/0!</v>
      </c>
    </row>
    <row r="37" spans="1:8" ht="91.5" customHeight="1" hidden="1">
      <c r="A37" s="93" t="s">
        <v>59</v>
      </c>
      <c r="B37" s="94" t="s">
        <v>136</v>
      </c>
      <c r="C37" s="93"/>
      <c r="D37" s="95">
        <v>0</v>
      </c>
      <c r="E37" s="95">
        <v>320</v>
      </c>
      <c r="F37" s="95">
        <v>0</v>
      </c>
      <c r="G37" s="34" t="e">
        <f t="shared" si="2"/>
        <v>#DIV/0!</v>
      </c>
      <c r="H37" s="34">
        <f t="shared" si="3"/>
        <v>0</v>
      </c>
    </row>
    <row r="38" spans="1:8" ht="39.75" customHeight="1" hidden="1">
      <c r="A38" s="93" t="s">
        <v>157</v>
      </c>
      <c r="B38" s="94" t="s">
        <v>261</v>
      </c>
      <c r="C38" s="93" t="s">
        <v>157</v>
      </c>
      <c r="D38" s="95">
        <f>D39</f>
        <v>0</v>
      </c>
      <c r="E38" s="95">
        <f>E39</f>
        <v>0</v>
      </c>
      <c r="F38" s="95">
        <f>F39</f>
        <v>0</v>
      </c>
      <c r="G38" s="34" t="e">
        <f t="shared" si="2"/>
        <v>#DIV/0!</v>
      </c>
      <c r="H38" s="34" t="e">
        <f t="shared" si="3"/>
        <v>#DIV/0!</v>
      </c>
    </row>
    <row r="39" spans="1:8" ht="40.5" customHeight="1" hidden="1">
      <c r="A39" s="93"/>
      <c r="B39" s="94" t="s">
        <v>289</v>
      </c>
      <c r="C39" s="93" t="s">
        <v>288</v>
      </c>
      <c r="D39" s="95">
        <v>0</v>
      </c>
      <c r="E39" s="95">
        <v>0</v>
      </c>
      <c r="F39" s="95">
        <v>0</v>
      </c>
      <c r="G39" s="34" t="e">
        <f t="shared" si="2"/>
        <v>#DIV/0!</v>
      </c>
      <c r="H39" s="34" t="e">
        <f t="shared" si="3"/>
        <v>#DIV/0!</v>
      </c>
    </row>
    <row r="40" spans="1:8" ht="33.75" customHeight="1" hidden="1">
      <c r="A40" s="84" t="s">
        <v>61</v>
      </c>
      <c r="B40" s="86" t="s">
        <v>151</v>
      </c>
      <c r="C40" s="84" t="s">
        <v>61</v>
      </c>
      <c r="D40" s="87">
        <v>0</v>
      </c>
      <c r="E40" s="87">
        <v>0</v>
      </c>
      <c r="F40" s="87">
        <v>0</v>
      </c>
      <c r="G40" s="34" t="e">
        <f t="shared" si="2"/>
        <v>#DIV/0!</v>
      </c>
      <c r="H40" s="34">
        <v>0</v>
      </c>
    </row>
    <row r="41" spans="1:9" ht="37.5" customHeight="1">
      <c r="A41" s="84" t="s">
        <v>110</v>
      </c>
      <c r="B41" s="86" t="s">
        <v>98</v>
      </c>
      <c r="C41" s="84"/>
      <c r="D41" s="87">
        <f>D42+D44+D45+D48+D43+D47+D46</f>
        <v>2451.2000000000003</v>
      </c>
      <c r="E41" s="87">
        <f>E42+E44+E45+E48+E43+E47+E46</f>
        <v>1500.9</v>
      </c>
      <c r="F41" s="87">
        <f>F42+F44+F45+F48+F43+F47+F46</f>
        <v>2220.6</v>
      </c>
      <c r="G41" s="34">
        <f t="shared" si="2"/>
        <v>0.9059236292428197</v>
      </c>
      <c r="H41" s="34">
        <f t="shared" si="3"/>
        <v>1.4795122926244253</v>
      </c>
      <c r="I41" s="25"/>
    </row>
    <row r="42" spans="1:9" s="8" customFormat="1" ht="55.5" customHeight="1">
      <c r="A42" s="93"/>
      <c r="B42" s="94" t="s">
        <v>365</v>
      </c>
      <c r="C42" s="93" t="s">
        <v>337</v>
      </c>
      <c r="D42" s="95">
        <v>1155</v>
      </c>
      <c r="E42" s="95">
        <v>809.2</v>
      </c>
      <c r="F42" s="95">
        <v>1060</v>
      </c>
      <c r="G42" s="34">
        <f t="shared" si="2"/>
        <v>0.9177489177489178</v>
      </c>
      <c r="H42" s="34">
        <f t="shared" si="3"/>
        <v>1.309935739001483</v>
      </c>
      <c r="I42" s="26"/>
    </row>
    <row r="43" spans="1:9" s="8" customFormat="1" ht="39.75" customHeight="1" hidden="1">
      <c r="A43" s="93"/>
      <c r="B43" s="94" t="s">
        <v>254</v>
      </c>
      <c r="C43" s="93" t="s">
        <v>253</v>
      </c>
      <c r="D43" s="95">
        <v>0</v>
      </c>
      <c r="E43" s="95">
        <v>0</v>
      </c>
      <c r="F43" s="95">
        <v>0</v>
      </c>
      <c r="G43" s="34" t="e">
        <f t="shared" si="2"/>
        <v>#DIV/0!</v>
      </c>
      <c r="H43" s="34" t="e">
        <f t="shared" si="3"/>
        <v>#DIV/0!</v>
      </c>
      <c r="I43" s="26"/>
    </row>
    <row r="44" spans="1:9" s="8" customFormat="1" ht="51.75" customHeight="1">
      <c r="A44" s="93"/>
      <c r="B44" s="94" t="s">
        <v>244</v>
      </c>
      <c r="C44" s="93" t="s">
        <v>229</v>
      </c>
      <c r="D44" s="95">
        <v>923.3</v>
      </c>
      <c r="E44" s="95">
        <v>308.8</v>
      </c>
      <c r="F44" s="95">
        <v>790</v>
      </c>
      <c r="G44" s="34">
        <f t="shared" si="2"/>
        <v>0.8556265569154121</v>
      </c>
      <c r="H44" s="34">
        <f t="shared" si="3"/>
        <v>2.5582901554404143</v>
      </c>
      <c r="I44" s="26"/>
    </row>
    <row r="45" spans="1:9" s="8" customFormat="1" ht="31.5" customHeight="1">
      <c r="A45" s="93"/>
      <c r="B45" s="94" t="s">
        <v>161</v>
      </c>
      <c r="C45" s="93" t="s">
        <v>640</v>
      </c>
      <c r="D45" s="95">
        <v>32.9</v>
      </c>
      <c r="E45" s="95">
        <v>32.9</v>
      </c>
      <c r="F45" s="95">
        <v>31.1</v>
      </c>
      <c r="G45" s="34">
        <f t="shared" si="2"/>
        <v>0.9452887537993921</v>
      </c>
      <c r="H45" s="34">
        <f t="shared" si="3"/>
        <v>0.9452887537993921</v>
      </c>
      <c r="I45" s="26"/>
    </row>
    <row r="46" spans="1:9" s="8" customFormat="1" ht="54.75" customHeight="1">
      <c r="A46" s="93"/>
      <c r="B46" s="94" t="s">
        <v>665</v>
      </c>
      <c r="C46" s="93" t="s">
        <v>666</v>
      </c>
      <c r="D46" s="95">
        <v>100</v>
      </c>
      <c r="E46" s="95">
        <v>100</v>
      </c>
      <c r="F46" s="95">
        <v>99.5</v>
      </c>
      <c r="G46" s="34">
        <f t="shared" si="2"/>
        <v>0.995</v>
      </c>
      <c r="H46" s="34">
        <f t="shared" si="3"/>
        <v>0.995</v>
      </c>
      <c r="I46" s="26"/>
    </row>
    <row r="47" spans="1:9" s="8" customFormat="1" ht="53.25" customHeight="1">
      <c r="A47" s="93"/>
      <c r="B47" s="94" t="s">
        <v>160</v>
      </c>
      <c r="C47" s="93" t="s">
        <v>201</v>
      </c>
      <c r="D47" s="95">
        <v>7</v>
      </c>
      <c r="E47" s="95">
        <v>17</v>
      </c>
      <c r="F47" s="95">
        <v>7</v>
      </c>
      <c r="G47" s="34">
        <f t="shared" si="2"/>
        <v>1</v>
      </c>
      <c r="H47" s="34">
        <f t="shared" si="3"/>
        <v>0.4117647058823529</v>
      </c>
      <c r="I47" s="26"/>
    </row>
    <row r="48" spans="1:9" s="8" customFormat="1" ht="31.5">
      <c r="A48" s="93"/>
      <c r="B48" s="94" t="s">
        <v>175</v>
      </c>
      <c r="C48" s="93" t="s">
        <v>195</v>
      </c>
      <c r="D48" s="95">
        <v>233</v>
      </c>
      <c r="E48" s="95">
        <v>233</v>
      </c>
      <c r="F48" s="95">
        <v>233</v>
      </c>
      <c r="G48" s="34">
        <f t="shared" si="2"/>
        <v>1</v>
      </c>
      <c r="H48" s="34">
        <f t="shared" si="3"/>
        <v>1</v>
      </c>
      <c r="I48" s="26"/>
    </row>
    <row r="49" spans="1:8" ht="37.5" customHeight="1">
      <c r="A49" s="117" t="s">
        <v>62</v>
      </c>
      <c r="B49" s="118" t="s">
        <v>30</v>
      </c>
      <c r="C49" s="117"/>
      <c r="D49" s="85">
        <f>D55+D50</f>
        <v>807</v>
      </c>
      <c r="E49" s="85">
        <f>E55+E50</f>
        <v>676.1</v>
      </c>
      <c r="F49" s="85">
        <f>F55+F50</f>
        <v>738.5999999999999</v>
      </c>
      <c r="G49" s="34">
        <f t="shared" si="2"/>
        <v>0.9152416356877322</v>
      </c>
      <c r="H49" s="34">
        <f t="shared" si="3"/>
        <v>1.0924419464576245</v>
      </c>
    </row>
    <row r="50" spans="1:8" ht="37.5" customHeight="1">
      <c r="A50" s="104" t="s">
        <v>95</v>
      </c>
      <c r="B50" s="119" t="s">
        <v>90</v>
      </c>
      <c r="C50" s="117"/>
      <c r="D50" s="87">
        <f>D51+D52+D53+D54</f>
        <v>162</v>
      </c>
      <c r="E50" s="87">
        <f>E51+E52+E53+E54</f>
        <v>262.1</v>
      </c>
      <c r="F50" s="87">
        <f>F51+F52+F53+F54</f>
        <v>151.3</v>
      </c>
      <c r="G50" s="34">
        <f t="shared" si="2"/>
        <v>0.9339506172839507</v>
      </c>
      <c r="H50" s="34">
        <f t="shared" si="3"/>
        <v>0.5772605875619993</v>
      </c>
    </row>
    <row r="51" spans="1:8" ht="37.5" customHeight="1">
      <c r="A51" s="117"/>
      <c r="B51" s="119" t="s">
        <v>651</v>
      </c>
      <c r="C51" s="129" t="s">
        <v>647</v>
      </c>
      <c r="D51" s="87">
        <v>140.7</v>
      </c>
      <c r="E51" s="87">
        <v>140.8</v>
      </c>
      <c r="F51" s="87">
        <v>130</v>
      </c>
      <c r="G51" s="34">
        <f t="shared" si="2"/>
        <v>0.923951670220327</v>
      </c>
      <c r="H51" s="34">
        <f t="shared" si="3"/>
        <v>0.9232954545454545</v>
      </c>
    </row>
    <row r="52" spans="1:8" ht="37.5" customHeight="1">
      <c r="A52" s="117"/>
      <c r="B52" s="119" t="s">
        <v>652</v>
      </c>
      <c r="C52" s="129" t="s">
        <v>648</v>
      </c>
      <c r="D52" s="87">
        <v>0</v>
      </c>
      <c r="E52" s="87">
        <v>100</v>
      </c>
      <c r="F52" s="87">
        <v>0</v>
      </c>
      <c r="G52" s="34" t="e">
        <f t="shared" si="2"/>
        <v>#DIV/0!</v>
      </c>
      <c r="H52" s="34">
        <f t="shared" si="3"/>
        <v>0</v>
      </c>
    </row>
    <row r="53" spans="1:8" ht="37.5" customHeight="1">
      <c r="A53" s="117"/>
      <c r="B53" s="119" t="s">
        <v>653</v>
      </c>
      <c r="C53" s="129" t="s">
        <v>649</v>
      </c>
      <c r="D53" s="87">
        <v>5</v>
      </c>
      <c r="E53" s="87">
        <v>5</v>
      </c>
      <c r="F53" s="87">
        <v>5</v>
      </c>
      <c r="G53" s="34">
        <f t="shared" si="2"/>
        <v>1</v>
      </c>
      <c r="H53" s="34">
        <f t="shared" si="3"/>
        <v>1</v>
      </c>
    </row>
    <row r="54" spans="1:8" ht="37.5" customHeight="1">
      <c r="A54" s="117"/>
      <c r="B54" s="119" t="s">
        <v>654</v>
      </c>
      <c r="C54" s="129" t="s">
        <v>650</v>
      </c>
      <c r="D54" s="87">
        <v>16.3</v>
      </c>
      <c r="E54" s="87">
        <v>16.3</v>
      </c>
      <c r="F54" s="87">
        <v>16.3</v>
      </c>
      <c r="G54" s="34">
        <f t="shared" si="2"/>
        <v>1</v>
      </c>
      <c r="H54" s="34">
        <f t="shared" si="3"/>
        <v>1</v>
      </c>
    </row>
    <row r="55" spans="1:8" ht="57.75" customHeight="1">
      <c r="A55" s="84" t="s">
        <v>132</v>
      </c>
      <c r="B55" s="86" t="s">
        <v>152</v>
      </c>
      <c r="C55" s="84"/>
      <c r="D55" s="87">
        <f>D56+D61</f>
        <v>645</v>
      </c>
      <c r="E55" s="87">
        <f>E56+E61</f>
        <v>414</v>
      </c>
      <c r="F55" s="87">
        <f>F56+F61</f>
        <v>587.3</v>
      </c>
      <c r="G55" s="34">
        <f t="shared" si="2"/>
        <v>0.9105426356589147</v>
      </c>
      <c r="H55" s="34">
        <f t="shared" si="3"/>
        <v>1.418599033816425</v>
      </c>
    </row>
    <row r="56" spans="1:8" ht="100.5" customHeight="1">
      <c r="A56" s="84"/>
      <c r="B56" s="86" t="s">
        <v>266</v>
      </c>
      <c r="C56" s="84" t="s">
        <v>265</v>
      </c>
      <c r="D56" s="87">
        <f>D57+D58+D59+D60</f>
        <v>645</v>
      </c>
      <c r="E56" s="87">
        <f>E57+E58+E59+E60</f>
        <v>414</v>
      </c>
      <c r="F56" s="87">
        <f>F57+F58+F59+F60</f>
        <v>587.3</v>
      </c>
      <c r="G56" s="34">
        <f t="shared" si="2"/>
        <v>0.9105426356589147</v>
      </c>
      <c r="H56" s="34">
        <f t="shared" si="3"/>
        <v>1.418599033816425</v>
      </c>
    </row>
    <row r="57" spans="1:9" s="8" customFormat="1" ht="36" customHeight="1">
      <c r="A57" s="93"/>
      <c r="B57" s="94" t="s">
        <v>230</v>
      </c>
      <c r="C57" s="93" t="s">
        <v>231</v>
      </c>
      <c r="D57" s="95">
        <v>65</v>
      </c>
      <c r="E57" s="95">
        <v>5</v>
      </c>
      <c r="F57" s="95">
        <v>59.5</v>
      </c>
      <c r="G57" s="34">
        <f t="shared" si="2"/>
        <v>0.9153846153846154</v>
      </c>
      <c r="H57" s="34">
        <f t="shared" si="3"/>
        <v>11.9</v>
      </c>
      <c r="I57" s="27"/>
    </row>
    <row r="58" spans="1:9" s="8" customFormat="1" ht="66.75" customHeight="1">
      <c r="A58" s="93"/>
      <c r="B58" s="94" t="s">
        <v>232</v>
      </c>
      <c r="C58" s="93" t="s">
        <v>233</v>
      </c>
      <c r="D58" s="95">
        <v>570</v>
      </c>
      <c r="E58" s="95">
        <v>399</v>
      </c>
      <c r="F58" s="95">
        <v>517.8</v>
      </c>
      <c r="G58" s="34">
        <f t="shared" si="2"/>
        <v>0.9084210526315789</v>
      </c>
      <c r="H58" s="34">
        <f t="shared" si="3"/>
        <v>1.2977443609022554</v>
      </c>
      <c r="I58" s="27"/>
    </row>
    <row r="59" spans="1:9" s="8" customFormat="1" ht="66.75" customHeight="1" hidden="1">
      <c r="A59" s="93"/>
      <c r="B59" s="94" t="s">
        <v>235</v>
      </c>
      <c r="C59" s="93" t="s">
        <v>234</v>
      </c>
      <c r="D59" s="95">
        <v>0</v>
      </c>
      <c r="E59" s="95">
        <v>0</v>
      </c>
      <c r="F59" s="95">
        <v>0</v>
      </c>
      <c r="G59" s="34" t="e">
        <f t="shared" si="2"/>
        <v>#DIV/0!</v>
      </c>
      <c r="H59" s="34" t="e">
        <f t="shared" si="3"/>
        <v>#DIV/0!</v>
      </c>
      <c r="I59" s="27"/>
    </row>
    <row r="60" spans="1:9" s="8" customFormat="1" ht="51.75" customHeight="1">
      <c r="A60" s="93"/>
      <c r="B60" s="94" t="s">
        <v>236</v>
      </c>
      <c r="C60" s="93" t="s">
        <v>237</v>
      </c>
      <c r="D60" s="95">
        <v>10</v>
      </c>
      <c r="E60" s="95">
        <v>10</v>
      </c>
      <c r="F60" s="95">
        <v>10</v>
      </c>
      <c r="G60" s="34">
        <f t="shared" si="2"/>
        <v>1</v>
      </c>
      <c r="H60" s="34">
        <f t="shared" si="3"/>
        <v>1</v>
      </c>
      <c r="I60" s="27"/>
    </row>
    <row r="61" spans="1:9" s="8" customFormat="1" ht="41.25" customHeight="1" hidden="1">
      <c r="A61" s="93"/>
      <c r="B61" s="94" t="s">
        <v>306</v>
      </c>
      <c r="C61" s="93" t="s">
        <v>305</v>
      </c>
      <c r="D61" s="95">
        <v>0</v>
      </c>
      <c r="E61" s="95">
        <v>0</v>
      </c>
      <c r="F61" s="95">
        <v>0</v>
      </c>
      <c r="G61" s="34" t="e">
        <f t="shared" si="2"/>
        <v>#DIV/0!</v>
      </c>
      <c r="H61" s="34" t="e">
        <f t="shared" si="3"/>
        <v>#DIV/0!</v>
      </c>
      <c r="I61" s="27"/>
    </row>
    <row r="62" spans="1:8" ht="34.5" customHeight="1">
      <c r="A62" s="88" t="s">
        <v>63</v>
      </c>
      <c r="B62" s="83" t="s">
        <v>31</v>
      </c>
      <c r="C62" s="88"/>
      <c r="D62" s="85">
        <f>D63+D65+D85</f>
        <v>21447.1</v>
      </c>
      <c r="E62" s="85">
        <f>E63+E65+E85</f>
        <v>18870.8</v>
      </c>
      <c r="F62" s="85">
        <f>F63+F65+F85</f>
        <v>21321.399999999998</v>
      </c>
      <c r="G62" s="34">
        <f t="shared" si="2"/>
        <v>0.9941390677527497</v>
      </c>
      <c r="H62" s="34">
        <f t="shared" si="3"/>
        <v>1.1298620090298237</v>
      </c>
    </row>
    <row r="63" spans="1:8" ht="34.5" customHeight="1">
      <c r="A63" s="88" t="s">
        <v>219</v>
      </c>
      <c r="B63" s="83" t="s">
        <v>246</v>
      </c>
      <c r="C63" s="88"/>
      <c r="D63" s="85">
        <f>D64</f>
        <v>8.1</v>
      </c>
      <c r="E63" s="85">
        <f>E64</f>
        <v>8.1</v>
      </c>
      <c r="F63" s="85">
        <f>F64</f>
        <v>8.1</v>
      </c>
      <c r="G63" s="34">
        <f t="shared" si="2"/>
        <v>1</v>
      </c>
      <c r="H63" s="34">
        <f t="shared" si="3"/>
        <v>1</v>
      </c>
    </row>
    <row r="64" spans="1:8" ht="75.75" customHeight="1">
      <c r="A64" s="88"/>
      <c r="B64" s="86" t="s">
        <v>367</v>
      </c>
      <c r="C64" s="84" t="s">
        <v>366</v>
      </c>
      <c r="D64" s="87">
        <v>8.1</v>
      </c>
      <c r="E64" s="87">
        <v>8.1</v>
      </c>
      <c r="F64" s="87">
        <v>8.1</v>
      </c>
      <c r="G64" s="34">
        <f t="shared" si="2"/>
        <v>1</v>
      </c>
      <c r="H64" s="34">
        <f t="shared" si="3"/>
        <v>1</v>
      </c>
    </row>
    <row r="65" spans="1:8" ht="39.75" customHeight="1">
      <c r="A65" s="88" t="s">
        <v>101</v>
      </c>
      <c r="B65" s="83" t="s">
        <v>153</v>
      </c>
      <c r="C65" s="88"/>
      <c r="D65" s="85">
        <f>D66+D68+D75+D78</f>
        <v>20688.9</v>
      </c>
      <c r="E65" s="85">
        <f>E66+E68+E75+E78</f>
        <v>17998</v>
      </c>
      <c r="F65" s="85">
        <f>F66+F68+F75+F78</f>
        <v>20565</v>
      </c>
      <c r="G65" s="34">
        <f t="shared" si="2"/>
        <v>0.9940112814117714</v>
      </c>
      <c r="H65" s="34">
        <f t="shared" si="3"/>
        <v>1.14262695855095</v>
      </c>
    </row>
    <row r="66" spans="1:8" ht="84.75" customHeight="1">
      <c r="A66" s="88"/>
      <c r="B66" s="86" t="s">
        <v>228</v>
      </c>
      <c r="C66" s="88" t="s">
        <v>202</v>
      </c>
      <c r="D66" s="85">
        <f>D67</f>
        <v>200</v>
      </c>
      <c r="E66" s="85">
        <f>E67</f>
        <v>200</v>
      </c>
      <c r="F66" s="85">
        <f>F67</f>
        <v>200</v>
      </c>
      <c r="G66" s="34">
        <f t="shared" si="2"/>
        <v>1</v>
      </c>
      <c r="H66" s="34">
        <f t="shared" si="3"/>
        <v>1</v>
      </c>
    </row>
    <row r="67" spans="1:8" ht="111.75" customHeight="1">
      <c r="A67" s="88"/>
      <c r="B67" s="86" t="s">
        <v>493</v>
      </c>
      <c r="C67" s="130" t="s">
        <v>340</v>
      </c>
      <c r="D67" s="87">
        <v>200</v>
      </c>
      <c r="E67" s="87">
        <v>200</v>
      </c>
      <c r="F67" s="87">
        <v>200</v>
      </c>
      <c r="G67" s="34">
        <f t="shared" si="2"/>
        <v>1</v>
      </c>
      <c r="H67" s="34">
        <f t="shared" si="3"/>
        <v>1</v>
      </c>
    </row>
    <row r="68" spans="1:8" ht="57" customHeight="1">
      <c r="A68" s="88"/>
      <c r="B68" s="86" t="s">
        <v>196</v>
      </c>
      <c r="C68" s="84" t="s">
        <v>290</v>
      </c>
      <c r="D68" s="87">
        <f>D69+D70+D71+D73+D72+D74</f>
        <v>12328.9</v>
      </c>
      <c r="E68" s="87">
        <f>E69+E70+E71+E73+E72+E74</f>
        <v>9302.800000000001</v>
      </c>
      <c r="F68" s="87">
        <f>F69+F70+F71+F73+F72+F74</f>
        <v>12208.000000000002</v>
      </c>
      <c r="G68" s="34">
        <f t="shared" si="2"/>
        <v>0.9901937723560092</v>
      </c>
      <c r="H68" s="34">
        <f t="shared" si="3"/>
        <v>1.3122930730532743</v>
      </c>
    </row>
    <row r="69" spans="1:8" ht="85.5" customHeight="1">
      <c r="A69" s="84"/>
      <c r="B69" s="94" t="s">
        <v>369</v>
      </c>
      <c r="C69" s="93" t="s">
        <v>368</v>
      </c>
      <c r="D69" s="95">
        <v>10582</v>
      </c>
      <c r="E69" s="95">
        <v>7526.4</v>
      </c>
      <c r="F69" s="95">
        <v>10582</v>
      </c>
      <c r="G69" s="34">
        <f t="shared" si="2"/>
        <v>1</v>
      </c>
      <c r="H69" s="34">
        <f t="shared" si="3"/>
        <v>1.405984268707483</v>
      </c>
    </row>
    <row r="70" spans="1:8" ht="40.5" customHeight="1">
      <c r="A70" s="88"/>
      <c r="B70" s="94" t="s">
        <v>352</v>
      </c>
      <c r="C70" s="93" t="s">
        <v>351</v>
      </c>
      <c r="D70" s="95">
        <v>1341.3</v>
      </c>
      <c r="E70" s="95">
        <v>1401.1</v>
      </c>
      <c r="F70" s="95">
        <v>1340.5</v>
      </c>
      <c r="G70" s="34">
        <f t="shared" si="2"/>
        <v>0.9994035637068516</v>
      </c>
      <c r="H70" s="34">
        <f t="shared" si="3"/>
        <v>0.9567482692170438</v>
      </c>
    </row>
    <row r="71" spans="1:8" ht="51.75" customHeight="1">
      <c r="A71" s="88"/>
      <c r="B71" s="94" t="s">
        <v>356</v>
      </c>
      <c r="C71" s="93" t="s">
        <v>355</v>
      </c>
      <c r="D71" s="95">
        <v>230.3</v>
      </c>
      <c r="E71" s="95">
        <v>200</v>
      </c>
      <c r="F71" s="95">
        <v>110.2</v>
      </c>
      <c r="G71" s="34">
        <f t="shared" si="2"/>
        <v>0.47850629613547546</v>
      </c>
      <c r="H71" s="34">
        <f t="shared" si="3"/>
        <v>0.551</v>
      </c>
    </row>
    <row r="72" spans="1:8" ht="29.25" customHeight="1">
      <c r="A72" s="88"/>
      <c r="B72" s="94" t="s">
        <v>371</v>
      </c>
      <c r="C72" s="93" t="s">
        <v>370</v>
      </c>
      <c r="D72" s="95">
        <v>58.1</v>
      </c>
      <c r="E72" s="95">
        <v>58.1</v>
      </c>
      <c r="F72" s="95">
        <v>58.1</v>
      </c>
      <c r="G72" s="34">
        <f t="shared" si="2"/>
        <v>1</v>
      </c>
      <c r="H72" s="34">
        <f t="shared" si="3"/>
        <v>1</v>
      </c>
    </row>
    <row r="73" spans="1:8" ht="29.25" customHeight="1">
      <c r="A73" s="88"/>
      <c r="B73" s="94" t="s">
        <v>372</v>
      </c>
      <c r="C73" s="93" t="s">
        <v>551</v>
      </c>
      <c r="D73" s="95">
        <v>107.2</v>
      </c>
      <c r="E73" s="95">
        <v>107.2</v>
      </c>
      <c r="F73" s="95">
        <v>107.2</v>
      </c>
      <c r="G73" s="34">
        <f t="shared" si="2"/>
        <v>1</v>
      </c>
      <c r="H73" s="34">
        <f t="shared" si="3"/>
        <v>1</v>
      </c>
    </row>
    <row r="74" spans="1:8" ht="29.25" customHeight="1">
      <c r="A74" s="88"/>
      <c r="B74" s="94" t="s">
        <v>455</v>
      </c>
      <c r="C74" s="93" t="s">
        <v>454</v>
      </c>
      <c r="D74" s="95">
        <v>10</v>
      </c>
      <c r="E74" s="95">
        <v>10</v>
      </c>
      <c r="F74" s="95">
        <v>10</v>
      </c>
      <c r="G74" s="34">
        <f t="shared" si="2"/>
        <v>1</v>
      </c>
      <c r="H74" s="34">
        <f t="shared" si="3"/>
        <v>1</v>
      </c>
    </row>
    <row r="75" spans="1:8" ht="54.75" customHeight="1">
      <c r="A75" s="88"/>
      <c r="B75" s="94" t="s">
        <v>495</v>
      </c>
      <c r="C75" s="93" t="s">
        <v>494</v>
      </c>
      <c r="D75" s="95">
        <f>D76+D77</f>
        <v>742</v>
      </c>
      <c r="E75" s="95">
        <f>E76+E77</f>
        <v>247</v>
      </c>
      <c r="F75" s="95">
        <f>F76+F77</f>
        <v>741.8</v>
      </c>
      <c r="G75" s="34">
        <f t="shared" si="2"/>
        <v>0.9997304582210242</v>
      </c>
      <c r="H75" s="34">
        <f t="shared" si="3"/>
        <v>3.003238866396761</v>
      </c>
    </row>
    <row r="76" spans="1:8" ht="39.75" customHeight="1">
      <c r="A76" s="88"/>
      <c r="B76" s="94" t="s">
        <v>497</v>
      </c>
      <c r="C76" s="93" t="s">
        <v>496</v>
      </c>
      <c r="D76" s="95">
        <v>247</v>
      </c>
      <c r="E76" s="95">
        <v>247</v>
      </c>
      <c r="F76" s="95">
        <v>246.8</v>
      </c>
      <c r="G76" s="34">
        <f t="shared" si="2"/>
        <v>0.9991902834008097</v>
      </c>
      <c r="H76" s="34">
        <f t="shared" si="3"/>
        <v>0.9991902834008097</v>
      </c>
    </row>
    <row r="77" spans="1:8" ht="39.75" customHeight="1">
      <c r="A77" s="88"/>
      <c r="B77" s="94" t="s">
        <v>444</v>
      </c>
      <c r="C77" s="93" t="s">
        <v>687</v>
      </c>
      <c r="D77" s="95">
        <v>495</v>
      </c>
      <c r="E77" s="95"/>
      <c r="F77" s="95">
        <v>495</v>
      </c>
      <c r="G77" s="34">
        <f t="shared" si="2"/>
        <v>1</v>
      </c>
      <c r="H77" s="34"/>
    </row>
    <row r="78" spans="1:8" ht="63" customHeight="1">
      <c r="A78" s="88"/>
      <c r="B78" s="94" t="s">
        <v>307</v>
      </c>
      <c r="C78" s="93" t="s">
        <v>502</v>
      </c>
      <c r="D78" s="95">
        <f>D82+D83+D84+D80+D81+D79</f>
        <v>7418</v>
      </c>
      <c r="E78" s="95">
        <f>E82+E83+E84+E80+E81+E79</f>
        <v>8248.199999999999</v>
      </c>
      <c r="F78" s="95">
        <f>F82+F83+F84+F80+F81+F79</f>
        <v>7415.2</v>
      </c>
      <c r="G78" s="34">
        <f t="shared" si="2"/>
        <v>0.9996225397681315</v>
      </c>
      <c r="H78" s="34">
        <f t="shared" si="3"/>
        <v>0.8990082684706967</v>
      </c>
    </row>
    <row r="79" spans="1:8" ht="72" customHeight="1">
      <c r="A79" s="88"/>
      <c r="B79" s="94" t="s">
        <v>642</v>
      </c>
      <c r="C79" s="93" t="s">
        <v>641</v>
      </c>
      <c r="D79" s="95">
        <v>350.3</v>
      </c>
      <c r="E79" s="95">
        <v>350.3</v>
      </c>
      <c r="F79" s="95">
        <v>347.5</v>
      </c>
      <c r="G79" s="34">
        <f t="shared" si="2"/>
        <v>0.9920068512703397</v>
      </c>
      <c r="H79" s="34">
        <f t="shared" si="3"/>
        <v>0.9920068512703397</v>
      </c>
    </row>
    <row r="80" spans="1:8" ht="114.75" customHeight="1" hidden="1">
      <c r="A80" s="88"/>
      <c r="B80" s="94" t="s">
        <v>580</v>
      </c>
      <c r="C80" s="93" t="s">
        <v>507</v>
      </c>
      <c r="D80" s="95">
        <v>0</v>
      </c>
      <c r="E80" s="95">
        <v>0</v>
      </c>
      <c r="F80" s="95">
        <v>0</v>
      </c>
      <c r="G80" s="34" t="e">
        <f t="shared" si="2"/>
        <v>#DIV/0!</v>
      </c>
      <c r="H80" s="34" t="e">
        <f t="shared" si="3"/>
        <v>#DIV/0!</v>
      </c>
    </row>
    <row r="81" spans="1:8" ht="72" customHeight="1" hidden="1">
      <c r="A81" s="88"/>
      <c r="B81" s="94" t="s">
        <v>581</v>
      </c>
      <c r="C81" s="93" t="s">
        <v>579</v>
      </c>
      <c r="D81" s="95">
        <v>0</v>
      </c>
      <c r="E81" s="95">
        <v>0</v>
      </c>
      <c r="F81" s="95">
        <v>0</v>
      </c>
      <c r="G81" s="34" t="e">
        <f t="shared" si="2"/>
        <v>#DIV/0!</v>
      </c>
      <c r="H81" s="34" t="e">
        <f t="shared" si="3"/>
        <v>#DIV/0!</v>
      </c>
    </row>
    <row r="82" spans="1:8" ht="59.25" customHeight="1">
      <c r="A82" s="88"/>
      <c r="B82" s="94" t="s">
        <v>499</v>
      </c>
      <c r="C82" s="131" t="s">
        <v>522</v>
      </c>
      <c r="D82" s="95">
        <v>140</v>
      </c>
      <c r="E82" s="95">
        <v>156.4</v>
      </c>
      <c r="F82" s="95">
        <v>140</v>
      </c>
      <c r="G82" s="34">
        <f t="shared" si="2"/>
        <v>1</v>
      </c>
      <c r="H82" s="34">
        <f t="shared" si="3"/>
        <v>0.8951406649616368</v>
      </c>
    </row>
    <row r="83" spans="1:8" ht="56.25" customHeight="1">
      <c r="A83" s="88"/>
      <c r="B83" s="94" t="s">
        <v>500</v>
      </c>
      <c r="C83" s="131" t="s">
        <v>523</v>
      </c>
      <c r="D83" s="95">
        <v>6857</v>
      </c>
      <c r="E83" s="95">
        <v>7662.5</v>
      </c>
      <c r="F83" s="95">
        <v>6857</v>
      </c>
      <c r="G83" s="34">
        <f t="shared" si="2"/>
        <v>1</v>
      </c>
      <c r="H83" s="34">
        <f t="shared" si="3"/>
        <v>0.8948776508972267</v>
      </c>
    </row>
    <row r="84" spans="1:8" ht="56.25" customHeight="1">
      <c r="A84" s="88"/>
      <c r="B84" s="94" t="s">
        <v>501</v>
      </c>
      <c r="C84" s="132" t="s">
        <v>498</v>
      </c>
      <c r="D84" s="95">
        <v>70.7</v>
      </c>
      <c r="E84" s="95">
        <v>79</v>
      </c>
      <c r="F84" s="95">
        <v>70.7</v>
      </c>
      <c r="G84" s="34">
        <f t="shared" si="2"/>
        <v>1</v>
      </c>
      <c r="H84" s="34">
        <f t="shared" si="3"/>
        <v>0.8949367088607595</v>
      </c>
    </row>
    <row r="85" spans="1:8" ht="45.75" customHeight="1">
      <c r="A85" s="88" t="s">
        <v>64</v>
      </c>
      <c r="B85" s="86" t="s">
        <v>159</v>
      </c>
      <c r="C85" s="93"/>
      <c r="D85" s="133">
        <f>D86+D87+D88+D89+D90+D91+D92</f>
        <v>750.1</v>
      </c>
      <c r="E85" s="133">
        <f>E86+E87+E88+E89+E90+E91+E92</f>
        <v>864.7</v>
      </c>
      <c r="F85" s="133">
        <f>F86+F87+F88+F89+F90+F91+F92</f>
        <v>748.3</v>
      </c>
      <c r="G85" s="34">
        <f t="shared" si="2"/>
        <v>0.9976003199573389</v>
      </c>
      <c r="H85" s="34">
        <f t="shared" si="3"/>
        <v>0.865386839366254</v>
      </c>
    </row>
    <row r="86" spans="1:8" ht="37.5" customHeight="1">
      <c r="A86" s="88"/>
      <c r="B86" s="94" t="s">
        <v>105</v>
      </c>
      <c r="C86" s="93" t="s">
        <v>205</v>
      </c>
      <c r="D86" s="95">
        <v>21.1</v>
      </c>
      <c r="E86" s="95">
        <v>21.7</v>
      </c>
      <c r="F86" s="95">
        <v>20</v>
      </c>
      <c r="G86" s="34">
        <f t="shared" si="2"/>
        <v>0.947867298578199</v>
      </c>
      <c r="H86" s="34">
        <f t="shared" si="3"/>
        <v>0.9216589861751152</v>
      </c>
    </row>
    <row r="87" spans="1:8" ht="64.5" customHeight="1" hidden="1">
      <c r="A87" s="88"/>
      <c r="B87" s="94" t="s">
        <v>525</v>
      </c>
      <c r="C87" s="93" t="s">
        <v>524</v>
      </c>
      <c r="D87" s="95">
        <v>0</v>
      </c>
      <c r="E87" s="95">
        <v>0</v>
      </c>
      <c r="F87" s="95">
        <v>0</v>
      </c>
      <c r="G87" s="34" t="e">
        <f t="shared" si="2"/>
        <v>#DIV/0!</v>
      </c>
      <c r="H87" s="34" t="e">
        <f t="shared" si="3"/>
        <v>#DIV/0!</v>
      </c>
    </row>
    <row r="88" spans="1:8" ht="37.5" customHeight="1">
      <c r="A88" s="88"/>
      <c r="B88" s="94" t="s">
        <v>527</v>
      </c>
      <c r="C88" s="93" t="s">
        <v>526</v>
      </c>
      <c r="D88" s="95">
        <v>99</v>
      </c>
      <c r="E88" s="95">
        <v>99</v>
      </c>
      <c r="F88" s="95">
        <v>99</v>
      </c>
      <c r="G88" s="34">
        <f t="shared" si="2"/>
        <v>1</v>
      </c>
      <c r="H88" s="34">
        <f t="shared" si="3"/>
        <v>1</v>
      </c>
    </row>
    <row r="89" spans="1:8" ht="51.75" customHeight="1" hidden="1">
      <c r="A89" s="88"/>
      <c r="B89" s="94" t="s">
        <v>529</v>
      </c>
      <c r="C89" s="93" t="s">
        <v>528</v>
      </c>
      <c r="D89" s="95">
        <v>0</v>
      </c>
      <c r="E89" s="95">
        <v>0</v>
      </c>
      <c r="F89" s="95">
        <v>0</v>
      </c>
      <c r="G89" s="34" t="e">
        <f t="shared" si="2"/>
        <v>#DIV/0!</v>
      </c>
      <c r="H89" s="34" t="e">
        <f t="shared" si="3"/>
        <v>#DIV/0!</v>
      </c>
    </row>
    <row r="90" spans="1:8" ht="72.75" customHeight="1">
      <c r="A90" s="88"/>
      <c r="B90" s="94" t="s">
        <v>583</v>
      </c>
      <c r="C90" s="93" t="s">
        <v>582</v>
      </c>
      <c r="D90" s="95">
        <v>99</v>
      </c>
      <c r="E90" s="95">
        <v>99</v>
      </c>
      <c r="F90" s="95">
        <v>99</v>
      </c>
      <c r="G90" s="34">
        <f t="shared" si="2"/>
        <v>1</v>
      </c>
      <c r="H90" s="34">
        <f t="shared" si="3"/>
        <v>1</v>
      </c>
    </row>
    <row r="91" spans="1:8" ht="58.5" customHeight="1">
      <c r="A91" s="88"/>
      <c r="B91" s="94" t="s">
        <v>669</v>
      </c>
      <c r="C91" s="134" t="s">
        <v>667</v>
      </c>
      <c r="D91" s="95">
        <v>370</v>
      </c>
      <c r="E91" s="95">
        <v>450</v>
      </c>
      <c r="F91" s="95">
        <v>370</v>
      </c>
      <c r="G91" s="34">
        <f t="shared" si="2"/>
        <v>1</v>
      </c>
      <c r="H91" s="34">
        <f t="shared" si="3"/>
        <v>0.8222222222222222</v>
      </c>
    </row>
    <row r="92" spans="1:8" ht="38.25" customHeight="1">
      <c r="A92" s="88"/>
      <c r="B92" s="94" t="s">
        <v>670</v>
      </c>
      <c r="C92" s="134" t="s">
        <v>668</v>
      </c>
      <c r="D92" s="95">
        <v>161</v>
      </c>
      <c r="E92" s="95">
        <v>195</v>
      </c>
      <c r="F92" s="95">
        <v>160.3</v>
      </c>
      <c r="G92" s="34">
        <f t="shared" si="2"/>
        <v>0.9956521739130435</v>
      </c>
      <c r="H92" s="34">
        <f t="shared" si="3"/>
        <v>0.8220512820512821</v>
      </c>
    </row>
    <row r="93" spans="1:8" ht="30.75" customHeight="1">
      <c r="A93" s="88" t="s">
        <v>65</v>
      </c>
      <c r="B93" s="83" t="s">
        <v>32</v>
      </c>
      <c r="C93" s="88"/>
      <c r="D93" s="85">
        <f>D94+D99+D109</f>
        <v>55221.71000000001</v>
      </c>
      <c r="E93" s="85">
        <f>E94+E99+E109</f>
        <v>50243.1</v>
      </c>
      <c r="F93" s="85">
        <f>F94+F99+F109</f>
        <v>53196.600000000006</v>
      </c>
      <c r="G93" s="34">
        <f t="shared" si="2"/>
        <v>0.9633276477675176</v>
      </c>
      <c r="H93" s="34">
        <f t="shared" si="3"/>
        <v>1.058784191262084</v>
      </c>
    </row>
    <row r="94" spans="1:8" ht="21.75" customHeight="1">
      <c r="A94" s="88" t="s">
        <v>66</v>
      </c>
      <c r="B94" s="83" t="s">
        <v>33</v>
      </c>
      <c r="C94" s="88"/>
      <c r="D94" s="87">
        <f>D97+D96+D95+D98</f>
        <v>872.1999999999999</v>
      </c>
      <c r="E94" s="87">
        <f>E97+E96+E95+E98</f>
        <v>671.6</v>
      </c>
      <c r="F94" s="87">
        <f>F97+F96+F95+F98</f>
        <v>808</v>
      </c>
      <c r="G94" s="34">
        <f t="shared" si="2"/>
        <v>0.9263930291217611</v>
      </c>
      <c r="H94" s="34">
        <f t="shared" si="3"/>
        <v>1.2030970815961881</v>
      </c>
    </row>
    <row r="95" spans="1:8" ht="70.5" customHeight="1">
      <c r="A95" s="88"/>
      <c r="B95" s="94" t="s">
        <v>197</v>
      </c>
      <c r="C95" s="93" t="s">
        <v>198</v>
      </c>
      <c r="D95" s="95">
        <v>778.4</v>
      </c>
      <c r="E95" s="95">
        <v>600</v>
      </c>
      <c r="F95" s="95">
        <v>715</v>
      </c>
      <c r="G95" s="34">
        <f t="shared" si="2"/>
        <v>0.9185508735868448</v>
      </c>
      <c r="H95" s="34">
        <f t="shared" si="3"/>
        <v>1.1916666666666667</v>
      </c>
    </row>
    <row r="96" spans="1:8" ht="70.5" customHeight="1" hidden="1">
      <c r="A96" s="84"/>
      <c r="B96" s="94" t="s">
        <v>292</v>
      </c>
      <c r="C96" s="135" t="s">
        <v>291</v>
      </c>
      <c r="D96" s="95">
        <v>0</v>
      </c>
      <c r="E96" s="95">
        <v>0</v>
      </c>
      <c r="F96" s="95">
        <v>0</v>
      </c>
      <c r="G96" s="34" t="e">
        <f t="shared" si="2"/>
        <v>#DIV/0!</v>
      </c>
      <c r="H96" s="34" t="e">
        <f t="shared" si="3"/>
        <v>#DIV/0!</v>
      </c>
    </row>
    <row r="97" spans="1:8" ht="37.5" customHeight="1">
      <c r="A97" s="88"/>
      <c r="B97" s="94" t="s">
        <v>145</v>
      </c>
      <c r="C97" s="93" t="s">
        <v>199</v>
      </c>
      <c r="D97" s="95">
        <v>93.8</v>
      </c>
      <c r="E97" s="95">
        <v>71.6</v>
      </c>
      <c r="F97" s="95">
        <v>93</v>
      </c>
      <c r="G97" s="34">
        <f t="shared" si="2"/>
        <v>0.9914712153518124</v>
      </c>
      <c r="H97" s="34">
        <f t="shared" si="3"/>
        <v>1.298882681564246</v>
      </c>
    </row>
    <row r="98" spans="1:8" ht="51" customHeight="1" hidden="1">
      <c r="A98" s="88"/>
      <c r="B98" s="94" t="s">
        <v>332</v>
      </c>
      <c r="C98" s="93" t="s">
        <v>331</v>
      </c>
      <c r="D98" s="95">
        <v>0</v>
      </c>
      <c r="E98" s="95"/>
      <c r="F98" s="95">
        <v>0</v>
      </c>
      <c r="G98" s="34" t="e">
        <f t="shared" si="2"/>
        <v>#DIV/0!</v>
      </c>
      <c r="H98" s="34" t="e">
        <f t="shared" si="3"/>
        <v>#DIV/0!</v>
      </c>
    </row>
    <row r="99" spans="1:8" ht="27" customHeight="1">
      <c r="A99" s="88" t="s">
        <v>67</v>
      </c>
      <c r="B99" s="86" t="s">
        <v>258</v>
      </c>
      <c r="C99" s="84"/>
      <c r="D99" s="87">
        <f>D100</f>
        <v>3611</v>
      </c>
      <c r="E99" s="87">
        <f>E100</f>
        <v>3611</v>
      </c>
      <c r="F99" s="87">
        <f>F100</f>
        <v>3610.7999999999997</v>
      </c>
      <c r="G99" s="34">
        <f aca="true" t="shared" si="4" ref="G99:G162">F99/D99</f>
        <v>0.9999446136804209</v>
      </c>
      <c r="H99" s="34">
        <f t="shared" si="3"/>
        <v>0.9999446136804209</v>
      </c>
    </row>
    <row r="100" spans="1:9" s="8" customFormat="1" ht="51" customHeight="1">
      <c r="A100" s="136"/>
      <c r="B100" s="94" t="s">
        <v>240</v>
      </c>
      <c r="C100" s="93" t="s">
        <v>222</v>
      </c>
      <c r="D100" s="95">
        <f>D101+D102+D103+D104+D105+D108+D106+D107</f>
        <v>3611</v>
      </c>
      <c r="E100" s="95">
        <f>E101+E102+E103+E104+E105+E108+E106+E107</f>
        <v>3611</v>
      </c>
      <c r="F100" s="95">
        <f>F101+F102+F103+F104+F105+F108+F106+F107</f>
        <v>3610.7999999999997</v>
      </c>
      <c r="G100" s="34">
        <f t="shared" si="4"/>
        <v>0.9999446136804209</v>
      </c>
      <c r="H100" s="34">
        <f aca="true" t="shared" si="5" ref="H100:H163">F100/E100</f>
        <v>0.9999446136804209</v>
      </c>
      <c r="I100" s="27"/>
    </row>
    <row r="101" spans="1:9" s="8" customFormat="1" ht="56.25" customHeight="1" hidden="1">
      <c r="A101" s="136"/>
      <c r="B101" s="94" t="s">
        <v>238</v>
      </c>
      <c r="C101" s="93" t="s">
        <v>239</v>
      </c>
      <c r="D101" s="95">
        <v>0</v>
      </c>
      <c r="E101" s="95">
        <v>0</v>
      </c>
      <c r="F101" s="95">
        <v>0</v>
      </c>
      <c r="G101" s="34" t="e">
        <f t="shared" si="4"/>
        <v>#DIV/0!</v>
      </c>
      <c r="H101" s="34" t="e">
        <f t="shared" si="5"/>
        <v>#DIV/0!</v>
      </c>
      <c r="I101" s="27"/>
    </row>
    <row r="102" spans="1:9" s="8" customFormat="1" ht="70.5" customHeight="1" hidden="1">
      <c r="A102" s="136"/>
      <c r="B102" s="94" t="s">
        <v>272</v>
      </c>
      <c r="C102" s="93" t="s">
        <v>271</v>
      </c>
      <c r="D102" s="95">
        <v>0</v>
      </c>
      <c r="E102" s="95">
        <v>0</v>
      </c>
      <c r="F102" s="95">
        <v>0</v>
      </c>
      <c r="G102" s="34" t="e">
        <f t="shared" si="4"/>
        <v>#DIV/0!</v>
      </c>
      <c r="H102" s="34" t="e">
        <f t="shared" si="5"/>
        <v>#DIV/0!</v>
      </c>
      <c r="I102" s="27"/>
    </row>
    <row r="103" spans="1:9" s="8" customFormat="1" ht="56.25" customHeight="1" hidden="1">
      <c r="A103" s="136"/>
      <c r="B103" s="94" t="s">
        <v>274</v>
      </c>
      <c r="C103" s="93" t="s">
        <v>273</v>
      </c>
      <c r="D103" s="95">
        <v>0</v>
      </c>
      <c r="E103" s="95">
        <v>0</v>
      </c>
      <c r="F103" s="95">
        <v>0</v>
      </c>
      <c r="G103" s="34" t="e">
        <f t="shared" si="4"/>
        <v>#DIV/0!</v>
      </c>
      <c r="H103" s="34" t="e">
        <f t="shared" si="5"/>
        <v>#DIV/0!</v>
      </c>
      <c r="I103" s="27"/>
    </row>
    <row r="104" spans="1:9" s="8" customFormat="1" ht="75" customHeight="1">
      <c r="A104" s="136"/>
      <c r="B104" s="94" t="s">
        <v>374</v>
      </c>
      <c r="C104" s="93" t="s">
        <v>373</v>
      </c>
      <c r="D104" s="95">
        <v>3000</v>
      </c>
      <c r="E104" s="95">
        <v>3000</v>
      </c>
      <c r="F104" s="95">
        <v>3000</v>
      </c>
      <c r="G104" s="34">
        <f t="shared" si="4"/>
        <v>1</v>
      </c>
      <c r="H104" s="34">
        <f t="shared" si="5"/>
        <v>1</v>
      </c>
      <c r="I104" s="27"/>
    </row>
    <row r="105" spans="1:9" s="8" customFormat="1" ht="51.75" customHeight="1" hidden="1">
      <c r="A105" s="136"/>
      <c r="B105" s="94" t="s">
        <v>312</v>
      </c>
      <c r="C105" s="93" t="s">
        <v>311</v>
      </c>
      <c r="D105" s="95">
        <v>0</v>
      </c>
      <c r="E105" s="95">
        <v>0</v>
      </c>
      <c r="F105" s="95">
        <v>0</v>
      </c>
      <c r="G105" s="34" t="e">
        <f t="shared" si="4"/>
        <v>#DIV/0!</v>
      </c>
      <c r="H105" s="34" t="e">
        <f t="shared" si="5"/>
        <v>#DIV/0!</v>
      </c>
      <c r="I105" s="27"/>
    </row>
    <row r="106" spans="1:9" s="8" customFormat="1" ht="67.5" customHeight="1">
      <c r="A106" s="136"/>
      <c r="B106" s="94" t="s">
        <v>505</v>
      </c>
      <c r="C106" s="137" t="s">
        <v>503</v>
      </c>
      <c r="D106" s="95">
        <v>100</v>
      </c>
      <c r="E106" s="95">
        <v>100</v>
      </c>
      <c r="F106" s="95">
        <v>100</v>
      </c>
      <c r="G106" s="34">
        <f t="shared" si="4"/>
        <v>1</v>
      </c>
      <c r="H106" s="34">
        <f t="shared" si="5"/>
        <v>1</v>
      </c>
      <c r="I106" s="27"/>
    </row>
    <row r="107" spans="1:9" s="8" customFormat="1" ht="72" customHeight="1">
      <c r="A107" s="136"/>
      <c r="B107" s="94" t="s">
        <v>506</v>
      </c>
      <c r="C107" s="137" t="s">
        <v>504</v>
      </c>
      <c r="D107" s="95">
        <v>403.8</v>
      </c>
      <c r="E107" s="95">
        <v>403.8</v>
      </c>
      <c r="F107" s="95">
        <v>403.6</v>
      </c>
      <c r="G107" s="34">
        <f t="shared" si="4"/>
        <v>0.9995047052996533</v>
      </c>
      <c r="H107" s="34">
        <f t="shared" si="5"/>
        <v>0.9995047052996533</v>
      </c>
      <c r="I107" s="27"/>
    </row>
    <row r="108" spans="1:9" s="8" customFormat="1" ht="72" customHeight="1">
      <c r="A108" s="136"/>
      <c r="B108" s="94" t="s">
        <v>644</v>
      </c>
      <c r="C108" s="137" t="s">
        <v>643</v>
      </c>
      <c r="D108" s="95">
        <v>107.2</v>
      </c>
      <c r="E108" s="95">
        <v>107.2</v>
      </c>
      <c r="F108" s="95">
        <v>107.2</v>
      </c>
      <c r="G108" s="34">
        <f t="shared" si="4"/>
        <v>1</v>
      </c>
      <c r="H108" s="34">
        <f t="shared" si="5"/>
        <v>1</v>
      </c>
      <c r="I108" s="27"/>
    </row>
    <row r="109" spans="1:9" s="8" customFormat="1" ht="28.5" customHeight="1">
      <c r="A109" s="136" t="s">
        <v>35</v>
      </c>
      <c r="B109" s="94" t="s">
        <v>36</v>
      </c>
      <c r="C109" s="93"/>
      <c r="D109" s="133">
        <f>D110+D134+D152+D145</f>
        <v>50738.51000000001</v>
      </c>
      <c r="E109" s="133">
        <f>E110+E134+E152+E145</f>
        <v>45960.5</v>
      </c>
      <c r="F109" s="133">
        <f>F110+F134+F152+F145</f>
        <v>48777.8</v>
      </c>
      <c r="G109" s="34">
        <f t="shared" si="4"/>
        <v>0.9613565711724683</v>
      </c>
      <c r="H109" s="34">
        <f t="shared" si="5"/>
        <v>1.0612982887479467</v>
      </c>
      <c r="I109" s="27"/>
    </row>
    <row r="110" spans="1:9" s="8" customFormat="1" ht="72" customHeight="1">
      <c r="A110" s="88"/>
      <c r="B110" s="83" t="s">
        <v>377</v>
      </c>
      <c r="C110" s="88" t="s">
        <v>404</v>
      </c>
      <c r="D110" s="85">
        <f>D111+D112+D113+D114+D115+D116+D117+D118+D119+D120+D121+D122+D123+D125+D129+D130+D126+D128+D131+D124+D127+D132+D133</f>
        <v>38962.01000000001</v>
      </c>
      <c r="E110" s="85">
        <f>E111+E112+E113+E114+E115+E116+E117+E118+E119+E120+E121+E122+E123+E125+E129+E130+E126+E128+E131+E124+E127+E132+E133</f>
        <v>34440.5</v>
      </c>
      <c r="F110" s="85">
        <f>F111+F112+F113+F114+F115+F116+F117+F118+F119+F120+F121+F122+F123+F125+F129+F130+F126+F128+F131+F124+F127+F132+F133</f>
        <v>37309.4</v>
      </c>
      <c r="G110" s="34">
        <f t="shared" si="4"/>
        <v>0.957584067146433</v>
      </c>
      <c r="H110" s="34">
        <f t="shared" si="5"/>
        <v>1.0833001843759529</v>
      </c>
      <c r="I110" s="27"/>
    </row>
    <row r="111" spans="1:9" s="8" customFormat="1" ht="37.5" customHeight="1">
      <c r="A111" s="93"/>
      <c r="B111" s="94" t="s">
        <v>376</v>
      </c>
      <c r="C111" s="93" t="s">
        <v>375</v>
      </c>
      <c r="D111" s="95">
        <v>141.2</v>
      </c>
      <c r="E111" s="95">
        <v>171</v>
      </c>
      <c r="F111" s="95">
        <v>141.2</v>
      </c>
      <c r="G111" s="34">
        <f t="shared" si="4"/>
        <v>1</v>
      </c>
      <c r="H111" s="34">
        <f t="shared" si="5"/>
        <v>0.8257309941520468</v>
      </c>
      <c r="I111" s="27"/>
    </row>
    <row r="112" spans="1:9" s="8" customFormat="1" ht="39.75" customHeight="1">
      <c r="A112" s="93"/>
      <c r="B112" s="94" t="s">
        <v>379</v>
      </c>
      <c r="C112" s="93" t="s">
        <v>378</v>
      </c>
      <c r="D112" s="95">
        <v>700</v>
      </c>
      <c r="E112" s="95">
        <v>400</v>
      </c>
      <c r="F112" s="95">
        <v>697.6</v>
      </c>
      <c r="G112" s="34">
        <f t="shared" si="4"/>
        <v>0.9965714285714286</v>
      </c>
      <c r="H112" s="34">
        <f t="shared" si="5"/>
        <v>1.744</v>
      </c>
      <c r="I112" s="27"/>
    </row>
    <row r="113" spans="1:9" s="8" customFormat="1" ht="33.75" customHeight="1">
      <c r="A113" s="93"/>
      <c r="B113" s="94" t="s">
        <v>381</v>
      </c>
      <c r="C113" s="93" t="s">
        <v>380</v>
      </c>
      <c r="D113" s="95">
        <v>220</v>
      </c>
      <c r="E113" s="95">
        <v>220</v>
      </c>
      <c r="F113" s="95">
        <v>220</v>
      </c>
      <c r="G113" s="34">
        <f t="shared" si="4"/>
        <v>1</v>
      </c>
      <c r="H113" s="34">
        <f t="shared" si="5"/>
        <v>1</v>
      </c>
      <c r="I113" s="27"/>
    </row>
    <row r="114" spans="1:9" s="8" customFormat="1" ht="30.75" customHeight="1">
      <c r="A114" s="93"/>
      <c r="B114" s="94" t="s">
        <v>383</v>
      </c>
      <c r="C114" s="93" t="s">
        <v>382</v>
      </c>
      <c r="D114" s="95">
        <v>1200</v>
      </c>
      <c r="E114" s="95">
        <v>600</v>
      </c>
      <c r="F114" s="95">
        <v>1199.8</v>
      </c>
      <c r="G114" s="34">
        <f t="shared" si="4"/>
        <v>0.9998333333333332</v>
      </c>
      <c r="H114" s="34">
        <f t="shared" si="5"/>
        <v>1.9996666666666665</v>
      </c>
      <c r="I114" s="27"/>
    </row>
    <row r="115" spans="1:9" s="8" customFormat="1" ht="34.5" customHeight="1">
      <c r="A115" s="93"/>
      <c r="B115" s="94" t="s">
        <v>385</v>
      </c>
      <c r="C115" s="93" t="s">
        <v>384</v>
      </c>
      <c r="D115" s="95">
        <v>262</v>
      </c>
      <c r="E115" s="95">
        <v>262</v>
      </c>
      <c r="F115" s="95">
        <v>260.4</v>
      </c>
      <c r="G115" s="34">
        <f t="shared" si="4"/>
        <v>0.9938931297709923</v>
      </c>
      <c r="H115" s="34">
        <f t="shared" si="5"/>
        <v>0.9938931297709923</v>
      </c>
      <c r="I115" s="27"/>
    </row>
    <row r="116" spans="1:9" s="8" customFormat="1" ht="31.5" customHeight="1">
      <c r="A116" s="93"/>
      <c r="B116" s="94" t="s">
        <v>387</v>
      </c>
      <c r="C116" s="93" t="s">
        <v>386</v>
      </c>
      <c r="D116" s="95">
        <v>9570.8</v>
      </c>
      <c r="E116" s="95">
        <v>9185.8</v>
      </c>
      <c r="F116" s="95">
        <v>9570.1</v>
      </c>
      <c r="G116" s="34">
        <f t="shared" si="4"/>
        <v>0.999926860868475</v>
      </c>
      <c r="H116" s="34">
        <f t="shared" si="5"/>
        <v>1.0418363125694008</v>
      </c>
      <c r="I116" s="27"/>
    </row>
    <row r="117" spans="1:9" s="8" customFormat="1" ht="39.75" customHeight="1">
      <c r="A117" s="93"/>
      <c r="B117" s="94" t="s">
        <v>389</v>
      </c>
      <c r="C117" s="93" t="s">
        <v>388</v>
      </c>
      <c r="D117" s="95">
        <v>17526.9</v>
      </c>
      <c r="E117" s="95">
        <v>15400</v>
      </c>
      <c r="F117" s="95">
        <v>17418.7</v>
      </c>
      <c r="G117" s="34">
        <f t="shared" si="4"/>
        <v>0.9938266322053528</v>
      </c>
      <c r="H117" s="34">
        <f t="shared" si="5"/>
        <v>1.1310844155844155</v>
      </c>
      <c r="I117" s="27"/>
    </row>
    <row r="118" spans="1:9" s="8" customFormat="1" ht="57" customHeight="1" hidden="1">
      <c r="A118" s="93"/>
      <c r="B118" s="94" t="s">
        <v>391</v>
      </c>
      <c r="C118" s="93" t="s">
        <v>390</v>
      </c>
      <c r="D118" s="95">
        <v>0</v>
      </c>
      <c r="E118" s="95">
        <v>0</v>
      </c>
      <c r="F118" s="95">
        <v>0</v>
      </c>
      <c r="G118" s="34" t="e">
        <f t="shared" si="4"/>
        <v>#DIV/0!</v>
      </c>
      <c r="H118" s="34" t="e">
        <f t="shared" si="5"/>
        <v>#DIV/0!</v>
      </c>
      <c r="I118" s="27"/>
    </row>
    <row r="119" spans="1:9" s="8" customFormat="1" ht="34.5" customHeight="1">
      <c r="A119" s="93"/>
      <c r="B119" s="94" t="s">
        <v>393</v>
      </c>
      <c r="C119" s="93" t="s">
        <v>392</v>
      </c>
      <c r="D119" s="95">
        <v>100</v>
      </c>
      <c r="E119" s="95">
        <v>90</v>
      </c>
      <c r="F119" s="95">
        <v>86.3</v>
      </c>
      <c r="G119" s="34">
        <f t="shared" si="4"/>
        <v>0.863</v>
      </c>
      <c r="H119" s="34">
        <f t="shared" si="5"/>
        <v>0.9588888888888889</v>
      </c>
      <c r="I119" s="27"/>
    </row>
    <row r="120" spans="1:9" s="8" customFormat="1" ht="38.25" customHeight="1">
      <c r="A120" s="93"/>
      <c r="B120" s="94" t="s">
        <v>395</v>
      </c>
      <c r="C120" s="93" t="s">
        <v>394</v>
      </c>
      <c r="D120" s="95">
        <v>5200</v>
      </c>
      <c r="E120" s="95">
        <v>4120.2</v>
      </c>
      <c r="F120" s="95">
        <v>5143</v>
      </c>
      <c r="G120" s="34">
        <f t="shared" si="4"/>
        <v>0.9890384615384615</v>
      </c>
      <c r="H120" s="34">
        <f t="shared" si="5"/>
        <v>1.2482403766807437</v>
      </c>
      <c r="I120" s="27"/>
    </row>
    <row r="121" spans="1:9" s="8" customFormat="1" ht="53.25" customHeight="1">
      <c r="A121" s="93"/>
      <c r="B121" s="94" t="s">
        <v>397</v>
      </c>
      <c r="C121" s="93" t="s">
        <v>396</v>
      </c>
      <c r="D121" s="95">
        <v>1750</v>
      </c>
      <c r="E121" s="95">
        <v>1410</v>
      </c>
      <c r="F121" s="95">
        <v>1399.7</v>
      </c>
      <c r="G121" s="34">
        <f t="shared" si="4"/>
        <v>0.7998285714285714</v>
      </c>
      <c r="H121" s="34">
        <f t="shared" si="5"/>
        <v>0.9926950354609929</v>
      </c>
      <c r="I121" s="27"/>
    </row>
    <row r="122" spans="1:9" s="8" customFormat="1" ht="41.25" customHeight="1">
      <c r="A122" s="93"/>
      <c r="B122" s="94" t="s">
        <v>399</v>
      </c>
      <c r="C122" s="93" t="s">
        <v>398</v>
      </c>
      <c r="D122" s="95">
        <v>15</v>
      </c>
      <c r="E122" s="95">
        <v>10.5</v>
      </c>
      <c r="F122" s="95">
        <v>0</v>
      </c>
      <c r="G122" s="34">
        <f t="shared" si="4"/>
        <v>0</v>
      </c>
      <c r="H122" s="34">
        <f t="shared" si="5"/>
        <v>0</v>
      </c>
      <c r="I122" s="27"/>
    </row>
    <row r="123" spans="1:9" s="8" customFormat="1" ht="32.25" customHeight="1" hidden="1">
      <c r="A123" s="93"/>
      <c r="B123" s="94" t="s">
        <v>401</v>
      </c>
      <c r="C123" s="93" t="s">
        <v>400</v>
      </c>
      <c r="D123" s="95">
        <v>0</v>
      </c>
      <c r="E123" s="95">
        <v>20</v>
      </c>
      <c r="F123" s="95">
        <v>0</v>
      </c>
      <c r="G123" s="34" t="e">
        <f t="shared" si="4"/>
        <v>#DIV/0!</v>
      </c>
      <c r="H123" s="34">
        <f t="shared" si="5"/>
        <v>0</v>
      </c>
      <c r="I123" s="27"/>
    </row>
    <row r="124" spans="1:9" s="8" customFormat="1" ht="32.25" customHeight="1">
      <c r="A124" s="93"/>
      <c r="B124" s="94" t="s">
        <v>483</v>
      </c>
      <c r="C124" s="93" t="s">
        <v>482</v>
      </c>
      <c r="D124" s="95">
        <v>318.8</v>
      </c>
      <c r="E124" s="95">
        <v>103</v>
      </c>
      <c r="F124" s="95">
        <v>311.6</v>
      </c>
      <c r="G124" s="34">
        <f t="shared" si="4"/>
        <v>0.9774153074027604</v>
      </c>
      <c r="H124" s="34">
        <f t="shared" si="5"/>
        <v>3.025242718446602</v>
      </c>
      <c r="I124" s="27"/>
    </row>
    <row r="125" spans="1:9" s="8" customFormat="1" ht="38.25" customHeight="1">
      <c r="A125" s="93"/>
      <c r="B125" s="94" t="s">
        <v>403</v>
      </c>
      <c r="C125" s="93" t="s">
        <v>402</v>
      </c>
      <c r="D125" s="95">
        <v>500</v>
      </c>
      <c r="E125" s="95">
        <v>500</v>
      </c>
      <c r="F125" s="95">
        <v>499.7</v>
      </c>
      <c r="G125" s="34">
        <f t="shared" si="4"/>
        <v>0.9994</v>
      </c>
      <c r="H125" s="34">
        <f t="shared" si="5"/>
        <v>0.9994</v>
      </c>
      <c r="I125" s="27"/>
    </row>
    <row r="126" spans="1:9" s="8" customFormat="1" ht="38.25" customHeight="1">
      <c r="A126" s="93"/>
      <c r="B126" s="94" t="s">
        <v>585</v>
      </c>
      <c r="C126" s="93" t="s">
        <v>584</v>
      </c>
      <c r="D126" s="95">
        <v>155.3</v>
      </c>
      <c r="E126" s="95">
        <v>170</v>
      </c>
      <c r="F126" s="95">
        <v>155.3</v>
      </c>
      <c r="G126" s="34">
        <f t="shared" si="4"/>
        <v>1</v>
      </c>
      <c r="H126" s="34">
        <f t="shared" si="5"/>
        <v>0.9135294117647059</v>
      </c>
      <c r="I126" s="27"/>
    </row>
    <row r="127" spans="1:9" s="8" customFormat="1" ht="38.25" customHeight="1" hidden="1">
      <c r="A127" s="93"/>
      <c r="B127" s="94" t="s">
        <v>444</v>
      </c>
      <c r="C127" s="93" t="s">
        <v>442</v>
      </c>
      <c r="D127" s="95">
        <v>0.01</v>
      </c>
      <c r="E127" s="95">
        <v>450</v>
      </c>
      <c r="F127" s="95">
        <v>0</v>
      </c>
      <c r="G127" s="34">
        <f t="shared" si="4"/>
        <v>0</v>
      </c>
      <c r="H127" s="34">
        <f t="shared" si="5"/>
        <v>0</v>
      </c>
      <c r="I127" s="27"/>
    </row>
    <row r="128" spans="1:9" s="8" customFormat="1" ht="33" customHeight="1">
      <c r="A128" s="93"/>
      <c r="B128" s="94" t="s">
        <v>587</v>
      </c>
      <c r="C128" s="93" t="s">
        <v>586</v>
      </c>
      <c r="D128" s="95">
        <v>44</v>
      </c>
      <c r="E128" s="95">
        <v>50</v>
      </c>
      <c r="F128" s="95">
        <v>44</v>
      </c>
      <c r="G128" s="34">
        <f t="shared" si="4"/>
        <v>1</v>
      </c>
      <c r="H128" s="34">
        <f t="shared" si="5"/>
        <v>0.88</v>
      </c>
      <c r="I128" s="27"/>
    </row>
    <row r="129" spans="1:9" s="8" customFormat="1" ht="85.5" customHeight="1">
      <c r="A129" s="93"/>
      <c r="B129" s="94" t="s">
        <v>531</v>
      </c>
      <c r="C129" s="93" t="s">
        <v>530</v>
      </c>
      <c r="D129" s="95">
        <v>24</v>
      </c>
      <c r="E129" s="95">
        <v>24</v>
      </c>
      <c r="F129" s="95">
        <v>24</v>
      </c>
      <c r="G129" s="34">
        <f t="shared" si="4"/>
        <v>1</v>
      </c>
      <c r="H129" s="34">
        <f t="shared" si="5"/>
        <v>1</v>
      </c>
      <c r="I129" s="27"/>
    </row>
    <row r="130" spans="1:9" s="8" customFormat="1" ht="39" customHeight="1">
      <c r="A130" s="93"/>
      <c r="B130" s="94" t="s">
        <v>533</v>
      </c>
      <c r="C130" s="93" t="s">
        <v>532</v>
      </c>
      <c r="D130" s="95">
        <v>1200</v>
      </c>
      <c r="E130" s="95">
        <v>1200</v>
      </c>
      <c r="F130" s="95">
        <v>105</v>
      </c>
      <c r="G130" s="34">
        <f t="shared" si="4"/>
        <v>0.0875</v>
      </c>
      <c r="H130" s="34">
        <f t="shared" si="5"/>
        <v>0.0875</v>
      </c>
      <c r="I130" s="27"/>
    </row>
    <row r="131" spans="1:9" s="8" customFormat="1" ht="39" customHeight="1" hidden="1">
      <c r="A131" s="93"/>
      <c r="B131" s="94" t="s">
        <v>588</v>
      </c>
      <c r="C131" s="93" t="s">
        <v>589</v>
      </c>
      <c r="D131" s="95">
        <v>0</v>
      </c>
      <c r="E131" s="95">
        <v>50</v>
      </c>
      <c r="F131" s="95">
        <v>0</v>
      </c>
      <c r="G131" s="34" t="e">
        <f t="shared" si="4"/>
        <v>#DIV/0!</v>
      </c>
      <c r="H131" s="34">
        <f t="shared" si="5"/>
        <v>0</v>
      </c>
      <c r="I131" s="27"/>
    </row>
    <row r="132" spans="1:9" s="8" customFormat="1" ht="53.25" customHeight="1">
      <c r="A132" s="93"/>
      <c r="B132" s="94" t="s">
        <v>672</v>
      </c>
      <c r="C132" s="93" t="s">
        <v>671</v>
      </c>
      <c r="D132" s="95">
        <v>4</v>
      </c>
      <c r="E132" s="95">
        <v>4</v>
      </c>
      <c r="F132" s="95">
        <v>3.4</v>
      </c>
      <c r="G132" s="34">
        <f t="shared" si="4"/>
        <v>0.85</v>
      </c>
      <c r="H132" s="34">
        <f t="shared" si="5"/>
        <v>0.85</v>
      </c>
      <c r="I132" s="27"/>
    </row>
    <row r="133" spans="1:9" s="8" customFormat="1" ht="42" customHeight="1">
      <c r="A133" s="93"/>
      <c r="B133" s="94" t="s">
        <v>684</v>
      </c>
      <c r="C133" s="93" t="s">
        <v>683</v>
      </c>
      <c r="D133" s="95">
        <v>30</v>
      </c>
      <c r="E133" s="95">
        <v>0</v>
      </c>
      <c r="F133" s="95">
        <v>29.6</v>
      </c>
      <c r="G133" s="34">
        <f t="shared" si="4"/>
        <v>0.9866666666666667</v>
      </c>
      <c r="H133" s="34">
        <v>0</v>
      </c>
      <c r="I133" s="27"/>
    </row>
    <row r="134" spans="1:9" s="8" customFormat="1" ht="74.25" customHeight="1">
      <c r="A134" s="93"/>
      <c r="B134" s="83" t="s">
        <v>307</v>
      </c>
      <c r="C134" s="93" t="s">
        <v>308</v>
      </c>
      <c r="D134" s="133">
        <f>D135+D137+D141+D136</f>
        <v>9576.300000000001</v>
      </c>
      <c r="E134" s="133">
        <f>E135+E137+E141+E136</f>
        <v>9193</v>
      </c>
      <c r="F134" s="133">
        <f>F135+F137+F141+F136</f>
        <v>9576.2</v>
      </c>
      <c r="G134" s="34">
        <f t="shared" si="4"/>
        <v>0.9999895575535436</v>
      </c>
      <c r="H134" s="34">
        <f t="shared" si="5"/>
        <v>1.0416838899162406</v>
      </c>
      <c r="I134" s="27"/>
    </row>
    <row r="135" spans="1:9" s="8" customFormat="1" ht="81.75" customHeight="1" hidden="1">
      <c r="A135" s="93"/>
      <c r="B135" s="94" t="s">
        <v>508</v>
      </c>
      <c r="C135" s="93" t="s">
        <v>507</v>
      </c>
      <c r="D135" s="133">
        <v>0</v>
      </c>
      <c r="E135" s="133">
        <v>0</v>
      </c>
      <c r="F135" s="133">
        <v>0</v>
      </c>
      <c r="G135" s="34" t="e">
        <f t="shared" si="4"/>
        <v>#DIV/0!</v>
      </c>
      <c r="H135" s="34" t="e">
        <f t="shared" si="5"/>
        <v>#DIV/0!</v>
      </c>
      <c r="I135" s="27"/>
    </row>
    <row r="136" spans="1:9" s="8" customFormat="1" ht="70.5" customHeight="1">
      <c r="A136" s="93"/>
      <c r="B136" s="94" t="s">
        <v>642</v>
      </c>
      <c r="C136" s="93" t="s">
        <v>641</v>
      </c>
      <c r="D136" s="133">
        <v>537.7</v>
      </c>
      <c r="E136" s="133">
        <v>984.6</v>
      </c>
      <c r="F136" s="133">
        <v>537.6</v>
      </c>
      <c r="G136" s="34">
        <f t="shared" si="4"/>
        <v>0.9998140226892319</v>
      </c>
      <c r="H136" s="34">
        <f t="shared" si="5"/>
        <v>0.5460085313833029</v>
      </c>
      <c r="I136" s="27"/>
    </row>
    <row r="137" spans="1:9" s="8" customFormat="1" ht="51" customHeight="1">
      <c r="A137" s="93"/>
      <c r="B137" s="86" t="s">
        <v>510</v>
      </c>
      <c r="C137" s="93" t="s">
        <v>509</v>
      </c>
      <c r="D137" s="133">
        <f>D138+D139+D140</f>
        <v>322</v>
      </c>
      <c r="E137" s="133">
        <f>E138+E139+E140</f>
        <v>450</v>
      </c>
      <c r="F137" s="133">
        <f>F138+F139+F140</f>
        <v>322</v>
      </c>
      <c r="G137" s="34">
        <f t="shared" si="4"/>
        <v>1</v>
      </c>
      <c r="H137" s="34">
        <f t="shared" si="5"/>
        <v>0.7155555555555555</v>
      </c>
      <c r="I137" s="27"/>
    </row>
    <row r="138" spans="1:9" s="8" customFormat="1" ht="66.75" customHeight="1">
      <c r="A138" s="93"/>
      <c r="B138" s="94" t="s">
        <v>570</v>
      </c>
      <c r="C138" s="138" t="s">
        <v>498</v>
      </c>
      <c r="D138" s="133">
        <v>322</v>
      </c>
      <c r="E138" s="133">
        <v>450</v>
      </c>
      <c r="F138" s="133">
        <v>322</v>
      </c>
      <c r="G138" s="34">
        <f t="shared" si="4"/>
        <v>1</v>
      </c>
      <c r="H138" s="34">
        <f t="shared" si="5"/>
        <v>0.7155555555555555</v>
      </c>
      <c r="I138" s="27"/>
    </row>
    <row r="139" spans="1:9" s="8" customFormat="1" ht="64.5" customHeight="1" hidden="1">
      <c r="A139" s="93"/>
      <c r="B139" s="94" t="s">
        <v>572</v>
      </c>
      <c r="C139" s="138" t="s">
        <v>498</v>
      </c>
      <c r="D139" s="133">
        <v>0</v>
      </c>
      <c r="E139" s="133">
        <v>0</v>
      </c>
      <c r="F139" s="133">
        <v>0</v>
      </c>
      <c r="G139" s="34" t="e">
        <f t="shared" si="4"/>
        <v>#DIV/0!</v>
      </c>
      <c r="H139" s="34" t="e">
        <f t="shared" si="5"/>
        <v>#DIV/0!</v>
      </c>
      <c r="I139" s="27"/>
    </row>
    <row r="140" spans="1:9" s="8" customFormat="1" ht="63" customHeight="1" hidden="1">
      <c r="A140" s="93"/>
      <c r="B140" s="94" t="s">
        <v>571</v>
      </c>
      <c r="C140" s="138" t="s">
        <v>498</v>
      </c>
      <c r="D140" s="133">
        <v>0</v>
      </c>
      <c r="E140" s="133">
        <v>0</v>
      </c>
      <c r="F140" s="133">
        <v>0</v>
      </c>
      <c r="G140" s="34" t="e">
        <f t="shared" si="4"/>
        <v>#DIV/0!</v>
      </c>
      <c r="H140" s="34" t="e">
        <f t="shared" si="5"/>
        <v>#DIV/0!</v>
      </c>
      <c r="I140" s="27"/>
    </row>
    <row r="141" spans="1:9" s="8" customFormat="1" ht="39.75" customHeight="1">
      <c r="A141" s="93"/>
      <c r="B141" s="86" t="s">
        <v>576</v>
      </c>
      <c r="C141" s="138">
        <v>84200000</v>
      </c>
      <c r="D141" s="133">
        <f>D142+D143+D144</f>
        <v>8716.6</v>
      </c>
      <c r="E141" s="133">
        <f>E142+E143+E144</f>
        <v>7758.4</v>
      </c>
      <c r="F141" s="133">
        <f>F142+F143+F144</f>
        <v>8716.6</v>
      </c>
      <c r="G141" s="34">
        <f t="shared" si="4"/>
        <v>1</v>
      </c>
      <c r="H141" s="34">
        <f t="shared" si="5"/>
        <v>1.1235048463600743</v>
      </c>
      <c r="I141" s="27"/>
    </row>
    <row r="142" spans="1:9" s="8" customFormat="1" ht="69" customHeight="1">
      <c r="A142" s="93"/>
      <c r="B142" s="94" t="s">
        <v>573</v>
      </c>
      <c r="C142" s="138" t="s">
        <v>567</v>
      </c>
      <c r="D142" s="133">
        <v>8716.6</v>
      </c>
      <c r="E142" s="133">
        <v>7758.4</v>
      </c>
      <c r="F142" s="133">
        <v>8716.6</v>
      </c>
      <c r="G142" s="34">
        <f t="shared" si="4"/>
        <v>1</v>
      </c>
      <c r="H142" s="34">
        <f t="shared" si="5"/>
        <v>1.1235048463600743</v>
      </c>
      <c r="I142" s="27"/>
    </row>
    <row r="143" spans="1:9" s="8" customFormat="1" ht="69.75" customHeight="1" hidden="1">
      <c r="A143" s="93"/>
      <c r="B143" s="94" t="s">
        <v>574</v>
      </c>
      <c r="C143" s="138" t="s">
        <v>568</v>
      </c>
      <c r="D143" s="133">
        <v>0</v>
      </c>
      <c r="E143" s="133">
        <v>0</v>
      </c>
      <c r="F143" s="133">
        <v>0</v>
      </c>
      <c r="G143" s="34" t="e">
        <f t="shared" si="4"/>
        <v>#DIV/0!</v>
      </c>
      <c r="H143" s="34" t="e">
        <f t="shared" si="5"/>
        <v>#DIV/0!</v>
      </c>
      <c r="I143" s="27"/>
    </row>
    <row r="144" spans="1:9" s="8" customFormat="1" ht="65.25" customHeight="1" hidden="1">
      <c r="A144" s="93"/>
      <c r="B144" s="94" t="s">
        <v>575</v>
      </c>
      <c r="C144" s="138" t="s">
        <v>569</v>
      </c>
      <c r="D144" s="133">
        <v>0</v>
      </c>
      <c r="E144" s="133">
        <v>0</v>
      </c>
      <c r="F144" s="133">
        <v>0</v>
      </c>
      <c r="G144" s="34" t="e">
        <f t="shared" si="4"/>
        <v>#DIV/0!</v>
      </c>
      <c r="H144" s="34" t="e">
        <f t="shared" si="5"/>
        <v>#DIV/0!</v>
      </c>
      <c r="I144" s="27"/>
    </row>
    <row r="145" spans="1:9" s="8" customFormat="1" ht="65.25" customHeight="1">
      <c r="A145" s="93"/>
      <c r="B145" s="94" t="s">
        <v>680</v>
      </c>
      <c r="C145" s="138">
        <v>89000000</v>
      </c>
      <c r="D145" s="133">
        <f>D146+D147+D148+D149</f>
        <v>303.2</v>
      </c>
      <c r="E145" s="133">
        <f>E146+E147+E148+E149</f>
        <v>0</v>
      </c>
      <c r="F145" s="133">
        <f>F146+F147+F148+F149</f>
        <v>0</v>
      </c>
      <c r="G145" s="34">
        <f t="shared" si="4"/>
        <v>0</v>
      </c>
      <c r="H145" s="34"/>
      <c r="I145" s="27"/>
    </row>
    <row r="146" spans="1:9" s="8" customFormat="1" ht="97.5" customHeight="1">
      <c r="A146" s="93"/>
      <c r="B146" s="94" t="s">
        <v>690</v>
      </c>
      <c r="C146" s="138">
        <v>89001</v>
      </c>
      <c r="D146" s="133">
        <v>58.4</v>
      </c>
      <c r="E146" s="133"/>
      <c r="F146" s="133">
        <v>0</v>
      </c>
      <c r="G146" s="34">
        <f t="shared" si="4"/>
        <v>0</v>
      </c>
      <c r="H146" s="34"/>
      <c r="I146" s="27"/>
    </row>
    <row r="147" spans="1:9" s="8" customFormat="1" ht="97.5" customHeight="1">
      <c r="A147" s="93"/>
      <c r="B147" s="94" t="s">
        <v>691</v>
      </c>
      <c r="C147" s="138">
        <v>89002</v>
      </c>
      <c r="D147" s="133">
        <v>19.9</v>
      </c>
      <c r="E147" s="133"/>
      <c r="F147" s="133">
        <v>0</v>
      </c>
      <c r="G147" s="34">
        <f t="shared" si="4"/>
        <v>0</v>
      </c>
      <c r="H147" s="34"/>
      <c r="I147" s="27"/>
    </row>
    <row r="148" spans="1:9" s="8" customFormat="1" ht="132" customHeight="1">
      <c r="A148" s="93"/>
      <c r="B148" s="94" t="s">
        <v>692</v>
      </c>
      <c r="C148" s="138">
        <v>89003</v>
      </c>
      <c r="D148" s="133">
        <v>166.5</v>
      </c>
      <c r="E148" s="133"/>
      <c r="F148" s="133">
        <v>0</v>
      </c>
      <c r="G148" s="34">
        <f t="shared" si="4"/>
        <v>0</v>
      </c>
      <c r="H148" s="34"/>
      <c r="I148" s="27"/>
    </row>
    <row r="149" spans="1:9" s="8" customFormat="1" ht="138.75" customHeight="1">
      <c r="A149" s="93"/>
      <c r="B149" s="94" t="s">
        <v>693</v>
      </c>
      <c r="C149" s="138">
        <v>89004</v>
      </c>
      <c r="D149" s="133">
        <v>58.4</v>
      </c>
      <c r="E149" s="133"/>
      <c r="F149" s="133">
        <v>0</v>
      </c>
      <c r="G149" s="34">
        <f t="shared" si="4"/>
        <v>0</v>
      </c>
      <c r="H149" s="34"/>
      <c r="I149" s="27"/>
    </row>
    <row r="150" spans="1:9" s="7" customFormat="1" ht="21.75" customHeight="1" hidden="1">
      <c r="A150" s="88" t="s">
        <v>37</v>
      </c>
      <c r="B150" s="83" t="s">
        <v>38</v>
      </c>
      <c r="C150" s="88"/>
      <c r="D150" s="85">
        <f>D151</f>
        <v>0</v>
      </c>
      <c r="E150" s="85">
        <f>E151</f>
        <v>0</v>
      </c>
      <c r="F150" s="85">
        <f>F151</f>
        <v>0</v>
      </c>
      <c r="G150" s="34" t="e">
        <f t="shared" si="4"/>
        <v>#DIV/0!</v>
      </c>
      <c r="H150" s="34" t="e">
        <f t="shared" si="5"/>
        <v>#DIV/0!</v>
      </c>
      <c r="I150" s="28"/>
    </row>
    <row r="151" spans="1:9" s="8" customFormat="1" ht="37.5" customHeight="1" hidden="1">
      <c r="A151" s="93" t="s">
        <v>224</v>
      </c>
      <c r="B151" s="94" t="s">
        <v>225</v>
      </c>
      <c r="C151" s="93"/>
      <c r="D151" s="95">
        <v>0</v>
      </c>
      <c r="E151" s="95">
        <v>0</v>
      </c>
      <c r="F151" s="95">
        <v>0</v>
      </c>
      <c r="G151" s="34" t="e">
        <f t="shared" si="4"/>
        <v>#DIV/0!</v>
      </c>
      <c r="H151" s="34" t="e">
        <f t="shared" si="5"/>
        <v>#DIV/0!</v>
      </c>
      <c r="I151" s="27"/>
    </row>
    <row r="152" spans="1:9" s="8" customFormat="1" ht="86.25" customHeight="1">
      <c r="A152" s="93"/>
      <c r="B152" s="94" t="s">
        <v>682</v>
      </c>
      <c r="C152" s="93" t="s">
        <v>681</v>
      </c>
      <c r="D152" s="95">
        <v>1897</v>
      </c>
      <c r="E152" s="95">
        <v>2327</v>
      </c>
      <c r="F152" s="95">
        <v>1892.2</v>
      </c>
      <c r="G152" s="34">
        <f t="shared" si="4"/>
        <v>0.9974696889826041</v>
      </c>
      <c r="H152" s="34">
        <f t="shared" si="5"/>
        <v>0.813149978513107</v>
      </c>
      <c r="I152" s="27"/>
    </row>
    <row r="153" spans="1:8" ht="20.25" customHeight="1">
      <c r="A153" s="88">
        <v>1000</v>
      </c>
      <c r="B153" s="83" t="s">
        <v>49</v>
      </c>
      <c r="C153" s="88"/>
      <c r="D153" s="85">
        <f>D154+D155</f>
        <v>405</v>
      </c>
      <c r="E153" s="85">
        <f>E154+E155</f>
        <v>301.2</v>
      </c>
      <c r="F153" s="85">
        <f>F154+F155</f>
        <v>363.3</v>
      </c>
      <c r="G153" s="34">
        <f t="shared" si="4"/>
        <v>0.8970370370370371</v>
      </c>
      <c r="H153" s="34">
        <f t="shared" si="5"/>
        <v>1.206175298804781</v>
      </c>
    </row>
    <row r="154" spans="1:8" ht="39.75" customHeight="1">
      <c r="A154" s="84">
        <v>1001</v>
      </c>
      <c r="B154" s="86" t="s">
        <v>165</v>
      </c>
      <c r="C154" s="84" t="s">
        <v>50</v>
      </c>
      <c r="D154" s="87">
        <v>353.7</v>
      </c>
      <c r="E154" s="87">
        <v>262.8</v>
      </c>
      <c r="F154" s="87">
        <v>312.2</v>
      </c>
      <c r="G154" s="34">
        <f t="shared" si="4"/>
        <v>0.8826689284704552</v>
      </c>
      <c r="H154" s="34">
        <f t="shared" si="5"/>
        <v>1.1879756468797564</v>
      </c>
    </row>
    <row r="155" spans="1:8" ht="39.75" customHeight="1">
      <c r="A155" s="84" t="s">
        <v>51</v>
      </c>
      <c r="B155" s="86" t="s">
        <v>329</v>
      </c>
      <c r="C155" s="84" t="s">
        <v>51</v>
      </c>
      <c r="D155" s="87">
        <v>51.3</v>
      </c>
      <c r="E155" s="87">
        <v>38.4</v>
      </c>
      <c r="F155" s="87">
        <v>51.1</v>
      </c>
      <c r="G155" s="34">
        <f t="shared" si="4"/>
        <v>0.9961013645224173</v>
      </c>
      <c r="H155" s="34">
        <f t="shared" si="5"/>
        <v>1.3307291666666667</v>
      </c>
    </row>
    <row r="156" spans="1:8" ht="29.25" customHeight="1">
      <c r="A156" s="88" t="s">
        <v>53</v>
      </c>
      <c r="B156" s="83" t="s">
        <v>111</v>
      </c>
      <c r="C156" s="88"/>
      <c r="D156" s="85">
        <f>D157</f>
        <v>32188.1</v>
      </c>
      <c r="E156" s="85">
        <f>E157</f>
        <v>26028.1</v>
      </c>
      <c r="F156" s="85">
        <f>F157</f>
        <v>31893.2</v>
      </c>
      <c r="G156" s="34">
        <f t="shared" si="4"/>
        <v>0.990838229034954</v>
      </c>
      <c r="H156" s="34">
        <f t="shared" si="5"/>
        <v>1.2253372316842184</v>
      </c>
    </row>
    <row r="157" spans="1:8" ht="37.5" customHeight="1">
      <c r="A157" s="84" t="s">
        <v>54</v>
      </c>
      <c r="B157" s="86" t="s">
        <v>330</v>
      </c>
      <c r="C157" s="84" t="s">
        <v>54</v>
      </c>
      <c r="D157" s="87">
        <v>32188.1</v>
      </c>
      <c r="E157" s="87">
        <v>26028.1</v>
      </c>
      <c r="F157" s="87">
        <v>31893.2</v>
      </c>
      <c r="G157" s="34">
        <f t="shared" si="4"/>
        <v>0.990838229034954</v>
      </c>
      <c r="H157" s="34">
        <f t="shared" si="5"/>
        <v>1.2253372316842184</v>
      </c>
    </row>
    <row r="158" spans="1:8" ht="29.25" customHeight="1">
      <c r="A158" s="84"/>
      <c r="B158" s="94" t="s">
        <v>645</v>
      </c>
      <c r="C158" s="93" t="s">
        <v>646</v>
      </c>
      <c r="D158" s="95">
        <v>2039.3</v>
      </c>
      <c r="E158" s="95">
        <v>1355.1</v>
      </c>
      <c r="F158" s="95">
        <v>2039.3</v>
      </c>
      <c r="G158" s="34">
        <f t="shared" si="4"/>
        <v>1</v>
      </c>
      <c r="H158" s="34">
        <f t="shared" si="5"/>
        <v>1.5049073869087153</v>
      </c>
    </row>
    <row r="159" spans="1:8" ht="20.25" customHeight="1">
      <c r="A159" s="88" t="s">
        <v>115</v>
      </c>
      <c r="B159" s="83" t="s">
        <v>116</v>
      </c>
      <c r="C159" s="88"/>
      <c r="D159" s="85">
        <f>D160</f>
        <v>142.1</v>
      </c>
      <c r="E159" s="85">
        <f>E160</f>
        <v>92.2</v>
      </c>
      <c r="F159" s="85">
        <f>F160</f>
        <v>103</v>
      </c>
      <c r="G159" s="34">
        <f t="shared" si="4"/>
        <v>0.724841660802252</v>
      </c>
      <c r="H159" s="34">
        <f t="shared" si="5"/>
        <v>1.1171366594360086</v>
      </c>
    </row>
    <row r="160" spans="1:8" ht="18.75" customHeight="1">
      <c r="A160" s="84" t="s">
        <v>117</v>
      </c>
      <c r="B160" s="86" t="s">
        <v>118</v>
      </c>
      <c r="C160" s="84" t="s">
        <v>117</v>
      </c>
      <c r="D160" s="87">
        <v>142.1</v>
      </c>
      <c r="E160" s="87">
        <v>92.2</v>
      </c>
      <c r="F160" s="87">
        <v>103</v>
      </c>
      <c r="G160" s="34">
        <f t="shared" si="4"/>
        <v>0.724841660802252</v>
      </c>
      <c r="H160" s="34">
        <f t="shared" si="5"/>
        <v>1.1171366594360086</v>
      </c>
    </row>
    <row r="161" spans="1:8" ht="25.5" customHeight="1" hidden="1">
      <c r="A161" s="88"/>
      <c r="B161" s="83" t="s">
        <v>84</v>
      </c>
      <c r="C161" s="88"/>
      <c r="D161" s="85">
        <f>D162+D163+D164</f>
        <v>0</v>
      </c>
      <c r="E161" s="85">
        <f>E162+E163+E164</f>
        <v>0</v>
      </c>
      <c r="F161" s="85">
        <f>F162+F163+F164</f>
        <v>0</v>
      </c>
      <c r="G161" s="34" t="e">
        <f t="shared" si="4"/>
        <v>#DIV/0!</v>
      </c>
      <c r="H161" s="34" t="e">
        <f t="shared" si="5"/>
        <v>#DIV/0!</v>
      </c>
    </row>
    <row r="162" spans="1:9" s="8" customFormat="1" ht="30" customHeight="1" hidden="1">
      <c r="A162" s="93"/>
      <c r="B162" s="94" t="s">
        <v>85</v>
      </c>
      <c r="C162" s="93" t="s">
        <v>154</v>
      </c>
      <c r="D162" s="95">
        <v>0</v>
      </c>
      <c r="E162" s="95">
        <v>0</v>
      </c>
      <c r="F162" s="95">
        <v>0</v>
      </c>
      <c r="G162" s="34" t="e">
        <f t="shared" si="4"/>
        <v>#DIV/0!</v>
      </c>
      <c r="H162" s="34" t="e">
        <f t="shared" si="5"/>
        <v>#DIV/0!</v>
      </c>
      <c r="I162" s="27"/>
    </row>
    <row r="163" spans="1:9" s="8" customFormat="1" ht="106.5" customHeight="1" hidden="1">
      <c r="A163" s="93"/>
      <c r="B163" s="139" t="s">
        <v>0</v>
      </c>
      <c r="C163" s="93" t="s">
        <v>143</v>
      </c>
      <c r="D163" s="95">
        <v>0</v>
      </c>
      <c r="E163" s="95">
        <v>0</v>
      </c>
      <c r="F163" s="95">
        <v>0</v>
      </c>
      <c r="G163" s="34" t="e">
        <f>F163/D163</f>
        <v>#DIV/0!</v>
      </c>
      <c r="H163" s="34" t="e">
        <f t="shared" si="5"/>
        <v>#DIV/0!</v>
      </c>
      <c r="I163" s="27"/>
    </row>
    <row r="164" spans="1:9" s="8" customFormat="1" ht="91.5" customHeight="1" hidden="1">
      <c r="A164" s="93"/>
      <c r="B164" s="139" t="s">
        <v>1</v>
      </c>
      <c r="C164" s="93" t="s">
        <v>144</v>
      </c>
      <c r="D164" s="95">
        <v>0</v>
      </c>
      <c r="E164" s="95">
        <v>0</v>
      </c>
      <c r="F164" s="95">
        <v>0</v>
      </c>
      <c r="G164" s="34" t="e">
        <f>F164/D164</f>
        <v>#DIV/0!</v>
      </c>
      <c r="H164" s="34" t="e">
        <f>F164/E164</f>
        <v>#DIV/0!</v>
      </c>
      <c r="I164" s="27"/>
    </row>
    <row r="165" spans="1:8" ht="27" customHeight="1">
      <c r="A165" s="84"/>
      <c r="B165" s="83" t="s">
        <v>55</v>
      </c>
      <c r="C165" s="88"/>
      <c r="D165" s="85">
        <f>D34+D49+D62+D93+D153+D159+D161+D150+D156</f>
        <v>112662.21000000002</v>
      </c>
      <c r="E165" s="85">
        <f>E34+E49+E62+E93+E153+E159+E161+E150+E156</f>
        <v>98032.4</v>
      </c>
      <c r="F165" s="85">
        <f>F34+F49+F62+F93+F153+F159+F161+F150+F156</f>
        <v>109836.70000000001</v>
      </c>
      <c r="G165" s="34">
        <f>F165/D165</f>
        <v>0.9749205168263608</v>
      </c>
      <c r="H165" s="34">
        <f>F165/E165</f>
        <v>1.1204122310583033</v>
      </c>
    </row>
    <row r="166" spans="1:8" ht="18.75">
      <c r="A166" s="140"/>
      <c r="B166" s="86" t="s">
        <v>70</v>
      </c>
      <c r="C166" s="84"/>
      <c r="D166" s="120">
        <f>D161</f>
        <v>0</v>
      </c>
      <c r="E166" s="120">
        <f>E161</f>
        <v>0</v>
      </c>
      <c r="F166" s="120">
        <f>F161</f>
        <v>0</v>
      </c>
      <c r="G166" s="34">
        <v>0</v>
      </c>
      <c r="H166" s="34">
        <v>0</v>
      </c>
    </row>
    <row r="169" spans="2:6" ht="18">
      <c r="B169" s="123" t="s">
        <v>275</v>
      </c>
      <c r="C169" s="124"/>
      <c r="F169" s="37">
        <v>18881.7</v>
      </c>
    </row>
    <row r="170" spans="2:3" ht="18">
      <c r="B170" s="123"/>
      <c r="C170" s="124"/>
    </row>
    <row r="171" spans="2:3" ht="18" hidden="1">
      <c r="B171" s="123" t="s">
        <v>71</v>
      </c>
      <c r="C171" s="124"/>
    </row>
    <row r="172" spans="2:3" ht="18" hidden="1">
      <c r="B172" s="123" t="s">
        <v>72</v>
      </c>
      <c r="C172" s="124"/>
    </row>
    <row r="173" spans="2:3" ht="18" hidden="1">
      <c r="B173" s="123"/>
      <c r="C173" s="124"/>
    </row>
    <row r="174" spans="2:3" ht="18" hidden="1">
      <c r="B174" s="123" t="s">
        <v>73</v>
      </c>
      <c r="C174" s="124"/>
    </row>
    <row r="175" spans="2:3" ht="18" hidden="1">
      <c r="B175" s="123" t="s">
        <v>74</v>
      </c>
      <c r="C175" s="124"/>
    </row>
    <row r="176" spans="2:3" ht="18" hidden="1">
      <c r="B176" s="123"/>
      <c r="C176" s="124"/>
    </row>
    <row r="177" spans="2:3" ht="18" hidden="1">
      <c r="B177" s="123" t="s">
        <v>75</v>
      </c>
      <c r="C177" s="124"/>
    </row>
    <row r="178" spans="2:3" ht="18" hidden="1">
      <c r="B178" s="123" t="s">
        <v>76</v>
      </c>
      <c r="C178" s="124"/>
    </row>
    <row r="179" spans="2:3" ht="18" hidden="1">
      <c r="B179" s="123"/>
      <c r="C179" s="124"/>
    </row>
    <row r="180" spans="2:3" ht="18" hidden="1">
      <c r="B180" s="123" t="s">
        <v>77</v>
      </c>
      <c r="C180" s="124"/>
    </row>
    <row r="181" spans="2:3" ht="18" hidden="1">
      <c r="B181" s="123" t="s">
        <v>78</v>
      </c>
      <c r="C181" s="124"/>
    </row>
    <row r="182" spans="2:3" ht="18" hidden="1">
      <c r="B182" s="123"/>
      <c r="C182" s="124"/>
    </row>
    <row r="183" spans="2:3" ht="18" hidden="1">
      <c r="B183" s="123"/>
      <c r="C183" s="124"/>
    </row>
    <row r="184" spans="2:8" ht="18">
      <c r="B184" s="123" t="s">
        <v>79</v>
      </c>
      <c r="C184" s="124"/>
      <c r="E184" s="36"/>
      <c r="F184" s="36">
        <f>F169+F29-F165</f>
        <v>3649.3999999999796</v>
      </c>
      <c r="H184" s="36"/>
    </row>
    <row r="187" spans="2:3" ht="18">
      <c r="B187" s="123" t="s">
        <v>80</v>
      </c>
      <c r="C187" s="124"/>
    </row>
    <row r="188" spans="2:3" ht="18">
      <c r="B188" s="123" t="s">
        <v>81</v>
      </c>
      <c r="C188" s="124"/>
    </row>
    <row r="189" spans="2:3" ht="18">
      <c r="B189" s="123" t="s">
        <v>82</v>
      </c>
      <c r="C189" s="124"/>
    </row>
  </sheetData>
  <sheetProtection/>
  <mergeCells count="17">
    <mergeCell ref="C2:C3"/>
    <mergeCell ref="A32:A33"/>
    <mergeCell ref="B32:B33"/>
    <mergeCell ref="D32:D33"/>
    <mergeCell ref="H32:H33"/>
    <mergeCell ref="E32:E33"/>
    <mergeCell ref="C32:C33"/>
    <mergeCell ref="A1:H1"/>
    <mergeCell ref="G2:G3"/>
    <mergeCell ref="G32:G33"/>
    <mergeCell ref="A31:H31"/>
    <mergeCell ref="F32:F33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5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119"/>
  <sheetViews>
    <sheetView zoomScalePageLayoutView="0" workbookViewId="0" topLeftCell="A1">
      <selection activeCell="C2" sqref="C1:C16384"/>
    </sheetView>
  </sheetViews>
  <sheetFormatPr defaultColWidth="9.140625" defaultRowHeight="12.75"/>
  <cols>
    <col min="1" max="1" width="6.7109375" style="23" customWidth="1"/>
    <col min="2" max="2" width="37.421875" style="121" customWidth="1"/>
    <col min="3" max="3" width="11.8515625" style="163" hidden="1" customWidth="1"/>
    <col min="4" max="4" width="11.28125" style="37" customWidth="1"/>
    <col min="5" max="5" width="0.13671875" style="37" hidden="1" customWidth="1"/>
    <col min="6" max="6" width="14.00390625" style="37" customWidth="1"/>
    <col min="7" max="7" width="11.140625" style="37" customWidth="1"/>
    <col min="8" max="8" width="12.7109375" style="37" hidden="1" customWidth="1"/>
    <col min="9" max="9" width="12.57421875" style="23" customWidth="1"/>
    <col min="10" max="16384" width="9.140625" style="1" customWidth="1"/>
  </cols>
  <sheetData>
    <row r="1" spans="1:9" s="5" customFormat="1" ht="67.5" customHeight="1">
      <c r="A1" s="71" t="s">
        <v>699</v>
      </c>
      <c r="B1" s="71"/>
      <c r="C1" s="71"/>
      <c r="D1" s="71"/>
      <c r="E1" s="71"/>
      <c r="F1" s="71"/>
      <c r="G1" s="71"/>
      <c r="H1" s="71"/>
      <c r="I1" s="29"/>
    </row>
    <row r="2" spans="1:8" ht="12.75" customHeight="1">
      <c r="A2" s="141"/>
      <c r="B2" s="69" t="s">
        <v>2</v>
      </c>
      <c r="C2" s="142"/>
      <c r="D2" s="80" t="s">
        <v>3</v>
      </c>
      <c r="E2" s="69" t="s">
        <v>633</v>
      </c>
      <c r="F2" s="80" t="s">
        <v>4</v>
      </c>
      <c r="G2" s="69" t="s">
        <v>262</v>
      </c>
      <c r="H2" s="69" t="s">
        <v>262</v>
      </c>
    </row>
    <row r="3" spans="1:8" ht="34.5" customHeight="1">
      <c r="A3" s="143"/>
      <c r="B3" s="70"/>
      <c r="C3" s="144"/>
      <c r="D3" s="80"/>
      <c r="E3" s="70"/>
      <c r="F3" s="80"/>
      <c r="G3" s="70"/>
      <c r="H3" s="70"/>
    </row>
    <row r="4" spans="1:8" ht="21" customHeight="1">
      <c r="A4" s="143"/>
      <c r="B4" s="83" t="s">
        <v>69</v>
      </c>
      <c r="C4" s="145"/>
      <c r="D4" s="85">
        <f>D5+D6+D7+D8+D9+D10+D11+D12+D13+D14+D15+D16+D17+D18+D19+D20</f>
        <v>5461.7</v>
      </c>
      <c r="E4" s="85">
        <f>E5+E6+E7+E8+E9+E10+E11+E12+E13+E14+E15+E16+E17+E18+E19+E20</f>
        <v>2304.7</v>
      </c>
      <c r="F4" s="85">
        <f>F5+F6+F7+F8+F9+F10+F11+F12+F13+F14+F15+F16+F17+F18+F19+F20+F21</f>
        <v>7403.099999999999</v>
      </c>
      <c r="G4" s="34">
        <f>F4/D4</f>
        <v>1.3554570921141769</v>
      </c>
      <c r="H4" s="34">
        <f>F4/E4</f>
        <v>3.2121751204061266</v>
      </c>
    </row>
    <row r="5" spans="1:8" ht="18.75">
      <c r="A5" s="143"/>
      <c r="B5" s="86" t="s">
        <v>314</v>
      </c>
      <c r="C5" s="146"/>
      <c r="D5" s="87">
        <v>349</v>
      </c>
      <c r="E5" s="87">
        <v>180</v>
      </c>
      <c r="F5" s="87">
        <v>363</v>
      </c>
      <c r="G5" s="34">
        <f aca="true" t="shared" si="0" ref="G5:G29">F5/D5</f>
        <v>1.0401146131805157</v>
      </c>
      <c r="H5" s="34">
        <f aca="true" t="shared" si="1" ref="H5:H29">F5/E5</f>
        <v>2.0166666666666666</v>
      </c>
    </row>
    <row r="6" spans="1:8" ht="18.75" hidden="1">
      <c r="A6" s="143"/>
      <c r="B6" s="86" t="s">
        <v>178</v>
      </c>
      <c r="C6" s="146"/>
      <c r="D6" s="87">
        <v>0</v>
      </c>
      <c r="E6" s="87">
        <v>0</v>
      </c>
      <c r="F6" s="87">
        <v>0</v>
      </c>
      <c r="G6" s="34" t="e">
        <f t="shared" si="0"/>
        <v>#DIV/0!</v>
      </c>
      <c r="H6" s="34" t="e">
        <f t="shared" si="1"/>
        <v>#DIV/0!</v>
      </c>
    </row>
    <row r="7" spans="1:8" ht="18.75">
      <c r="A7" s="143"/>
      <c r="B7" s="86" t="s">
        <v>6</v>
      </c>
      <c r="C7" s="146"/>
      <c r="D7" s="87">
        <v>2072.7</v>
      </c>
      <c r="E7" s="87">
        <v>1287.7</v>
      </c>
      <c r="F7" s="87">
        <v>2659.4</v>
      </c>
      <c r="G7" s="34">
        <f t="shared" si="0"/>
        <v>1.2830607420273075</v>
      </c>
      <c r="H7" s="34">
        <f t="shared" si="1"/>
        <v>2.065232585229479</v>
      </c>
    </row>
    <row r="8" spans="1:8" ht="24" customHeight="1">
      <c r="A8" s="143"/>
      <c r="B8" s="86" t="s">
        <v>325</v>
      </c>
      <c r="C8" s="146"/>
      <c r="D8" s="87">
        <v>116</v>
      </c>
      <c r="E8" s="87">
        <v>25</v>
      </c>
      <c r="F8" s="87">
        <v>822.4</v>
      </c>
      <c r="G8" s="34">
        <f t="shared" si="0"/>
        <v>7.089655172413793</v>
      </c>
      <c r="H8" s="34">
        <f t="shared" si="1"/>
        <v>32.896</v>
      </c>
    </row>
    <row r="9" spans="1:8" ht="18.75">
      <c r="A9" s="143"/>
      <c r="B9" s="86" t="s">
        <v>8</v>
      </c>
      <c r="C9" s="146"/>
      <c r="D9" s="87">
        <v>2538</v>
      </c>
      <c r="E9" s="87">
        <v>800</v>
      </c>
      <c r="F9" s="87">
        <v>3146.6</v>
      </c>
      <c r="G9" s="34">
        <f t="shared" si="0"/>
        <v>1.2397951142631993</v>
      </c>
      <c r="H9" s="34">
        <f t="shared" si="1"/>
        <v>3.9332499999999997</v>
      </c>
    </row>
    <row r="10" spans="1:8" ht="21" customHeight="1">
      <c r="A10" s="143"/>
      <c r="B10" s="86" t="s">
        <v>317</v>
      </c>
      <c r="C10" s="146"/>
      <c r="D10" s="87">
        <v>26</v>
      </c>
      <c r="E10" s="87">
        <v>9</v>
      </c>
      <c r="F10" s="87">
        <v>27</v>
      </c>
      <c r="G10" s="34">
        <f t="shared" si="0"/>
        <v>1.0384615384615385</v>
      </c>
      <c r="H10" s="34">
        <f t="shared" si="1"/>
        <v>3</v>
      </c>
    </row>
    <row r="11" spans="1:8" ht="31.5" hidden="1">
      <c r="A11" s="143"/>
      <c r="B11" s="86" t="s">
        <v>9</v>
      </c>
      <c r="C11" s="146"/>
      <c r="D11" s="87">
        <v>0</v>
      </c>
      <c r="E11" s="87">
        <v>0</v>
      </c>
      <c r="F11" s="87">
        <v>0</v>
      </c>
      <c r="G11" s="34" t="e">
        <f t="shared" si="0"/>
        <v>#DIV/0!</v>
      </c>
      <c r="H11" s="34" t="e">
        <f t="shared" si="1"/>
        <v>#DIV/0!</v>
      </c>
    </row>
    <row r="12" spans="1:8" ht="18.75" hidden="1">
      <c r="A12" s="143"/>
      <c r="B12" s="86" t="s">
        <v>10</v>
      </c>
      <c r="C12" s="146"/>
      <c r="D12" s="87">
        <v>0</v>
      </c>
      <c r="E12" s="87">
        <v>0</v>
      </c>
      <c r="F12" s="87">
        <v>0</v>
      </c>
      <c r="G12" s="34" t="e">
        <f t="shared" si="0"/>
        <v>#DIV/0!</v>
      </c>
      <c r="H12" s="34" t="e">
        <f t="shared" si="1"/>
        <v>#DIV/0!</v>
      </c>
    </row>
    <row r="13" spans="1:8" ht="18.75" hidden="1">
      <c r="A13" s="143"/>
      <c r="B13" s="86" t="s">
        <v>11</v>
      </c>
      <c r="C13" s="146"/>
      <c r="D13" s="87">
        <v>0</v>
      </c>
      <c r="E13" s="87">
        <v>0</v>
      </c>
      <c r="F13" s="87">
        <v>0</v>
      </c>
      <c r="G13" s="34" t="e">
        <f t="shared" si="0"/>
        <v>#DIV/0!</v>
      </c>
      <c r="H13" s="34" t="e">
        <f t="shared" si="1"/>
        <v>#DIV/0!</v>
      </c>
    </row>
    <row r="14" spans="1:8" ht="18.75" hidden="1">
      <c r="A14" s="143"/>
      <c r="B14" s="86" t="s">
        <v>13</v>
      </c>
      <c r="C14" s="146"/>
      <c r="D14" s="87">
        <v>0</v>
      </c>
      <c r="E14" s="87">
        <v>0</v>
      </c>
      <c r="F14" s="87">
        <v>0</v>
      </c>
      <c r="G14" s="34" t="e">
        <f t="shared" si="0"/>
        <v>#DIV/0!</v>
      </c>
      <c r="H14" s="34" t="e">
        <f t="shared" si="1"/>
        <v>#DIV/0!</v>
      </c>
    </row>
    <row r="15" spans="1:8" ht="18.75" hidden="1">
      <c r="A15" s="143"/>
      <c r="B15" s="86" t="s">
        <v>14</v>
      </c>
      <c r="C15" s="146"/>
      <c r="D15" s="87">
        <v>0</v>
      </c>
      <c r="E15" s="87">
        <v>0</v>
      </c>
      <c r="F15" s="87">
        <v>0</v>
      </c>
      <c r="G15" s="34" t="e">
        <f t="shared" si="0"/>
        <v>#DIV/0!</v>
      </c>
      <c r="H15" s="34" t="e">
        <f t="shared" si="1"/>
        <v>#DIV/0!</v>
      </c>
    </row>
    <row r="16" spans="1:8" ht="31.5" hidden="1">
      <c r="A16" s="143"/>
      <c r="B16" s="86" t="s">
        <v>15</v>
      </c>
      <c r="C16" s="146"/>
      <c r="D16" s="87">
        <v>0</v>
      </c>
      <c r="E16" s="87">
        <v>0</v>
      </c>
      <c r="F16" s="87">
        <v>0</v>
      </c>
      <c r="G16" s="34" t="e">
        <f t="shared" si="0"/>
        <v>#DIV/0!</v>
      </c>
      <c r="H16" s="34" t="e">
        <f t="shared" si="1"/>
        <v>#DIV/0!</v>
      </c>
    </row>
    <row r="17" spans="1:8" ht="48" customHeight="1">
      <c r="A17" s="143"/>
      <c r="B17" s="86" t="s">
        <v>322</v>
      </c>
      <c r="C17" s="146"/>
      <c r="D17" s="87">
        <v>300</v>
      </c>
      <c r="E17" s="87">
        <v>0</v>
      </c>
      <c r="F17" s="87">
        <v>303.9</v>
      </c>
      <c r="G17" s="34">
        <f t="shared" si="0"/>
        <v>1.013</v>
      </c>
      <c r="H17" s="34" t="e">
        <f t="shared" si="1"/>
        <v>#DIV/0!</v>
      </c>
    </row>
    <row r="18" spans="1:8" ht="18.75" customHeight="1" hidden="1">
      <c r="A18" s="143"/>
      <c r="B18" s="86" t="s">
        <v>100</v>
      </c>
      <c r="C18" s="146"/>
      <c r="D18" s="87">
        <v>0</v>
      </c>
      <c r="E18" s="87">
        <v>0</v>
      </c>
      <c r="F18" s="87">
        <v>0</v>
      </c>
      <c r="G18" s="34" t="e">
        <f t="shared" si="0"/>
        <v>#DIV/0!</v>
      </c>
      <c r="H18" s="34" t="e">
        <f t="shared" si="1"/>
        <v>#DIV/0!</v>
      </c>
    </row>
    <row r="19" spans="1:8" ht="21" customHeight="1" hidden="1">
      <c r="A19" s="143"/>
      <c r="B19" s="86" t="s">
        <v>18</v>
      </c>
      <c r="C19" s="146"/>
      <c r="D19" s="87">
        <v>0</v>
      </c>
      <c r="E19" s="87">
        <v>0</v>
      </c>
      <c r="F19" s="87"/>
      <c r="G19" s="34" t="e">
        <f t="shared" si="0"/>
        <v>#DIV/0!</v>
      </c>
      <c r="H19" s="34" t="e">
        <f t="shared" si="1"/>
        <v>#DIV/0!</v>
      </c>
    </row>
    <row r="20" spans="1:8" ht="30.75" customHeight="1">
      <c r="A20" s="143"/>
      <c r="B20" s="86" t="s">
        <v>309</v>
      </c>
      <c r="C20" s="146"/>
      <c r="D20" s="87">
        <v>60</v>
      </c>
      <c r="E20" s="87">
        <v>3</v>
      </c>
      <c r="F20" s="87">
        <v>77.7</v>
      </c>
      <c r="G20" s="34">
        <f t="shared" si="0"/>
        <v>1.2950000000000002</v>
      </c>
      <c r="H20" s="34">
        <f t="shared" si="1"/>
        <v>25.900000000000002</v>
      </c>
    </row>
    <row r="21" spans="1:8" ht="30.75" customHeight="1">
      <c r="A21" s="143"/>
      <c r="B21" s="86" t="s">
        <v>327</v>
      </c>
      <c r="C21" s="146"/>
      <c r="D21" s="87"/>
      <c r="E21" s="87"/>
      <c r="F21" s="87">
        <v>3.1</v>
      </c>
      <c r="G21" s="34">
        <v>0</v>
      </c>
      <c r="H21" s="34">
        <v>0</v>
      </c>
    </row>
    <row r="22" spans="1:8" ht="31.5">
      <c r="A22" s="143"/>
      <c r="B22" s="83" t="s">
        <v>68</v>
      </c>
      <c r="C22" s="147"/>
      <c r="D22" s="87">
        <f>D23+D24+D25+D28+D27+D26</f>
        <v>780.9</v>
      </c>
      <c r="E22" s="87">
        <f>E23+E24+E25+E28+E27+E26</f>
        <v>698.2</v>
      </c>
      <c r="F22" s="87">
        <f>F23+F24+F25+F28+F27+F26</f>
        <v>780.9</v>
      </c>
      <c r="G22" s="34">
        <f t="shared" si="0"/>
        <v>1</v>
      </c>
      <c r="H22" s="34">
        <f t="shared" si="1"/>
        <v>1.1184474362646806</v>
      </c>
    </row>
    <row r="23" spans="1:8" ht="18.75">
      <c r="A23" s="143"/>
      <c r="B23" s="86" t="s">
        <v>20</v>
      </c>
      <c r="C23" s="146"/>
      <c r="D23" s="87">
        <v>123.6</v>
      </c>
      <c r="E23" s="87">
        <v>92.7</v>
      </c>
      <c r="F23" s="87">
        <v>123.6</v>
      </c>
      <c r="G23" s="34">
        <f t="shared" si="0"/>
        <v>1</v>
      </c>
      <c r="H23" s="34">
        <f t="shared" si="1"/>
        <v>1.3333333333333333</v>
      </c>
    </row>
    <row r="24" spans="1:8" ht="18.75">
      <c r="A24" s="143"/>
      <c r="B24" s="86" t="s">
        <v>86</v>
      </c>
      <c r="C24" s="146"/>
      <c r="D24" s="87">
        <v>207.3</v>
      </c>
      <c r="E24" s="87">
        <v>155.5</v>
      </c>
      <c r="F24" s="87">
        <v>207.3</v>
      </c>
      <c r="G24" s="34">
        <f t="shared" si="0"/>
        <v>1</v>
      </c>
      <c r="H24" s="34">
        <f t="shared" si="1"/>
        <v>1.3331189710610933</v>
      </c>
    </row>
    <row r="25" spans="1:8" ht="94.5" hidden="1">
      <c r="A25" s="143"/>
      <c r="B25" s="86" t="s">
        <v>449</v>
      </c>
      <c r="C25" s="146"/>
      <c r="D25" s="87">
        <v>0</v>
      </c>
      <c r="E25" s="87">
        <v>0</v>
      </c>
      <c r="F25" s="87">
        <v>0</v>
      </c>
      <c r="G25" s="34" t="e">
        <f t="shared" si="0"/>
        <v>#DIV/0!</v>
      </c>
      <c r="H25" s="34" t="e">
        <f t="shared" si="1"/>
        <v>#DIV/0!</v>
      </c>
    </row>
    <row r="26" spans="1:8" ht="78.75">
      <c r="A26" s="143"/>
      <c r="B26" s="86" t="s">
        <v>578</v>
      </c>
      <c r="C26" s="146"/>
      <c r="D26" s="87">
        <v>300</v>
      </c>
      <c r="E26" s="87">
        <v>300</v>
      </c>
      <c r="F26" s="87">
        <v>300</v>
      </c>
      <c r="G26" s="34">
        <f t="shared" si="0"/>
        <v>1</v>
      </c>
      <c r="H26" s="34">
        <f t="shared" si="1"/>
        <v>1</v>
      </c>
    </row>
    <row r="27" spans="1:8" ht="47.25">
      <c r="A27" s="143"/>
      <c r="B27" s="86" t="s">
        <v>486</v>
      </c>
      <c r="C27" s="146"/>
      <c r="D27" s="87">
        <v>135</v>
      </c>
      <c r="E27" s="87">
        <v>135</v>
      </c>
      <c r="F27" s="87">
        <v>135</v>
      </c>
      <c r="G27" s="34">
        <f t="shared" si="0"/>
        <v>1</v>
      </c>
      <c r="H27" s="34">
        <f t="shared" si="1"/>
        <v>1</v>
      </c>
    </row>
    <row r="28" spans="1:8" ht="26.25" customHeight="1">
      <c r="A28" s="143"/>
      <c r="B28" s="86" t="s">
        <v>488</v>
      </c>
      <c r="C28" s="146"/>
      <c r="D28" s="87">
        <v>15</v>
      </c>
      <c r="E28" s="87">
        <v>15</v>
      </c>
      <c r="F28" s="87">
        <v>15</v>
      </c>
      <c r="G28" s="34">
        <f t="shared" si="0"/>
        <v>1</v>
      </c>
      <c r="H28" s="34">
        <f t="shared" si="1"/>
        <v>1</v>
      </c>
    </row>
    <row r="29" spans="1:8" ht="18.75">
      <c r="A29" s="148"/>
      <c r="B29" s="83" t="s">
        <v>23</v>
      </c>
      <c r="C29" s="149"/>
      <c r="D29" s="87">
        <f>D4+D22</f>
        <v>6242.599999999999</v>
      </c>
      <c r="E29" s="87">
        <f>E4+E22</f>
        <v>3002.8999999999996</v>
      </c>
      <c r="F29" s="87">
        <f>F4+F22</f>
        <v>8183.999999999999</v>
      </c>
      <c r="G29" s="34">
        <f t="shared" si="0"/>
        <v>1.3109922147823023</v>
      </c>
      <c r="H29" s="34">
        <f t="shared" si="1"/>
        <v>2.7253654800359652</v>
      </c>
    </row>
    <row r="30" spans="1:8" ht="18.75" hidden="1">
      <c r="A30" s="143"/>
      <c r="B30" s="86" t="s">
        <v>92</v>
      </c>
      <c r="C30" s="146"/>
      <c r="D30" s="87">
        <f>D4</f>
        <v>5461.7</v>
      </c>
      <c r="E30" s="87">
        <f>E4</f>
        <v>2304.7</v>
      </c>
      <c r="F30" s="87">
        <f>F4</f>
        <v>7403.099999999999</v>
      </c>
      <c r="G30" s="34">
        <f>F30/D30</f>
        <v>1.3554570921141769</v>
      </c>
      <c r="H30" s="34">
        <f>F30/E30</f>
        <v>3.2121751204061266</v>
      </c>
    </row>
    <row r="31" spans="1:8" ht="12.75">
      <c r="A31" s="62"/>
      <c r="B31" s="72"/>
      <c r="C31" s="72"/>
      <c r="D31" s="72"/>
      <c r="E31" s="72"/>
      <c r="F31" s="72"/>
      <c r="G31" s="72"/>
      <c r="H31" s="73"/>
    </row>
    <row r="32" spans="1:8" ht="15" customHeight="1">
      <c r="A32" s="150" t="s">
        <v>133</v>
      </c>
      <c r="B32" s="151" t="s">
        <v>24</v>
      </c>
      <c r="C32" s="152" t="s">
        <v>155</v>
      </c>
      <c r="D32" s="91" t="s">
        <v>3</v>
      </c>
      <c r="E32" s="67" t="s">
        <v>633</v>
      </c>
      <c r="F32" s="91" t="s">
        <v>4</v>
      </c>
      <c r="G32" s="67" t="s">
        <v>262</v>
      </c>
      <c r="H32" s="67" t="s">
        <v>634</v>
      </c>
    </row>
    <row r="33" spans="1:8" ht="41.25" customHeight="1">
      <c r="A33" s="153"/>
      <c r="B33" s="154"/>
      <c r="C33" s="155"/>
      <c r="D33" s="91"/>
      <c r="E33" s="68"/>
      <c r="F33" s="91"/>
      <c r="G33" s="68"/>
      <c r="H33" s="68"/>
    </row>
    <row r="34" spans="1:8" ht="31.5">
      <c r="A34" s="147" t="s">
        <v>56</v>
      </c>
      <c r="B34" s="83" t="s">
        <v>25</v>
      </c>
      <c r="C34" s="147"/>
      <c r="D34" s="85">
        <f>D35+D36+D39+D40+D37</f>
        <v>4301.7</v>
      </c>
      <c r="E34" s="85">
        <f>E35+E36+E39+E40+E37</f>
        <v>3244.6</v>
      </c>
      <c r="F34" s="85">
        <f>F35+F36+F39+F40+F37</f>
        <v>3912.1</v>
      </c>
      <c r="G34" s="34">
        <f>F34/D34</f>
        <v>0.9094311551247182</v>
      </c>
      <c r="H34" s="34">
        <f>F34/E34</f>
        <v>1.2057264377735315</v>
      </c>
    </row>
    <row r="35" spans="1:8" ht="18.75" hidden="1">
      <c r="A35" s="146" t="s">
        <v>57</v>
      </c>
      <c r="B35" s="86" t="s">
        <v>87</v>
      </c>
      <c r="C35" s="146"/>
      <c r="D35" s="87">
        <v>0</v>
      </c>
      <c r="E35" s="87">
        <v>0</v>
      </c>
      <c r="F35" s="87">
        <v>0</v>
      </c>
      <c r="G35" s="34" t="e">
        <f aca="true" t="shared" si="2" ref="G35:G97">F35/D35</f>
        <v>#DIV/0!</v>
      </c>
      <c r="H35" s="34" t="e">
        <f aca="true" t="shared" si="3" ref="H35:H97">F35/E35</f>
        <v>#DIV/0!</v>
      </c>
    </row>
    <row r="36" spans="1:8" ht="96" customHeight="1">
      <c r="A36" s="146" t="s">
        <v>59</v>
      </c>
      <c r="B36" s="86" t="s">
        <v>136</v>
      </c>
      <c r="C36" s="146" t="s">
        <v>59</v>
      </c>
      <c r="D36" s="87">
        <v>4215.2</v>
      </c>
      <c r="E36" s="87">
        <v>3210.5</v>
      </c>
      <c r="F36" s="87">
        <v>3883.1</v>
      </c>
      <c r="G36" s="34">
        <f t="shared" si="2"/>
        <v>0.9212137027899032</v>
      </c>
      <c r="H36" s="34">
        <f t="shared" si="3"/>
        <v>1.2095000778694907</v>
      </c>
    </row>
    <row r="37" spans="1:8" ht="33" customHeight="1" hidden="1">
      <c r="A37" s="146" t="s">
        <v>157</v>
      </c>
      <c r="B37" s="86" t="s">
        <v>261</v>
      </c>
      <c r="C37" s="146" t="s">
        <v>157</v>
      </c>
      <c r="D37" s="87">
        <f>D38</f>
        <v>0</v>
      </c>
      <c r="E37" s="87">
        <f>E38</f>
        <v>0</v>
      </c>
      <c r="F37" s="87">
        <f>F38</f>
        <v>0</v>
      </c>
      <c r="G37" s="34" t="e">
        <f t="shared" si="2"/>
        <v>#DIV/0!</v>
      </c>
      <c r="H37" s="34" t="e">
        <f t="shared" si="3"/>
        <v>#DIV/0!</v>
      </c>
    </row>
    <row r="38" spans="1:8" ht="48.75" customHeight="1" hidden="1">
      <c r="A38" s="146"/>
      <c r="B38" s="86" t="s">
        <v>289</v>
      </c>
      <c r="C38" s="146" t="s">
        <v>288</v>
      </c>
      <c r="D38" s="87">
        <v>0</v>
      </c>
      <c r="E38" s="87">
        <v>0</v>
      </c>
      <c r="F38" s="87">
        <v>0</v>
      </c>
      <c r="G38" s="34" t="e">
        <f t="shared" si="2"/>
        <v>#DIV/0!</v>
      </c>
      <c r="H38" s="34" t="e">
        <f t="shared" si="3"/>
        <v>#DIV/0!</v>
      </c>
    </row>
    <row r="39" spans="1:8" ht="27.75" customHeight="1">
      <c r="A39" s="146" t="s">
        <v>61</v>
      </c>
      <c r="B39" s="86" t="s">
        <v>27</v>
      </c>
      <c r="C39" s="146"/>
      <c r="D39" s="87">
        <v>50</v>
      </c>
      <c r="E39" s="87">
        <v>0</v>
      </c>
      <c r="F39" s="87">
        <v>0</v>
      </c>
      <c r="G39" s="34">
        <f t="shared" si="2"/>
        <v>0</v>
      </c>
      <c r="H39" s="34">
        <v>0</v>
      </c>
    </row>
    <row r="40" spans="1:8" ht="31.5">
      <c r="A40" s="146" t="s">
        <v>110</v>
      </c>
      <c r="B40" s="86" t="s">
        <v>103</v>
      </c>
      <c r="C40" s="146"/>
      <c r="D40" s="87">
        <f>D41+D42+D44+D43</f>
        <v>36.5</v>
      </c>
      <c r="E40" s="87">
        <f>E41+E42+E44+E43</f>
        <v>34.1</v>
      </c>
      <c r="F40" s="87">
        <f>F41+F42+F44+F43</f>
        <v>29</v>
      </c>
      <c r="G40" s="34">
        <f t="shared" si="2"/>
        <v>0.7945205479452054</v>
      </c>
      <c r="H40" s="34">
        <f t="shared" si="3"/>
        <v>0.8504398826979471</v>
      </c>
    </row>
    <row r="41" spans="1:9" s="8" customFormat="1" ht="31.5">
      <c r="A41" s="156"/>
      <c r="B41" s="94" t="s">
        <v>96</v>
      </c>
      <c r="C41" s="156" t="s">
        <v>192</v>
      </c>
      <c r="D41" s="95">
        <v>5</v>
      </c>
      <c r="E41" s="95">
        <v>2.6</v>
      </c>
      <c r="F41" s="95">
        <v>2</v>
      </c>
      <c r="G41" s="34">
        <f t="shared" si="2"/>
        <v>0.4</v>
      </c>
      <c r="H41" s="34">
        <f t="shared" si="3"/>
        <v>0.7692307692307692</v>
      </c>
      <c r="I41" s="27"/>
    </row>
    <row r="42" spans="1:9" s="8" customFormat="1" ht="47.25">
      <c r="A42" s="156"/>
      <c r="B42" s="94" t="s">
        <v>160</v>
      </c>
      <c r="C42" s="156" t="s">
        <v>201</v>
      </c>
      <c r="D42" s="95">
        <v>31.5</v>
      </c>
      <c r="E42" s="95">
        <v>31.5</v>
      </c>
      <c r="F42" s="95">
        <v>27</v>
      </c>
      <c r="G42" s="34">
        <f t="shared" si="2"/>
        <v>0.8571428571428571</v>
      </c>
      <c r="H42" s="34">
        <f t="shared" si="3"/>
        <v>0.8571428571428571</v>
      </c>
      <c r="I42" s="27"/>
    </row>
    <row r="43" spans="1:9" s="8" customFormat="1" ht="31.5" hidden="1">
      <c r="A43" s="156"/>
      <c r="B43" s="94" t="s">
        <v>276</v>
      </c>
      <c r="C43" s="156" t="s">
        <v>229</v>
      </c>
      <c r="D43" s="95"/>
      <c r="E43" s="95"/>
      <c r="F43" s="95"/>
      <c r="G43" s="34" t="e">
        <f t="shared" si="2"/>
        <v>#DIV/0!</v>
      </c>
      <c r="H43" s="34" t="e">
        <f t="shared" si="3"/>
        <v>#DIV/0!</v>
      </c>
      <c r="I43" s="27"/>
    </row>
    <row r="44" spans="1:9" s="8" customFormat="1" ht="47.25" hidden="1">
      <c r="A44" s="156"/>
      <c r="B44" s="94" t="s">
        <v>254</v>
      </c>
      <c r="C44" s="156" t="s">
        <v>253</v>
      </c>
      <c r="D44" s="95"/>
      <c r="E44" s="95"/>
      <c r="F44" s="95"/>
      <c r="G44" s="34" t="e">
        <f t="shared" si="2"/>
        <v>#DIV/0!</v>
      </c>
      <c r="H44" s="34" t="e">
        <f t="shared" si="3"/>
        <v>#DIV/0!</v>
      </c>
      <c r="I44" s="27"/>
    </row>
    <row r="45" spans="1:8" ht="18.75">
      <c r="A45" s="147" t="s">
        <v>93</v>
      </c>
      <c r="B45" s="83" t="s">
        <v>88</v>
      </c>
      <c r="C45" s="147"/>
      <c r="D45" s="87">
        <f>D46</f>
        <v>207.3</v>
      </c>
      <c r="E45" s="87">
        <f>E46</f>
        <v>155.5</v>
      </c>
      <c r="F45" s="87">
        <f>F46</f>
        <v>207.3</v>
      </c>
      <c r="G45" s="34">
        <f t="shared" si="2"/>
        <v>1</v>
      </c>
      <c r="H45" s="34">
        <f t="shared" si="3"/>
        <v>1.3331189710610933</v>
      </c>
    </row>
    <row r="46" spans="1:8" ht="51.75" customHeight="1">
      <c r="A46" s="146" t="s">
        <v>94</v>
      </c>
      <c r="B46" s="86" t="s">
        <v>140</v>
      </c>
      <c r="C46" s="146" t="s">
        <v>471</v>
      </c>
      <c r="D46" s="87">
        <v>207.3</v>
      </c>
      <c r="E46" s="87">
        <v>155.5</v>
      </c>
      <c r="F46" s="87">
        <v>207.3</v>
      </c>
      <c r="G46" s="34">
        <f t="shared" si="2"/>
        <v>1</v>
      </c>
      <c r="H46" s="34">
        <f t="shared" si="3"/>
        <v>1.3331189710610933</v>
      </c>
    </row>
    <row r="47" spans="1:8" ht="31.5">
      <c r="A47" s="147" t="s">
        <v>62</v>
      </c>
      <c r="B47" s="83" t="s">
        <v>30</v>
      </c>
      <c r="C47" s="147"/>
      <c r="D47" s="85">
        <f>D48+D55</f>
        <v>181</v>
      </c>
      <c r="E47" s="85">
        <f>E48+E55</f>
        <v>181</v>
      </c>
      <c r="F47" s="85">
        <f>F48+F55</f>
        <v>148.6</v>
      </c>
      <c r="G47" s="34">
        <f t="shared" si="2"/>
        <v>0.8209944751381215</v>
      </c>
      <c r="H47" s="34">
        <f t="shared" si="3"/>
        <v>0.8209944751381215</v>
      </c>
    </row>
    <row r="48" spans="1:8" ht="31.5">
      <c r="A48" s="146" t="s">
        <v>95</v>
      </c>
      <c r="B48" s="86" t="s">
        <v>90</v>
      </c>
      <c r="C48" s="146"/>
      <c r="D48" s="87">
        <f>D49</f>
        <v>161</v>
      </c>
      <c r="E48" s="87">
        <f>E49</f>
        <v>161</v>
      </c>
      <c r="F48" s="87">
        <f>F49</f>
        <v>148.6</v>
      </c>
      <c r="G48" s="34">
        <f t="shared" si="2"/>
        <v>0.9229813664596273</v>
      </c>
      <c r="H48" s="34">
        <f t="shared" si="3"/>
        <v>0.9229813664596273</v>
      </c>
    </row>
    <row r="49" spans="1:9" s="8" customFormat="1" ht="85.5" customHeight="1">
      <c r="A49" s="156"/>
      <c r="B49" s="94" t="s">
        <v>590</v>
      </c>
      <c r="C49" s="156" t="s">
        <v>592</v>
      </c>
      <c r="D49" s="95">
        <f>D50+D51+D52+D53+D54</f>
        <v>161</v>
      </c>
      <c r="E49" s="95">
        <f>E50+E51+E52+E53+E54</f>
        <v>161</v>
      </c>
      <c r="F49" s="95">
        <f>F50+F51+F52+F53+F54</f>
        <v>148.6</v>
      </c>
      <c r="G49" s="34">
        <f t="shared" si="2"/>
        <v>0.9229813664596273</v>
      </c>
      <c r="H49" s="34">
        <f t="shared" si="3"/>
        <v>0.9229813664596273</v>
      </c>
      <c r="I49" s="27"/>
    </row>
    <row r="50" spans="1:9" s="8" customFormat="1" ht="67.5" customHeight="1">
      <c r="A50" s="156"/>
      <c r="B50" s="94" t="s">
        <v>598</v>
      </c>
      <c r="C50" s="157" t="s">
        <v>593</v>
      </c>
      <c r="D50" s="95">
        <v>100</v>
      </c>
      <c r="E50" s="95">
        <v>100</v>
      </c>
      <c r="F50" s="95">
        <v>98</v>
      </c>
      <c r="G50" s="34">
        <f t="shared" si="2"/>
        <v>0.98</v>
      </c>
      <c r="H50" s="34">
        <f t="shared" si="3"/>
        <v>0.98</v>
      </c>
      <c r="I50" s="27"/>
    </row>
    <row r="51" spans="1:9" s="8" customFormat="1" ht="65.25" customHeight="1">
      <c r="A51" s="156"/>
      <c r="B51" s="94" t="s">
        <v>599</v>
      </c>
      <c r="C51" s="157" t="s">
        <v>594</v>
      </c>
      <c r="D51" s="95">
        <v>4</v>
      </c>
      <c r="E51" s="95">
        <v>4</v>
      </c>
      <c r="F51" s="95">
        <v>4</v>
      </c>
      <c r="G51" s="34">
        <f t="shared" si="2"/>
        <v>1</v>
      </c>
      <c r="H51" s="34">
        <f t="shared" si="3"/>
        <v>1</v>
      </c>
      <c r="I51" s="27"/>
    </row>
    <row r="52" spans="1:9" s="8" customFormat="1" ht="68.25" customHeight="1">
      <c r="A52" s="156"/>
      <c r="B52" s="94" t="s">
        <v>600</v>
      </c>
      <c r="C52" s="157" t="s">
        <v>595</v>
      </c>
      <c r="D52" s="95">
        <v>19</v>
      </c>
      <c r="E52" s="95">
        <v>19</v>
      </c>
      <c r="F52" s="95">
        <v>11.6</v>
      </c>
      <c r="G52" s="34">
        <f t="shared" si="2"/>
        <v>0.6105263157894737</v>
      </c>
      <c r="H52" s="34">
        <f t="shared" si="3"/>
        <v>0.6105263157894737</v>
      </c>
      <c r="I52" s="27"/>
    </row>
    <row r="53" spans="1:9" s="8" customFormat="1" ht="65.25" customHeight="1">
      <c r="A53" s="156"/>
      <c r="B53" s="94" t="s">
        <v>601</v>
      </c>
      <c r="C53" s="157" t="s">
        <v>596</v>
      </c>
      <c r="D53" s="95">
        <v>35</v>
      </c>
      <c r="E53" s="95">
        <v>35</v>
      </c>
      <c r="F53" s="95">
        <v>35</v>
      </c>
      <c r="G53" s="34">
        <f t="shared" si="2"/>
        <v>1</v>
      </c>
      <c r="H53" s="34">
        <f t="shared" si="3"/>
        <v>1</v>
      </c>
      <c r="I53" s="27"/>
    </row>
    <row r="54" spans="1:9" s="8" customFormat="1" ht="31.5" customHeight="1">
      <c r="A54" s="156"/>
      <c r="B54" s="94" t="s">
        <v>602</v>
      </c>
      <c r="C54" s="157" t="s">
        <v>597</v>
      </c>
      <c r="D54" s="95">
        <v>3</v>
      </c>
      <c r="E54" s="95">
        <v>3</v>
      </c>
      <c r="F54" s="95">
        <v>0</v>
      </c>
      <c r="G54" s="34">
        <f t="shared" si="2"/>
        <v>0</v>
      </c>
      <c r="H54" s="34">
        <f t="shared" si="3"/>
        <v>0</v>
      </c>
      <c r="I54" s="27"/>
    </row>
    <row r="55" spans="1:9" s="8" customFormat="1" ht="56.25" customHeight="1">
      <c r="A55" s="156" t="s">
        <v>132</v>
      </c>
      <c r="B55" s="86" t="s">
        <v>142</v>
      </c>
      <c r="C55" s="157"/>
      <c r="D55" s="95">
        <f>D56</f>
        <v>20</v>
      </c>
      <c r="E55" s="95">
        <f>E56</f>
        <v>20</v>
      </c>
      <c r="F55" s="95">
        <f>F56</f>
        <v>0</v>
      </c>
      <c r="G55" s="34">
        <f t="shared" si="2"/>
        <v>0</v>
      </c>
      <c r="H55" s="34">
        <f t="shared" si="3"/>
        <v>0</v>
      </c>
      <c r="I55" s="27"/>
    </row>
    <row r="56" spans="1:9" s="8" customFormat="1" ht="37.5" customHeight="1">
      <c r="A56" s="156"/>
      <c r="B56" s="86" t="s">
        <v>276</v>
      </c>
      <c r="C56" s="157">
        <v>9140008600</v>
      </c>
      <c r="D56" s="95">
        <v>20</v>
      </c>
      <c r="E56" s="95">
        <v>20</v>
      </c>
      <c r="F56" s="95">
        <v>0</v>
      </c>
      <c r="G56" s="34">
        <f t="shared" si="2"/>
        <v>0</v>
      </c>
      <c r="H56" s="34">
        <f t="shared" si="3"/>
        <v>0</v>
      </c>
      <c r="I56" s="27"/>
    </row>
    <row r="57" spans="1:9" s="7" customFormat="1" ht="31.5">
      <c r="A57" s="147" t="s">
        <v>63</v>
      </c>
      <c r="B57" s="83" t="s">
        <v>31</v>
      </c>
      <c r="C57" s="147"/>
      <c r="D57" s="85">
        <f>D58</f>
        <v>153</v>
      </c>
      <c r="E57" s="85">
        <f>E58</f>
        <v>127.1</v>
      </c>
      <c r="F57" s="85">
        <f>F58</f>
        <v>126</v>
      </c>
      <c r="G57" s="34">
        <f t="shared" si="2"/>
        <v>0.8235294117647058</v>
      </c>
      <c r="H57" s="34">
        <f t="shared" si="3"/>
        <v>0.9913453973249411</v>
      </c>
      <c r="I57" s="28"/>
    </row>
    <row r="58" spans="1:8" ht="31.5">
      <c r="A58" s="158" t="s">
        <v>64</v>
      </c>
      <c r="B58" s="119" t="s">
        <v>105</v>
      </c>
      <c r="C58" s="146"/>
      <c r="D58" s="87">
        <f>D59+D60</f>
        <v>153</v>
      </c>
      <c r="E58" s="87">
        <f>E59+E60</f>
        <v>127.1</v>
      </c>
      <c r="F58" s="87">
        <f>F59+F60</f>
        <v>126</v>
      </c>
      <c r="G58" s="34">
        <f t="shared" si="2"/>
        <v>0.8235294117647058</v>
      </c>
      <c r="H58" s="34">
        <f t="shared" si="3"/>
        <v>0.9913453973249411</v>
      </c>
    </row>
    <row r="59" spans="1:9" s="8" customFormat="1" ht="94.5">
      <c r="A59" s="156"/>
      <c r="B59" s="112" t="s">
        <v>406</v>
      </c>
      <c r="C59" s="156" t="s">
        <v>405</v>
      </c>
      <c r="D59" s="95">
        <v>3</v>
      </c>
      <c r="E59" s="95">
        <v>2.1</v>
      </c>
      <c r="F59" s="95">
        <v>3</v>
      </c>
      <c r="G59" s="34">
        <f t="shared" si="2"/>
        <v>1</v>
      </c>
      <c r="H59" s="34">
        <f t="shared" si="3"/>
        <v>1.4285714285714286</v>
      </c>
      <c r="I59" s="27"/>
    </row>
    <row r="60" spans="1:9" s="8" customFormat="1" ht="31.5">
      <c r="A60" s="156"/>
      <c r="B60" s="112" t="s">
        <v>105</v>
      </c>
      <c r="C60" s="156" t="s">
        <v>205</v>
      </c>
      <c r="D60" s="95">
        <v>150</v>
      </c>
      <c r="E60" s="95">
        <v>125</v>
      </c>
      <c r="F60" s="95">
        <v>123</v>
      </c>
      <c r="G60" s="34">
        <f t="shared" si="2"/>
        <v>0.82</v>
      </c>
      <c r="H60" s="34">
        <f t="shared" si="3"/>
        <v>0.984</v>
      </c>
      <c r="I60" s="27"/>
    </row>
    <row r="61" spans="1:8" ht="31.5">
      <c r="A61" s="159" t="s">
        <v>65</v>
      </c>
      <c r="B61" s="83" t="s">
        <v>32</v>
      </c>
      <c r="C61" s="147"/>
      <c r="D61" s="85">
        <f>D62</f>
        <v>2846.1</v>
      </c>
      <c r="E61" s="85">
        <f>E62</f>
        <v>2658.3</v>
      </c>
      <c r="F61" s="85">
        <f>F62</f>
        <v>2642.6</v>
      </c>
      <c r="G61" s="34">
        <f t="shared" si="2"/>
        <v>0.9284986472717052</v>
      </c>
      <c r="H61" s="34">
        <f t="shared" si="3"/>
        <v>0.9940939698303426</v>
      </c>
    </row>
    <row r="62" spans="1:8" ht="18.75">
      <c r="A62" s="147" t="s">
        <v>35</v>
      </c>
      <c r="B62" s="83" t="s">
        <v>36</v>
      </c>
      <c r="C62" s="147"/>
      <c r="D62" s="85">
        <f>D63+D79</f>
        <v>2846.1</v>
      </c>
      <c r="E62" s="85">
        <f>E63+E79</f>
        <v>2658.3</v>
      </c>
      <c r="F62" s="85">
        <f>F63+F79</f>
        <v>2642.6</v>
      </c>
      <c r="G62" s="34">
        <f t="shared" si="2"/>
        <v>0.9284986472717052</v>
      </c>
      <c r="H62" s="34">
        <f t="shared" si="3"/>
        <v>0.9940939698303426</v>
      </c>
    </row>
    <row r="63" spans="1:8" ht="63">
      <c r="A63" s="146"/>
      <c r="B63" s="86" t="s">
        <v>377</v>
      </c>
      <c r="C63" s="146" t="s">
        <v>404</v>
      </c>
      <c r="D63" s="87">
        <f>D65+D66+D67+D68+D69+D70+D71+D72+D73+D74+D75+D76+D77+D78</f>
        <v>2346.1</v>
      </c>
      <c r="E63" s="87">
        <f>E65+E66+E67+E68+E69+E70+E71+E72+E73+E74+E75+E76+E77+E78</f>
        <v>2158.3</v>
      </c>
      <c r="F63" s="87">
        <f>F65+F66+F67+F68+F69+F70+F71+F72+F73+F74+F75+F76+F77+F78</f>
        <v>2142.6</v>
      </c>
      <c r="G63" s="34">
        <f t="shared" si="2"/>
        <v>0.9132603043348536</v>
      </c>
      <c r="H63" s="34">
        <f t="shared" si="3"/>
        <v>0.9927257563823378</v>
      </c>
    </row>
    <row r="64" spans="1:8" ht="18.75" hidden="1">
      <c r="A64" s="146"/>
      <c r="B64" s="94"/>
      <c r="C64" s="156"/>
      <c r="D64" s="95"/>
      <c r="E64" s="95"/>
      <c r="F64" s="95"/>
      <c r="G64" s="34" t="e">
        <f t="shared" si="2"/>
        <v>#DIV/0!</v>
      </c>
      <c r="H64" s="34" t="e">
        <f t="shared" si="3"/>
        <v>#DIV/0!</v>
      </c>
    </row>
    <row r="65" spans="1:8" ht="31.5">
      <c r="A65" s="146"/>
      <c r="B65" s="94" t="s">
        <v>376</v>
      </c>
      <c r="C65" s="156" t="s">
        <v>375</v>
      </c>
      <c r="D65" s="95">
        <v>42.5</v>
      </c>
      <c r="E65" s="95">
        <v>42.5</v>
      </c>
      <c r="F65" s="95">
        <v>42.4</v>
      </c>
      <c r="G65" s="34">
        <f t="shared" si="2"/>
        <v>0.9976470588235293</v>
      </c>
      <c r="H65" s="34">
        <f t="shared" si="3"/>
        <v>0.9976470588235293</v>
      </c>
    </row>
    <row r="66" spans="1:8" ht="37.5" customHeight="1">
      <c r="A66" s="146"/>
      <c r="B66" s="94" t="s">
        <v>381</v>
      </c>
      <c r="C66" s="156" t="s">
        <v>380</v>
      </c>
      <c r="D66" s="95">
        <v>10</v>
      </c>
      <c r="E66" s="95">
        <v>10</v>
      </c>
      <c r="F66" s="95">
        <v>10</v>
      </c>
      <c r="G66" s="34">
        <f t="shared" si="2"/>
        <v>1</v>
      </c>
      <c r="H66" s="34">
        <f t="shared" si="3"/>
        <v>1</v>
      </c>
    </row>
    <row r="67" spans="1:8" ht="31.5">
      <c r="A67" s="146"/>
      <c r="B67" s="94" t="s">
        <v>383</v>
      </c>
      <c r="C67" s="156" t="s">
        <v>382</v>
      </c>
      <c r="D67" s="95">
        <v>340</v>
      </c>
      <c r="E67" s="95">
        <v>315</v>
      </c>
      <c r="F67" s="95">
        <v>339.4</v>
      </c>
      <c r="G67" s="34">
        <f t="shared" si="2"/>
        <v>0.998235294117647</v>
      </c>
      <c r="H67" s="34">
        <f t="shared" si="3"/>
        <v>1.0774603174603175</v>
      </c>
    </row>
    <row r="68" spans="1:9" s="8" customFormat="1" ht="37.5" customHeight="1">
      <c r="A68" s="156"/>
      <c r="B68" s="94" t="s">
        <v>408</v>
      </c>
      <c r="C68" s="156" t="s">
        <v>407</v>
      </c>
      <c r="D68" s="95">
        <v>40</v>
      </c>
      <c r="E68" s="95">
        <v>40</v>
      </c>
      <c r="F68" s="95">
        <v>40</v>
      </c>
      <c r="G68" s="34">
        <f t="shared" si="2"/>
        <v>1</v>
      </c>
      <c r="H68" s="34">
        <f t="shared" si="3"/>
        <v>1</v>
      </c>
      <c r="I68" s="27"/>
    </row>
    <row r="69" spans="1:9" s="8" customFormat="1" ht="27" customHeight="1">
      <c r="A69" s="156"/>
      <c r="B69" s="94" t="s">
        <v>410</v>
      </c>
      <c r="C69" s="156" t="s">
        <v>409</v>
      </c>
      <c r="D69" s="95">
        <v>35</v>
      </c>
      <c r="E69" s="95">
        <v>20</v>
      </c>
      <c r="F69" s="95">
        <v>30.8</v>
      </c>
      <c r="G69" s="34">
        <f t="shared" si="2"/>
        <v>0.88</v>
      </c>
      <c r="H69" s="34">
        <f t="shared" si="3"/>
        <v>1.54</v>
      </c>
      <c r="I69" s="27"/>
    </row>
    <row r="70" spans="1:9" s="8" customFormat="1" ht="37.5" customHeight="1">
      <c r="A70" s="156"/>
      <c r="B70" s="94" t="s">
        <v>389</v>
      </c>
      <c r="C70" s="156" t="s">
        <v>388</v>
      </c>
      <c r="D70" s="95">
        <v>180</v>
      </c>
      <c r="E70" s="95">
        <v>180</v>
      </c>
      <c r="F70" s="95">
        <v>180</v>
      </c>
      <c r="G70" s="34">
        <f t="shared" si="2"/>
        <v>1</v>
      </c>
      <c r="H70" s="34">
        <f t="shared" si="3"/>
        <v>1</v>
      </c>
      <c r="I70" s="27"/>
    </row>
    <row r="71" spans="1:9" s="8" customFormat="1" ht="42" customHeight="1">
      <c r="A71" s="156"/>
      <c r="B71" s="94" t="s">
        <v>395</v>
      </c>
      <c r="C71" s="156" t="s">
        <v>394</v>
      </c>
      <c r="D71" s="95">
        <v>367.6</v>
      </c>
      <c r="E71" s="95">
        <v>219.8</v>
      </c>
      <c r="F71" s="95">
        <v>280</v>
      </c>
      <c r="G71" s="34">
        <f t="shared" si="2"/>
        <v>0.7616974972796517</v>
      </c>
      <c r="H71" s="34">
        <f t="shared" si="3"/>
        <v>1.2738853503184713</v>
      </c>
      <c r="I71" s="27"/>
    </row>
    <row r="72" spans="1:9" s="8" customFormat="1" ht="51.75" customHeight="1">
      <c r="A72" s="156"/>
      <c r="B72" s="94" t="s">
        <v>411</v>
      </c>
      <c r="C72" s="156" t="s">
        <v>412</v>
      </c>
      <c r="D72" s="95">
        <v>25</v>
      </c>
      <c r="E72" s="95">
        <v>25</v>
      </c>
      <c r="F72" s="95">
        <v>25</v>
      </c>
      <c r="G72" s="34">
        <f t="shared" si="2"/>
        <v>1</v>
      </c>
      <c r="H72" s="34">
        <f t="shared" si="3"/>
        <v>1</v>
      </c>
      <c r="I72" s="27"/>
    </row>
    <row r="73" spans="1:9" s="8" customFormat="1" ht="42" customHeight="1">
      <c r="A73" s="156"/>
      <c r="B73" s="94" t="s">
        <v>413</v>
      </c>
      <c r="C73" s="156" t="s">
        <v>414</v>
      </c>
      <c r="D73" s="95">
        <v>161</v>
      </c>
      <c r="E73" s="95">
        <v>161</v>
      </c>
      <c r="F73" s="95">
        <v>160.8</v>
      </c>
      <c r="G73" s="34">
        <f t="shared" si="2"/>
        <v>0.9987577639751554</v>
      </c>
      <c r="H73" s="34">
        <f t="shared" si="3"/>
        <v>0.9987577639751554</v>
      </c>
      <c r="I73" s="27"/>
    </row>
    <row r="74" spans="1:9" s="8" customFormat="1" ht="66" customHeight="1" hidden="1">
      <c r="A74" s="156"/>
      <c r="B74" s="94" t="s">
        <v>416</v>
      </c>
      <c r="C74" s="156" t="s">
        <v>415</v>
      </c>
      <c r="D74" s="95">
        <v>0</v>
      </c>
      <c r="E74" s="95">
        <v>0</v>
      </c>
      <c r="F74" s="95">
        <v>0</v>
      </c>
      <c r="G74" s="34" t="e">
        <f t="shared" si="2"/>
        <v>#DIV/0!</v>
      </c>
      <c r="H74" s="34" t="e">
        <f t="shared" si="3"/>
        <v>#DIV/0!</v>
      </c>
      <c r="I74" s="27"/>
    </row>
    <row r="75" spans="1:9" s="8" customFormat="1" ht="67.5" customHeight="1">
      <c r="A75" s="156"/>
      <c r="B75" s="94" t="s">
        <v>418</v>
      </c>
      <c r="C75" s="156" t="s">
        <v>417</v>
      </c>
      <c r="D75" s="95">
        <v>25</v>
      </c>
      <c r="E75" s="95">
        <v>25</v>
      </c>
      <c r="F75" s="95">
        <v>24.9</v>
      </c>
      <c r="G75" s="34">
        <f t="shared" si="2"/>
        <v>0.996</v>
      </c>
      <c r="H75" s="34">
        <f t="shared" si="3"/>
        <v>0.996</v>
      </c>
      <c r="I75" s="27"/>
    </row>
    <row r="76" spans="1:9" s="8" customFormat="1" ht="27" customHeight="1">
      <c r="A76" s="156"/>
      <c r="B76" s="94" t="s">
        <v>420</v>
      </c>
      <c r="C76" s="156" t="s">
        <v>419</v>
      </c>
      <c r="D76" s="95">
        <v>1000</v>
      </c>
      <c r="E76" s="95">
        <v>1000</v>
      </c>
      <c r="F76" s="95">
        <v>890</v>
      </c>
      <c r="G76" s="34">
        <f t="shared" si="2"/>
        <v>0.89</v>
      </c>
      <c r="H76" s="34">
        <f t="shared" si="3"/>
        <v>0.89</v>
      </c>
      <c r="I76" s="27"/>
    </row>
    <row r="77" spans="1:9" s="8" customFormat="1" ht="31.5" customHeight="1">
      <c r="A77" s="156"/>
      <c r="B77" s="94" t="s">
        <v>422</v>
      </c>
      <c r="C77" s="156" t="s">
        <v>421</v>
      </c>
      <c r="D77" s="95">
        <v>100</v>
      </c>
      <c r="E77" s="95">
        <v>100</v>
      </c>
      <c r="F77" s="95">
        <v>99.3</v>
      </c>
      <c r="G77" s="34">
        <f t="shared" si="2"/>
        <v>0.993</v>
      </c>
      <c r="H77" s="34">
        <f t="shared" si="3"/>
        <v>0.993</v>
      </c>
      <c r="I77" s="27"/>
    </row>
    <row r="78" spans="1:9" s="8" customFormat="1" ht="31.5" customHeight="1">
      <c r="A78" s="156"/>
      <c r="B78" s="94" t="s">
        <v>444</v>
      </c>
      <c r="C78" s="156" t="s">
        <v>442</v>
      </c>
      <c r="D78" s="95">
        <v>20</v>
      </c>
      <c r="E78" s="95">
        <v>20</v>
      </c>
      <c r="F78" s="95">
        <v>20</v>
      </c>
      <c r="G78" s="34">
        <f t="shared" si="2"/>
        <v>1</v>
      </c>
      <c r="H78" s="34">
        <f t="shared" si="3"/>
        <v>1</v>
      </c>
      <c r="I78" s="27"/>
    </row>
    <row r="79" spans="1:9" s="8" customFormat="1" ht="56.25" customHeight="1">
      <c r="A79" s="156"/>
      <c r="B79" s="86" t="s">
        <v>460</v>
      </c>
      <c r="C79" s="146" t="s">
        <v>461</v>
      </c>
      <c r="D79" s="87">
        <f>D81+D82+D89+D80</f>
        <v>500</v>
      </c>
      <c r="E79" s="87">
        <f>E81+E82+E89+E80</f>
        <v>500</v>
      </c>
      <c r="F79" s="87">
        <f>F81+F82+F89+F80</f>
        <v>500</v>
      </c>
      <c r="G79" s="34">
        <f t="shared" si="2"/>
        <v>1</v>
      </c>
      <c r="H79" s="34">
        <f t="shared" si="3"/>
        <v>1</v>
      </c>
      <c r="I79" s="27"/>
    </row>
    <row r="80" spans="1:9" s="8" customFormat="1" ht="67.5" customHeight="1">
      <c r="A80" s="156"/>
      <c r="B80" s="94" t="s">
        <v>552</v>
      </c>
      <c r="C80" s="146" t="s">
        <v>550</v>
      </c>
      <c r="D80" s="87">
        <v>300</v>
      </c>
      <c r="E80" s="87">
        <v>300</v>
      </c>
      <c r="F80" s="87">
        <v>300</v>
      </c>
      <c r="G80" s="34">
        <f t="shared" si="2"/>
        <v>1</v>
      </c>
      <c r="H80" s="34">
        <f t="shared" si="3"/>
        <v>1</v>
      </c>
      <c r="I80" s="27"/>
    </row>
    <row r="81" spans="1:8" ht="147" customHeight="1">
      <c r="A81" s="147"/>
      <c r="B81" s="94" t="s">
        <v>458</v>
      </c>
      <c r="C81" s="160" t="s">
        <v>456</v>
      </c>
      <c r="D81" s="95">
        <v>50</v>
      </c>
      <c r="E81" s="95">
        <v>50</v>
      </c>
      <c r="F81" s="95">
        <v>50</v>
      </c>
      <c r="G81" s="34">
        <f t="shared" si="2"/>
        <v>1</v>
      </c>
      <c r="H81" s="34">
        <f t="shared" si="3"/>
        <v>1</v>
      </c>
    </row>
    <row r="82" spans="1:8" ht="132.75" customHeight="1">
      <c r="A82" s="147"/>
      <c r="B82" s="94" t="s">
        <v>459</v>
      </c>
      <c r="C82" s="160" t="s">
        <v>457</v>
      </c>
      <c r="D82" s="95">
        <v>15</v>
      </c>
      <c r="E82" s="95">
        <v>15</v>
      </c>
      <c r="F82" s="95">
        <v>15</v>
      </c>
      <c r="G82" s="34">
        <f t="shared" si="2"/>
        <v>1</v>
      </c>
      <c r="H82" s="34">
        <f t="shared" si="3"/>
        <v>1</v>
      </c>
    </row>
    <row r="83" spans="1:8" ht="39" customHeight="1" hidden="1">
      <c r="A83" s="161" t="s">
        <v>108</v>
      </c>
      <c r="B83" s="118" t="s">
        <v>106</v>
      </c>
      <c r="C83" s="160" t="s">
        <v>534</v>
      </c>
      <c r="D83" s="87">
        <f aca="true" t="shared" si="4" ref="D83:F84">D84</f>
        <v>0</v>
      </c>
      <c r="E83" s="87">
        <f t="shared" si="4"/>
        <v>0</v>
      </c>
      <c r="F83" s="87">
        <f t="shared" si="4"/>
        <v>0</v>
      </c>
      <c r="G83" s="34" t="e">
        <f t="shared" si="2"/>
        <v>#DIV/0!</v>
      </c>
      <c r="H83" s="34" t="e">
        <f t="shared" si="3"/>
        <v>#DIV/0!</v>
      </c>
    </row>
    <row r="84" spans="1:8" ht="42.75" customHeight="1" hidden="1">
      <c r="A84" s="158" t="s">
        <v>102</v>
      </c>
      <c r="B84" s="119" t="s">
        <v>109</v>
      </c>
      <c r="C84" s="160" t="s">
        <v>535</v>
      </c>
      <c r="D84" s="87">
        <f t="shared" si="4"/>
        <v>0</v>
      </c>
      <c r="E84" s="87">
        <f t="shared" si="4"/>
        <v>0</v>
      </c>
      <c r="F84" s="87">
        <f t="shared" si="4"/>
        <v>0</v>
      </c>
      <c r="G84" s="34" t="e">
        <f t="shared" si="2"/>
        <v>#DIV/0!</v>
      </c>
      <c r="H84" s="34" t="e">
        <f t="shared" si="3"/>
        <v>#DIV/0!</v>
      </c>
    </row>
    <row r="85" spans="1:9" s="8" customFormat="1" ht="42" customHeight="1" hidden="1">
      <c r="A85" s="156"/>
      <c r="B85" s="94" t="s">
        <v>171</v>
      </c>
      <c r="C85" s="160" t="s">
        <v>536</v>
      </c>
      <c r="D85" s="95">
        <v>0</v>
      </c>
      <c r="E85" s="95">
        <v>0</v>
      </c>
      <c r="F85" s="95">
        <v>0</v>
      </c>
      <c r="G85" s="34" t="e">
        <f t="shared" si="2"/>
        <v>#DIV/0!</v>
      </c>
      <c r="H85" s="34" t="e">
        <f t="shared" si="3"/>
        <v>#DIV/0!</v>
      </c>
      <c r="I85" s="27"/>
    </row>
    <row r="86" spans="1:8" ht="17.25" customHeight="1" hidden="1">
      <c r="A86" s="147" t="s">
        <v>37</v>
      </c>
      <c r="B86" s="83" t="s">
        <v>38</v>
      </c>
      <c r="C86" s="160" t="s">
        <v>537</v>
      </c>
      <c r="D86" s="85">
        <f aca="true" t="shared" si="5" ref="D86:F87">D87</f>
        <v>0</v>
      </c>
      <c r="E86" s="85">
        <f t="shared" si="5"/>
        <v>0</v>
      </c>
      <c r="F86" s="85">
        <f t="shared" si="5"/>
        <v>0</v>
      </c>
      <c r="G86" s="34" t="e">
        <f t="shared" si="2"/>
        <v>#DIV/0!</v>
      </c>
      <c r="H86" s="34" t="e">
        <f t="shared" si="3"/>
        <v>#DIV/0!</v>
      </c>
    </row>
    <row r="87" spans="1:8" ht="18.75" customHeight="1" hidden="1">
      <c r="A87" s="146" t="s">
        <v>41</v>
      </c>
      <c r="B87" s="86" t="s">
        <v>42</v>
      </c>
      <c r="C87" s="160" t="s">
        <v>538</v>
      </c>
      <c r="D87" s="87">
        <f t="shared" si="5"/>
        <v>0</v>
      </c>
      <c r="E87" s="87">
        <f t="shared" si="5"/>
        <v>0</v>
      </c>
      <c r="F87" s="87">
        <f t="shared" si="5"/>
        <v>0</v>
      </c>
      <c r="G87" s="34" t="e">
        <f t="shared" si="2"/>
        <v>#DIV/0!</v>
      </c>
      <c r="H87" s="34" t="e">
        <f t="shared" si="3"/>
        <v>#DIV/0!</v>
      </c>
    </row>
    <row r="88" spans="1:9" s="8" customFormat="1" ht="39" customHeight="1" hidden="1">
      <c r="A88" s="156"/>
      <c r="B88" s="94" t="s">
        <v>169</v>
      </c>
      <c r="C88" s="160" t="s">
        <v>539</v>
      </c>
      <c r="D88" s="95">
        <v>0</v>
      </c>
      <c r="E88" s="95">
        <v>0</v>
      </c>
      <c r="F88" s="95">
        <v>0</v>
      </c>
      <c r="G88" s="34" t="e">
        <f t="shared" si="2"/>
        <v>#DIV/0!</v>
      </c>
      <c r="H88" s="34" t="e">
        <f t="shared" si="3"/>
        <v>#DIV/0!</v>
      </c>
      <c r="I88" s="27"/>
    </row>
    <row r="89" spans="1:9" s="8" customFormat="1" ht="144" customHeight="1">
      <c r="A89" s="156"/>
      <c r="B89" s="94" t="s">
        <v>466</v>
      </c>
      <c r="C89" s="160" t="s">
        <v>540</v>
      </c>
      <c r="D89" s="95">
        <v>135</v>
      </c>
      <c r="E89" s="95">
        <v>135</v>
      </c>
      <c r="F89" s="95">
        <v>135</v>
      </c>
      <c r="G89" s="34">
        <f t="shared" si="2"/>
        <v>1</v>
      </c>
      <c r="H89" s="34">
        <f t="shared" si="3"/>
        <v>1</v>
      </c>
      <c r="I89" s="27"/>
    </row>
    <row r="90" spans="1:9" s="8" customFormat="1" ht="20.25" customHeight="1">
      <c r="A90" s="146" t="s">
        <v>37</v>
      </c>
      <c r="B90" s="83" t="s">
        <v>603</v>
      </c>
      <c r="C90" s="160"/>
      <c r="D90" s="95">
        <f>D91</f>
        <v>10.8</v>
      </c>
      <c r="E90" s="95">
        <f>E91</f>
        <v>10.8</v>
      </c>
      <c r="F90" s="95">
        <f>F91</f>
        <v>10.8</v>
      </c>
      <c r="G90" s="34">
        <f t="shared" si="2"/>
        <v>1</v>
      </c>
      <c r="H90" s="34">
        <f t="shared" si="3"/>
        <v>1</v>
      </c>
      <c r="I90" s="27"/>
    </row>
    <row r="91" spans="1:9" s="8" customFormat="1" ht="49.5" customHeight="1">
      <c r="A91" s="146" t="s">
        <v>564</v>
      </c>
      <c r="B91" s="86" t="s">
        <v>565</v>
      </c>
      <c r="C91" s="160"/>
      <c r="D91" s="95">
        <v>10.8</v>
      </c>
      <c r="E91" s="95">
        <v>10.8</v>
      </c>
      <c r="F91" s="95">
        <v>10.8</v>
      </c>
      <c r="G91" s="34">
        <f t="shared" si="2"/>
        <v>1</v>
      </c>
      <c r="H91" s="34">
        <f t="shared" si="3"/>
        <v>1</v>
      </c>
      <c r="I91" s="27"/>
    </row>
    <row r="92" spans="1:8" ht="17.25" customHeight="1">
      <c r="A92" s="147">
        <v>1000</v>
      </c>
      <c r="B92" s="83" t="s">
        <v>49</v>
      </c>
      <c r="C92" s="147"/>
      <c r="D92" s="85">
        <f>D93</f>
        <v>36</v>
      </c>
      <c r="E92" s="85">
        <f>E93</f>
        <v>27</v>
      </c>
      <c r="F92" s="85">
        <f>F93</f>
        <v>36</v>
      </c>
      <c r="G92" s="34">
        <f t="shared" si="2"/>
        <v>1</v>
      </c>
      <c r="H92" s="34">
        <f t="shared" si="3"/>
        <v>1.3333333333333333</v>
      </c>
    </row>
    <row r="93" spans="1:8" ht="16.5" customHeight="1">
      <c r="A93" s="146">
        <v>1001</v>
      </c>
      <c r="B93" s="86" t="s">
        <v>146</v>
      </c>
      <c r="C93" s="146" t="s">
        <v>194</v>
      </c>
      <c r="D93" s="87">
        <v>36</v>
      </c>
      <c r="E93" s="87">
        <v>27</v>
      </c>
      <c r="F93" s="87">
        <v>36</v>
      </c>
      <c r="G93" s="34">
        <f t="shared" si="2"/>
        <v>1</v>
      </c>
      <c r="H93" s="34">
        <f t="shared" si="3"/>
        <v>1.3333333333333333</v>
      </c>
    </row>
    <row r="94" spans="1:8" ht="30.75" customHeight="1">
      <c r="A94" s="147"/>
      <c r="B94" s="83" t="s">
        <v>84</v>
      </c>
      <c r="C94" s="147"/>
      <c r="D94" s="87">
        <f>D95</f>
        <v>535</v>
      </c>
      <c r="E94" s="87">
        <f>E95</f>
        <v>524.5</v>
      </c>
      <c r="F94" s="87">
        <f>F95</f>
        <v>535</v>
      </c>
      <c r="G94" s="34">
        <f t="shared" si="2"/>
        <v>1</v>
      </c>
      <c r="H94" s="34">
        <f t="shared" si="3"/>
        <v>1.0200190657769304</v>
      </c>
    </row>
    <row r="95" spans="1:9" s="8" customFormat="1" ht="36.75" customHeight="1">
      <c r="A95" s="156"/>
      <c r="B95" s="94" t="s">
        <v>85</v>
      </c>
      <c r="C95" s="156" t="s">
        <v>156</v>
      </c>
      <c r="D95" s="95">
        <v>535</v>
      </c>
      <c r="E95" s="95">
        <v>524.5</v>
      </c>
      <c r="F95" s="95">
        <v>535</v>
      </c>
      <c r="G95" s="34">
        <f t="shared" si="2"/>
        <v>1</v>
      </c>
      <c r="H95" s="34">
        <f t="shared" si="3"/>
        <v>1.0200190657769304</v>
      </c>
      <c r="I95" s="27"/>
    </row>
    <row r="96" spans="1:8" ht="18.75">
      <c r="A96" s="147"/>
      <c r="B96" s="83" t="s">
        <v>55</v>
      </c>
      <c r="C96" s="88"/>
      <c r="D96" s="85">
        <f>D34+D45+D47+D57+D61++D83+D86+D92+D94+D90</f>
        <v>8270.9</v>
      </c>
      <c r="E96" s="85">
        <f>E34+E45+E47+E57+E61++E83+E86+E92+E94+E90</f>
        <v>6928.8</v>
      </c>
      <c r="F96" s="85">
        <f>F34+F45+F47+F57+F61++F83+F86+F92+F94+F90</f>
        <v>7618.400000000001</v>
      </c>
      <c r="G96" s="34">
        <f t="shared" si="2"/>
        <v>0.9211089482402158</v>
      </c>
      <c r="H96" s="34">
        <f t="shared" si="3"/>
        <v>1.0995266135550168</v>
      </c>
    </row>
    <row r="97" spans="1:8" ht="15.75" customHeight="1">
      <c r="A97" s="162"/>
      <c r="B97" s="86" t="s">
        <v>70</v>
      </c>
      <c r="C97" s="146"/>
      <c r="D97" s="120">
        <f>D94</f>
        <v>535</v>
      </c>
      <c r="E97" s="120">
        <f>E94</f>
        <v>524.5</v>
      </c>
      <c r="F97" s="120">
        <f>F94</f>
        <v>535</v>
      </c>
      <c r="G97" s="34">
        <f t="shared" si="2"/>
        <v>1</v>
      </c>
      <c r="H97" s="34">
        <f t="shared" si="3"/>
        <v>1.0200190657769304</v>
      </c>
    </row>
    <row r="98" spans="1:10" ht="18">
      <c r="A98" s="163"/>
      <c r="J98" s="22"/>
    </row>
    <row r="99" spans="1:6" ht="18">
      <c r="A99" s="163"/>
      <c r="B99" s="123" t="s">
        <v>275</v>
      </c>
      <c r="C99" s="42"/>
      <c r="F99" s="37">
        <v>2028.3</v>
      </c>
    </row>
    <row r="100" spans="1:3" ht="18">
      <c r="A100" s="163"/>
      <c r="B100" s="123"/>
      <c r="C100" s="42"/>
    </row>
    <row r="101" spans="1:3" ht="18" hidden="1">
      <c r="A101" s="163"/>
      <c r="B101" s="123" t="s">
        <v>71</v>
      </c>
      <c r="C101" s="42"/>
    </row>
    <row r="102" spans="1:3" ht="18" hidden="1">
      <c r="A102" s="163"/>
      <c r="B102" s="123" t="s">
        <v>72</v>
      </c>
      <c r="C102" s="42"/>
    </row>
    <row r="103" spans="1:3" ht="18" hidden="1">
      <c r="A103" s="163"/>
      <c r="B103" s="123"/>
      <c r="C103" s="42"/>
    </row>
    <row r="104" spans="1:3" ht="18" hidden="1">
      <c r="A104" s="163"/>
      <c r="B104" s="123" t="s">
        <v>73</v>
      </c>
      <c r="C104" s="42"/>
    </row>
    <row r="105" spans="1:3" ht="18" hidden="1">
      <c r="A105" s="163"/>
      <c r="B105" s="123" t="s">
        <v>74</v>
      </c>
      <c r="C105" s="42"/>
    </row>
    <row r="106" spans="1:3" ht="18" hidden="1">
      <c r="A106" s="163"/>
      <c r="B106" s="123"/>
      <c r="C106" s="42"/>
    </row>
    <row r="107" spans="1:3" ht="18" hidden="1">
      <c r="A107" s="163"/>
      <c r="B107" s="123" t="s">
        <v>75</v>
      </c>
      <c r="C107" s="42"/>
    </row>
    <row r="108" spans="1:3" ht="18" hidden="1">
      <c r="A108" s="163"/>
      <c r="B108" s="123" t="s">
        <v>76</v>
      </c>
      <c r="C108" s="42"/>
    </row>
    <row r="109" spans="1:3" ht="18" hidden="1">
      <c r="A109" s="163"/>
      <c r="B109" s="123"/>
      <c r="C109" s="42"/>
    </row>
    <row r="110" spans="1:3" ht="18" hidden="1">
      <c r="A110" s="163"/>
      <c r="B110" s="123" t="s">
        <v>77</v>
      </c>
      <c r="C110" s="42"/>
    </row>
    <row r="111" spans="1:3" ht="18" hidden="1">
      <c r="A111" s="163"/>
      <c r="B111" s="123" t="s">
        <v>78</v>
      </c>
      <c r="C111" s="42"/>
    </row>
    <row r="112" spans="1:3" ht="18" hidden="1">
      <c r="A112" s="163"/>
      <c r="B112" s="123"/>
      <c r="C112" s="42"/>
    </row>
    <row r="113" spans="1:3" ht="18" hidden="1">
      <c r="A113" s="163"/>
      <c r="B113" s="123"/>
      <c r="C113" s="42"/>
    </row>
    <row r="114" spans="1:8" ht="18">
      <c r="A114" s="163"/>
      <c r="B114" s="123" t="s">
        <v>79</v>
      </c>
      <c r="C114" s="42"/>
      <c r="F114" s="36">
        <f>F99+F29-F96</f>
        <v>2593.8999999999987</v>
      </c>
      <c r="H114" s="36"/>
    </row>
    <row r="115" ht="18">
      <c r="A115" s="163"/>
    </row>
    <row r="116" spans="1:8" ht="15">
      <c r="A116" s="163"/>
      <c r="D116" s="23"/>
      <c r="E116" s="23"/>
      <c r="F116" s="23"/>
      <c r="G116" s="23"/>
      <c r="H116" s="23"/>
    </row>
    <row r="117" spans="1:8" ht="15.75">
      <c r="A117" s="163"/>
      <c r="B117" s="123" t="s">
        <v>80</v>
      </c>
      <c r="C117" s="42"/>
      <c r="D117" s="23"/>
      <c r="E117" s="23"/>
      <c r="F117" s="23"/>
      <c r="G117" s="23"/>
      <c r="H117" s="23"/>
    </row>
    <row r="118" spans="1:8" ht="15.75">
      <c r="A118" s="163"/>
      <c r="B118" s="123" t="s">
        <v>81</v>
      </c>
      <c r="C118" s="42"/>
      <c r="D118" s="23"/>
      <c r="E118" s="23"/>
      <c r="F118" s="23"/>
      <c r="G118" s="23"/>
      <c r="H118" s="23"/>
    </row>
    <row r="119" spans="1:8" ht="15.75">
      <c r="A119" s="163"/>
      <c r="B119" s="123" t="s">
        <v>82</v>
      </c>
      <c r="C119" s="42"/>
      <c r="D119" s="23"/>
      <c r="E119" s="23"/>
      <c r="F119" s="23"/>
      <c r="G119" s="23"/>
      <c r="H119" s="23"/>
    </row>
  </sheetData>
  <sheetProtection/>
  <mergeCells count="16">
    <mergeCell ref="A32:A33"/>
    <mergeCell ref="B32:B33"/>
    <mergeCell ref="D32:D33"/>
    <mergeCell ref="H32:H33"/>
    <mergeCell ref="E32:E33"/>
    <mergeCell ref="C32:C33"/>
    <mergeCell ref="A1:H1"/>
    <mergeCell ref="G2:G3"/>
    <mergeCell ref="G32:G33"/>
    <mergeCell ref="A31:H31"/>
    <mergeCell ref="F32:F33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119"/>
  <sheetViews>
    <sheetView zoomScalePageLayoutView="0" workbookViewId="0" topLeftCell="A1">
      <selection activeCell="C4" sqref="C1:C16384"/>
    </sheetView>
  </sheetViews>
  <sheetFormatPr defaultColWidth="9.140625" defaultRowHeight="12.75"/>
  <cols>
    <col min="1" max="1" width="7.8515625" style="121" customWidth="1"/>
    <col min="2" max="2" width="38.140625" style="121" customWidth="1"/>
    <col min="3" max="3" width="12.7109375" style="163" hidden="1" customWidth="1"/>
    <col min="4" max="4" width="11.7109375" style="37" customWidth="1"/>
    <col min="5" max="5" width="12.7109375" style="37" hidden="1" customWidth="1"/>
    <col min="6" max="6" width="13.140625" style="37" customWidth="1"/>
    <col min="7" max="7" width="12.00390625" style="37" customWidth="1"/>
    <col min="8" max="8" width="11.140625" style="37" hidden="1" customWidth="1"/>
    <col min="9" max="9" width="9.140625" style="23" customWidth="1"/>
    <col min="10" max="16384" width="9.140625" style="1" customWidth="1"/>
  </cols>
  <sheetData>
    <row r="1" spans="1:9" s="4" customFormat="1" ht="52.5" customHeight="1">
      <c r="A1" s="71" t="s">
        <v>700</v>
      </c>
      <c r="B1" s="71"/>
      <c r="C1" s="71"/>
      <c r="D1" s="71"/>
      <c r="E1" s="71"/>
      <c r="F1" s="71"/>
      <c r="G1" s="71"/>
      <c r="H1" s="71"/>
      <c r="I1" s="30"/>
    </row>
    <row r="2" spans="1:8" ht="12.75" customHeight="1">
      <c r="A2" s="82"/>
      <c r="B2" s="69" t="s">
        <v>2</v>
      </c>
      <c r="C2" s="164"/>
      <c r="D2" s="80" t="s">
        <v>3</v>
      </c>
      <c r="E2" s="69" t="s">
        <v>633</v>
      </c>
      <c r="F2" s="80" t="s">
        <v>4</v>
      </c>
      <c r="G2" s="69" t="s">
        <v>262</v>
      </c>
      <c r="H2" s="69" t="s">
        <v>262</v>
      </c>
    </row>
    <row r="3" spans="1:8" ht="51" customHeight="1">
      <c r="A3" s="82"/>
      <c r="B3" s="70"/>
      <c r="C3" s="165"/>
      <c r="D3" s="80"/>
      <c r="E3" s="70"/>
      <c r="F3" s="80"/>
      <c r="G3" s="70"/>
      <c r="H3" s="70"/>
    </row>
    <row r="4" spans="1:8" ht="18.75">
      <c r="A4" s="82"/>
      <c r="B4" s="83" t="s">
        <v>69</v>
      </c>
      <c r="C4" s="145"/>
      <c r="D4" s="85">
        <f>D5+D6+D7+D8+D9+D10+D11+D12+D13+D14+D15+D16+D19+D20+D21+D22+D23+D18</f>
        <v>5015.8</v>
      </c>
      <c r="E4" s="85">
        <f>E5+E6+E7+E8+E9+E10+E11+E12+E13+E14+E15+E16+E19+E20+E21+E22+E18</f>
        <v>2121.8</v>
      </c>
      <c r="F4" s="85">
        <f>F5+F7+F8+F9+F10+F17+F18+F19+F24</f>
        <v>6066.400000000001</v>
      </c>
      <c r="G4" s="34">
        <f aca="true" t="shared" si="0" ref="G4:G34">F4/D4</f>
        <v>1.2094581123649268</v>
      </c>
      <c r="H4" s="34">
        <f aca="true" t="shared" si="1" ref="H4:H34">F4/E4</f>
        <v>2.8590819115845036</v>
      </c>
    </row>
    <row r="5" spans="1:8" ht="25.5" customHeight="1">
      <c r="A5" s="82"/>
      <c r="B5" s="119" t="s">
        <v>314</v>
      </c>
      <c r="C5" s="146"/>
      <c r="D5" s="87">
        <v>170</v>
      </c>
      <c r="E5" s="87">
        <v>90</v>
      </c>
      <c r="F5" s="87">
        <v>204.7</v>
      </c>
      <c r="G5" s="34">
        <f t="shared" si="0"/>
        <v>1.2041176470588235</v>
      </c>
      <c r="H5" s="34">
        <f t="shared" si="1"/>
        <v>2.2744444444444443</v>
      </c>
    </row>
    <row r="6" spans="1:8" ht="21" customHeight="1" hidden="1">
      <c r="A6" s="82"/>
      <c r="B6" s="119" t="s">
        <v>178</v>
      </c>
      <c r="C6" s="146"/>
      <c r="D6" s="87">
        <v>0</v>
      </c>
      <c r="E6" s="87">
        <v>0</v>
      </c>
      <c r="F6" s="87">
        <v>0</v>
      </c>
      <c r="G6" s="34" t="e">
        <f t="shared" si="0"/>
        <v>#DIV/0!</v>
      </c>
      <c r="H6" s="34" t="e">
        <f t="shared" si="1"/>
        <v>#DIV/0!</v>
      </c>
    </row>
    <row r="7" spans="1:8" ht="18.75">
      <c r="A7" s="82"/>
      <c r="B7" s="119" t="s">
        <v>6</v>
      </c>
      <c r="C7" s="146"/>
      <c r="D7" s="87">
        <v>1679.8</v>
      </c>
      <c r="E7" s="87">
        <v>1169.8</v>
      </c>
      <c r="F7" s="87">
        <v>2119.4</v>
      </c>
      <c r="G7" s="34">
        <f t="shared" si="0"/>
        <v>1.261697821169187</v>
      </c>
      <c r="H7" s="34">
        <f t="shared" si="1"/>
        <v>1.8117626944776886</v>
      </c>
    </row>
    <row r="8" spans="1:8" ht="18.75">
      <c r="A8" s="82"/>
      <c r="B8" s="119" t="s">
        <v>325</v>
      </c>
      <c r="C8" s="146"/>
      <c r="D8" s="87">
        <v>161</v>
      </c>
      <c r="E8" s="87">
        <v>15</v>
      </c>
      <c r="F8" s="87">
        <v>141.2</v>
      </c>
      <c r="G8" s="34">
        <f t="shared" si="0"/>
        <v>0.8770186335403726</v>
      </c>
      <c r="H8" s="34">
        <f t="shared" si="1"/>
        <v>9.413333333333332</v>
      </c>
    </row>
    <row r="9" spans="1:8" ht="18.75">
      <c r="A9" s="82"/>
      <c r="B9" s="119" t="s">
        <v>8</v>
      </c>
      <c r="C9" s="146"/>
      <c r="D9" s="87">
        <v>2970</v>
      </c>
      <c r="E9" s="87">
        <v>820</v>
      </c>
      <c r="F9" s="87">
        <v>3505.3</v>
      </c>
      <c r="G9" s="34">
        <f t="shared" si="0"/>
        <v>1.1802356902356903</v>
      </c>
      <c r="H9" s="34">
        <f t="shared" si="1"/>
        <v>4.274756097560976</v>
      </c>
    </row>
    <row r="10" spans="1:8" ht="18.75">
      <c r="A10" s="82"/>
      <c r="B10" s="119" t="s">
        <v>317</v>
      </c>
      <c r="C10" s="146"/>
      <c r="D10" s="87">
        <v>15</v>
      </c>
      <c r="E10" s="87">
        <v>9</v>
      </c>
      <c r="F10" s="87">
        <v>27.7</v>
      </c>
      <c r="G10" s="34">
        <f t="shared" si="0"/>
        <v>1.8466666666666667</v>
      </c>
      <c r="H10" s="34">
        <f t="shared" si="1"/>
        <v>3.0777777777777775</v>
      </c>
    </row>
    <row r="11" spans="1:8" ht="31.5" hidden="1">
      <c r="A11" s="82"/>
      <c r="B11" s="119" t="s">
        <v>9</v>
      </c>
      <c r="C11" s="146"/>
      <c r="D11" s="87">
        <v>0</v>
      </c>
      <c r="E11" s="87">
        <v>0</v>
      </c>
      <c r="F11" s="87">
        <v>0</v>
      </c>
      <c r="G11" s="34" t="e">
        <f t="shared" si="0"/>
        <v>#DIV/0!</v>
      </c>
      <c r="H11" s="34" t="e">
        <f t="shared" si="1"/>
        <v>#DIV/0!</v>
      </c>
    </row>
    <row r="12" spans="1:8" ht="18.75" hidden="1">
      <c r="A12" s="82"/>
      <c r="B12" s="119" t="s">
        <v>10</v>
      </c>
      <c r="C12" s="146"/>
      <c r="D12" s="87">
        <v>0</v>
      </c>
      <c r="E12" s="87">
        <v>0</v>
      </c>
      <c r="F12" s="87">
        <v>0</v>
      </c>
      <c r="G12" s="34" t="e">
        <f t="shared" si="0"/>
        <v>#DIV/0!</v>
      </c>
      <c r="H12" s="34" t="e">
        <f t="shared" si="1"/>
        <v>#DIV/0!</v>
      </c>
    </row>
    <row r="13" spans="1:8" ht="31.5" customHeight="1" hidden="1">
      <c r="A13" s="82"/>
      <c r="B13" s="119" t="s">
        <v>328</v>
      </c>
      <c r="C13" s="146"/>
      <c r="D13" s="87">
        <v>0</v>
      </c>
      <c r="E13" s="87">
        <v>0</v>
      </c>
      <c r="F13" s="87">
        <v>0</v>
      </c>
      <c r="G13" s="34" t="e">
        <f t="shared" si="0"/>
        <v>#DIV/0!</v>
      </c>
      <c r="H13" s="34" t="e">
        <f t="shared" si="1"/>
        <v>#DIV/0!</v>
      </c>
    </row>
    <row r="14" spans="1:8" ht="16.5" customHeight="1" hidden="1">
      <c r="A14" s="82"/>
      <c r="B14" s="119" t="s">
        <v>13</v>
      </c>
      <c r="C14" s="146"/>
      <c r="D14" s="87">
        <v>0</v>
      </c>
      <c r="E14" s="87">
        <v>0</v>
      </c>
      <c r="F14" s="87">
        <v>0</v>
      </c>
      <c r="G14" s="34" t="e">
        <f t="shared" si="0"/>
        <v>#DIV/0!</v>
      </c>
      <c r="H14" s="34" t="e">
        <f t="shared" si="1"/>
        <v>#DIV/0!</v>
      </c>
    </row>
    <row r="15" spans="1:8" ht="18" customHeight="1" hidden="1">
      <c r="A15" s="82"/>
      <c r="B15" s="119" t="s">
        <v>14</v>
      </c>
      <c r="C15" s="146"/>
      <c r="D15" s="87">
        <v>0</v>
      </c>
      <c r="E15" s="87">
        <v>0</v>
      </c>
      <c r="F15" s="87">
        <v>0</v>
      </c>
      <c r="G15" s="34" t="e">
        <f t="shared" si="0"/>
        <v>#DIV/0!</v>
      </c>
      <c r="H15" s="34" t="e">
        <f t="shared" si="1"/>
        <v>#DIV/0!</v>
      </c>
    </row>
    <row r="16" spans="1:8" ht="20.25" customHeight="1" hidden="1">
      <c r="A16" s="82"/>
      <c r="B16" s="119" t="s">
        <v>15</v>
      </c>
      <c r="C16" s="146"/>
      <c r="D16" s="87">
        <v>0</v>
      </c>
      <c r="E16" s="87">
        <v>0</v>
      </c>
      <c r="F16" s="87">
        <v>0</v>
      </c>
      <c r="G16" s="34" t="e">
        <f t="shared" si="0"/>
        <v>#DIV/0!</v>
      </c>
      <c r="H16" s="34" t="e">
        <f t="shared" si="1"/>
        <v>#DIV/0!</v>
      </c>
    </row>
    <row r="17" spans="1:8" ht="20.25" customHeight="1">
      <c r="A17" s="82"/>
      <c r="B17" s="119" t="s">
        <v>328</v>
      </c>
      <c r="C17" s="146"/>
      <c r="D17" s="87">
        <v>0</v>
      </c>
      <c r="E17" s="87">
        <v>0</v>
      </c>
      <c r="F17" s="87">
        <v>18</v>
      </c>
      <c r="G17" s="34">
        <v>0</v>
      </c>
      <c r="H17" s="34">
        <v>0</v>
      </c>
    </row>
    <row r="18" spans="1:8" ht="34.5" customHeight="1">
      <c r="A18" s="82"/>
      <c r="B18" s="86" t="s">
        <v>309</v>
      </c>
      <c r="C18" s="146"/>
      <c r="D18" s="87">
        <v>10</v>
      </c>
      <c r="E18" s="87">
        <v>8</v>
      </c>
      <c r="F18" s="87">
        <v>13.5</v>
      </c>
      <c r="G18" s="34">
        <f t="shared" si="0"/>
        <v>1.35</v>
      </c>
      <c r="H18" s="34">
        <f t="shared" si="1"/>
        <v>1.6875</v>
      </c>
    </row>
    <row r="19" spans="1:8" ht="31.5">
      <c r="A19" s="82"/>
      <c r="B19" s="119" t="s">
        <v>334</v>
      </c>
      <c r="C19" s="146"/>
      <c r="D19" s="87">
        <v>10</v>
      </c>
      <c r="E19" s="87">
        <v>10</v>
      </c>
      <c r="F19" s="87">
        <v>19.1</v>
      </c>
      <c r="G19" s="34">
        <f t="shared" si="0"/>
        <v>1.9100000000000001</v>
      </c>
      <c r="H19" s="34">
        <f t="shared" si="1"/>
        <v>1.9100000000000001</v>
      </c>
    </row>
    <row r="20" spans="1:8" ht="31.5" hidden="1">
      <c r="A20" s="82"/>
      <c r="B20" s="86" t="s">
        <v>190</v>
      </c>
      <c r="C20" s="146"/>
      <c r="D20" s="87">
        <v>0</v>
      </c>
      <c r="E20" s="87">
        <v>0</v>
      </c>
      <c r="F20" s="87">
        <v>0</v>
      </c>
      <c r="G20" s="34" t="e">
        <f t="shared" si="0"/>
        <v>#DIV/0!</v>
      </c>
      <c r="H20" s="34" t="e">
        <f t="shared" si="1"/>
        <v>#DIV/0!</v>
      </c>
    </row>
    <row r="21" spans="1:8" ht="18.75" hidden="1">
      <c r="A21" s="82"/>
      <c r="B21" s="86" t="s">
        <v>100</v>
      </c>
      <c r="C21" s="146"/>
      <c r="D21" s="87">
        <v>0</v>
      </c>
      <c r="E21" s="87">
        <v>0</v>
      </c>
      <c r="F21" s="87">
        <v>0</v>
      </c>
      <c r="G21" s="34" t="e">
        <f t="shared" si="0"/>
        <v>#DIV/0!</v>
      </c>
      <c r="H21" s="34" t="e">
        <f t="shared" si="1"/>
        <v>#DIV/0!</v>
      </c>
    </row>
    <row r="22" spans="1:8" ht="18.75" hidden="1">
      <c r="A22" s="82"/>
      <c r="B22" s="86" t="s">
        <v>18</v>
      </c>
      <c r="C22" s="146"/>
      <c r="D22" s="87">
        <v>0</v>
      </c>
      <c r="E22" s="87">
        <v>0</v>
      </c>
      <c r="F22" s="87">
        <v>0</v>
      </c>
      <c r="G22" s="34" t="e">
        <f t="shared" si="0"/>
        <v>#DIV/0!</v>
      </c>
      <c r="H22" s="34" t="e">
        <f t="shared" si="1"/>
        <v>#DIV/0!</v>
      </c>
    </row>
    <row r="23" spans="1:8" ht="31.5" hidden="1">
      <c r="A23" s="82"/>
      <c r="B23" s="86" t="s">
        <v>323</v>
      </c>
      <c r="C23" s="146"/>
      <c r="D23" s="87">
        <v>0</v>
      </c>
      <c r="E23" s="87">
        <v>0</v>
      </c>
      <c r="F23" s="87">
        <v>0</v>
      </c>
      <c r="G23" s="34" t="e">
        <f t="shared" si="0"/>
        <v>#DIV/0!</v>
      </c>
      <c r="H23" s="34" t="e">
        <f t="shared" si="1"/>
        <v>#DIV/0!</v>
      </c>
    </row>
    <row r="24" spans="1:8" ht="31.5">
      <c r="A24" s="82"/>
      <c r="B24" s="86" t="s">
        <v>327</v>
      </c>
      <c r="C24" s="146"/>
      <c r="D24" s="87"/>
      <c r="E24" s="87"/>
      <c r="F24" s="87">
        <v>17.5</v>
      </c>
      <c r="G24" s="34">
        <v>0</v>
      </c>
      <c r="H24" s="34">
        <v>0</v>
      </c>
    </row>
    <row r="25" spans="1:8" ht="31.5">
      <c r="A25" s="82"/>
      <c r="B25" s="83" t="s">
        <v>19</v>
      </c>
      <c r="C25" s="147"/>
      <c r="D25" s="87">
        <f>D26+D27+D28+D31+D32+D30+D29</f>
        <v>696.2</v>
      </c>
      <c r="E25" s="87">
        <f>E26+E27+E28+E31+E32+E30+E29</f>
        <v>472.7</v>
      </c>
      <c r="F25" s="87">
        <f>F26+F27+F28+F31+F32+F30+F29</f>
        <v>696.2</v>
      </c>
      <c r="G25" s="34">
        <f t="shared" si="0"/>
        <v>1</v>
      </c>
      <c r="H25" s="34">
        <f t="shared" si="1"/>
        <v>1.472815739369579</v>
      </c>
    </row>
    <row r="26" spans="1:8" ht="18.75">
      <c r="A26" s="82"/>
      <c r="B26" s="86" t="s">
        <v>20</v>
      </c>
      <c r="C26" s="146"/>
      <c r="D26" s="87">
        <v>110.7</v>
      </c>
      <c r="E26" s="87">
        <v>83</v>
      </c>
      <c r="F26" s="87">
        <v>110.7</v>
      </c>
      <c r="G26" s="34">
        <f t="shared" si="0"/>
        <v>1</v>
      </c>
      <c r="H26" s="34">
        <f t="shared" si="1"/>
        <v>1.3337349397590361</v>
      </c>
    </row>
    <row r="27" spans="1:8" ht="18.75">
      <c r="A27" s="82"/>
      <c r="B27" s="86" t="s">
        <v>86</v>
      </c>
      <c r="C27" s="146"/>
      <c r="D27" s="87">
        <v>82.9</v>
      </c>
      <c r="E27" s="87">
        <v>62.2</v>
      </c>
      <c r="F27" s="87">
        <v>82.9</v>
      </c>
      <c r="G27" s="34">
        <f t="shared" si="0"/>
        <v>1</v>
      </c>
      <c r="H27" s="34">
        <f t="shared" si="1"/>
        <v>1.3327974276527332</v>
      </c>
    </row>
    <row r="28" spans="1:8" ht="87" customHeight="1" hidden="1">
      <c r="A28" s="82"/>
      <c r="B28" s="86" t="s">
        <v>449</v>
      </c>
      <c r="C28" s="146"/>
      <c r="D28" s="87">
        <v>0</v>
      </c>
      <c r="E28" s="87">
        <v>0</v>
      </c>
      <c r="F28" s="87">
        <v>0</v>
      </c>
      <c r="G28" s="34" t="e">
        <f t="shared" si="0"/>
        <v>#DIV/0!</v>
      </c>
      <c r="H28" s="34" t="e">
        <f t="shared" si="1"/>
        <v>#DIV/0!</v>
      </c>
    </row>
    <row r="29" spans="1:8" ht="87" customHeight="1">
      <c r="A29" s="82"/>
      <c r="B29" s="86" t="s">
        <v>696</v>
      </c>
      <c r="C29" s="146"/>
      <c r="D29" s="87">
        <v>52.6</v>
      </c>
      <c r="E29" s="87"/>
      <c r="F29" s="87">
        <v>52.6</v>
      </c>
      <c r="G29" s="34">
        <f t="shared" si="0"/>
        <v>1</v>
      </c>
      <c r="H29" s="34"/>
    </row>
    <row r="30" spans="1:8" ht="87" customHeight="1">
      <c r="A30" s="82"/>
      <c r="B30" s="86" t="s">
        <v>578</v>
      </c>
      <c r="C30" s="146"/>
      <c r="D30" s="87">
        <v>350</v>
      </c>
      <c r="E30" s="87">
        <v>227.5</v>
      </c>
      <c r="F30" s="87">
        <v>350</v>
      </c>
      <c r="G30" s="34">
        <f t="shared" si="0"/>
        <v>1</v>
      </c>
      <c r="H30" s="34">
        <f t="shared" si="1"/>
        <v>1.5384615384615385</v>
      </c>
    </row>
    <row r="31" spans="1:8" ht="48" customHeight="1">
      <c r="A31" s="82"/>
      <c r="B31" s="86" t="s">
        <v>486</v>
      </c>
      <c r="C31" s="146"/>
      <c r="D31" s="87">
        <v>85</v>
      </c>
      <c r="E31" s="87">
        <v>85</v>
      </c>
      <c r="F31" s="87">
        <v>85</v>
      </c>
      <c r="G31" s="34">
        <f t="shared" si="0"/>
        <v>1</v>
      </c>
      <c r="H31" s="34">
        <f t="shared" si="1"/>
        <v>1</v>
      </c>
    </row>
    <row r="32" spans="1:8" ht="37.5" customHeight="1">
      <c r="A32" s="82"/>
      <c r="B32" s="86" t="s">
        <v>487</v>
      </c>
      <c r="C32" s="146"/>
      <c r="D32" s="87">
        <v>15</v>
      </c>
      <c r="E32" s="87">
        <v>15</v>
      </c>
      <c r="F32" s="87">
        <v>15</v>
      </c>
      <c r="G32" s="34">
        <f t="shared" si="0"/>
        <v>1</v>
      </c>
      <c r="H32" s="34">
        <f t="shared" si="1"/>
        <v>1</v>
      </c>
    </row>
    <row r="33" spans="1:8" ht="18.75">
      <c r="A33" s="82"/>
      <c r="B33" s="83" t="s">
        <v>23</v>
      </c>
      <c r="C33" s="149"/>
      <c r="D33" s="87">
        <f>D4+D25</f>
        <v>5712</v>
      </c>
      <c r="E33" s="87">
        <f>E4+E25</f>
        <v>2594.5</v>
      </c>
      <c r="F33" s="87">
        <f>F4+F25</f>
        <v>6762.6</v>
      </c>
      <c r="G33" s="34">
        <f t="shared" si="0"/>
        <v>1.1839285714285714</v>
      </c>
      <c r="H33" s="34">
        <f t="shared" si="1"/>
        <v>2.606513779148198</v>
      </c>
    </row>
    <row r="34" spans="1:8" ht="18.75" hidden="1">
      <c r="A34" s="82"/>
      <c r="B34" s="86" t="s">
        <v>92</v>
      </c>
      <c r="C34" s="146"/>
      <c r="D34" s="87">
        <f>D4</f>
        <v>5015.8</v>
      </c>
      <c r="E34" s="87">
        <f>E4</f>
        <v>2121.8</v>
      </c>
      <c r="F34" s="87">
        <f>F4</f>
        <v>6066.400000000001</v>
      </c>
      <c r="G34" s="34">
        <f t="shared" si="0"/>
        <v>1.2094581123649268</v>
      </c>
      <c r="H34" s="34">
        <f t="shared" si="1"/>
        <v>2.8590819115845036</v>
      </c>
    </row>
    <row r="35" spans="1:8" ht="12.75">
      <c r="A35" s="62"/>
      <c r="B35" s="72"/>
      <c r="C35" s="72"/>
      <c r="D35" s="72"/>
      <c r="E35" s="72"/>
      <c r="F35" s="72"/>
      <c r="G35" s="72"/>
      <c r="H35" s="73"/>
    </row>
    <row r="36" spans="1:8" ht="15" customHeight="1">
      <c r="A36" s="166" t="s">
        <v>133</v>
      </c>
      <c r="B36" s="167" t="s">
        <v>24</v>
      </c>
      <c r="C36" s="164" t="s">
        <v>155</v>
      </c>
      <c r="D36" s="91" t="s">
        <v>3</v>
      </c>
      <c r="E36" s="67" t="s">
        <v>633</v>
      </c>
      <c r="F36" s="91" t="s">
        <v>4</v>
      </c>
      <c r="G36" s="67" t="s">
        <v>262</v>
      </c>
      <c r="H36" s="67" t="s">
        <v>634</v>
      </c>
    </row>
    <row r="37" spans="1:8" ht="46.5" customHeight="1">
      <c r="A37" s="166"/>
      <c r="B37" s="167"/>
      <c r="C37" s="165"/>
      <c r="D37" s="91"/>
      <c r="E37" s="68"/>
      <c r="F37" s="91"/>
      <c r="G37" s="68"/>
      <c r="H37" s="68"/>
    </row>
    <row r="38" spans="1:8" ht="39.75" customHeight="1">
      <c r="A38" s="88" t="s">
        <v>56</v>
      </c>
      <c r="B38" s="83" t="s">
        <v>25</v>
      </c>
      <c r="C38" s="147"/>
      <c r="D38" s="85">
        <f>D39+D42+D43+D40</f>
        <v>3336</v>
      </c>
      <c r="E38" s="85">
        <f>E39+E42+E43+E40</f>
        <v>2516.5</v>
      </c>
      <c r="F38" s="85">
        <f>F39+F42+F43+F40</f>
        <v>3006.2</v>
      </c>
      <c r="G38" s="34">
        <f>F38/D38</f>
        <v>0.9011390887290167</v>
      </c>
      <c r="H38" s="34">
        <f>F38/E38</f>
        <v>1.1945956685873236</v>
      </c>
    </row>
    <row r="39" spans="1:8" ht="102.75" customHeight="1">
      <c r="A39" s="84" t="s">
        <v>59</v>
      </c>
      <c r="B39" s="86" t="s">
        <v>136</v>
      </c>
      <c r="C39" s="146" t="s">
        <v>59</v>
      </c>
      <c r="D39" s="87">
        <v>3316</v>
      </c>
      <c r="E39" s="87">
        <v>2498.9</v>
      </c>
      <c r="F39" s="87">
        <v>3004.6</v>
      </c>
      <c r="G39" s="34">
        <f aca="true" t="shared" si="2" ref="G39:G96">F39/D39</f>
        <v>0.9060916767189384</v>
      </c>
      <c r="H39" s="34">
        <f aca="true" t="shared" si="3" ref="H39:H96">F39/E39</f>
        <v>1.2023690423786466</v>
      </c>
    </row>
    <row r="40" spans="1:8" ht="32.25" customHeight="1" hidden="1">
      <c r="A40" s="84" t="s">
        <v>157</v>
      </c>
      <c r="B40" s="86" t="s">
        <v>261</v>
      </c>
      <c r="C40" s="146" t="s">
        <v>157</v>
      </c>
      <c r="D40" s="87">
        <f>D41</f>
        <v>0</v>
      </c>
      <c r="E40" s="87">
        <f>E41</f>
        <v>0</v>
      </c>
      <c r="F40" s="87">
        <f>F41</f>
        <v>0</v>
      </c>
      <c r="G40" s="34" t="e">
        <f t="shared" si="2"/>
        <v>#DIV/0!</v>
      </c>
      <c r="H40" s="34" t="e">
        <f t="shared" si="3"/>
        <v>#DIV/0!</v>
      </c>
    </row>
    <row r="41" spans="1:8" ht="53.25" customHeight="1" hidden="1">
      <c r="A41" s="84"/>
      <c r="B41" s="86" t="s">
        <v>289</v>
      </c>
      <c r="C41" s="146" t="s">
        <v>288</v>
      </c>
      <c r="D41" s="87">
        <v>0</v>
      </c>
      <c r="E41" s="87">
        <v>0</v>
      </c>
      <c r="F41" s="87">
        <v>0</v>
      </c>
      <c r="G41" s="34" t="e">
        <f t="shared" si="2"/>
        <v>#DIV/0!</v>
      </c>
      <c r="H41" s="34" t="e">
        <f t="shared" si="3"/>
        <v>#DIV/0!</v>
      </c>
    </row>
    <row r="42" spans="1:8" ht="29.25" customHeight="1" hidden="1">
      <c r="A42" s="84" t="s">
        <v>61</v>
      </c>
      <c r="B42" s="86" t="s">
        <v>27</v>
      </c>
      <c r="C42" s="146" t="s">
        <v>61</v>
      </c>
      <c r="D42" s="87">
        <v>0</v>
      </c>
      <c r="E42" s="87">
        <v>0</v>
      </c>
      <c r="F42" s="87">
        <v>0</v>
      </c>
      <c r="G42" s="34" t="e">
        <f t="shared" si="2"/>
        <v>#DIV/0!</v>
      </c>
      <c r="H42" s="34">
        <v>0</v>
      </c>
    </row>
    <row r="43" spans="1:8" ht="32.25" customHeight="1">
      <c r="A43" s="84" t="s">
        <v>110</v>
      </c>
      <c r="B43" s="86" t="s">
        <v>107</v>
      </c>
      <c r="C43" s="146"/>
      <c r="D43" s="87">
        <f>D44+D45+D46+D47</f>
        <v>20</v>
      </c>
      <c r="E43" s="87">
        <f>E44+E45+E46+E47</f>
        <v>17.6</v>
      </c>
      <c r="F43" s="87">
        <f>F44+F45+F46+F47</f>
        <v>1.6</v>
      </c>
      <c r="G43" s="34">
        <f t="shared" si="2"/>
        <v>0.08</v>
      </c>
      <c r="H43" s="34">
        <f t="shared" si="3"/>
        <v>0.09090909090909091</v>
      </c>
    </row>
    <row r="44" spans="1:9" s="8" customFormat="1" ht="31.5">
      <c r="A44" s="93"/>
      <c r="B44" s="94" t="s">
        <v>96</v>
      </c>
      <c r="C44" s="156" t="s">
        <v>192</v>
      </c>
      <c r="D44" s="95">
        <v>5</v>
      </c>
      <c r="E44" s="95">
        <v>2.6</v>
      </c>
      <c r="F44" s="95">
        <v>1.6</v>
      </c>
      <c r="G44" s="34">
        <f t="shared" si="2"/>
        <v>0.32</v>
      </c>
      <c r="H44" s="34">
        <f t="shared" si="3"/>
        <v>0.6153846153846154</v>
      </c>
      <c r="I44" s="27"/>
    </row>
    <row r="45" spans="1:9" s="8" customFormat="1" ht="47.25">
      <c r="A45" s="93"/>
      <c r="B45" s="94" t="s">
        <v>160</v>
      </c>
      <c r="C45" s="156" t="s">
        <v>201</v>
      </c>
      <c r="D45" s="95">
        <v>15</v>
      </c>
      <c r="E45" s="95">
        <v>15</v>
      </c>
      <c r="F45" s="95">
        <v>0</v>
      </c>
      <c r="G45" s="34">
        <f t="shared" si="2"/>
        <v>0</v>
      </c>
      <c r="H45" s="34">
        <f t="shared" si="3"/>
        <v>0</v>
      </c>
      <c r="I45" s="27"/>
    </row>
    <row r="46" spans="1:9" s="8" customFormat="1" ht="47.25" hidden="1">
      <c r="A46" s="93"/>
      <c r="B46" s="94" t="s">
        <v>254</v>
      </c>
      <c r="C46" s="156" t="s">
        <v>253</v>
      </c>
      <c r="D46" s="95">
        <v>0</v>
      </c>
      <c r="E46" s="95"/>
      <c r="F46" s="95">
        <v>0</v>
      </c>
      <c r="G46" s="34" t="e">
        <f t="shared" si="2"/>
        <v>#DIV/0!</v>
      </c>
      <c r="H46" s="34" t="e">
        <f t="shared" si="3"/>
        <v>#DIV/0!</v>
      </c>
      <c r="I46" s="27"/>
    </row>
    <row r="47" spans="1:9" s="8" customFormat="1" ht="31.5" hidden="1">
      <c r="A47" s="93"/>
      <c r="B47" s="94" t="s">
        <v>276</v>
      </c>
      <c r="C47" s="156" t="s">
        <v>229</v>
      </c>
      <c r="D47" s="95">
        <v>0</v>
      </c>
      <c r="E47" s="95">
        <v>0</v>
      </c>
      <c r="F47" s="95">
        <v>0</v>
      </c>
      <c r="G47" s="34" t="e">
        <f t="shared" si="2"/>
        <v>#DIV/0!</v>
      </c>
      <c r="H47" s="34" t="e">
        <f t="shared" si="3"/>
        <v>#DIV/0!</v>
      </c>
      <c r="I47" s="27"/>
    </row>
    <row r="48" spans="1:8" ht="17.25" customHeight="1">
      <c r="A48" s="88" t="s">
        <v>93</v>
      </c>
      <c r="B48" s="83" t="s">
        <v>88</v>
      </c>
      <c r="C48" s="147"/>
      <c r="D48" s="85">
        <f>D49</f>
        <v>82.9</v>
      </c>
      <c r="E48" s="85">
        <f>E49</f>
        <v>62.5</v>
      </c>
      <c r="F48" s="85">
        <f>F49</f>
        <v>82.9</v>
      </c>
      <c r="G48" s="34">
        <f t="shared" si="2"/>
        <v>1</v>
      </c>
      <c r="H48" s="34">
        <f t="shared" si="3"/>
        <v>1.3264</v>
      </c>
    </row>
    <row r="49" spans="1:8" ht="47.25">
      <c r="A49" s="84" t="s">
        <v>94</v>
      </c>
      <c r="B49" s="86" t="s">
        <v>140</v>
      </c>
      <c r="C49" s="146" t="s">
        <v>471</v>
      </c>
      <c r="D49" s="87">
        <v>82.9</v>
      </c>
      <c r="E49" s="87">
        <v>62.5</v>
      </c>
      <c r="F49" s="87">
        <v>82.9</v>
      </c>
      <c r="G49" s="34">
        <f t="shared" si="2"/>
        <v>1</v>
      </c>
      <c r="H49" s="34">
        <f t="shared" si="3"/>
        <v>1.3264</v>
      </c>
    </row>
    <row r="50" spans="1:9" ht="31.5">
      <c r="A50" s="88" t="s">
        <v>62</v>
      </c>
      <c r="B50" s="83" t="s">
        <v>30</v>
      </c>
      <c r="C50" s="147"/>
      <c r="D50" s="85">
        <f>D51+D53</f>
        <v>50</v>
      </c>
      <c r="E50" s="85">
        <f>E51+E53</f>
        <v>45</v>
      </c>
      <c r="F50" s="85">
        <f>F51+F53</f>
        <v>17.5</v>
      </c>
      <c r="G50" s="34">
        <f t="shared" si="2"/>
        <v>0.35</v>
      </c>
      <c r="H50" s="34">
        <f t="shared" si="3"/>
        <v>0.3888888888888889</v>
      </c>
      <c r="I50" s="28"/>
    </row>
    <row r="51" spans="1:8" ht="31.5">
      <c r="A51" s="84" t="s">
        <v>95</v>
      </c>
      <c r="B51" s="86" t="s">
        <v>90</v>
      </c>
      <c r="C51" s="146"/>
      <c r="D51" s="87">
        <f>D52</f>
        <v>20</v>
      </c>
      <c r="E51" s="87">
        <f>E52</f>
        <v>15</v>
      </c>
      <c r="F51" s="87">
        <f>F52</f>
        <v>14.9</v>
      </c>
      <c r="G51" s="34">
        <f t="shared" si="2"/>
        <v>0.745</v>
      </c>
      <c r="H51" s="34">
        <f t="shared" si="3"/>
        <v>0.9933333333333334</v>
      </c>
    </row>
    <row r="52" spans="1:9" s="8" customFormat="1" ht="72" customHeight="1">
      <c r="A52" s="93"/>
      <c r="B52" s="94" t="s">
        <v>604</v>
      </c>
      <c r="C52" s="156" t="s">
        <v>605</v>
      </c>
      <c r="D52" s="95">
        <v>20</v>
      </c>
      <c r="E52" s="95">
        <v>15</v>
      </c>
      <c r="F52" s="95">
        <v>14.9</v>
      </c>
      <c r="G52" s="34">
        <f t="shared" si="2"/>
        <v>0.745</v>
      </c>
      <c r="H52" s="34">
        <f t="shared" si="3"/>
        <v>0.9933333333333334</v>
      </c>
      <c r="I52" s="27"/>
    </row>
    <row r="53" spans="1:9" s="8" customFormat="1" ht="57" customHeight="1">
      <c r="A53" s="93" t="s">
        <v>132</v>
      </c>
      <c r="B53" s="94" t="s">
        <v>142</v>
      </c>
      <c r="C53" s="156"/>
      <c r="D53" s="95">
        <f>D54</f>
        <v>30</v>
      </c>
      <c r="E53" s="95">
        <f>E54</f>
        <v>30</v>
      </c>
      <c r="F53" s="95">
        <f>F54</f>
        <v>2.6</v>
      </c>
      <c r="G53" s="34">
        <f t="shared" si="2"/>
        <v>0.08666666666666667</v>
      </c>
      <c r="H53" s="34">
        <f t="shared" si="3"/>
        <v>0.08666666666666667</v>
      </c>
      <c r="I53" s="27"/>
    </row>
    <row r="54" spans="1:9" s="8" customFormat="1" ht="34.5" customHeight="1">
      <c r="A54" s="93"/>
      <c r="B54" s="94" t="s">
        <v>276</v>
      </c>
      <c r="C54" s="156" t="s">
        <v>229</v>
      </c>
      <c r="D54" s="95">
        <v>30</v>
      </c>
      <c r="E54" s="95">
        <v>30</v>
      </c>
      <c r="F54" s="95">
        <v>2.6</v>
      </c>
      <c r="G54" s="34">
        <f t="shared" si="2"/>
        <v>0.08666666666666667</v>
      </c>
      <c r="H54" s="34">
        <f t="shared" si="3"/>
        <v>0.08666666666666667</v>
      </c>
      <c r="I54" s="27"/>
    </row>
    <row r="55" spans="1:9" s="8" customFormat="1" ht="21.75" customHeight="1">
      <c r="A55" s="88" t="s">
        <v>63</v>
      </c>
      <c r="B55" s="83" t="s">
        <v>31</v>
      </c>
      <c r="C55" s="147"/>
      <c r="D55" s="85">
        <f>D56</f>
        <v>63</v>
      </c>
      <c r="E55" s="85">
        <f>E56</f>
        <v>43.1</v>
      </c>
      <c r="F55" s="85">
        <f>F56</f>
        <v>60</v>
      </c>
      <c r="G55" s="34">
        <f t="shared" si="2"/>
        <v>0.9523809523809523</v>
      </c>
      <c r="H55" s="34">
        <f t="shared" si="3"/>
        <v>1.3921113689095128</v>
      </c>
      <c r="I55" s="27"/>
    </row>
    <row r="56" spans="1:9" s="8" customFormat="1" ht="33" customHeight="1">
      <c r="A56" s="104" t="s">
        <v>64</v>
      </c>
      <c r="B56" s="119" t="s">
        <v>105</v>
      </c>
      <c r="C56" s="146"/>
      <c r="D56" s="87">
        <f>D57+D58</f>
        <v>63</v>
      </c>
      <c r="E56" s="87">
        <f>E57+E58</f>
        <v>43.1</v>
      </c>
      <c r="F56" s="87">
        <f>F57+F58</f>
        <v>60</v>
      </c>
      <c r="G56" s="34">
        <f t="shared" si="2"/>
        <v>0.9523809523809523</v>
      </c>
      <c r="H56" s="34">
        <f t="shared" si="3"/>
        <v>1.3921113689095128</v>
      </c>
      <c r="I56" s="27"/>
    </row>
    <row r="57" spans="1:9" s="8" customFormat="1" ht="32.25" customHeight="1">
      <c r="A57" s="93"/>
      <c r="B57" s="112" t="s">
        <v>105</v>
      </c>
      <c r="C57" s="156" t="s">
        <v>205</v>
      </c>
      <c r="D57" s="95">
        <v>60</v>
      </c>
      <c r="E57" s="95">
        <v>41</v>
      </c>
      <c r="F57" s="95">
        <v>60</v>
      </c>
      <c r="G57" s="34">
        <f t="shared" si="2"/>
        <v>1</v>
      </c>
      <c r="H57" s="34">
        <f t="shared" si="3"/>
        <v>1.4634146341463414</v>
      </c>
      <c r="I57" s="27"/>
    </row>
    <row r="58" spans="1:9" s="8" customFormat="1" ht="101.25" customHeight="1">
      <c r="A58" s="93"/>
      <c r="B58" s="112" t="s">
        <v>406</v>
      </c>
      <c r="C58" s="156" t="s">
        <v>405</v>
      </c>
      <c r="D58" s="95">
        <v>3</v>
      </c>
      <c r="E58" s="95">
        <v>2.1</v>
      </c>
      <c r="F58" s="95">
        <v>0</v>
      </c>
      <c r="G58" s="34">
        <f t="shared" si="2"/>
        <v>0</v>
      </c>
      <c r="H58" s="34">
        <f t="shared" si="3"/>
        <v>0</v>
      </c>
      <c r="I58" s="27"/>
    </row>
    <row r="59" spans="1:8" ht="31.5">
      <c r="A59" s="88" t="s">
        <v>65</v>
      </c>
      <c r="B59" s="83" t="s">
        <v>32</v>
      </c>
      <c r="C59" s="147"/>
      <c r="D59" s="85">
        <f>D60</f>
        <v>2221.6</v>
      </c>
      <c r="E59" s="85">
        <f>E60</f>
        <v>1647.1</v>
      </c>
      <c r="F59" s="85">
        <f>F60</f>
        <v>2173.0000000000005</v>
      </c>
      <c r="G59" s="34">
        <f t="shared" si="2"/>
        <v>0.978123874684912</v>
      </c>
      <c r="H59" s="34">
        <f t="shared" si="3"/>
        <v>1.3192884463602699</v>
      </c>
    </row>
    <row r="60" spans="1:8" ht="18.75">
      <c r="A60" s="84" t="s">
        <v>35</v>
      </c>
      <c r="B60" s="86" t="s">
        <v>36</v>
      </c>
      <c r="C60" s="146"/>
      <c r="D60" s="87">
        <f>D61+D80+D78</f>
        <v>2221.6</v>
      </c>
      <c r="E60" s="87">
        <f>E61+E80+E78</f>
        <v>1647.1</v>
      </c>
      <c r="F60" s="87">
        <f>F61+F80+F78</f>
        <v>2173.0000000000005</v>
      </c>
      <c r="G60" s="34">
        <f t="shared" si="2"/>
        <v>0.978123874684912</v>
      </c>
      <c r="H60" s="34">
        <f t="shared" si="3"/>
        <v>1.3192884463602699</v>
      </c>
    </row>
    <row r="61" spans="1:9" s="8" customFormat="1" ht="67.5" customHeight="1">
      <c r="A61" s="93"/>
      <c r="B61" s="94" t="s">
        <v>377</v>
      </c>
      <c r="C61" s="156" t="s">
        <v>404</v>
      </c>
      <c r="D61" s="95">
        <f>D62+D63+D64+D65+D66+D67+D68+D69+D70+D71+D75+D76+D72+D73+D74+D77</f>
        <v>1663.2</v>
      </c>
      <c r="E61" s="95">
        <f>E62+E63+E64+E65+E66+E67+E68+E69+E70+E71+E75+E76+E72+E73+E74+E77</f>
        <v>1287.1</v>
      </c>
      <c r="F61" s="95">
        <f>F62+F63+F64+F65+F66+F67+F68+F69+F70+F71+F75+F76+F72+F73+F74+F77</f>
        <v>1614.6000000000001</v>
      </c>
      <c r="G61" s="34">
        <f t="shared" si="2"/>
        <v>0.9707792207792209</v>
      </c>
      <c r="H61" s="34">
        <f t="shared" si="3"/>
        <v>1.2544479838396396</v>
      </c>
      <c r="I61" s="27"/>
    </row>
    <row r="62" spans="1:9" s="8" customFormat="1" ht="39" customHeight="1">
      <c r="A62" s="93"/>
      <c r="B62" s="94" t="s">
        <v>376</v>
      </c>
      <c r="C62" s="168" t="s">
        <v>375</v>
      </c>
      <c r="D62" s="95">
        <v>15</v>
      </c>
      <c r="E62" s="95">
        <v>15</v>
      </c>
      <c r="F62" s="95">
        <v>15</v>
      </c>
      <c r="G62" s="34">
        <f t="shared" si="2"/>
        <v>1</v>
      </c>
      <c r="H62" s="34">
        <f t="shared" si="3"/>
        <v>1</v>
      </c>
      <c r="I62" s="27"/>
    </row>
    <row r="63" spans="1:9" s="8" customFormat="1" ht="38.25" customHeight="1">
      <c r="A63" s="93"/>
      <c r="B63" s="94" t="s">
        <v>381</v>
      </c>
      <c r="C63" s="168" t="s">
        <v>380</v>
      </c>
      <c r="D63" s="95">
        <v>20</v>
      </c>
      <c r="E63" s="95">
        <v>20</v>
      </c>
      <c r="F63" s="95">
        <v>20</v>
      </c>
      <c r="G63" s="34">
        <f t="shared" si="2"/>
        <v>1</v>
      </c>
      <c r="H63" s="34">
        <f t="shared" si="3"/>
        <v>1</v>
      </c>
      <c r="I63" s="27"/>
    </row>
    <row r="64" spans="1:9" s="8" customFormat="1" ht="35.25" customHeight="1">
      <c r="A64" s="93"/>
      <c r="B64" s="94" t="s">
        <v>383</v>
      </c>
      <c r="C64" s="168" t="s">
        <v>382</v>
      </c>
      <c r="D64" s="95">
        <v>100</v>
      </c>
      <c r="E64" s="95">
        <v>100</v>
      </c>
      <c r="F64" s="95">
        <v>100</v>
      </c>
      <c r="G64" s="34">
        <f t="shared" si="2"/>
        <v>1</v>
      </c>
      <c r="H64" s="34">
        <f t="shared" si="3"/>
        <v>1</v>
      </c>
      <c r="I64" s="27"/>
    </row>
    <row r="65" spans="1:9" s="8" customFormat="1" ht="38.25" customHeight="1">
      <c r="A65" s="93"/>
      <c r="B65" s="94" t="s">
        <v>408</v>
      </c>
      <c r="C65" s="168" t="s">
        <v>407</v>
      </c>
      <c r="D65" s="95">
        <v>20</v>
      </c>
      <c r="E65" s="95">
        <v>20</v>
      </c>
      <c r="F65" s="95">
        <v>20</v>
      </c>
      <c r="G65" s="34">
        <f t="shared" si="2"/>
        <v>1</v>
      </c>
      <c r="H65" s="34">
        <f t="shared" si="3"/>
        <v>1</v>
      </c>
      <c r="I65" s="27"/>
    </row>
    <row r="66" spans="1:9" s="8" customFormat="1" ht="29.25" customHeight="1" hidden="1">
      <c r="A66" s="93"/>
      <c r="B66" s="94" t="s">
        <v>425</v>
      </c>
      <c r="C66" s="168" t="s">
        <v>423</v>
      </c>
      <c r="D66" s="95">
        <v>0</v>
      </c>
      <c r="E66" s="95">
        <v>17.5</v>
      </c>
      <c r="F66" s="95">
        <v>0</v>
      </c>
      <c r="G66" s="34" t="e">
        <f t="shared" si="2"/>
        <v>#DIV/0!</v>
      </c>
      <c r="H66" s="34">
        <f t="shared" si="3"/>
        <v>0</v>
      </c>
      <c r="I66" s="27"/>
    </row>
    <row r="67" spans="1:9" s="8" customFormat="1" ht="30" customHeight="1">
      <c r="A67" s="93"/>
      <c r="B67" s="94" t="s">
        <v>410</v>
      </c>
      <c r="C67" s="168" t="s">
        <v>409</v>
      </c>
      <c r="D67" s="95">
        <v>24.8</v>
      </c>
      <c r="E67" s="95">
        <v>24.8</v>
      </c>
      <c r="F67" s="95">
        <v>24.2</v>
      </c>
      <c r="G67" s="34">
        <f t="shared" si="2"/>
        <v>0.9758064516129031</v>
      </c>
      <c r="H67" s="34">
        <f t="shared" si="3"/>
        <v>0.9758064516129031</v>
      </c>
      <c r="I67" s="27"/>
    </row>
    <row r="68" spans="1:9" s="8" customFormat="1" ht="34.5" customHeight="1">
      <c r="A68" s="93"/>
      <c r="B68" s="94" t="s">
        <v>389</v>
      </c>
      <c r="C68" s="168" t="s">
        <v>388</v>
      </c>
      <c r="D68" s="95">
        <v>298.4</v>
      </c>
      <c r="E68" s="95">
        <v>148.4</v>
      </c>
      <c r="F68" s="95">
        <v>295.8</v>
      </c>
      <c r="G68" s="34">
        <f t="shared" si="2"/>
        <v>0.9912868632707776</v>
      </c>
      <c r="H68" s="34">
        <f t="shared" si="3"/>
        <v>1.9932614555256065</v>
      </c>
      <c r="I68" s="27"/>
    </row>
    <row r="69" spans="1:9" s="8" customFormat="1" ht="40.5" customHeight="1">
      <c r="A69" s="93"/>
      <c r="B69" s="94" t="s">
        <v>395</v>
      </c>
      <c r="C69" s="168" t="s">
        <v>394</v>
      </c>
      <c r="D69" s="95">
        <v>661.6</v>
      </c>
      <c r="E69" s="95">
        <v>451.6</v>
      </c>
      <c r="F69" s="95">
        <v>617.5</v>
      </c>
      <c r="G69" s="34">
        <f t="shared" si="2"/>
        <v>0.9333434099153567</v>
      </c>
      <c r="H69" s="34">
        <f t="shared" si="3"/>
        <v>1.3673604960141719</v>
      </c>
      <c r="I69" s="27"/>
    </row>
    <row r="70" spans="1:9" s="8" customFormat="1" ht="39" customHeight="1">
      <c r="A70" s="93"/>
      <c r="B70" s="94" t="s">
        <v>411</v>
      </c>
      <c r="C70" s="168" t="s">
        <v>412</v>
      </c>
      <c r="D70" s="95">
        <v>27</v>
      </c>
      <c r="E70" s="95">
        <v>27</v>
      </c>
      <c r="F70" s="95">
        <v>26.7</v>
      </c>
      <c r="G70" s="34">
        <f t="shared" si="2"/>
        <v>0.9888888888888888</v>
      </c>
      <c r="H70" s="34">
        <f t="shared" si="3"/>
        <v>0.9888888888888888</v>
      </c>
      <c r="I70" s="27"/>
    </row>
    <row r="71" spans="1:9" s="8" customFormat="1" ht="38.25" customHeight="1">
      <c r="A71" s="93"/>
      <c r="B71" s="94" t="s">
        <v>413</v>
      </c>
      <c r="C71" s="168" t="s">
        <v>414</v>
      </c>
      <c r="D71" s="95">
        <v>51.4</v>
      </c>
      <c r="E71" s="95">
        <v>20.9</v>
      </c>
      <c r="F71" s="95">
        <v>51.2</v>
      </c>
      <c r="G71" s="34">
        <f t="shared" si="2"/>
        <v>0.9961089494163425</v>
      </c>
      <c r="H71" s="34">
        <f t="shared" si="3"/>
        <v>2.4497607655502396</v>
      </c>
      <c r="I71" s="27"/>
    </row>
    <row r="72" spans="1:9" s="8" customFormat="1" ht="66.75" customHeight="1">
      <c r="A72" s="93"/>
      <c r="B72" s="94" t="s">
        <v>418</v>
      </c>
      <c r="C72" s="169" t="s">
        <v>417</v>
      </c>
      <c r="D72" s="95">
        <v>25</v>
      </c>
      <c r="E72" s="95">
        <v>25</v>
      </c>
      <c r="F72" s="95">
        <v>25</v>
      </c>
      <c r="G72" s="34">
        <f t="shared" si="2"/>
        <v>1</v>
      </c>
      <c r="H72" s="34">
        <f t="shared" si="3"/>
        <v>1</v>
      </c>
      <c r="I72" s="27"/>
    </row>
    <row r="73" spans="1:9" s="8" customFormat="1" ht="27.75" customHeight="1">
      <c r="A73" s="93"/>
      <c r="B73" s="94" t="s">
        <v>541</v>
      </c>
      <c r="C73" s="169" t="s">
        <v>419</v>
      </c>
      <c r="D73" s="95">
        <v>300</v>
      </c>
      <c r="E73" s="95">
        <v>300</v>
      </c>
      <c r="F73" s="95">
        <v>300</v>
      </c>
      <c r="G73" s="34">
        <f t="shared" si="2"/>
        <v>1</v>
      </c>
      <c r="H73" s="34">
        <f t="shared" si="3"/>
        <v>1</v>
      </c>
      <c r="I73" s="27"/>
    </row>
    <row r="74" spans="1:9" s="8" customFormat="1" ht="43.5" customHeight="1">
      <c r="A74" s="93"/>
      <c r="B74" s="94" t="s">
        <v>674</v>
      </c>
      <c r="C74" s="169" t="s">
        <v>673</v>
      </c>
      <c r="D74" s="95">
        <v>100</v>
      </c>
      <c r="E74" s="95">
        <v>100</v>
      </c>
      <c r="F74" s="95">
        <v>99.2</v>
      </c>
      <c r="G74" s="34">
        <f t="shared" si="2"/>
        <v>0.992</v>
      </c>
      <c r="H74" s="34">
        <f t="shared" si="3"/>
        <v>0.992</v>
      </c>
      <c r="I74" s="27"/>
    </row>
    <row r="75" spans="1:9" s="8" customFormat="1" ht="63" customHeight="1" hidden="1">
      <c r="A75" s="93"/>
      <c r="B75" s="94" t="s">
        <v>416</v>
      </c>
      <c r="C75" s="168" t="s">
        <v>415</v>
      </c>
      <c r="D75" s="95">
        <v>0</v>
      </c>
      <c r="E75" s="95">
        <v>2.9</v>
      </c>
      <c r="F75" s="95">
        <v>0</v>
      </c>
      <c r="G75" s="34">
        <v>0</v>
      </c>
      <c r="H75" s="34">
        <f t="shared" si="3"/>
        <v>0</v>
      </c>
      <c r="I75" s="27"/>
    </row>
    <row r="76" spans="1:9" s="8" customFormat="1" ht="50.25" customHeight="1" hidden="1">
      <c r="A76" s="93"/>
      <c r="B76" s="94" t="s">
        <v>426</v>
      </c>
      <c r="C76" s="168" t="s">
        <v>424</v>
      </c>
      <c r="D76" s="95">
        <v>0</v>
      </c>
      <c r="E76" s="95">
        <v>14</v>
      </c>
      <c r="F76" s="95">
        <v>0</v>
      </c>
      <c r="G76" s="34" t="e">
        <f t="shared" si="2"/>
        <v>#DIV/0!</v>
      </c>
      <c r="H76" s="34">
        <f t="shared" si="3"/>
        <v>0</v>
      </c>
      <c r="I76" s="27"/>
    </row>
    <row r="77" spans="1:9" s="8" customFormat="1" ht="38.25" customHeight="1">
      <c r="A77" s="93"/>
      <c r="B77" s="94" t="s">
        <v>444</v>
      </c>
      <c r="C77" s="169" t="s">
        <v>442</v>
      </c>
      <c r="D77" s="95">
        <v>20</v>
      </c>
      <c r="E77" s="95"/>
      <c r="F77" s="95">
        <v>20</v>
      </c>
      <c r="G77" s="34">
        <f t="shared" si="2"/>
        <v>1</v>
      </c>
      <c r="H77" s="34"/>
      <c r="I77" s="27"/>
    </row>
    <row r="78" spans="1:9" s="8" customFormat="1" ht="66.75" customHeight="1">
      <c r="A78" s="93"/>
      <c r="B78" s="86" t="s">
        <v>680</v>
      </c>
      <c r="C78" s="169">
        <v>89000000000</v>
      </c>
      <c r="D78" s="95">
        <f>D79</f>
        <v>58.4</v>
      </c>
      <c r="E78" s="95">
        <f>E79</f>
        <v>0</v>
      </c>
      <c r="F78" s="95">
        <f>F79</f>
        <v>58.4</v>
      </c>
      <c r="G78" s="34">
        <f t="shared" si="2"/>
        <v>1</v>
      </c>
      <c r="H78" s="34">
        <v>0</v>
      </c>
      <c r="I78" s="27"/>
    </row>
    <row r="79" spans="1:9" s="8" customFormat="1" ht="117" customHeight="1">
      <c r="A79" s="93"/>
      <c r="B79" s="94" t="s">
        <v>694</v>
      </c>
      <c r="C79" s="169" t="s">
        <v>685</v>
      </c>
      <c r="D79" s="95">
        <v>58.4</v>
      </c>
      <c r="E79" s="95">
        <v>0</v>
      </c>
      <c r="F79" s="95">
        <v>58.4</v>
      </c>
      <c r="G79" s="34">
        <f t="shared" si="2"/>
        <v>1</v>
      </c>
      <c r="H79" s="34">
        <v>0</v>
      </c>
      <c r="I79" s="27"/>
    </row>
    <row r="80" spans="1:9" s="8" customFormat="1" ht="63.75" customHeight="1">
      <c r="A80" s="93"/>
      <c r="B80" s="86" t="s">
        <v>462</v>
      </c>
      <c r="C80" s="169">
        <v>958020000</v>
      </c>
      <c r="D80" s="87">
        <f>D82+D83+D84+D81</f>
        <v>500</v>
      </c>
      <c r="E80" s="87">
        <f>E82+E83+E84+E81</f>
        <v>360</v>
      </c>
      <c r="F80" s="87">
        <f>F82+F83+F84+F81</f>
        <v>500</v>
      </c>
      <c r="G80" s="34">
        <f t="shared" si="2"/>
        <v>1</v>
      </c>
      <c r="H80" s="34">
        <f t="shared" si="3"/>
        <v>1.3888888888888888</v>
      </c>
      <c r="I80" s="27"/>
    </row>
    <row r="81" spans="1:9" s="8" customFormat="1" ht="63.75" customHeight="1">
      <c r="A81" s="93"/>
      <c r="B81" s="94" t="s">
        <v>552</v>
      </c>
      <c r="C81" s="169">
        <v>9580272100</v>
      </c>
      <c r="D81" s="87">
        <v>350</v>
      </c>
      <c r="E81" s="87">
        <v>227.5</v>
      </c>
      <c r="F81" s="87">
        <v>350</v>
      </c>
      <c r="G81" s="34">
        <f t="shared" si="2"/>
        <v>1</v>
      </c>
      <c r="H81" s="34">
        <f t="shared" si="3"/>
        <v>1.5384615384615385</v>
      </c>
      <c r="I81" s="27"/>
    </row>
    <row r="82" spans="1:9" s="8" customFormat="1" ht="147" customHeight="1">
      <c r="A82" s="93"/>
      <c r="B82" s="94" t="s">
        <v>458</v>
      </c>
      <c r="C82" s="170" t="s">
        <v>463</v>
      </c>
      <c r="D82" s="95">
        <v>50</v>
      </c>
      <c r="E82" s="95">
        <v>32.5</v>
      </c>
      <c r="F82" s="95">
        <v>50</v>
      </c>
      <c r="G82" s="34">
        <f t="shared" si="2"/>
        <v>1</v>
      </c>
      <c r="H82" s="34">
        <f t="shared" si="3"/>
        <v>1.5384615384615385</v>
      </c>
      <c r="I82" s="27"/>
    </row>
    <row r="83" spans="1:9" s="8" customFormat="1" ht="134.25" customHeight="1">
      <c r="A83" s="93"/>
      <c r="B83" s="94" t="s">
        <v>459</v>
      </c>
      <c r="C83" s="170" t="s">
        <v>464</v>
      </c>
      <c r="D83" s="95">
        <v>15</v>
      </c>
      <c r="E83" s="95">
        <v>15</v>
      </c>
      <c r="F83" s="95">
        <v>15</v>
      </c>
      <c r="G83" s="34">
        <f t="shared" si="2"/>
        <v>1</v>
      </c>
      <c r="H83" s="34">
        <f t="shared" si="3"/>
        <v>1</v>
      </c>
      <c r="I83" s="27"/>
    </row>
    <row r="84" spans="1:9" s="8" customFormat="1" ht="134.25" customHeight="1">
      <c r="A84" s="93"/>
      <c r="B84" s="94" t="s">
        <v>466</v>
      </c>
      <c r="C84" s="170" t="s">
        <v>465</v>
      </c>
      <c r="D84" s="95">
        <v>85</v>
      </c>
      <c r="E84" s="95">
        <v>85</v>
      </c>
      <c r="F84" s="95">
        <v>85</v>
      </c>
      <c r="G84" s="34">
        <f t="shared" si="2"/>
        <v>1</v>
      </c>
      <c r="H84" s="34">
        <f t="shared" si="3"/>
        <v>1</v>
      </c>
      <c r="I84" s="27"/>
    </row>
    <row r="85" spans="1:8" ht="29.25" customHeight="1" hidden="1">
      <c r="A85" s="117" t="s">
        <v>108</v>
      </c>
      <c r="B85" s="118" t="s">
        <v>106</v>
      </c>
      <c r="C85" s="161"/>
      <c r="D85" s="85">
        <f>D87</f>
        <v>0</v>
      </c>
      <c r="E85" s="85">
        <f>E87</f>
        <v>0</v>
      </c>
      <c r="F85" s="85">
        <f>F87</f>
        <v>0</v>
      </c>
      <c r="G85" s="34" t="e">
        <f t="shared" si="2"/>
        <v>#DIV/0!</v>
      </c>
      <c r="H85" s="34" t="e">
        <f t="shared" si="3"/>
        <v>#DIV/0!</v>
      </c>
    </row>
    <row r="86" spans="1:8" ht="38.25" customHeight="1" hidden="1">
      <c r="A86" s="104" t="s">
        <v>102</v>
      </c>
      <c r="B86" s="119" t="s">
        <v>109</v>
      </c>
      <c r="C86" s="158"/>
      <c r="D86" s="87">
        <f>D87</f>
        <v>0</v>
      </c>
      <c r="E86" s="87">
        <f>E87</f>
        <v>0</v>
      </c>
      <c r="F86" s="87">
        <f>F87</f>
        <v>0</v>
      </c>
      <c r="G86" s="34" t="e">
        <f t="shared" si="2"/>
        <v>#DIV/0!</v>
      </c>
      <c r="H86" s="34" t="e">
        <f t="shared" si="3"/>
        <v>#DIV/0!</v>
      </c>
    </row>
    <row r="87" spans="1:9" s="8" customFormat="1" ht="36.75" customHeight="1" hidden="1">
      <c r="A87" s="93"/>
      <c r="B87" s="94" t="s">
        <v>171</v>
      </c>
      <c r="C87" s="156" t="s">
        <v>193</v>
      </c>
      <c r="D87" s="95">
        <v>0</v>
      </c>
      <c r="E87" s="95">
        <v>0</v>
      </c>
      <c r="F87" s="95">
        <v>0</v>
      </c>
      <c r="G87" s="34" t="e">
        <f t="shared" si="2"/>
        <v>#DIV/0!</v>
      </c>
      <c r="H87" s="34" t="e">
        <f t="shared" si="3"/>
        <v>#DIV/0!</v>
      </c>
      <c r="I87" s="27"/>
    </row>
    <row r="88" spans="1:9" s="8" customFormat="1" ht="36.75" customHeight="1">
      <c r="A88" s="136" t="s">
        <v>37</v>
      </c>
      <c r="B88" s="83" t="s">
        <v>603</v>
      </c>
      <c r="C88" s="156"/>
      <c r="D88" s="95">
        <f>D89</f>
        <v>32</v>
      </c>
      <c r="E88" s="95">
        <f>E89</f>
        <v>32</v>
      </c>
      <c r="F88" s="95">
        <f>F89</f>
        <v>31.8</v>
      </c>
      <c r="G88" s="34">
        <f t="shared" si="2"/>
        <v>0.99375</v>
      </c>
      <c r="H88" s="34">
        <f t="shared" si="3"/>
        <v>0.99375</v>
      </c>
      <c r="I88" s="27"/>
    </row>
    <row r="89" spans="1:9" s="8" customFormat="1" ht="48" customHeight="1">
      <c r="A89" s="93" t="s">
        <v>564</v>
      </c>
      <c r="B89" s="94" t="s">
        <v>565</v>
      </c>
      <c r="C89" s="156" t="s">
        <v>564</v>
      </c>
      <c r="D89" s="95">
        <v>32</v>
      </c>
      <c r="E89" s="95">
        <v>32</v>
      </c>
      <c r="F89" s="95">
        <v>31.8</v>
      </c>
      <c r="G89" s="34">
        <f t="shared" si="2"/>
        <v>0.99375</v>
      </c>
      <c r="H89" s="34">
        <f t="shared" si="3"/>
        <v>0.99375</v>
      </c>
      <c r="I89" s="27"/>
    </row>
    <row r="90" spans="1:8" ht="17.25" customHeight="1" hidden="1">
      <c r="A90" s="88" t="s">
        <v>48</v>
      </c>
      <c r="B90" s="83" t="s">
        <v>49</v>
      </c>
      <c r="C90" s="147"/>
      <c r="D90" s="85">
        <f>D91</f>
        <v>0</v>
      </c>
      <c r="E90" s="85">
        <f>E91</f>
        <v>0</v>
      </c>
      <c r="F90" s="85">
        <f>F91</f>
        <v>0</v>
      </c>
      <c r="G90" s="34" t="e">
        <f t="shared" si="2"/>
        <v>#DIV/0!</v>
      </c>
      <c r="H90" s="34" t="e">
        <f t="shared" si="3"/>
        <v>#DIV/0!</v>
      </c>
    </row>
    <row r="91" spans="1:8" ht="18.75" hidden="1">
      <c r="A91" s="84" t="s">
        <v>50</v>
      </c>
      <c r="B91" s="86" t="s">
        <v>146</v>
      </c>
      <c r="C91" s="146" t="s">
        <v>194</v>
      </c>
      <c r="D91" s="87">
        <v>0</v>
      </c>
      <c r="E91" s="87">
        <v>0</v>
      </c>
      <c r="F91" s="87">
        <f>F92</f>
        <v>0</v>
      </c>
      <c r="G91" s="34" t="e">
        <f t="shared" si="2"/>
        <v>#DIV/0!</v>
      </c>
      <c r="H91" s="34" t="e">
        <f t="shared" si="3"/>
        <v>#DIV/0!</v>
      </c>
    </row>
    <row r="92" spans="1:9" s="8" customFormat="1" ht="27" customHeight="1" hidden="1">
      <c r="A92" s="93"/>
      <c r="B92" s="94" t="s">
        <v>169</v>
      </c>
      <c r="C92" s="156" t="s">
        <v>170</v>
      </c>
      <c r="D92" s="95">
        <v>0</v>
      </c>
      <c r="E92" s="95">
        <v>0</v>
      </c>
      <c r="F92" s="95">
        <v>0</v>
      </c>
      <c r="G92" s="34" t="e">
        <f t="shared" si="2"/>
        <v>#DIV/0!</v>
      </c>
      <c r="H92" s="34" t="e">
        <f t="shared" si="3"/>
        <v>#DIV/0!</v>
      </c>
      <c r="I92" s="27"/>
    </row>
    <row r="93" spans="1:8" ht="37.5" customHeight="1">
      <c r="A93" s="88"/>
      <c r="B93" s="83" t="s">
        <v>84</v>
      </c>
      <c r="C93" s="147"/>
      <c r="D93" s="87">
        <f>D94</f>
        <v>1235</v>
      </c>
      <c r="E93" s="87">
        <f>E94</f>
        <v>924.5</v>
      </c>
      <c r="F93" s="87">
        <f>F94</f>
        <v>1235</v>
      </c>
      <c r="G93" s="34">
        <f t="shared" si="2"/>
        <v>1</v>
      </c>
      <c r="H93" s="34">
        <f t="shared" si="3"/>
        <v>1.3358572201189833</v>
      </c>
    </row>
    <row r="94" spans="1:9" s="8" customFormat="1" ht="31.5">
      <c r="A94" s="93"/>
      <c r="B94" s="94" t="s">
        <v>85</v>
      </c>
      <c r="C94" s="156" t="s">
        <v>156</v>
      </c>
      <c r="D94" s="95">
        <v>1235</v>
      </c>
      <c r="E94" s="95">
        <v>924.5</v>
      </c>
      <c r="F94" s="95">
        <v>1235</v>
      </c>
      <c r="G94" s="34">
        <f t="shared" si="2"/>
        <v>1</v>
      </c>
      <c r="H94" s="34">
        <f t="shared" si="3"/>
        <v>1.3358572201189833</v>
      </c>
      <c r="I94" s="27"/>
    </row>
    <row r="95" spans="1:8" ht="24.75" customHeight="1">
      <c r="A95" s="84"/>
      <c r="B95" s="83" t="s">
        <v>55</v>
      </c>
      <c r="C95" s="88"/>
      <c r="D95" s="85">
        <f>D38+D48+D50+D55+D59+D85+D90+D93+D88</f>
        <v>7020.5</v>
      </c>
      <c r="E95" s="85">
        <f>E38+E48+E50+E55+E59+E85+E90+E93+E88</f>
        <v>5270.7</v>
      </c>
      <c r="F95" s="85">
        <f>F38+F48+F50+F55+F59+F85+F90+F93+F88</f>
        <v>6606.400000000001</v>
      </c>
      <c r="G95" s="34">
        <f t="shared" si="2"/>
        <v>0.9410155971796881</v>
      </c>
      <c r="H95" s="34">
        <f t="shared" si="3"/>
        <v>1.2534198493558733</v>
      </c>
    </row>
    <row r="96" spans="1:8" ht="18.75">
      <c r="A96" s="171"/>
      <c r="B96" s="86" t="s">
        <v>70</v>
      </c>
      <c r="C96" s="146"/>
      <c r="D96" s="120">
        <f>D93</f>
        <v>1235</v>
      </c>
      <c r="E96" s="120">
        <f>E93</f>
        <v>924.5</v>
      </c>
      <c r="F96" s="120">
        <f>F93</f>
        <v>1235</v>
      </c>
      <c r="G96" s="34">
        <f t="shared" si="2"/>
        <v>1</v>
      </c>
      <c r="H96" s="34">
        <f t="shared" si="3"/>
        <v>1.3358572201189833</v>
      </c>
    </row>
    <row r="97" ht="18">
      <c r="A97" s="124"/>
    </row>
    <row r="98" ht="18">
      <c r="A98" s="122"/>
    </row>
    <row r="99" spans="1:6" ht="18">
      <c r="A99" s="122"/>
      <c r="B99" s="123" t="s">
        <v>275</v>
      </c>
      <c r="C99" s="42"/>
      <c r="F99" s="37">
        <v>1308.5</v>
      </c>
    </row>
    <row r="100" spans="1:3" ht="18">
      <c r="A100" s="122"/>
      <c r="B100" s="123"/>
      <c r="C100" s="42"/>
    </row>
    <row r="101" spans="1:6" ht="18" hidden="1">
      <c r="A101" s="122"/>
      <c r="B101" s="123" t="s">
        <v>71</v>
      </c>
      <c r="C101" s="42"/>
      <c r="F101" s="36"/>
    </row>
    <row r="102" spans="1:3" ht="18" hidden="1">
      <c r="A102" s="122"/>
      <c r="B102" s="123" t="s">
        <v>72</v>
      </c>
      <c r="C102" s="42"/>
    </row>
    <row r="103" spans="2:3" ht="18" hidden="1">
      <c r="B103" s="123"/>
      <c r="C103" s="42"/>
    </row>
    <row r="104" spans="2:3" ht="18" hidden="1">
      <c r="B104" s="123" t="s">
        <v>73</v>
      </c>
      <c r="C104" s="42"/>
    </row>
    <row r="105" spans="2:3" ht="18" hidden="1">
      <c r="B105" s="123" t="s">
        <v>74</v>
      </c>
      <c r="C105" s="42"/>
    </row>
    <row r="106" spans="2:3" ht="18" hidden="1">
      <c r="B106" s="123"/>
      <c r="C106" s="42"/>
    </row>
    <row r="107" spans="2:3" ht="18" hidden="1">
      <c r="B107" s="123" t="s">
        <v>75</v>
      </c>
      <c r="C107" s="42"/>
    </row>
    <row r="108" spans="2:3" ht="18" hidden="1">
      <c r="B108" s="123" t="s">
        <v>76</v>
      </c>
      <c r="C108" s="42"/>
    </row>
    <row r="109" spans="2:3" ht="18" hidden="1">
      <c r="B109" s="123"/>
      <c r="C109" s="42"/>
    </row>
    <row r="110" spans="2:3" ht="18" hidden="1">
      <c r="B110" s="123" t="s">
        <v>77</v>
      </c>
      <c r="C110" s="42"/>
    </row>
    <row r="111" spans="2:3" ht="18" hidden="1">
      <c r="B111" s="123" t="s">
        <v>78</v>
      </c>
      <c r="C111" s="42"/>
    </row>
    <row r="112" spans="2:3" ht="18" hidden="1">
      <c r="B112" s="123"/>
      <c r="C112" s="42"/>
    </row>
    <row r="113" spans="2:3" ht="18">
      <c r="B113" s="123"/>
      <c r="C113" s="42"/>
    </row>
    <row r="114" spans="2:8" ht="18">
      <c r="B114" s="123" t="s">
        <v>79</v>
      </c>
      <c r="C114" s="42"/>
      <c r="F114" s="36">
        <f>F99+F33-F95</f>
        <v>1464.6999999999998</v>
      </c>
      <c r="H114" s="36"/>
    </row>
    <row r="117" spans="2:3" ht="18">
      <c r="B117" s="123" t="s">
        <v>80</v>
      </c>
      <c r="C117" s="42"/>
    </row>
    <row r="118" spans="2:3" ht="18">
      <c r="B118" s="123" t="s">
        <v>81</v>
      </c>
      <c r="C118" s="42"/>
    </row>
    <row r="119" spans="2:3" ht="18">
      <c r="B119" s="123" t="s">
        <v>82</v>
      </c>
      <c r="C119" s="42"/>
    </row>
  </sheetData>
  <sheetProtection/>
  <mergeCells count="17">
    <mergeCell ref="C2:C3"/>
    <mergeCell ref="A36:A37"/>
    <mergeCell ref="B36:B37"/>
    <mergeCell ref="D36:D37"/>
    <mergeCell ref="H36:H37"/>
    <mergeCell ref="E36:E37"/>
    <mergeCell ref="C36:C37"/>
    <mergeCell ref="A1:H1"/>
    <mergeCell ref="G2:G3"/>
    <mergeCell ref="A35:H35"/>
    <mergeCell ref="G36:G37"/>
    <mergeCell ref="F36:F37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19"/>
  <sheetViews>
    <sheetView zoomScalePageLayoutView="0" workbookViewId="0" topLeftCell="A1">
      <selection activeCell="F26" sqref="F26:F27"/>
    </sheetView>
  </sheetViews>
  <sheetFormatPr defaultColWidth="9.140625" defaultRowHeight="12.75"/>
  <cols>
    <col min="1" max="1" width="8.00390625" style="121" customWidth="1"/>
    <col min="2" max="2" width="34.421875" style="121" customWidth="1"/>
    <col min="3" max="3" width="13.00390625" style="163" hidden="1" customWidth="1"/>
    <col min="4" max="4" width="14.00390625" style="37" customWidth="1"/>
    <col min="5" max="5" width="13.00390625" style="37" hidden="1" customWidth="1"/>
    <col min="6" max="6" width="13.8515625" style="37" customWidth="1"/>
    <col min="7" max="7" width="11.421875" style="37" customWidth="1"/>
    <col min="8" max="8" width="12.140625" style="37" hidden="1" customWidth="1"/>
    <col min="9" max="9" width="9.140625" style="23" customWidth="1"/>
    <col min="10" max="16384" width="9.140625" style="1" customWidth="1"/>
  </cols>
  <sheetData>
    <row r="1" spans="1:9" s="4" customFormat="1" ht="58.5" customHeight="1">
      <c r="A1" s="71" t="s">
        <v>701</v>
      </c>
      <c r="B1" s="71"/>
      <c r="C1" s="71"/>
      <c r="D1" s="71"/>
      <c r="E1" s="71"/>
      <c r="F1" s="71"/>
      <c r="G1" s="71"/>
      <c r="H1" s="71"/>
      <c r="I1" s="30"/>
    </row>
    <row r="2" spans="1:8" ht="12.75" customHeight="1">
      <c r="A2" s="82"/>
      <c r="B2" s="80" t="s">
        <v>2</v>
      </c>
      <c r="C2" s="172"/>
      <c r="D2" s="80" t="s">
        <v>3</v>
      </c>
      <c r="E2" s="69" t="s">
        <v>633</v>
      </c>
      <c r="F2" s="80" t="s">
        <v>4</v>
      </c>
      <c r="G2" s="69" t="s">
        <v>262</v>
      </c>
      <c r="H2" s="69" t="s">
        <v>262</v>
      </c>
    </row>
    <row r="3" spans="1:8" ht="24.75" customHeight="1">
      <c r="A3" s="82"/>
      <c r="B3" s="80"/>
      <c r="C3" s="173"/>
      <c r="D3" s="80"/>
      <c r="E3" s="70"/>
      <c r="F3" s="80"/>
      <c r="G3" s="70"/>
      <c r="H3" s="70"/>
    </row>
    <row r="4" spans="1:8" ht="31.5">
      <c r="A4" s="82"/>
      <c r="B4" s="83" t="s">
        <v>69</v>
      </c>
      <c r="C4" s="145"/>
      <c r="D4" s="85">
        <f>D5+D6+D7+D8+D9+D10+D11+D12+D13+D14+D15+D16+D17+D18+D19+D20</f>
        <v>3406</v>
      </c>
      <c r="E4" s="85">
        <f>E5+E7+E8+E9+E20</f>
        <v>1099</v>
      </c>
      <c r="F4" s="85">
        <f>F5+F7+F8+F9+F20+F21</f>
        <v>3624.7000000000003</v>
      </c>
      <c r="G4" s="34">
        <f>F4/D4</f>
        <v>1.0642102172636525</v>
      </c>
      <c r="H4" s="34">
        <f>F4/E4</f>
        <v>3.2981801637852595</v>
      </c>
    </row>
    <row r="5" spans="1:8" ht="18.75">
      <c r="A5" s="82"/>
      <c r="B5" s="86" t="s">
        <v>314</v>
      </c>
      <c r="C5" s="146"/>
      <c r="D5" s="87">
        <v>375</v>
      </c>
      <c r="E5" s="87">
        <v>250</v>
      </c>
      <c r="F5" s="87">
        <v>351.9</v>
      </c>
      <c r="G5" s="34">
        <f aca="true" t="shared" si="0" ref="G5:G29">F5/D5</f>
        <v>0.9383999999999999</v>
      </c>
      <c r="H5" s="34">
        <f aca="true" t="shared" si="1" ref="H5:H29">F5/E5</f>
        <v>1.4076</v>
      </c>
    </row>
    <row r="6" spans="1:8" ht="18.75" hidden="1">
      <c r="A6" s="82"/>
      <c r="B6" s="86" t="s">
        <v>178</v>
      </c>
      <c r="C6" s="146"/>
      <c r="D6" s="87">
        <v>0</v>
      </c>
      <c r="E6" s="87">
        <v>0</v>
      </c>
      <c r="F6" s="87">
        <v>0</v>
      </c>
      <c r="G6" s="34" t="e">
        <f t="shared" si="0"/>
        <v>#DIV/0!</v>
      </c>
      <c r="H6" s="34" t="e">
        <f t="shared" si="1"/>
        <v>#DIV/0!</v>
      </c>
    </row>
    <row r="7" spans="1:8" ht="18.75">
      <c r="A7" s="82"/>
      <c r="B7" s="86" t="s">
        <v>6</v>
      </c>
      <c r="C7" s="146"/>
      <c r="D7" s="87">
        <v>318</v>
      </c>
      <c r="E7" s="87">
        <v>140</v>
      </c>
      <c r="F7" s="87">
        <v>450</v>
      </c>
      <c r="G7" s="34">
        <f t="shared" si="0"/>
        <v>1.4150943396226414</v>
      </c>
      <c r="H7" s="34">
        <f t="shared" si="1"/>
        <v>3.2142857142857144</v>
      </c>
    </row>
    <row r="8" spans="1:8" ht="31.5">
      <c r="A8" s="82"/>
      <c r="B8" s="86" t="s">
        <v>325</v>
      </c>
      <c r="C8" s="146"/>
      <c r="D8" s="87">
        <v>128</v>
      </c>
      <c r="E8" s="87">
        <v>20</v>
      </c>
      <c r="F8" s="87">
        <v>151.6</v>
      </c>
      <c r="G8" s="34">
        <f t="shared" si="0"/>
        <v>1.184375</v>
      </c>
      <c r="H8" s="34">
        <f t="shared" si="1"/>
        <v>7.58</v>
      </c>
    </row>
    <row r="9" spans="1:8" ht="18.75">
      <c r="A9" s="82"/>
      <c r="B9" s="86" t="s">
        <v>8</v>
      </c>
      <c r="C9" s="146"/>
      <c r="D9" s="87">
        <v>2570</v>
      </c>
      <c r="E9" s="87">
        <v>680</v>
      </c>
      <c r="F9" s="87">
        <v>2655.9</v>
      </c>
      <c r="G9" s="34">
        <f t="shared" si="0"/>
        <v>1.0334241245136186</v>
      </c>
      <c r="H9" s="34">
        <f t="shared" si="1"/>
        <v>3.905735294117647</v>
      </c>
    </row>
    <row r="10" spans="1:8" ht="18.75" hidden="1">
      <c r="A10" s="82"/>
      <c r="B10" s="86" t="s">
        <v>317</v>
      </c>
      <c r="C10" s="146"/>
      <c r="D10" s="87"/>
      <c r="E10" s="87">
        <v>9</v>
      </c>
      <c r="F10" s="87">
        <v>0</v>
      </c>
      <c r="G10" s="34" t="e">
        <f t="shared" si="0"/>
        <v>#DIV/0!</v>
      </c>
      <c r="H10" s="34">
        <f t="shared" si="1"/>
        <v>0</v>
      </c>
    </row>
    <row r="11" spans="1:8" ht="31.5" hidden="1">
      <c r="A11" s="82"/>
      <c r="B11" s="86" t="s">
        <v>9</v>
      </c>
      <c r="C11" s="146"/>
      <c r="D11" s="87">
        <v>0</v>
      </c>
      <c r="E11" s="87">
        <v>0</v>
      </c>
      <c r="F11" s="87">
        <v>0</v>
      </c>
      <c r="G11" s="34" t="e">
        <f t="shared" si="0"/>
        <v>#DIV/0!</v>
      </c>
      <c r="H11" s="34" t="e">
        <f t="shared" si="1"/>
        <v>#DIV/0!</v>
      </c>
    </row>
    <row r="12" spans="1:8" ht="18.75" hidden="1">
      <c r="A12" s="82"/>
      <c r="B12" s="86" t="s">
        <v>10</v>
      </c>
      <c r="C12" s="146"/>
      <c r="D12" s="87">
        <v>0</v>
      </c>
      <c r="E12" s="87">
        <v>0</v>
      </c>
      <c r="F12" s="87">
        <v>0</v>
      </c>
      <c r="G12" s="34" t="e">
        <f t="shared" si="0"/>
        <v>#DIV/0!</v>
      </c>
      <c r="H12" s="34" t="e">
        <f t="shared" si="1"/>
        <v>#DIV/0!</v>
      </c>
    </row>
    <row r="13" spans="1:8" ht="18.75" hidden="1">
      <c r="A13" s="82"/>
      <c r="B13" s="86" t="s">
        <v>11</v>
      </c>
      <c r="C13" s="146"/>
      <c r="D13" s="87">
        <v>0</v>
      </c>
      <c r="E13" s="87">
        <v>0</v>
      </c>
      <c r="F13" s="87">
        <v>0</v>
      </c>
      <c r="G13" s="34" t="e">
        <f t="shared" si="0"/>
        <v>#DIV/0!</v>
      </c>
      <c r="H13" s="34" t="e">
        <f t="shared" si="1"/>
        <v>#DIV/0!</v>
      </c>
    </row>
    <row r="14" spans="1:8" ht="18.75" hidden="1">
      <c r="A14" s="82"/>
      <c r="B14" s="86" t="s">
        <v>13</v>
      </c>
      <c r="C14" s="146"/>
      <c r="D14" s="87">
        <v>0</v>
      </c>
      <c r="E14" s="87">
        <v>0</v>
      </c>
      <c r="F14" s="87">
        <v>0</v>
      </c>
      <c r="G14" s="34" t="e">
        <f t="shared" si="0"/>
        <v>#DIV/0!</v>
      </c>
      <c r="H14" s="34" t="e">
        <f t="shared" si="1"/>
        <v>#DIV/0!</v>
      </c>
    </row>
    <row r="15" spans="1:8" ht="23.25" customHeight="1" hidden="1">
      <c r="A15" s="82"/>
      <c r="B15" s="86" t="s">
        <v>14</v>
      </c>
      <c r="C15" s="146"/>
      <c r="D15" s="87">
        <v>0</v>
      </c>
      <c r="E15" s="87">
        <v>0</v>
      </c>
      <c r="F15" s="87">
        <v>0</v>
      </c>
      <c r="G15" s="34" t="e">
        <f t="shared" si="0"/>
        <v>#DIV/0!</v>
      </c>
      <c r="H15" s="34" t="e">
        <f t="shared" si="1"/>
        <v>#DIV/0!</v>
      </c>
    </row>
    <row r="16" spans="1:8" ht="47.25" hidden="1">
      <c r="A16" s="82"/>
      <c r="B16" s="86" t="s">
        <v>15</v>
      </c>
      <c r="C16" s="146"/>
      <c r="D16" s="87">
        <v>0</v>
      </c>
      <c r="E16" s="87">
        <v>0</v>
      </c>
      <c r="F16" s="87">
        <v>0</v>
      </c>
      <c r="G16" s="34" t="e">
        <f t="shared" si="0"/>
        <v>#DIV/0!</v>
      </c>
      <c r="H16" s="34" t="e">
        <f t="shared" si="1"/>
        <v>#DIV/0!</v>
      </c>
    </row>
    <row r="17" spans="1:8" ht="31.5" hidden="1">
      <c r="A17" s="82"/>
      <c r="B17" s="86" t="s">
        <v>188</v>
      </c>
      <c r="C17" s="146"/>
      <c r="D17" s="87">
        <v>0</v>
      </c>
      <c r="E17" s="87">
        <v>0</v>
      </c>
      <c r="F17" s="87">
        <v>0</v>
      </c>
      <c r="G17" s="34" t="e">
        <f t="shared" si="0"/>
        <v>#DIV/0!</v>
      </c>
      <c r="H17" s="34" t="e">
        <f t="shared" si="1"/>
        <v>#DIV/0!</v>
      </c>
    </row>
    <row r="18" spans="1:8" ht="18.75" hidden="1">
      <c r="A18" s="82"/>
      <c r="B18" s="86" t="s">
        <v>100</v>
      </c>
      <c r="C18" s="146"/>
      <c r="D18" s="87">
        <v>0</v>
      </c>
      <c r="E18" s="87">
        <v>0</v>
      </c>
      <c r="F18" s="87">
        <v>0</v>
      </c>
      <c r="G18" s="34" t="e">
        <f t="shared" si="0"/>
        <v>#DIV/0!</v>
      </c>
      <c r="H18" s="34" t="e">
        <f t="shared" si="1"/>
        <v>#DIV/0!</v>
      </c>
    </row>
    <row r="19" spans="1:8" ht="18.75" hidden="1">
      <c r="A19" s="82"/>
      <c r="B19" s="86" t="s">
        <v>18</v>
      </c>
      <c r="C19" s="146"/>
      <c r="D19" s="87">
        <v>0</v>
      </c>
      <c r="E19" s="87">
        <v>0</v>
      </c>
      <c r="F19" s="87">
        <v>0</v>
      </c>
      <c r="G19" s="34" t="e">
        <f t="shared" si="0"/>
        <v>#DIV/0!</v>
      </c>
      <c r="H19" s="34" t="e">
        <f t="shared" si="1"/>
        <v>#DIV/0!</v>
      </c>
    </row>
    <row r="20" spans="1:8" ht="18.75">
      <c r="A20" s="82"/>
      <c r="B20" s="119" t="s">
        <v>317</v>
      </c>
      <c r="C20" s="146"/>
      <c r="D20" s="87">
        <v>15</v>
      </c>
      <c r="E20" s="87">
        <v>9</v>
      </c>
      <c r="F20" s="87">
        <v>14.4</v>
      </c>
      <c r="G20" s="34">
        <f t="shared" si="0"/>
        <v>0.9600000000000001</v>
      </c>
      <c r="H20" s="34">
        <f t="shared" si="1"/>
        <v>1.6</v>
      </c>
    </row>
    <row r="21" spans="1:8" ht="47.25">
      <c r="A21" s="82"/>
      <c r="B21" s="86" t="s">
        <v>309</v>
      </c>
      <c r="C21" s="146"/>
      <c r="D21" s="87">
        <v>0</v>
      </c>
      <c r="E21" s="87"/>
      <c r="F21" s="87">
        <v>0.9</v>
      </c>
      <c r="G21" s="34">
        <v>0</v>
      </c>
      <c r="H21" s="34">
        <v>0</v>
      </c>
    </row>
    <row r="22" spans="1:8" ht="38.25" customHeight="1">
      <c r="A22" s="82"/>
      <c r="B22" s="83" t="s">
        <v>68</v>
      </c>
      <c r="C22" s="147"/>
      <c r="D22" s="87">
        <f>D23+D24+D25+D27+D28+D26</f>
        <v>815.5</v>
      </c>
      <c r="E22" s="87">
        <f>E23+E24+E25+E27+E28+E26</f>
        <v>559.8</v>
      </c>
      <c r="F22" s="87">
        <f>F23+F24+F25+F27+F28+F26</f>
        <v>815.5</v>
      </c>
      <c r="G22" s="34">
        <f t="shared" si="0"/>
        <v>1</v>
      </c>
      <c r="H22" s="34">
        <f t="shared" si="1"/>
        <v>1.4567702750982494</v>
      </c>
    </row>
    <row r="23" spans="1:8" ht="18.75">
      <c r="A23" s="82"/>
      <c r="B23" s="86" t="s">
        <v>20</v>
      </c>
      <c r="C23" s="146"/>
      <c r="D23" s="87">
        <v>103</v>
      </c>
      <c r="E23" s="87">
        <v>77.3</v>
      </c>
      <c r="F23" s="174">
        <v>103</v>
      </c>
      <c r="G23" s="34">
        <f t="shared" si="0"/>
        <v>1</v>
      </c>
      <c r="H23" s="34">
        <f t="shared" si="1"/>
        <v>1.332470892626132</v>
      </c>
    </row>
    <row r="24" spans="1:8" ht="18.75">
      <c r="A24" s="82"/>
      <c r="B24" s="86" t="s">
        <v>86</v>
      </c>
      <c r="C24" s="146"/>
      <c r="D24" s="87">
        <v>82.9</v>
      </c>
      <c r="E24" s="87">
        <v>62.2</v>
      </c>
      <c r="F24" s="175">
        <v>82.9</v>
      </c>
      <c r="G24" s="34">
        <f t="shared" si="0"/>
        <v>1</v>
      </c>
      <c r="H24" s="34">
        <f t="shared" si="1"/>
        <v>1.3327974276527332</v>
      </c>
    </row>
    <row r="25" spans="1:8" ht="94.5" hidden="1">
      <c r="A25" s="82"/>
      <c r="B25" s="86" t="s">
        <v>449</v>
      </c>
      <c r="C25" s="146"/>
      <c r="D25" s="87">
        <v>0</v>
      </c>
      <c r="E25" s="87">
        <v>0</v>
      </c>
      <c r="F25" s="175">
        <v>0</v>
      </c>
      <c r="G25" s="34" t="e">
        <f t="shared" si="0"/>
        <v>#DIV/0!</v>
      </c>
      <c r="H25" s="34" t="e">
        <f t="shared" si="1"/>
        <v>#DIV/0!</v>
      </c>
    </row>
    <row r="26" spans="1:10" ht="94.5">
      <c r="A26" s="82"/>
      <c r="B26" s="86" t="s">
        <v>578</v>
      </c>
      <c r="C26" s="146"/>
      <c r="D26" s="87">
        <v>598.6</v>
      </c>
      <c r="E26" s="87">
        <v>389.3</v>
      </c>
      <c r="F26" s="175">
        <v>598.6</v>
      </c>
      <c r="G26" s="34">
        <f t="shared" si="0"/>
        <v>1</v>
      </c>
      <c r="H26" s="34">
        <f t="shared" si="1"/>
        <v>1.537631646545081</v>
      </c>
      <c r="J26" s="60"/>
    </row>
    <row r="27" spans="1:8" ht="63">
      <c r="A27" s="82"/>
      <c r="B27" s="86" t="s">
        <v>486</v>
      </c>
      <c r="C27" s="146"/>
      <c r="D27" s="87">
        <v>10</v>
      </c>
      <c r="E27" s="87">
        <v>10</v>
      </c>
      <c r="F27" s="175">
        <v>10</v>
      </c>
      <c r="G27" s="34">
        <f t="shared" si="0"/>
        <v>1</v>
      </c>
      <c r="H27" s="34">
        <f t="shared" si="1"/>
        <v>1</v>
      </c>
    </row>
    <row r="28" spans="1:8" ht="47.25">
      <c r="A28" s="82"/>
      <c r="B28" s="86" t="s">
        <v>487</v>
      </c>
      <c r="C28" s="146"/>
      <c r="D28" s="87">
        <v>21</v>
      </c>
      <c r="E28" s="87">
        <v>21</v>
      </c>
      <c r="F28" s="175">
        <v>21</v>
      </c>
      <c r="G28" s="34">
        <f t="shared" si="0"/>
        <v>1</v>
      </c>
      <c r="H28" s="34">
        <f t="shared" si="1"/>
        <v>1</v>
      </c>
    </row>
    <row r="29" spans="1:8" ht="26.25" customHeight="1">
      <c r="A29" s="82"/>
      <c r="B29" s="83" t="s">
        <v>23</v>
      </c>
      <c r="C29" s="149"/>
      <c r="D29" s="87">
        <f>D4+D22</f>
        <v>4221.5</v>
      </c>
      <c r="E29" s="87">
        <f>E4+E22</f>
        <v>1658.8</v>
      </c>
      <c r="F29" s="87">
        <f>F4+F22</f>
        <v>4440.200000000001</v>
      </c>
      <c r="G29" s="34">
        <f t="shared" si="0"/>
        <v>1.0518062300130286</v>
      </c>
      <c r="H29" s="34">
        <f t="shared" si="1"/>
        <v>2.6767542802025566</v>
      </c>
    </row>
    <row r="30" spans="1:8" ht="40.5" customHeight="1" hidden="1">
      <c r="A30" s="82"/>
      <c r="B30" s="86" t="s">
        <v>92</v>
      </c>
      <c r="C30" s="146"/>
      <c r="D30" s="87">
        <f>D4</f>
        <v>3406</v>
      </c>
      <c r="E30" s="87">
        <f>E4</f>
        <v>1099</v>
      </c>
      <c r="F30" s="87">
        <f>F4</f>
        <v>3624.7000000000003</v>
      </c>
      <c r="G30" s="34">
        <f>F30/D30</f>
        <v>1.0642102172636525</v>
      </c>
      <c r="H30" s="34">
        <f>F30/E30</f>
        <v>3.2981801637852595</v>
      </c>
    </row>
    <row r="31" spans="1:8" ht="12.75">
      <c r="A31" s="62"/>
      <c r="B31" s="74"/>
      <c r="C31" s="74"/>
      <c r="D31" s="74"/>
      <c r="E31" s="74"/>
      <c r="F31" s="74"/>
      <c r="G31" s="74"/>
      <c r="H31" s="75"/>
    </row>
    <row r="32" spans="1:8" ht="15" customHeight="1">
      <c r="A32" s="166" t="s">
        <v>133</v>
      </c>
      <c r="B32" s="167" t="s">
        <v>24</v>
      </c>
      <c r="C32" s="164" t="s">
        <v>155</v>
      </c>
      <c r="D32" s="91" t="s">
        <v>3</v>
      </c>
      <c r="E32" s="67" t="s">
        <v>633</v>
      </c>
      <c r="F32" s="91" t="s">
        <v>4</v>
      </c>
      <c r="G32" s="67" t="s">
        <v>262</v>
      </c>
      <c r="H32" s="67" t="s">
        <v>634</v>
      </c>
    </row>
    <row r="33" spans="1:8" ht="24.75" customHeight="1">
      <c r="A33" s="166"/>
      <c r="B33" s="167"/>
      <c r="C33" s="165"/>
      <c r="D33" s="91"/>
      <c r="E33" s="68"/>
      <c r="F33" s="91"/>
      <c r="G33" s="68"/>
      <c r="H33" s="68"/>
    </row>
    <row r="34" spans="1:8" ht="31.5">
      <c r="A34" s="88" t="s">
        <v>56</v>
      </c>
      <c r="B34" s="83" t="s">
        <v>25</v>
      </c>
      <c r="C34" s="147"/>
      <c r="D34" s="85">
        <f>D35+D39+D40+D38</f>
        <v>2153.5</v>
      </c>
      <c r="E34" s="85">
        <f>E35+E39+E40+E38</f>
        <v>1830.6</v>
      </c>
      <c r="F34" s="85">
        <f>F35+F39+F40+F38</f>
        <v>1962.3000000000002</v>
      </c>
      <c r="G34" s="34">
        <f>F34/D34</f>
        <v>0.9112143022985838</v>
      </c>
      <c r="H34" s="34">
        <f>F34/E34</f>
        <v>1.0719436250409704</v>
      </c>
    </row>
    <row r="35" spans="1:8" ht="110.25" customHeight="1">
      <c r="A35" s="84" t="s">
        <v>59</v>
      </c>
      <c r="B35" s="86" t="s">
        <v>136</v>
      </c>
      <c r="C35" s="146" t="s">
        <v>59</v>
      </c>
      <c r="D35" s="87">
        <v>2098.5</v>
      </c>
      <c r="E35" s="87">
        <v>1828</v>
      </c>
      <c r="F35" s="87">
        <v>1960.9</v>
      </c>
      <c r="G35" s="34">
        <f aca="true" t="shared" si="2" ref="G35:G94">F35/D35</f>
        <v>0.934429354300691</v>
      </c>
      <c r="H35" s="34">
        <f aca="true" t="shared" si="3" ref="H35:H94">F35/E35</f>
        <v>1.0727024070021882</v>
      </c>
    </row>
    <row r="36" spans="1:8" ht="110.25" customHeight="1" hidden="1">
      <c r="A36" s="84" t="s">
        <v>60</v>
      </c>
      <c r="B36" s="86"/>
      <c r="C36" s="146"/>
      <c r="D36" s="87"/>
      <c r="E36" s="87"/>
      <c r="F36" s="87"/>
      <c r="G36" s="34" t="e">
        <f t="shared" si="2"/>
        <v>#DIV/0!</v>
      </c>
      <c r="H36" s="34" t="e">
        <f t="shared" si="3"/>
        <v>#DIV/0!</v>
      </c>
    </row>
    <row r="37" spans="1:8" ht="33.75" customHeight="1" hidden="1">
      <c r="A37" s="84" t="s">
        <v>157</v>
      </c>
      <c r="B37" s="86" t="s">
        <v>261</v>
      </c>
      <c r="C37" s="146" t="s">
        <v>157</v>
      </c>
      <c r="D37" s="87">
        <f>D38</f>
        <v>0</v>
      </c>
      <c r="E37" s="87">
        <f>E38</f>
        <v>0</v>
      </c>
      <c r="F37" s="87">
        <f>F38</f>
        <v>0</v>
      </c>
      <c r="G37" s="34" t="e">
        <f t="shared" si="2"/>
        <v>#DIV/0!</v>
      </c>
      <c r="H37" s="34" t="e">
        <f t="shared" si="3"/>
        <v>#DIV/0!</v>
      </c>
    </row>
    <row r="38" spans="1:8" ht="33.75" customHeight="1" hidden="1">
      <c r="A38" s="84"/>
      <c r="B38" s="86" t="s">
        <v>289</v>
      </c>
      <c r="C38" s="146" t="s">
        <v>288</v>
      </c>
      <c r="D38" s="87">
        <v>0</v>
      </c>
      <c r="E38" s="87">
        <v>0</v>
      </c>
      <c r="F38" s="87">
        <v>0</v>
      </c>
      <c r="G38" s="34" t="e">
        <f t="shared" si="2"/>
        <v>#DIV/0!</v>
      </c>
      <c r="H38" s="34" t="e">
        <f t="shared" si="3"/>
        <v>#DIV/0!</v>
      </c>
    </row>
    <row r="39" spans="1:8" ht="24" customHeight="1">
      <c r="A39" s="84" t="s">
        <v>61</v>
      </c>
      <c r="B39" s="86" t="s">
        <v>27</v>
      </c>
      <c r="C39" s="146" t="s">
        <v>61</v>
      </c>
      <c r="D39" s="87">
        <v>50</v>
      </c>
      <c r="E39" s="87">
        <v>0</v>
      </c>
      <c r="F39" s="87">
        <v>0</v>
      </c>
      <c r="G39" s="34">
        <f t="shared" si="2"/>
        <v>0</v>
      </c>
      <c r="H39" s="34">
        <v>0</v>
      </c>
    </row>
    <row r="40" spans="1:8" ht="33.75" customHeight="1">
      <c r="A40" s="84" t="s">
        <v>110</v>
      </c>
      <c r="B40" s="86" t="s">
        <v>107</v>
      </c>
      <c r="C40" s="146"/>
      <c r="D40" s="87">
        <f>D43+D41+D42+D44</f>
        <v>5</v>
      </c>
      <c r="E40" s="87">
        <f>E43+E41+E42+E44</f>
        <v>2.6</v>
      </c>
      <c r="F40" s="87">
        <f>F43+F41+F42+F44</f>
        <v>1.4</v>
      </c>
      <c r="G40" s="34">
        <f t="shared" si="2"/>
        <v>0.27999999999999997</v>
      </c>
      <c r="H40" s="34">
        <f t="shared" si="3"/>
        <v>0.5384615384615384</v>
      </c>
    </row>
    <row r="41" spans="1:8" ht="69" customHeight="1" hidden="1">
      <c r="A41" s="84"/>
      <c r="B41" s="94" t="s">
        <v>160</v>
      </c>
      <c r="C41" s="146" t="s">
        <v>201</v>
      </c>
      <c r="D41" s="87">
        <v>0</v>
      </c>
      <c r="E41" s="87">
        <v>0</v>
      </c>
      <c r="F41" s="87">
        <v>0</v>
      </c>
      <c r="G41" s="34" t="e">
        <f t="shared" si="2"/>
        <v>#DIV/0!</v>
      </c>
      <c r="H41" s="34" t="e">
        <f t="shared" si="3"/>
        <v>#DIV/0!</v>
      </c>
    </row>
    <row r="42" spans="1:8" ht="51" customHeight="1" hidden="1">
      <c r="A42" s="84"/>
      <c r="B42" s="94" t="s">
        <v>276</v>
      </c>
      <c r="C42" s="146" t="s">
        <v>229</v>
      </c>
      <c r="D42" s="87">
        <v>0</v>
      </c>
      <c r="E42" s="87">
        <v>0</v>
      </c>
      <c r="F42" s="87">
        <v>0</v>
      </c>
      <c r="G42" s="34" t="e">
        <f t="shared" si="2"/>
        <v>#DIV/0!</v>
      </c>
      <c r="H42" s="34" t="e">
        <f t="shared" si="3"/>
        <v>#DIV/0!</v>
      </c>
    </row>
    <row r="43" spans="1:9" s="8" customFormat="1" ht="31.5">
      <c r="A43" s="93"/>
      <c r="B43" s="94" t="s">
        <v>96</v>
      </c>
      <c r="C43" s="156" t="s">
        <v>162</v>
      </c>
      <c r="D43" s="95">
        <v>5</v>
      </c>
      <c r="E43" s="95">
        <v>2.6</v>
      </c>
      <c r="F43" s="95">
        <v>1.4</v>
      </c>
      <c r="G43" s="34">
        <f t="shared" si="2"/>
        <v>0.27999999999999997</v>
      </c>
      <c r="H43" s="34">
        <f t="shared" si="3"/>
        <v>0.5384615384615384</v>
      </c>
      <c r="I43" s="27"/>
    </row>
    <row r="44" spans="1:9" s="8" customFormat="1" ht="47.25" hidden="1">
      <c r="A44" s="93"/>
      <c r="B44" s="94" t="s">
        <v>254</v>
      </c>
      <c r="C44" s="156" t="s">
        <v>253</v>
      </c>
      <c r="D44" s="95">
        <v>0</v>
      </c>
      <c r="E44" s="95"/>
      <c r="F44" s="95">
        <v>0</v>
      </c>
      <c r="G44" s="34" t="e">
        <f t="shared" si="2"/>
        <v>#DIV/0!</v>
      </c>
      <c r="H44" s="34" t="e">
        <f t="shared" si="3"/>
        <v>#DIV/0!</v>
      </c>
      <c r="I44" s="27"/>
    </row>
    <row r="45" spans="1:8" ht="33.75" customHeight="1">
      <c r="A45" s="88" t="s">
        <v>93</v>
      </c>
      <c r="B45" s="83" t="s">
        <v>88</v>
      </c>
      <c r="C45" s="147"/>
      <c r="D45" s="85">
        <f>D46</f>
        <v>82.9</v>
      </c>
      <c r="E45" s="85">
        <f>E46</f>
        <v>62.2</v>
      </c>
      <c r="F45" s="85">
        <f>F46</f>
        <v>82.9</v>
      </c>
      <c r="G45" s="34">
        <f t="shared" si="2"/>
        <v>1</v>
      </c>
      <c r="H45" s="34">
        <f t="shared" si="3"/>
        <v>1.3327974276527332</v>
      </c>
    </row>
    <row r="46" spans="1:8" ht="63">
      <c r="A46" s="84" t="s">
        <v>94</v>
      </c>
      <c r="B46" s="86" t="s">
        <v>140</v>
      </c>
      <c r="C46" s="146" t="s">
        <v>471</v>
      </c>
      <c r="D46" s="87">
        <v>82.9</v>
      </c>
      <c r="E46" s="87">
        <v>62.2</v>
      </c>
      <c r="F46" s="87">
        <v>82.9</v>
      </c>
      <c r="G46" s="34">
        <f t="shared" si="2"/>
        <v>1</v>
      </c>
      <c r="H46" s="34">
        <f t="shared" si="3"/>
        <v>1.3327974276527332</v>
      </c>
    </row>
    <row r="47" spans="1:8" ht="31.5">
      <c r="A47" s="88" t="s">
        <v>62</v>
      </c>
      <c r="B47" s="83" t="s">
        <v>30</v>
      </c>
      <c r="C47" s="147"/>
      <c r="D47" s="85">
        <f aca="true" t="shared" si="4" ref="D47:F48">D48</f>
        <v>50</v>
      </c>
      <c r="E47" s="85">
        <f t="shared" si="4"/>
        <v>50</v>
      </c>
      <c r="F47" s="85">
        <f t="shared" si="4"/>
        <v>42.5</v>
      </c>
      <c r="G47" s="34">
        <f t="shared" si="2"/>
        <v>0.85</v>
      </c>
      <c r="H47" s="34">
        <f t="shared" si="3"/>
        <v>0.85</v>
      </c>
    </row>
    <row r="48" spans="1:8" ht="31.5">
      <c r="A48" s="84" t="s">
        <v>95</v>
      </c>
      <c r="B48" s="86" t="s">
        <v>90</v>
      </c>
      <c r="C48" s="146"/>
      <c r="D48" s="87">
        <f t="shared" si="4"/>
        <v>50</v>
      </c>
      <c r="E48" s="87">
        <f t="shared" si="4"/>
        <v>50</v>
      </c>
      <c r="F48" s="87">
        <f t="shared" si="4"/>
        <v>42.5</v>
      </c>
      <c r="G48" s="34">
        <f t="shared" si="2"/>
        <v>0.85</v>
      </c>
      <c r="H48" s="34">
        <f t="shared" si="3"/>
        <v>0.85</v>
      </c>
    </row>
    <row r="49" spans="1:9" s="8" customFormat="1" ht="84" customHeight="1">
      <c r="A49" s="93"/>
      <c r="B49" s="94" t="s">
        <v>590</v>
      </c>
      <c r="C49" s="156" t="s">
        <v>608</v>
      </c>
      <c r="D49" s="95">
        <f>D50+D51</f>
        <v>50</v>
      </c>
      <c r="E49" s="95">
        <f>E50+E51</f>
        <v>50</v>
      </c>
      <c r="F49" s="95">
        <f>F50+F51</f>
        <v>42.5</v>
      </c>
      <c r="G49" s="34">
        <f t="shared" si="2"/>
        <v>0.85</v>
      </c>
      <c r="H49" s="34">
        <f t="shared" si="3"/>
        <v>0.85</v>
      </c>
      <c r="I49" s="27"/>
    </row>
    <row r="50" spans="1:9" s="8" customFormat="1" ht="96" customHeight="1">
      <c r="A50" s="93"/>
      <c r="B50" s="94" t="s">
        <v>611</v>
      </c>
      <c r="C50" s="176" t="s">
        <v>609</v>
      </c>
      <c r="D50" s="95">
        <v>17.4</v>
      </c>
      <c r="E50" s="95">
        <v>17.4</v>
      </c>
      <c r="F50" s="95">
        <v>10.2</v>
      </c>
      <c r="G50" s="34">
        <f t="shared" si="2"/>
        <v>0.5862068965517242</v>
      </c>
      <c r="H50" s="34">
        <f t="shared" si="3"/>
        <v>0.5862068965517242</v>
      </c>
      <c r="I50" s="27"/>
    </row>
    <row r="51" spans="1:9" s="8" customFormat="1" ht="37.5" customHeight="1">
      <c r="A51" s="93"/>
      <c r="B51" s="94" t="s">
        <v>612</v>
      </c>
      <c r="C51" s="176" t="s">
        <v>610</v>
      </c>
      <c r="D51" s="95">
        <v>32.6</v>
      </c>
      <c r="E51" s="95">
        <v>32.6</v>
      </c>
      <c r="F51" s="95">
        <v>32.3</v>
      </c>
      <c r="G51" s="34">
        <f t="shared" si="2"/>
        <v>0.9907975460122698</v>
      </c>
      <c r="H51" s="34">
        <f t="shared" si="3"/>
        <v>0.9907975460122698</v>
      </c>
      <c r="I51" s="27"/>
    </row>
    <row r="52" spans="1:9" s="8" customFormat="1" ht="38.25" customHeight="1">
      <c r="A52" s="88" t="s">
        <v>63</v>
      </c>
      <c r="B52" s="83" t="s">
        <v>31</v>
      </c>
      <c r="C52" s="147"/>
      <c r="D52" s="85">
        <f>D53</f>
        <v>63</v>
      </c>
      <c r="E52" s="85">
        <f>E53</f>
        <v>34.5</v>
      </c>
      <c r="F52" s="85">
        <f>F53</f>
        <v>19</v>
      </c>
      <c r="G52" s="34">
        <f t="shared" si="2"/>
        <v>0.30158730158730157</v>
      </c>
      <c r="H52" s="34">
        <f t="shared" si="3"/>
        <v>0.5507246376811594</v>
      </c>
      <c r="I52" s="27"/>
    </row>
    <row r="53" spans="1:9" s="8" customFormat="1" ht="39.75" customHeight="1">
      <c r="A53" s="104" t="s">
        <v>64</v>
      </c>
      <c r="B53" s="119" t="s">
        <v>105</v>
      </c>
      <c r="C53" s="146"/>
      <c r="D53" s="87">
        <f>D54+D55</f>
        <v>63</v>
      </c>
      <c r="E53" s="87">
        <f>E54+E55</f>
        <v>34.5</v>
      </c>
      <c r="F53" s="87">
        <f>F54+F55</f>
        <v>19</v>
      </c>
      <c r="G53" s="34">
        <f t="shared" si="2"/>
        <v>0.30158730158730157</v>
      </c>
      <c r="H53" s="34">
        <f t="shared" si="3"/>
        <v>0.5507246376811594</v>
      </c>
      <c r="I53" s="27"/>
    </row>
    <row r="54" spans="1:9" s="8" customFormat="1" ht="49.5" customHeight="1">
      <c r="A54" s="93"/>
      <c r="B54" s="112" t="s">
        <v>105</v>
      </c>
      <c r="C54" s="156" t="s">
        <v>205</v>
      </c>
      <c r="D54" s="95">
        <v>60</v>
      </c>
      <c r="E54" s="95">
        <v>31.5</v>
      </c>
      <c r="F54" s="95">
        <v>16</v>
      </c>
      <c r="G54" s="34">
        <f t="shared" si="2"/>
        <v>0.26666666666666666</v>
      </c>
      <c r="H54" s="34">
        <f t="shared" si="3"/>
        <v>0.5079365079365079</v>
      </c>
      <c r="I54" s="27"/>
    </row>
    <row r="55" spans="1:9" s="8" customFormat="1" ht="115.5" customHeight="1">
      <c r="A55" s="93"/>
      <c r="B55" s="112" t="s">
        <v>406</v>
      </c>
      <c r="C55" s="156" t="s">
        <v>405</v>
      </c>
      <c r="D55" s="95">
        <v>3</v>
      </c>
      <c r="E55" s="95">
        <v>3</v>
      </c>
      <c r="F55" s="95">
        <v>3</v>
      </c>
      <c r="G55" s="34">
        <f t="shared" si="2"/>
        <v>1</v>
      </c>
      <c r="H55" s="34">
        <f t="shared" si="3"/>
        <v>1</v>
      </c>
      <c r="I55" s="27"/>
    </row>
    <row r="56" spans="1:8" ht="47.25">
      <c r="A56" s="88" t="s">
        <v>65</v>
      </c>
      <c r="B56" s="83" t="s">
        <v>32</v>
      </c>
      <c r="C56" s="147"/>
      <c r="D56" s="85">
        <f>D57</f>
        <v>2136.6</v>
      </c>
      <c r="E56" s="85">
        <f>E57</f>
        <v>1749.1000000000001</v>
      </c>
      <c r="F56" s="85">
        <f>F57</f>
        <v>2079.7000000000003</v>
      </c>
      <c r="G56" s="34">
        <f t="shared" si="2"/>
        <v>0.9733689038659554</v>
      </c>
      <c r="H56" s="34">
        <f t="shared" si="3"/>
        <v>1.189011491624264</v>
      </c>
    </row>
    <row r="57" spans="1:8" ht="18.75">
      <c r="A57" s="84" t="s">
        <v>35</v>
      </c>
      <c r="B57" s="86" t="s">
        <v>36</v>
      </c>
      <c r="C57" s="146"/>
      <c r="D57" s="87">
        <f>D61+D77</f>
        <v>2136.6</v>
      </c>
      <c r="E57" s="87">
        <f>E61+E77</f>
        <v>1749.1000000000001</v>
      </c>
      <c r="F57" s="87">
        <f>F61+F77</f>
        <v>2079.7000000000003</v>
      </c>
      <c r="G57" s="34">
        <f t="shared" si="2"/>
        <v>0.9733689038659554</v>
      </c>
      <c r="H57" s="34">
        <f t="shared" si="3"/>
        <v>1.189011491624264</v>
      </c>
    </row>
    <row r="58" spans="1:8" ht="47.25" hidden="1">
      <c r="A58" s="84"/>
      <c r="B58" s="94" t="s">
        <v>294</v>
      </c>
      <c r="C58" s="156" t="s">
        <v>293</v>
      </c>
      <c r="D58" s="87">
        <v>0</v>
      </c>
      <c r="E58" s="87">
        <v>0</v>
      </c>
      <c r="F58" s="87">
        <v>0</v>
      </c>
      <c r="G58" s="34" t="e">
        <f t="shared" si="2"/>
        <v>#DIV/0!</v>
      </c>
      <c r="H58" s="34" t="e">
        <f t="shared" si="3"/>
        <v>#DIV/0!</v>
      </c>
    </row>
    <row r="59" spans="1:8" ht="47.25" hidden="1">
      <c r="A59" s="84"/>
      <c r="B59" s="94" t="s">
        <v>296</v>
      </c>
      <c r="C59" s="156" t="s">
        <v>295</v>
      </c>
      <c r="D59" s="87">
        <v>0</v>
      </c>
      <c r="E59" s="87">
        <v>0</v>
      </c>
      <c r="F59" s="87">
        <v>0</v>
      </c>
      <c r="G59" s="34" t="e">
        <f t="shared" si="2"/>
        <v>#DIV/0!</v>
      </c>
      <c r="H59" s="34" t="e">
        <f t="shared" si="3"/>
        <v>#DIV/0!</v>
      </c>
    </row>
    <row r="60" spans="1:8" ht="47.25" hidden="1">
      <c r="A60" s="84"/>
      <c r="B60" s="94" t="s">
        <v>298</v>
      </c>
      <c r="C60" s="156" t="s">
        <v>297</v>
      </c>
      <c r="D60" s="87">
        <v>0</v>
      </c>
      <c r="E60" s="87">
        <v>0</v>
      </c>
      <c r="F60" s="87">
        <v>0</v>
      </c>
      <c r="G60" s="34" t="e">
        <f t="shared" si="2"/>
        <v>#DIV/0!</v>
      </c>
      <c r="H60" s="34" t="e">
        <f t="shared" si="3"/>
        <v>#DIV/0!</v>
      </c>
    </row>
    <row r="61" spans="1:8" ht="63">
      <c r="A61" s="84"/>
      <c r="B61" s="94" t="s">
        <v>377</v>
      </c>
      <c r="C61" s="156" t="s">
        <v>404</v>
      </c>
      <c r="D61" s="87">
        <f>D62+D63+D64+D65+D66+D67+D68+D69+D70+D71+D74+D75+D73+D72+D76</f>
        <v>1437</v>
      </c>
      <c r="E61" s="87">
        <f>E62+E63+E64+E65+E66+E67+E68+E69+E70+E71+E74+E75+E73+E72+E76</f>
        <v>1283.3000000000002</v>
      </c>
      <c r="F61" s="87">
        <f>F62+F63+F64+F65+F66+F67+F68+F69+F70+F71+F74+F75+F73+F72+F76</f>
        <v>1380.1000000000001</v>
      </c>
      <c r="G61" s="34">
        <f t="shared" si="2"/>
        <v>0.9604036186499653</v>
      </c>
      <c r="H61" s="34">
        <f t="shared" si="3"/>
        <v>1.075430530663134</v>
      </c>
    </row>
    <row r="62" spans="1:8" ht="31.5">
      <c r="A62" s="84"/>
      <c r="B62" s="94" t="s">
        <v>381</v>
      </c>
      <c r="C62" s="177" t="s">
        <v>380</v>
      </c>
      <c r="D62" s="178">
        <v>20</v>
      </c>
      <c r="E62" s="179">
        <v>20</v>
      </c>
      <c r="F62" s="87">
        <v>20</v>
      </c>
      <c r="G62" s="34">
        <f t="shared" si="2"/>
        <v>1</v>
      </c>
      <c r="H62" s="34">
        <f t="shared" si="3"/>
        <v>1</v>
      </c>
    </row>
    <row r="63" spans="1:8" ht="31.5">
      <c r="A63" s="84"/>
      <c r="B63" s="94" t="s">
        <v>383</v>
      </c>
      <c r="C63" s="177" t="s">
        <v>382</v>
      </c>
      <c r="D63" s="178">
        <v>100</v>
      </c>
      <c r="E63" s="179">
        <v>70</v>
      </c>
      <c r="F63" s="87">
        <v>99.9</v>
      </c>
      <c r="G63" s="34">
        <f t="shared" si="2"/>
        <v>0.9990000000000001</v>
      </c>
      <c r="H63" s="34">
        <f t="shared" si="3"/>
        <v>1.4271428571428573</v>
      </c>
    </row>
    <row r="64" spans="1:8" ht="31.5">
      <c r="A64" s="84"/>
      <c r="B64" s="94" t="s">
        <v>408</v>
      </c>
      <c r="C64" s="177" t="s">
        <v>407</v>
      </c>
      <c r="D64" s="178">
        <v>40</v>
      </c>
      <c r="E64" s="179">
        <v>16.5</v>
      </c>
      <c r="F64" s="87">
        <v>40</v>
      </c>
      <c r="G64" s="34">
        <f t="shared" si="2"/>
        <v>1</v>
      </c>
      <c r="H64" s="34">
        <f t="shared" si="3"/>
        <v>2.4242424242424243</v>
      </c>
    </row>
    <row r="65" spans="1:8" ht="31.5">
      <c r="A65" s="84"/>
      <c r="B65" s="94" t="s">
        <v>410</v>
      </c>
      <c r="C65" s="177" t="s">
        <v>409</v>
      </c>
      <c r="D65" s="178">
        <v>20</v>
      </c>
      <c r="E65" s="179">
        <v>16.5</v>
      </c>
      <c r="F65" s="87">
        <v>20</v>
      </c>
      <c r="G65" s="34">
        <f t="shared" si="2"/>
        <v>1</v>
      </c>
      <c r="H65" s="34">
        <f t="shared" si="3"/>
        <v>1.2121212121212122</v>
      </c>
    </row>
    <row r="66" spans="1:8" ht="39.75" customHeight="1">
      <c r="A66" s="84"/>
      <c r="B66" s="94" t="s">
        <v>389</v>
      </c>
      <c r="C66" s="177" t="s">
        <v>388</v>
      </c>
      <c r="D66" s="178">
        <v>227</v>
      </c>
      <c r="E66" s="179">
        <v>187.6</v>
      </c>
      <c r="F66" s="87">
        <v>226.5</v>
      </c>
      <c r="G66" s="34">
        <f t="shared" si="2"/>
        <v>0.9977973568281938</v>
      </c>
      <c r="H66" s="34">
        <f t="shared" si="3"/>
        <v>1.2073560767590619</v>
      </c>
    </row>
    <row r="67" spans="1:8" ht="31.5">
      <c r="A67" s="84"/>
      <c r="B67" s="94" t="s">
        <v>395</v>
      </c>
      <c r="C67" s="177" t="s">
        <v>394</v>
      </c>
      <c r="D67" s="178">
        <v>207.6</v>
      </c>
      <c r="E67" s="179">
        <v>171.3</v>
      </c>
      <c r="F67" s="87">
        <v>198.1</v>
      </c>
      <c r="G67" s="34">
        <f t="shared" si="2"/>
        <v>0.9542389210019268</v>
      </c>
      <c r="H67" s="34">
        <f t="shared" si="3"/>
        <v>1.1564506713368359</v>
      </c>
    </row>
    <row r="68" spans="1:8" ht="47.25">
      <c r="A68" s="84"/>
      <c r="B68" s="94" t="s">
        <v>411</v>
      </c>
      <c r="C68" s="177" t="s">
        <v>412</v>
      </c>
      <c r="D68" s="178">
        <v>20</v>
      </c>
      <c r="E68" s="179">
        <v>40</v>
      </c>
      <c r="F68" s="87">
        <v>20</v>
      </c>
      <c r="G68" s="34">
        <f t="shared" si="2"/>
        <v>1</v>
      </c>
      <c r="H68" s="34">
        <f t="shared" si="3"/>
        <v>0.5</v>
      </c>
    </row>
    <row r="69" spans="1:8" ht="47.25">
      <c r="A69" s="84"/>
      <c r="B69" s="94" t="s">
        <v>413</v>
      </c>
      <c r="C69" s="177" t="s">
        <v>414</v>
      </c>
      <c r="D69" s="178">
        <v>76</v>
      </c>
      <c r="E69" s="179">
        <v>76</v>
      </c>
      <c r="F69" s="87">
        <v>76</v>
      </c>
      <c r="G69" s="34">
        <f t="shared" si="2"/>
        <v>1</v>
      </c>
      <c r="H69" s="34">
        <f t="shared" si="3"/>
        <v>1</v>
      </c>
    </row>
    <row r="70" spans="1:8" ht="63">
      <c r="A70" s="84"/>
      <c r="B70" s="94" t="s">
        <v>418</v>
      </c>
      <c r="C70" s="177" t="s">
        <v>417</v>
      </c>
      <c r="D70" s="178">
        <v>71</v>
      </c>
      <c r="E70" s="179">
        <v>30</v>
      </c>
      <c r="F70" s="87">
        <v>71</v>
      </c>
      <c r="G70" s="34">
        <f t="shared" si="2"/>
        <v>1</v>
      </c>
      <c r="H70" s="34">
        <f t="shared" si="3"/>
        <v>2.3666666666666667</v>
      </c>
    </row>
    <row r="71" spans="1:8" ht="47.25">
      <c r="A71" s="84"/>
      <c r="B71" s="94" t="s">
        <v>431</v>
      </c>
      <c r="C71" s="177" t="s">
        <v>427</v>
      </c>
      <c r="D71" s="178">
        <v>250.4</v>
      </c>
      <c r="E71" s="179">
        <v>250.4</v>
      </c>
      <c r="F71" s="87">
        <v>243.7</v>
      </c>
      <c r="G71" s="34">
        <f t="shared" si="2"/>
        <v>0.9732428115015974</v>
      </c>
      <c r="H71" s="34">
        <f t="shared" si="3"/>
        <v>0.9732428115015974</v>
      </c>
    </row>
    <row r="72" spans="1:8" ht="31.5">
      <c r="A72" s="84"/>
      <c r="B72" s="94" t="s">
        <v>440</v>
      </c>
      <c r="C72" s="177" t="s">
        <v>438</v>
      </c>
      <c r="D72" s="178">
        <v>160</v>
      </c>
      <c r="E72" s="179">
        <v>160</v>
      </c>
      <c r="F72" s="87">
        <v>120</v>
      </c>
      <c r="G72" s="34">
        <f t="shared" si="2"/>
        <v>0.75</v>
      </c>
      <c r="H72" s="34">
        <f t="shared" si="3"/>
        <v>0.75</v>
      </c>
    </row>
    <row r="73" spans="1:8" ht="36" customHeight="1">
      <c r="A73" s="84"/>
      <c r="B73" s="94" t="s">
        <v>434</v>
      </c>
      <c r="C73" s="177" t="s">
        <v>428</v>
      </c>
      <c r="D73" s="178">
        <v>5</v>
      </c>
      <c r="E73" s="179">
        <v>5</v>
      </c>
      <c r="F73" s="87">
        <v>5</v>
      </c>
      <c r="G73" s="34">
        <f t="shared" si="2"/>
        <v>1</v>
      </c>
      <c r="H73" s="34">
        <f t="shared" si="3"/>
        <v>1</v>
      </c>
    </row>
    <row r="74" spans="1:8" ht="64.5" customHeight="1">
      <c r="A74" s="84"/>
      <c r="B74" s="94" t="s">
        <v>432</v>
      </c>
      <c r="C74" s="177" t="s">
        <v>429</v>
      </c>
      <c r="D74" s="178">
        <v>23.5</v>
      </c>
      <c r="E74" s="179">
        <v>23.5</v>
      </c>
      <c r="F74" s="87">
        <v>23.5</v>
      </c>
      <c r="G74" s="34">
        <f t="shared" si="2"/>
        <v>1</v>
      </c>
      <c r="H74" s="34">
        <f t="shared" si="3"/>
        <v>1</v>
      </c>
    </row>
    <row r="75" spans="1:8" ht="31.5">
      <c r="A75" s="84"/>
      <c r="B75" s="94" t="s">
        <v>433</v>
      </c>
      <c r="C75" s="177" t="s">
        <v>430</v>
      </c>
      <c r="D75" s="178">
        <v>150</v>
      </c>
      <c r="E75" s="179">
        <v>150</v>
      </c>
      <c r="F75" s="87">
        <v>150</v>
      </c>
      <c r="G75" s="34">
        <f t="shared" si="2"/>
        <v>1</v>
      </c>
      <c r="H75" s="34">
        <f t="shared" si="3"/>
        <v>1</v>
      </c>
    </row>
    <row r="76" spans="1:8" ht="31.5">
      <c r="A76" s="84"/>
      <c r="B76" s="94" t="s">
        <v>607</v>
      </c>
      <c r="C76" s="177" t="s">
        <v>606</v>
      </c>
      <c r="D76" s="178">
        <v>66.5</v>
      </c>
      <c r="E76" s="179">
        <v>66.5</v>
      </c>
      <c r="F76" s="87">
        <v>66.4</v>
      </c>
      <c r="G76" s="34">
        <f t="shared" si="2"/>
        <v>0.9984962406015039</v>
      </c>
      <c r="H76" s="34">
        <f t="shared" si="3"/>
        <v>0.9984962406015039</v>
      </c>
    </row>
    <row r="77" spans="1:8" ht="78.75">
      <c r="A77" s="84"/>
      <c r="B77" s="86" t="s">
        <v>470</v>
      </c>
      <c r="C77" s="177">
        <v>9580300000</v>
      </c>
      <c r="D77" s="178">
        <f>D79+D80+D81+D78</f>
        <v>699.6</v>
      </c>
      <c r="E77" s="178">
        <f>E79+E80+E81+E78</f>
        <v>465.8</v>
      </c>
      <c r="F77" s="178">
        <f>F79+F80+F81+F78</f>
        <v>699.6</v>
      </c>
      <c r="G77" s="34">
        <f t="shared" si="2"/>
        <v>1</v>
      </c>
      <c r="H77" s="34">
        <f t="shared" si="3"/>
        <v>1.501932159725204</v>
      </c>
    </row>
    <row r="78" spans="1:8" ht="63">
      <c r="A78" s="84"/>
      <c r="B78" s="94" t="s">
        <v>552</v>
      </c>
      <c r="C78" s="177">
        <v>9580372100</v>
      </c>
      <c r="D78" s="178">
        <v>598.6</v>
      </c>
      <c r="E78" s="178">
        <v>389.3</v>
      </c>
      <c r="F78" s="178">
        <v>598.6</v>
      </c>
      <c r="G78" s="34">
        <f t="shared" si="2"/>
        <v>1</v>
      </c>
      <c r="H78" s="34">
        <f t="shared" si="3"/>
        <v>1.537631646545081</v>
      </c>
    </row>
    <row r="79" spans="1:8" ht="141.75">
      <c r="A79" s="84"/>
      <c r="B79" s="94" t="s">
        <v>458</v>
      </c>
      <c r="C79" s="180" t="s">
        <v>467</v>
      </c>
      <c r="D79" s="181">
        <v>70</v>
      </c>
      <c r="E79" s="179">
        <v>45.5</v>
      </c>
      <c r="F79" s="87">
        <v>70</v>
      </c>
      <c r="G79" s="34">
        <f t="shared" si="2"/>
        <v>1</v>
      </c>
      <c r="H79" s="34">
        <f t="shared" si="3"/>
        <v>1.5384615384615385</v>
      </c>
    </row>
    <row r="80" spans="1:8" ht="141.75">
      <c r="A80" s="84"/>
      <c r="B80" s="94" t="s">
        <v>459</v>
      </c>
      <c r="C80" s="180" t="s">
        <v>468</v>
      </c>
      <c r="D80" s="181">
        <v>21</v>
      </c>
      <c r="E80" s="179">
        <v>21</v>
      </c>
      <c r="F80" s="87">
        <v>21</v>
      </c>
      <c r="G80" s="34">
        <f t="shared" si="2"/>
        <v>1</v>
      </c>
      <c r="H80" s="34">
        <f t="shared" si="3"/>
        <v>1</v>
      </c>
    </row>
    <row r="81" spans="1:8" ht="141.75">
      <c r="A81" s="84"/>
      <c r="B81" s="94" t="s">
        <v>466</v>
      </c>
      <c r="C81" s="180" t="s">
        <v>469</v>
      </c>
      <c r="D81" s="181">
        <v>10</v>
      </c>
      <c r="E81" s="179">
        <v>10</v>
      </c>
      <c r="F81" s="87">
        <v>10</v>
      </c>
      <c r="G81" s="34">
        <f t="shared" si="2"/>
        <v>1</v>
      </c>
      <c r="H81" s="34">
        <f t="shared" si="3"/>
        <v>1</v>
      </c>
    </row>
    <row r="82" spans="1:8" ht="18.75" customHeight="1" hidden="1">
      <c r="A82" s="88" t="s">
        <v>108</v>
      </c>
      <c r="B82" s="83" t="s">
        <v>106</v>
      </c>
      <c r="C82" s="147"/>
      <c r="D82" s="85">
        <f>D84</f>
        <v>0</v>
      </c>
      <c r="E82" s="85">
        <f>E84</f>
        <v>0</v>
      </c>
      <c r="F82" s="85">
        <f>F84</f>
        <v>0</v>
      </c>
      <c r="G82" s="34" t="e">
        <f t="shared" si="2"/>
        <v>#DIV/0!</v>
      </c>
      <c r="H82" s="34" t="e">
        <f t="shared" si="3"/>
        <v>#DIV/0!</v>
      </c>
    </row>
    <row r="83" spans="1:8" ht="35.25" customHeight="1" hidden="1">
      <c r="A83" s="84" t="s">
        <v>102</v>
      </c>
      <c r="B83" s="86" t="s">
        <v>109</v>
      </c>
      <c r="C83" s="146"/>
      <c r="D83" s="87">
        <f>D84</f>
        <v>0</v>
      </c>
      <c r="E83" s="87">
        <f>E84</f>
        <v>0</v>
      </c>
      <c r="F83" s="87">
        <f>F84</f>
        <v>0</v>
      </c>
      <c r="G83" s="34" t="e">
        <f t="shared" si="2"/>
        <v>#DIV/0!</v>
      </c>
      <c r="H83" s="34" t="e">
        <f t="shared" si="3"/>
        <v>#DIV/0!</v>
      </c>
    </row>
    <row r="84" spans="1:9" s="8" customFormat="1" ht="31.5" customHeight="1" hidden="1">
      <c r="A84" s="136"/>
      <c r="B84" s="94" t="s">
        <v>171</v>
      </c>
      <c r="C84" s="156" t="s">
        <v>277</v>
      </c>
      <c r="D84" s="95">
        <v>0</v>
      </c>
      <c r="E84" s="95">
        <v>0</v>
      </c>
      <c r="F84" s="95">
        <v>0</v>
      </c>
      <c r="G84" s="34" t="e">
        <f t="shared" si="2"/>
        <v>#DIV/0!</v>
      </c>
      <c r="H84" s="34" t="e">
        <f t="shared" si="3"/>
        <v>#DIV/0!</v>
      </c>
      <c r="I84" s="27"/>
    </row>
    <row r="85" spans="1:8" ht="18.75">
      <c r="A85" s="88" t="s">
        <v>37</v>
      </c>
      <c r="B85" s="83" t="s">
        <v>38</v>
      </c>
      <c r="C85" s="147"/>
      <c r="D85" s="85">
        <f>D86+D88</f>
        <v>3</v>
      </c>
      <c r="E85" s="85">
        <f>E86+E88</f>
        <v>0</v>
      </c>
      <c r="F85" s="85">
        <f>F86+F88</f>
        <v>3</v>
      </c>
      <c r="G85" s="34">
        <f t="shared" si="2"/>
        <v>1</v>
      </c>
      <c r="H85" s="34" t="e">
        <f t="shared" si="3"/>
        <v>#DIV/0!</v>
      </c>
    </row>
    <row r="86" spans="1:8" ht="18.75" hidden="1">
      <c r="A86" s="84" t="s">
        <v>41</v>
      </c>
      <c r="B86" s="86" t="s">
        <v>42</v>
      </c>
      <c r="C86" s="146"/>
      <c r="D86" s="87">
        <f>D87</f>
        <v>0</v>
      </c>
      <c r="E86" s="87">
        <f>E87</f>
        <v>0</v>
      </c>
      <c r="F86" s="87">
        <f>F87</f>
        <v>0</v>
      </c>
      <c r="G86" s="34" t="e">
        <f t="shared" si="2"/>
        <v>#DIV/0!</v>
      </c>
      <c r="H86" s="34" t="e">
        <f t="shared" si="3"/>
        <v>#DIV/0!</v>
      </c>
    </row>
    <row r="87" spans="1:9" s="8" customFormat="1" ht="38.25" customHeight="1" hidden="1">
      <c r="A87" s="93"/>
      <c r="B87" s="94" t="s">
        <v>169</v>
      </c>
      <c r="C87" s="156" t="s">
        <v>170</v>
      </c>
      <c r="D87" s="95">
        <v>0</v>
      </c>
      <c r="E87" s="95">
        <v>0</v>
      </c>
      <c r="F87" s="95">
        <v>0</v>
      </c>
      <c r="G87" s="34" t="e">
        <f t="shared" si="2"/>
        <v>#DIV/0!</v>
      </c>
      <c r="H87" s="34" t="e">
        <f t="shared" si="3"/>
        <v>#DIV/0!</v>
      </c>
      <c r="I87" s="27"/>
    </row>
    <row r="88" spans="1:9" s="8" customFormat="1" ht="50.25" customHeight="1">
      <c r="A88" s="93" t="s">
        <v>564</v>
      </c>
      <c r="B88" s="94" t="s">
        <v>565</v>
      </c>
      <c r="C88" s="156" t="s">
        <v>564</v>
      </c>
      <c r="D88" s="95">
        <v>3</v>
      </c>
      <c r="E88" s="95"/>
      <c r="F88" s="95">
        <v>3</v>
      </c>
      <c r="G88" s="34">
        <f t="shared" si="2"/>
        <v>1</v>
      </c>
      <c r="H88" s="34"/>
      <c r="I88" s="27"/>
    </row>
    <row r="89" spans="1:8" ht="23.25" customHeight="1">
      <c r="A89" s="88">
        <v>1000</v>
      </c>
      <c r="B89" s="83" t="s">
        <v>49</v>
      </c>
      <c r="C89" s="147"/>
      <c r="D89" s="85">
        <f>D90</f>
        <v>18</v>
      </c>
      <c r="E89" s="85">
        <f>E90</f>
        <v>13.5</v>
      </c>
      <c r="F89" s="85">
        <f>F90</f>
        <v>18</v>
      </c>
      <c r="G89" s="34">
        <f t="shared" si="2"/>
        <v>1</v>
      </c>
      <c r="H89" s="34">
        <f t="shared" si="3"/>
        <v>1.3333333333333333</v>
      </c>
    </row>
    <row r="90" spans="1:8" ht="18.75">
      <c r="A90" s="84" t="s">
        <v>50</v>
      </c>
      <c r="B90" s="86" t="s">
        <v>146</v>
      </c>
      <c r="C90" s="146" t="s">
        <v>50</v>
      </c>
      <c r="D90" s="87">
        <v>18</v>
      </c>
      <c r="E90" s="87">
        <v>13.5</v>
      </c>
      <c r="F90" s="87">
        <v>18</v>
      </c>
      <c r="G90" s="34">
        <f t="shared" si="2"/>
        <v>1</v>
      </c>
      <c r="H90" s="34">
        <f t="shared" si="3"/>
        <v>1.3333333333333333</v>
      </c>
    </row>
    <row r="91" spans="1:8" ht="31.5">
      <c r="A91" s="88"/>
      <c r="B91" s="83" t="s">
        <v>84</v>
      </c>
      <c r="C91" s="147"/>
      <c r="D91" s="87">
        <f>D92</f>
        <v>725</v>
      </c>
      <c r="E91" s="87">
        <f>E92</f>
        <v>317.6</v>
      </c>
      <c r="F91" s="87">
        <f>F92</f>
        <v>725</v>
      </c>
      <c r="G91" s="34">
        <f t="shared" si="2"/>
        <v>1</v>
      </c>
      <c r="H91" s="34">
        <f t="shared" si="3"/>
        <v>2.2827455919395465</v>
      </c>
    </row>
    <row r="92" spans="1:9" s="8" customFormat="1" ht="47.25">
      <c r="A92" s="93"/>
      <c r="B92" s="94" t="s">
        <v>85</v>
      </c>
      <c r="C92" s="156" t="s">
        <v>156</v>
      </c>
      <c r="D92" s="95">
        <v>725</v>
      </c>
      <c r="E92" s="95">
        <v>317.6</v>
      </c>
      <c r="F92" s="95">
        <v>725</v>
      </c>
      <c r="G92" s="34">
        <f t="shared" si="2"/>
        <v>1</v>
      </c>
      <c r="H92" s="34">
        <f t="shared" si="3"/>
        <v>2.2827455919395465</v>
      </c>
      <c r="I92" s="27"/>
    </row>
    <row r="93" spans="1:8" ht="18" customHeight="1">
      <c r="A93" s="84"/>
      <c r="B93" s="83" t="s">
        <v>55</v>
      </c>
      <c r="C93" s="88"/>
      <c r="D93" s="85">
        <f>D34+D45+D47+D56+D84+D85+D89+D91+D52</f>
        <v>5232</v>
      </c>
      <c r="E93" s="85">
        <f>E34+E45+E47+E56+E84+E85+E89+E91+E52</f>
        <v>4057.5</v>
      </c>
      <c r="F93" s="85">
        <f>F34+F45+F47+F56+F84+F85+F89+F91+F52</f>
        <v>4932.400000000001</v>
      </c>
      <c r="G93" s="34">
        <f t="shared" si="2"/>
        <v>0.942737003058104</v>
      </c>
      <c r="H93" s="34">
        <f t="shared" si="3"/>
        <v>1.2156253850893408</v>
      </c>
    </row>
    <row r="94" spans="1:8" ht="31.5">
      <c r="A94" s="140"/>
      <c r="B94" s="86" t="s">
        <v>70</v>
      </c>
      <c r="C94" s="146"/>
      <c r="D94" s="120">
        <f>D91</f>
        <v>725</v>
      </c>
      <c r="E94" s="120">
        <f>E91</f>
        <v>317.6</v>
      </c>
      <c r="F94" s="120">
        <f>F91</f>
        <v>725</v>
      </c>
      <c r="G94" s="34">
        <f t="shared" si="2"/>
        <v>1</v>
      </c>
      <c r="H94" s="34">
        <f t="shared" si="3"/>
        <v>2.2827455919395465</v>
      </c>
    </row>
    <row r="95" ht="18">
      <c r="A95" s="122"/>
    </row>
    <row r="96" ht="18">
      <c r="A96" s="122"/>
    </row>
    <row r="97" spans="1:6" ht="18">
      <c r="A97" s="122"/>
      <c r="B97" s="123" t="s">
        <v>275</v>
      </c>
      <c r="C97" s="42"/>
      <c r="F97" s="37">
        <v>1839.3</v>
      </c>
    </row>
    <row r="98" spans="1:3" ht="18">
      <c r="A98" s="122"/>
      <c r="B98" s="123"/>
      <c r="C98" s="42"/>
    </row>
    <row r="99" spans="1:3" ht="18" hidden="1">
      <c r="A99" s="122"/>
      <c r="B99" s="123" t="s">
        <v>71</v>
      </c>
      <c r="C99" s="42"/>
    </row>
    <row r="100" spans="1:3" ht="18" hidden="1">
      <c r="A100" s="122"/>
      <c r="B100" s="123" t="s">
        <v>72</v>
      </c>
      <c r="C100" s="42"/>
    </row>
    <row r="101" spans="1:3" ht="18" hidden="1">
      <c r="A101" s="122"/>
      <c r="B101" s="123"/>
      <c r="C101" s="42"/>
    </row>
    <row r="102" spans="1:3" ht="18" hidden="1">
      <c r="A102" s="122"/>
      <c r="B102" s="123" t="s">
        <v>73</v>
      </c>
      <c r="C102" s="42"/>
    </row>
    <row r="103" spans="1:3" ht="18" hidden="1">
      <c r="A103" s="122"/>
      <c r="B103" s="123" t="s">
        <v>74</v>
      </c>
      <c r="C103" s="42"/>
    </row>
    <row r="104" spans="1:3" ht="18" hidden="1">
      <c r="A104" s="122"/>
      <c r="B104" s="123"/>
      <c r="C104" s="42"/>
    </row>
    <row r="105" spans="1:3" ht="18" hidden="1">
      <c r="A105" s="122"/>
      <c r="B105" s="123" t="s">
        <v>75</v>
      </c>
      <c r="C105" s="42"/>
    </row>
    <row r="106" spans="1:3" ht="18" hidden="1">
      <c r="A106" s="122"/>
      <c r="B106" s="123" t="s">
        <v>76</v>
      </c>
      <c r="C106" s="42"/>
    </row>
    <row r="107" spans="1:3" ht="18" hidden="1">
      <c r="A107" s="122"/>
      <c r="B107" s="123"/>
      <c r="C107" s="42"/>
    </row>
    <row r="108" spans="1:3" ht="18" hidden="1">
      <c r="A108" s="122"/>
      <c r="B108" s="123" t="s">
        <v>77</v>
      </c>
      <c r="C108" s="42"/>
    </row>
    <row r="109" spans="1:3" ht="18" hidden="1">
      <c r="A109" s="122"/>
      <c r="B109" s="123" t="s">
        <v>78</v>
      </c>
      <c r="C109" s="42"/>
    </row>
    <row r="110" ht="18" hidden="1">
      <c r="A110" s="122"/>
    </row>
    <row r="111" ht="18">
      <c r="A111" s="122"/>
    </row>
    <row r="112" spans="1:8" ht="18">
      <c r="A112" s="122"/>
      <c r="B112" s="123" t="s">
        <v>79</v>
      </c>
      <c r="C112" s="42"/>
      <c r="F112" s="36">
        <f>F97+F29-F93</f>
        <v>1347.1000000000004</v>
      </c>
      <c r="H112" s="36"/>
    </row>
    <row r="113" ht="18">
      <c r="A113" s="122"/>
    </row>
    <row r="114" ht="18">
      <c r="A114" s="122"/>
    </row>
    <row r="115" spans="1:3" ht="18">
      <c r="A115" s="122"/>
      <c r="B115" s="123" t="s">
        <v>80</v>
      </c>
      <c r="C115" s="42"/>
    </row>
    <row r="116" spans="1:3" ht="18">
      <c r="A116" s="122"/>
      <c r="B116" s="123" t="s">
        <v>81</v>
      </c>
      <c r="C116" s="42"/>
    </row>
    <row r="117" spans="1:3" ht="18">
      <c r="A117" s="122"/>
      <c r="B117" s="123" t="s">
        <v>82</v>
      </c>
      <c r="C117" s="42"/>
    </row>
    <row r="118" ht="18">
      <c r="A118" s="122"/>
    </row>
    <row r="119" ht="18">
      <c r="A119" s="122"/>
    </row>
  </sheetData>
  <sheetProtection/>
  <mergeCells count="17">
    <mergeCell ref="E32:E33"/>
    <mergeCell ref="G2:G3"/>
    <mergeCell ref="A31:H31"/>
    <mergeCell ref="F32:F33"/>
    <mergeCell ref="F2:F3"/>
    <mergeCell ref="C32:C33"/>
    <mergeCell ref="C2:C3"/>
    <mergeCell ref="A1:H1"/>
    <mergeCell ref="A32:A33"/>
    <mergeCell ref="B32:B33"/>
    <mergeCell ref="D32:D33"/>
    <mergeCell ref="H32:H33"/>
    <mergeCell ref="H2:H3"/>
    <mergeCell ref="B2:B3"/>
    <mergeCell ref="D2:D3"/>
    <mergeCell ref="G32:G33"/>
    <mergeCell ref="E2:E3"/>
  </mergeCells>
  <printOptions/>
  <pageMargins left="0.7874015748031497" right="0.3937007874015748" top="0.3937007874015748" bottom="0.3937007874015748" header="0" footer="0"/>
  <pageSetup fitToHeight="3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I116"/>
  <sheetViews>
    <sheetView zoomScalePageLayoutView="0" workbookViewId="0" topLeftCell="A1">
      <selection activeCell="C2" sqref="C1:C16384"/>
    </sheetView>
  </sheetViews>
  <sheetFormatPr defaultColWidth="9.140625" defaultRowHeight="12.75"/>
  <cols>
    <col min="1" max="1" width="9.57421875" style="121" customWidth="1"/>
    <col min="2" max="2" width="37.140625" style="121" customWidth="1"/>
    <col min="3" max="3" width="12.28125" style="163" hidden="1" customWidth="1"/>
    <col min="4" max="4" width="11.421875" style="37" customWidth="1"/>
    <col min="5" max="5" width="0.13671875" style="37" hidden="1" customWidth="1"/>
    <col min="6" max="6" width="13.421875" style="37" customWidth="1"/>
    <col min="7" max="7" width="12.7109375" style="37" customWidth="1"/>
    <col min="8" max="8" width="11.57421875" style="37" hidden="1" customWidth="1"/>
    <col min="9" max="9" width="9.140625" style="23" customWidth="1"/>
    <col min="10" max="16384" width="9.140625" style="1" customWidth="1"/>
  </cols>
  <sheetData>
    <row r="1" spans="1:9" s="4" customFormat="1" ht="53.25" customHeight="1">
      <c r="A1" s="71" t="s">
        <v>702</v>
      </c>
      <c r="B1" s="71"/>
      <c r="C1" s="71"/>
      <c r="D1" s="71"/>
      <c r="E1" s="71"/>
      <c r="F1" s="71"/>
      <c r="G1" s="71"/>
      <c r="H1" s="71"/>
      <c r="I1" s="30"/>
    </row>
    <row r="2" spans="1:8" ht="12.75" customHeight="1">
      <c r="A2" s="82"/>
      <c r="B2" s="69" t="s">
        <v>2</v>
      </c>
      <c r="C2" s="182"/>
      <c r="D2" s="80" t="s">
        <v>3</v>
      </c>
      <c r="E2" s="69" t="s">
        <v>633</v>
      </c>
      <c r="F2" s="80" t="s">
        <v>4</v>
      </c>
      <c r="G2" s="69" t="s">
        <v>262</v>
      </c>
      <c r="H2" s="69" t="s">
        <v>262</v>
      </c>
    </row>
    <row r="3" spans="1:8" ht="26.25" customHeight="1">
      <c r="A3" s="82"/>
      <c r="B3" s="70"/>
      <c r="C3" s="183"/>
      <c r="D3" s="80"/>
      <c r="E3" s="70"/>
      <c r="F3" s="80"/>
      <c r="G3" s="70"/>
      <c r="H3" s="70"/>
    </row>
    <row r="4" spans="1:8" ht="36" customHeight="1">
      <c r="A4" s="82"/>
      <c r="B4" s="83" t="s">
        <v>69</v>
      </c>
      <c r="C4" s="145"/>
      <c r="D4" s="85">
        <f>D5+D6+D7+D8+D9+D10+D11+D12+D13+D14+D15+D16+D17+D18+D19+D20</f>
        <v>5331.6</v>
      </c>
      <c r="E4" s="85">
        <f>E5+E6+E7+E8+E9+E10+E11+E12+E13+E14+E15+E16+E17+E18+E19</f>
        <v>2449.3</v>
      </c>
      <c r="F4" s="85">
        <f>F5+F6+F7+F8+F9+F10+F11+F12+F13+F14+F15+F16+F17+F18+F19+F20+F21</f>
        <v>6688</v>
      </c>
      <c r="G4" s="34">
        <f>F4/D4</f>
        <v>1.2544076824968113</v>
      </c>
      <c r="H4" s="34">
        <f>F4/E4</f>
        <v>2.730576082962479</v>
      </c>
    </row>
    <row r="5" spans="1:8" ht="18.75" customHeight="1">
      <c r="A5" s="82"/>
      <c r="B5" s="86" t="s">
        <v>5</v>
      </c>
      <c r="C5" s="146"/>
      <c r="D5" s="87">
        <v>363</v>
      </c>
      <c r="E5" s="87">
        <v>240</v>
      </c>
      <c r="F5" s="87">
        <v>507.1</v>
      </c>
      <c r="G5" s="34">
        <f aca="true" t="shared" si="0" ref="G5:G29">F5/D5</f>
        <v>1.396969696969697</v>
      </c>
      <c r="H5" s="34">
        <f aca="true" t="shared" si="1" ref="H5:H29">F5/E5</f>
        <v>2.1129166666666666</v>
      </c>
    </row>
    <row r="6" spans="1:8" ht="18.75" customHeight="1" hidden="1">
      <c r="A6" s="82"/>
      <c r="B6" s="86" t="s">
        <v>178</v>
      </c>
      <c r="C6" s="146"/>
      <c r="D6" s="87">
        <v>0</v>
      </c>
      <c r="E6" s="87">
        <v>0</v>
      </c>
      <c r="F6" s="87">
        <v>0</v>
      </c>
      <c r="G6" s="34" t="e">
        <f t="shared" si="0"/>
        <v>#DIV/0!</v>
      </c>
      <c r="H6" s="34" t="e">
        <f t="shared" si="1"/>
        <v>#DIV/0!</v>
      </c>
    </row>
    <row r="7" spans="1:8" ht="22.5" customHeight="1">
      <c r="A7" s="82"/>
      <c r="B7" s="86" t="s">
        <v>6</v>
      </c>
      <c r="C7" s="146"/>
      <c r="D7" s="87">
        <v>1539.6</v>
      </c>
      <c r="E7" s="87">
        <v>925.3</v>
      </c>
      <c r="F7" s="87">
        <v>1967.8</v>
      </c>
      <c r="G7" s="34">
        <f t="shared" si="0"/>
        <v>1.2781241881008054</v>
      </c>
      <c r="H7" s="34">
        <f t="shared" si="1"/>
        <v>2.126661623257322</v>
      </c>
    </row>
    <row r="8" spans="1:8" ht="31.5" customHeight="1">
      <c r="A8" s="82"/>
      <c r="B8" s="86" t="s">
        <v>325</v>
      </c>
      <c r="C8" s="146"/>
      <c r="D8" s="87">
        <v>194</v>
      </c>
      <c r="E8" s="87">
        <v>75</v>
      </c>
      <c r="F8" s="87">
        <v>328.5</v>
      </c>
      <c r="G8" s="34">
        <f t="shared" si="0"/>
        <v>1.693298969072165</v>
      </c>
      <c r="H8" s="34">
        <f t="shared" si="1"/>
        <v>4.38</v>
      </c>
    </row>
    <row r="9" spans="1:8" ht="22.5" customHeight="1">
      <c r="A9" s="82"/>
      <c r="B9" s="86" t="s">
        <v>8</v>
      </c>
      <c r="C9" s="146"/>
      <c r="D9" s="87">
        <v>3220</v>
      </c>
      <c r="E9" s="87">
        <v>1200</v>
      </c>
      <c r="F9" s="87">
        <v>3813</v>
      </c>
      <c r="G9" s="34">
        <f t="shared" si="0"/>
        <v>1.1841614906832298</v>
      </c>
      <c r="H9" s="34">
        <f t="shared" si="1"/>
        <v>3.1775</v>
      </c>
    </row>
    <row r="10" spans="1:8" ht="22.5" customHeight="1">
      <c r="A10" s="82"/>
      <c r="B10" s="86" t="s">
        <v>317</v>
      </c>
      <c r="C10" s="146"/>
      <c r="D10" s="87">
        <v>15</v>
      </c>
      <c r="E10" s="87">
        <v>9</v>
      </c>
      <c r="F10" s="87">
        <v>35.6</v>
      </c>
      <c r="G10" s="34">
        <f t="shared" si="0"/>
        <v>2.3733333333333335</v>
      </c>
      <c r="H10" s="34">
        <f t="shared" si="1"/>
        <v>3.9555555555555557</v>
      </c>
    </row>
    <row r="11" spans="1:8" ht="37.5" customHeight="1" hidden="1">
      <c r="A11" s="82"/>
      <c r="B11" s="86" t="s">
        <v>9</v>
      </c>
      <c r="C11" s="146"/>
      <c r="D11" s="87">
        <v>0</v>
      </c>
      <c r="E11" s="87">
        <v>0</v>
      </c>
      <c r="F11" s="87">
        <v>0</v>
      </c>
      <c r="G11" s="34" t="e">
        <f t="shared" si="0"/>
        <v>#DIV/0!</v>
      </c>
      <c r="H11" s="34" t="e">
        <f t="shared" si="1"/>
        <v>#DIV/0!</v>
      </c>
    </row>
    <row r="12" spans="1:8" ht="18.75" customHeight="1" hidden="1">
      <c r="A12" s="82"/>
      <c r="B12" s="86" t="s">
        <v>10</v>
      </c>
      <c r="C12" s="146"/>
      <c r="D12" s="87">
        <v>0</v>
      </c>
      <c r="E12" s="87">
        <v>0</v>
      </c>
      <c r="F12" s="87">
        <v>0</v>
      </c>
      <c r="G12" s="34" t="e">
        <f t="shared" si="0"/>
        <v>#DIV/0!</v>
      </c>
      <c r="H12" s="34" t="e">
        <f t="shared" si="1"/>
        <v>#DIV/0!</v>
      </c>
    </row>
    <row r="13" spans="1:8" ht="17.25" customHeight="1" hidden="1">
      <c r="A13" s="82"/>
      <c r="B13" s="86" t="s">
        <v>11</v>
      </c>
      <c r="C13" s="146"/>
      <c r="D13" s="87"/>
      <c r="E13" s="87"/>
      <c r="F13" s="87"/>
      <c r="G13" s="34" t="e">
        <f t="shared" si="0"/>
        <v>#DIV/0!</v>
      </c>
      <c r="H13" s="34" t="e">
        <f t="shared" si="1"/>
        <v>#DIV/0!</v>
      </c>
    </row>
    <row r="14" spans="1:8" ht="15" customHeight="1" hidden="1">
      <c r="A14" s="82"/>
      <c r="B14" s="86" t="s">
        <v>13</v>
      </c>
      <c r="C14" s="146"/>
      <c r="D14" s="87">
        <v>0</v>
      </c>
      <c r="E14" s="87">
        <v>0</v>
      </c>
      <c r="F14" s="87">
        <v>0</v>
      </c>
      <c r="G14" s="34" t="e">
        <f t="shared" si="0"/>
        <v>#DIV/0!</v>
      </c>
      <c r="H14" s="34" t="e">
        <f t="shared" si="1"/>
        <v>#DIV/0!</v>
      </c>
    </row>
    <row r="15" spans="1:8" ht="18" customHeight="1" hidden="1">
      <c r="A15" s="82"/>
      <c r="B15" s="86" t="s">
        <v>14</v>
      </c>
      <c r="C15" s="146"/>
      <c r="D15" s="87">
        <v>0</v>
      </c>
      <c r="E15" s="87">
        <v>0</v>
      </c>
      <c r="F15" s="87">
        <v>0</v>
      </c>
      <c r="G15" s="34" t="e">
        <f t="shared" si="0"/>
        <v>#DIV/0!</v>
      </c>
      <c r="H15" s="34" t="e">
        <f t="shared" si="1"/>
        <v>#DIV/0!</v>
      </c>
    </row>
    <row r="16" spans="1:8" ht="31.5" customHeight="1" hidden="1">
      <c r="A16" s="82"/>
      <c r="B16" s="86" t="s">
        <v>15</v>
      </c>
      <c r="C16" s="146"/>
      <c r="D16" s="87">
        <v>0</v>
      </c>
      <c r="E16" s="87">
        <v>0</v>
      </c>
      <c r="F16" s="87">
        <v>0</v>
      </c>
      <c r="G16" s="34" t="e">
        <f t="shared" si="0"/>
        <v>#DIV/0!</v>
      </c>
      <c r="H16" s="34" t="e">
        <f t="shared" si="1"/>
        <v>#DIV/0!</v>
      </c>
    </row>
    <row r="17" spans="1:8" ht="33.75" customHeight="1" hidden="1">
      <c r="A17" s="82"/>
      <c r="B17" s="86" t="s">
        <v>16</v>
      </c>
      <c r="C17" s="146"/>
      <c r="D17" s="87">
        <v>0</v>
      </c>
      <c r="E17" s="87">
        <v>0</v>
      </c>
      <c r="F17" s="87">
        <v>0</v>
      </c>
      <c r="G17" s="34" t="e">
        <f t="shared" si="0"/>
        <v>#DIV/0!</v>
      </c>
      <c r="H17" s="34" t="e">
        <f t="shared" si="1"/>
        <v>#DIV/0!</v>
      </c>
    </row>
    <row r="18" spans="1:8" ht="18.75" customHeight="1" hidden="1">
      <c r="A18" s="82"/>
      <c r="B18" s="86" t="s">
        <v>100</v>
      </c>
      <c r="C18" s="146"/>
      <c r="D18" s="87">
        <v>0</v>
      </c>
      <c r="E18" s="87">
        <v>0</v>
      </c>
      <c r="F18" s="87">
        <v>0</v>
      </c>
      <c r="G18" s="34" t="e">
        <f t="shared" si="0"/>
        <v>#DIV/0!</v>
      </c>
      <c r="H18" s="34" t="e">
        <f t="shared" si="1"/>
        <v>#DIV/0!</v>
      </c>
    </row>
    <row r="19" spans="1:8" ht="16.5" customHeight="1" hidden="1">
      <c r="A19" s="82"/>
      <c r="B19" s="86" t="s">
        <v>18</v>
      </c>
      <c r="C19" s="146"/>
      <c r="D19" s="87">
        <v>0</v>
      </c>
      <c r="E19" s="87">
        <v>0</v>
      </c>
      <c r="F19" s="87"/>
      <c r="G19" s="34" t="e">
        <f t="shared" si="0"/>
        <v>#DIV/0!</v>
      </c>
      <c r="H19" s="34" t="e">
        <f t="shared" si="1"/>
        <v>#DIV/0!</v>
      </c>
    </row>
    <row r="20" spans="1:8" ht="22.5" customHeight="1">
      <c r="A20" s="82"/>
      <c r="B20" s="119" t="s">
        <v>328</v>
      </c>
      <c r="C20" s="146"/>
      <c r="D20" s="87">
        <v>0</v>
      </c>
      <c r="E20" s="87">
        <v>0</v>
      </c>
      <c r="F20" s="87">
        <v>18</v>
      </c>
      <c r="G20" s="34">
        <v>0</v>
      </c>
      <c r="H20" s="34">
        <v>0</v>
      </c>
    </row>
    <row r="21" spans="1:8" ht="32.25" customHeight="1">
      <c r="A21" s="82"/>
      <c r="B21" s="119" t="s">
        <v>327</v>
      </c>
      <c r="C21" s="146"/>
      <c r="D21" s="87">
        <v>0</v>
      </c>
      <c r="E21" s="87">
        <v>0</v>
      </c>
      <c r="F21" s="87">
        <v>18</v>
      </c>
      <c r="G21" s="34">
        <v>0</v>
      </c>
      <c r="H21" s="34">
        <v>0</v>
      </c>
    </row>
    <row r="22" spans="1:8" ht="32.25" customHeight="1">
      <c r="A22" s="82"/>
      <c r="B22" s="83" t="s">
        <v>68</v>
      </c>
      <c r="C22" s="147"/>
      <c r="D22" s="87">
        <f>D23+D24+D25+D27+D28+D26</f>
        <v>1241.2</v>
      </c>
      <c r="E22" s="87">
        <f>E23+E24+E25+E27+E28+E26</f>
        <v>886.4</v>
      </c>
      <c r="F22" s="87">
        <f>F23+F24+F25+F27+F28+F26</f>
        <v>1241.2</v>
      </c>
      <c r="G22" s="34">
        <f t="shared" si="0"/>
        <v>1</v>
      </c>
      <c r="H22" s="34">
        <f t="shared" si="1"/>
        <v>1.4002707581227438</v>
      </c>
    </row>
    <row r="23" spans="1:8" ht="18.75">
      <c r="A23" s="82"/>
      <c r="B23" s="86" t="s">
        <v>20</v>
      </c>
      <c r="C23" s="146"/>
      <c r="D23" s="87">
        <v>133.9</v>
      </c>
      <c r="E23" s="87">
        <v>100.4</v>
      </c>
      <c r="F23" s="87">
        <v>133.9</v>
      </c>
      <c r="G23" s="34">
        <f t="shared" si="0"/>
        <v>1</v>
      </c>
      <c r="H23" s="34">
        <f t="shared" si="1"/>
        <v>1.3336653386454183</v>
      </c>
    </row>
    <row r="24" spans="1:8" ht="16.5" customHeight="1">
      <c r="A24" s="82"/>
      <c r="B24" s="86" t="s">
        <v>86</v>
      </c>
      <c r="C24" s="146"/>
      <c r="D24" s="87">
        <v>207.3</v>
      </c>
      <c r="E24" s="87">
        <v>155.5</v>
      </c>
      <c r="F24" s="87">
        <v>207.3</v>
      </c>
      <c r="G24" s="34">
        <f t="shared" si="0"/>
        <v>1</v>
      </c>
      <c r="H24" s="34">
        <f t="shared" si="1"/>
        <v>1.3331189710610933</v>
      </c>
    </row>
    <row r="25" spans="1:8" ht="105" customHeight="1" hidden="1">
      <c r="A25" s="82"/>
      <c r="B25" s="86" t="s">
        <v>449</v>
      </c>
      <c r="C25" s="146"/>
      <c r="D25" s="87">
        <v>0</v>
      </c>
      <c r="E25" s="87">
        <v>0</v>
      </c>
      <c r="F25" s="87">
        <v>0</v>
      </c>
      <c r="G25" s="34" t="e">
        <f t="shared" si="0"/>
        <v>#DIV/0!</v>
      </c>
      <c r="H25" s="34" t="e">
        <f t="shared" si="1"/>
        <v>#DIV/0!</v>
      </c>
    </row>
    <row r="26" spans="1:8" ht="82.5" customHeight="1">
      <c r="A26" s="82"/>
      <c r="B26" s="86" t="s">
        <v>578</v>
      </c>
      <c r="C26" s="146"/>
      <c r="D26" s="87">
        <v>770</v>
      </c>
      <c r="E26" s="87">
        <v>500.5</v>
      </c>
      <c r="F26" s="87">
        <v>770</v>
      </c>
      <c r="G26" s="34">
        <f t="shared" si="0"/>
        <v>1</v>
      </c>
      <c r="H26" s="34">
        <f t="shared" si="1"/>
        <v>1.5384615384615385</v>
      </c>
    </row>
    <row r="27" spans="1:8" ht="52.5" customHeight="1">
      <c r="A27" s="82"/>
      <c r="B27" s="86" t="s">
        <v>486</v>
      </c>
      <c r="C27" s="146"/>
      <c r="D27" s="87">
        <v>100</v>
      </c>
      <c r="E27" s="87">
        <v>100</v>
      </c>
      <c r="F27" s="87">
        <v>100</v>
      </c>
      <c r="G27" s="34">
        <f t="shared" si="0"/>
        <v>1</v>
      </c>
      <c r="H27" s="34">
        <f t="shared" si="1"/>
        <v>1</v>
      </c>
    </row>
    <row r="28" spans="1:8" ht="33.75" customHeight="1">
      <c r="A28" s="82"/>
      <c r="B28" s="86" t="s">
        <v>487</v>
      </c>
      <c r="C28" s="146"/>
      <c r="D28" s="87">
        <v>30</v>
      </c>
      <c r="E28" s="87">
        <v>30</v>
      </c>
      <c r="F28" s="87">
        <v>30</v>
      </c>
      <c r="G28" s="34">
        <f t="shared" si="0"/>
        <v>1</v>
      </c>
      <c r="H28" s="34">
        <f t="shared" si="1"/>
        <v>1</v>
      </c>
    </row>
    <row r="29" spans="1:8" ht="18.75" customHeight="1">
      <c r="A29" s="82"/>
      <c r="B29" s="86" t="s">
        <v>23</v>
      </c>
      <c r="C29" s="184"/>
      <c r="D29" s="87">
        <f>D4+D22</f>
        <v>6572.8</v>
      </c>
      <c r="E29" s="87">
        <f>E4+E22</f>
        <v>3335.7000000000003</v>
      </c>
      <c r="F29" s="87">
        <f>F4+F22</f>
        <v>7929.2</v>
      </c>
      <c r="G29" s="34">
        <f t="shared" si="0"/>
        <v>1.2063656280428432</v>
      </c>
      <c r="H29" s="34">
        <f t="shared" si="1"/>
        <v>2.377072278682135</v>
      </c>
    </row>
    <row r="30" spans="1:8" ht="15.75" customHeight="1" hidden="1">
      <c r="A30" s="82"/>
      <c r="B30" s="86" t="s">
        <v>92</v>
      </c>
      <c r="C30" s="146"/>
      <c r="D30" s="87">
        <f>D4</f>
        <v>5331.6</v>
      </c>
      <c r="E30" s="87">
        <f>E4</f>
        <v>2449.3</v>
      </c>
      <c r="F30" s="87">
        <f>F4</f>
        <v>6688</v>
      </c>
      <c r="G30" s="34">
        <f>F30/D30</f>
        <v>1.2544076824968113</v>
      </c>
      <c r="H30" s="34">
        <f>F30/E30</f>
        <v>2.730576082962479</v>
      </c>
    </row>
    <row r="31" spans="1:8" ht="12.75">
      <c r="A31" s="62"/>
      <c r="B31" s="74"/>
      <c r="C31" s="74"/>
      <c r="D31" s="74"/>
      <c r="E31" s="74"/>
      <c r="F31" s="74"/>
      <c r="G31" s="74"/>
      <c r="H31" s="75"/>
    </row>
    <row r="32" spans="1:8" ht="15" customHeight="1">
      <c r="A32" s="166" t="s">
        <v>133</v>
      </c>
      <c r="B32" s="167" t="s">
        <v>24</v>
      </c>
      <c r="C32" s="164" t="s">
        <v>155</v>
      </c>
      <c r="D32" s="91" t="s">
        <v>3</v>
      </c>
      <c r="E32" s="67" t="s">
        <v>633</v>
      </c>
      <c r="F32" s="91" t="s">
        <v>4</v>
      </c>
      <c r="G32" s="67" t="s">
        <v>262</v>
      </c>
      <c r="H32" s="67" t="s">
        <v>634</v>
      </c>
    </row>
    <row r="33" spans="1:8" ht="44.25" customHeight="1">
      <c r="A33" s="166"/>
      <c r="B33" s="167"/>
      <c r="C33" s="165"/>
      <c r="D33" s="91"/>
      <c r="E33" s="68"/>
      <c r="F33" s="91"/>
      <c r="G33" s="68"/>
      <c r="H33" s="68"/>
    </row>
    <row r="34" spans="1:8" ht="34.5" customHeight="1">
      <c r="A34" s="88" t="s">
        <v>56</v>
      </c>
      <c r="B34" s="83" t="s">
        <v>25</v>
      </c>
      <c r="C34" s="147"/>
      <c r="D34" s="85">
        <f>D35+D38+D39+D36</f>
        <v>3881.5</v>
      </c>
      <c r="E34" s="85">
        <f>E35+E38+E39+E36</f>
        <v>2936.3</v>
      </c>
      <c r="F34" s="85">
        <f>F35+F38+F39+F36</f>
        <v>3519.4</v>
      </c>
      <c r="G34" s="34">
        <f>F34/D34</f>
        <v>0.9067113229421616</v>
      </c>
      <c r="H34" s="35">
        <f>F34/E34</f>
        <v>1.1985832510302081</v>
      </c>
    </row>
    <row r="35" spans="1:8" ht="97.5" customHeight="1">
      <c r="A35" s="84" t="s">
        <v>59</v>
      </c>
      <c r="B35" s="86" t="s">
        <v>136</v>
      </c>
      <c r="C35" s="146" t="s">
        <v>59</v>
      </c>
      <c r="D35" s="87">
        <v>3634.8</v>
      </c>
      <c r="E35" s="87">
        <v>2768</v>
      </c>
      <c r="F35" s="87">
        <v>3395.8</v>
      </c>
      <c r="G35" s="34">
        <f aca="true" t="shared" si="2" ref="G35:G93">F35/D35</f>
        <v>0.9342467260922197</v>
      </c>
      <c r="H35" s="35">
        <f aca="true" t="shared" si="3" ref="H35:H93">F35/E35</f>
        <v>1.226806358381503</v>
      </c>
    </row>
    <row r="36" spans="1:8" ht="36.75" customHeight="1" hidden="1">
      <c r="A36" s="84" t="s">
        <v>157</v>
      </c>
      <c r="B36" s="86" t="s">
        <v>261</v>
      </c>
      <c r="C36" s="146" t="s">
        <v>157</v>
      </c>
      <c r="D36" s="87">
        <f>D37</f>
        <v>0</v>
      </c>
      <c r="E36" s="87">
        <f>E37</f>
        <v>0</v>
      </c>
      <c r="F36" s="87">
        <f>F37</f>
        <v>0</v>
      </c>
      <c r="G36" s="34" t="e">
        <f t="shared" si="2"/>
        <v>#DIV/0!</v>
      </c>
      <c r="H36" s="35" t="e">
        <f t="shared" si="3"/>
        <v>#DIV/0!</v>
      </c>
    </row>
    <row r="37" spans="1:8" ht="52.5" customHeight="1" hidden="1">
      <c r="A37" s="84"/>
      <c r="B37" s="86" t="s">
        <v>289</v>
      </c>
      <c r="C37" s="146" t="s">
        <v>288</v>
      </c>
      <c r="D37" s="87">
        <v>0</v>
      </c>
      <c r="E37" s="87">
        <v>0</v>
      </c>
      <c r="F37" s="87">
        <v>0</v>
      </c>
      <c r="G37" s="34" t="e">
        <f t="shared" si="2"/>
        <v>#DIV/0!</v>
      </c>
      <c r="H37" s="35" t="e">
        <f t="shared" si="3"/>
        <v>#DIV/0!</v>
      </c>
    </row>
    <row r="38" spans="1:8" ht="29.25" customHeight="1">
      <c r="A38" s="84" t="s">
        <v>61</v>
      </c>
      <c r="B38" s="86" t="s">
        <v>27</v>
      </c>
      <c r="C38" s="146" t="s">
        <v>61</v>
      </c>
      <c r="D38" s="87">
        <v>50</v>
      </c>
      <c r="E38" s="87">
        <v>0</v>
      </c>
      <c r="F38" s="87">
        <v>0</v>
      </c>
      <c r="G38" s="34">
        <f t="shared" si="2"/>
        <v>0</v>
      </c>
      <c r="H38" s="35">
        <v>0</v>
      </c>
    </row>
    <row r="39" spans="1:8" ht="41.25" customHeight="1">
      <c r="A39" s="84" t="s">
        <v>110</v>
      </c>
      <c r="B39" s="86" t="s">
        <v>107</v>
      </c>
      <c r="C39" s="146"/>
      <c r="D39" s="87">
        <f>D40+D41+D42+D43</f>
        <v>196.7</v>
      </c>
      <c r="E39" s="87">
        <f>E40+E41+E42+E43</f>
        <v>168.3</v>
      </c>
      <c r="F39" s="87">
        <f>F40+F41+F42+F43</f>
        <v>123.6</v>
      </c>
      <c r="G39" s="34">
        <f t="shared" si="2"/>
        <v>0.6283680732079309</v>
      </c>
      <c r="H39" s="35">
        <f t="shared" si="3"/>
        <v>0.7344028520499107</v>
      </c>
    </row>
    <row r="40" spans="1:9" s="8" customFormat="1" ht="39" customHeight="1">
      <c r="A40" s="93"/>
      <c r="B40" s="94" t="s">
        <v>161</v>
      </c>
      <c r="C40" s="156" t="s">
        <v>192</v>
      </c>
      <c r="D40" s="95">
        <v>5.2</v>
      </c>
      <c r="E40" s="95">
        <v>2.7</v>
      </c>
      <c r="F40" s="95">
        <v>2.1</v>
      </c>
      <c r="G40" s="34">
        <f t="shared" si="2"/>
        <v>0.40384615384615385</v>
      </c>
      <c r="H40" s="35">
        <f t="shared" si="3"/>
        <v>0.7777777777777778</v>
      </c>
      <c r="I40" s="27"/>
    </row>
    <row r="41" spans="1:9" s="8" customFormat="1" ht="55.5" customHeight="1">
      <c r="A41" s="93"/>
      <c r="B41" s="94" t="s">
        <v>160</v>
      </c>
      <c r="C41" s="156" t="s">
        <v>201</v>
      </c>
      <c r="D41" s="95">
        <v>45</v>
      </c>
      <c r="E41" s="95">
        <v>23.6</v>
      </c>
      <c r="F41" s="95">
        <v>0</v>
      </c>
      <c r="G41" s="34">
        <f t="shared" si="2"/>
        <v>0</v>
      </c>
      <c r="H41" s="35">
        <f t="shared" si="3"/>
        <v>0</v>
      </c>
      <c r="I41" s="27"/>
    </row>
    <row r="42" spans="1:9" s="8" customFormat="1" ht="53.25" customHeight="1" hidden="1">
      <c r="A42" s="93"/>
      <c r="B42" s="94" t="s">
        <v>254</v>
      </c>
      <c r="C42" s="156" t="s">
        <v>253</v>
      </c>
      <c r="D42" s="95">
        <v>0</v>
      </c>
      <c r="E42" s="95">
        <v>0</v>
      </c>
      <c r="F42" s="95">
        <v>0</v>
      </c>
      <c r="G42" s="34" t="e">
        <f t="shared" si="2"/>
        <v>#DIV/0!</v>
      </c>
      <c r="H42" s="35" t="e">
        <f t="shared" si="3"/>
        <v>#DIV/0!</v>
      </c>
      <c r="I42" s="27"/>
    </row>
    <row r="43" spans="1:9" s="8" customFormat="1" ht="39" customHeight="1">
      <c r="A43" s="93"/>
      <c r="B43" s="94" t="s">
        <v>276</v>
      </c>
      <c r="C43" s="156" t="s">
        <v>447</v>
      </c>
      <c r="D43" s="95">
        <v>146.5</v>
      </c>
      <c r="E43" s="95">
        <v>142</v>
      </c>
      <c r="F43" s="95">
        <v>121.5</v>
      </c>
      <c r="G43" s="34">
        <f t="shared" si="2"/>
        <v>0.8293515358361775</v>
      </c>
      <c r="H43" s="35">
        <f t="shared" si="3"/>
        <v>0.8556338028169014</v>
      </c>
      <c r="I43" s="27"/>
    </row>
    <row r="44" spans="1:8" ht="18.75" customHeight="1">
      <c r="A44" s="88" t="s">
        <v>93</v>
      </c>
      <c r="B44" s="83" t="s">
        <v>88</v>
      </c>
      <c r="C44" s="147"/>
      <c r="D44" s="85">
        <f>D45</f>
        <v>207.3</v>
      </c>
      <c r="E44" s="85">
        <f>E45</f>
        <v>155.5</v>
      </c>
      <c r="F44" s="85">
        <f>F45</f>
        <v>207.3</v>
      </c>
      <c r="G44" s="34">
        <f t="shared" si="2"/>
        <v>1</v>
      </c>
      <c r="H44" s="35">
        <f t="shared" si="3"/>
        <v>1.3331189710610933</v>
      </c>
    </row>
    <row r="45" spans="1:8" ht="48" customHeight="1">
      <c r="A45" s="84" t="s">
        <v>94</v>
      </c>
      <c r="B45" s="86" t="s">
        <v>140</v>
      </c>
      <c r="C45" s="146" t="s">
        <v>471</v>
      </c>
      <c r="D45" s="87">
        <v>207.3</v>
      </c>
      <c r="E45" s="87">
        <v>155.5</v>
      </c>
      <c r="F45" s="87">
        <v>207.3</v>
      </c>
      <c r="G45" s="34">
        <f t="shared" si="2"/>
        <v>1</v>
      </c>
      <c r="H45" s="35">
        <f t="shared" si="3"/>
        <v>1.3331189710610933</v>
      </c>
    </row>
    <row r="46" spans="1:8" ht="30" customHeight="1">
      <c r="A46" s="88" t="s">
        <v>62</v>
      </c>
      <c r="B46" s="83" t="s">
        <v>30</v>
      </c>
      <c r="C46" s="147"/>
      <c r="D46" s="85">
        <f>D47+D50</f>
        <v>32.2</v>
      </c>
      <c r="E46" s="85">
        <f>E47+E50</f>
        <v>32.2</v>
      </c>
      <c r="F46" s="85">
        <f>F47+F50</f>
        <v>32.2</v>
      </c>
      <c r="G46" s="34">
        <f t="shared" si="2"/>
        <v>1</v>
      </c>
      <c r="H46" s="35">
        <f t="shared" si="3"/>
        <v>1</v>
      </c>
    </row>
    <row r="47" spans="1:8" ht="18" customHeight="1">
      <c r="A47" s="84" t="s">
        <v>95</v>
      </c>
      <c r="B47" s="86" t="s">
        <v>90</v>
      </c>
      <c r="C47" s="146"/>
      <c r="D47" s="87">
        <f aca="true" t="shared" si="4" ref="D47:F48">D48</f>
        <v>15</v>
      </c>
      <c r="E47" s="87">
        <f t="shared" si="4"/>
        <v>15</v>
      </c>
      <c r="F47" s="87">
        <f t="shared" si="4"/>
        <v>15</v>
      </c>
      <c r="G47" s="34">
        <f t="shared" si="2"/>
        <v>1</v>
      </c>
      <c r="H47" s="35">
        <f t="shared" si="3"/>
        <v>1</v>
      </c>
    </row>
    <row r="48" spans="1:8" ht="89.25" customHeight="1">
      <c r="A48" s="84"/>
      <c r="B48" s="86" t="s">
        <v>590</v>
      </c>
      <c r="C48" s="146" t="s">
        <v>608</v>
      </c>
      <c r="D48" s="87">
        <f t="shared" si="4"/>
        <v>15</v>
      </c>
      <c r="E48" s="87">
        <f t="shared" si="4"/>
        <v>15</v>
      </c>
      <c r="F48" s="87">
        <f t="shared" si="4"/>
        <v>15</v>
      </c>
      <c r="G48" s="34">
        <f t="shared" si="2"/>
        <v>1</v>
      </c>
      <c r="H48" s="35">
        <f t="shared" si="3"/>
        <v>1</v>
      </c>
    </row>
    <row r="49" spans="1:8" ht="36" customHeight="1">
      <c r="A49" s="84"/>
      <c r="B49" s="86" t="s">
        <v>614</v>
      </c>
      <c r="C49" s="185" t="s">
        <v>613</v>
      </c>
      <c r="D49" s="87">
        <v>15</v>
      </c>
      <c r="E49" s="87">
        <v>15</v>
      </c>
      <c r="F49" s="87">
        <v>15</v>
      </c>
      <c r="G49" s="34">
        <f t="shared" si="2"/>
        <v>1</v>
      </c>
      <c r="H49" s="35">
        <f t="shared" si="3"/>
        <v>1</v>
      </c>
    </row>
    <row r="50" spans="1:8" ht="48" customHeight="1">
      <c r="A50" s="84" t="s">
        <v>132</v>
      </c>
      <c r="B50" s="86" t="s">
        <v>142</v>
      </c>
      <c r="C50" s="185"/>
      <c r="D50" s="87">
        <f>D51</f>
        <v>17.2</v>
      </c>
      <c r="E50" s="87">
        <f>E51</f>
        <v>17.2</v>
      </c>
      <c r="F50" s="87">
        <f>F51</f>
        <v>17.2</v>
      </c>
      <c r="G50" s="34">
        <f t="shared" si="2"/>
        <v>1</v>
      </c>
      <c r="H50" s="35">
        <f t="shared" si="3"/>
        <v>1</v>
      </c>
    </row>
    <row r="51" spans="1:8" ht="36" customHeight="1">
      <c r="A51" s="84"/>
      <c r="B51" s="86" t="s">
        <v>276</v>
      </c>
      <c r="C51" s="185">
        <v>9140008600</v>
      </c>
      <c r="D51" s="87">
        <v>17.2</v>
      </c>
      <c r="E51" s="87">
        <v>17.2</v>
      </c>
      <c r="F51" s="87">
        <v>17.2</v>
      </c>
      <c r="G51" s="34">
        <f t="shared" si="2"/>
        <v>1</v>
      </c>
      <c r="H51" s="35">
        <f t="shared" si="3"/>
        <v>1</v>
      </c>
    </row>
    <row r="52" spans="1:8" ht="23.25" customHeight="1">
      <c r="A52" s="88" t="s">
        <v>63</v>
      </c>
      <c r="B52" s="83" t="s">
        <v>31</v>
      </c>
      <c r="C52" s="147"/>
      <c r="D52" s="85">
        <f>D53</f>
        <v>53</v>
      </c>
      <c r="E52" s="85">
        <f>E53</f>
        <v>26.3</v>
      </c>
      <c r="F52" s="85">
        <f>F53</f>
        <v>9</v>
      </c>
      <c r="G52" s="34">
        <f t="shared" si="2"/>
        <v>0.16981132075471697</v>
      </c>
      <c r="H52" s="35">
        <f t="shared" si="3"/>
        <v>0.34220532319391633</v>
      </c>
    </row>
    <row r="53" spans="1:8" ht="38.25" customHeight="1">
      <c r="A53" s="104" t="s">
        <v>64</v>
      </c>
      <c r="B53" s="119" t="s">
        <v>105</v>
      </c>
      <c r="C53" s="146"/>
      <c r="D53" s="87">
        <f>D54+D55</f>
        <v>53</v>
      </c>
      <c r="E53" s="87">
        <f>E54+E55</f>
        <v>26.3</v>
      </c>
      <c r="F53" s="87">
        <f>F54+F55</f>
        <v>9</v>
      </c>
      <c r="G53" s="34">
        <f t="shared" si="2"/>
        <v>0.16981132075471697</v>
      </c>
      <c r="H53" s="35">
        <f t="shared" si="3"/>
        <v>0.34220532319391633</v>
      </c>
    </row>
    <row r="54" spans="1:8" ht="50.25" customHeight="1">
      <c r="A54" s="93"/>
      <c r="B54" s="112" t="s">
        <v>105</v>
      </c>
      <c r="C54" s="156" t="s">
        <v>205</v>
      </c>
      <c r="D54" s="95">
        <v>50</v>
      </c>
      <c r="E54" s="95">
        <v>26.3</v>
      </c>
      <c r="F54" s="95">
        <v>6</v>
      </c>
      <c r="G54" s="34">
        <f t="shared" si="2"/>
        <v>0.12</v>
      </c>
      <c r="H54" s="35">
        <f t="shared" si="3"/>
        <v>0.22813688212927757</v>
      </c>
    </row>
    <row r="55" spans="1:8" ht="144.75" customHeight="1">
      <c r="A55" s="93"/>
      <c r="B55" s="112" t="s">
        <v>436</v>
      </c>
      <c r="C55" s="156" t="s">
        <v>435</v>
      </c>
      <c r="D55" s="95">
        <v>3</v>
      </c>
      <c r="E55" s="95">
        <v>0</v>
      </c>
      <c r="F55" s="95">
        <v>3</v>
      </c>
      <c r="G55" s="34">
        <f t="shared" si="2"/>
        <v>1</v>
      </c>
      <c r="H55" s="35">
        <v>0</v>
      </c>
    </row>
    <row r="56" spans="1:8" ht="38.25" customHeight="1">
      <c r="A56" s="88" t="s">
        <v>65</v>
      </c>
      <c r="B56" s="83" t="s">
        <v>32</v>
      </c>
      <c r="C56" s="147"/>
      <c r="D56" s="85">
        <f>D57</f>
        <v>5270.1</v>
      </c>
      <c r="E56" s="85">
        <f>E57</f>
        <v>4804</v>
      </c>
      <c r="F56" s="85">
        <f>F57</f>
        <v>5192.8</v>
      </c>
      <c r="G56" s="34">
        <f t="shared" si="2"/>
        <v>0.9853323466347886</v>
      </c>
      <c r="H56" s="35">
        <f t="shared" si="3"/>
        <v>1.080932556203164</v>
      </c>
    </row>
    <row r="57" spans="1:8" ht="19.5" customHeight="1">
      <c r="A57" s="84" t="s">
        <v>35</v>
      </c>
      <c r="B57" s="86" t="s">
        <v>36</v>
      </c>
      <c r="C57" s="146"/>
      <c r="D57" s="87">
        <f>D58+D75</f>
        <v>5270.1</v>
      </c>
      <c r="E57" s="87">
        <f>E58+E75</f>
        <v>4804</v>
      </c>
      <c r="F57" s="87">
        <f>F58+F75</f>
        <v>5192.8</v>
      </c>
      <c r="G57" s="34">
        <f t="shared" si="2"/>
        <v>0.9853323466347886</v>
      </c>
      <c r="H57" s="35">
        <f t="shared" si="3"/>
        <v>1.080932556203164</v>
      </c>
    </row>
    <row r="58" spans="1:8" ht="68.25" customHeight="1">
      <c r="A58" s="84"/>
      <c r="B58" s="86" t="s">
        <v>377</v>
      </c>
      <c r="C58" s="146" t="s">
        <v>404</v>
      </c>
      <c r="D58" s="186">
        <f>D59+D60+D61+D62+D63+D65+D66+D67+D68+D69+D71+D72+Q80+D73+D74+D64+D70</f>
        <v>4270.1</v>
      </c>
      <c r="E58" s="186">
        <f>E59+E60+E61+E62+E63+E65+E66+E67+E68+E69+E71+E72+R80+E73+E74+E64+E70</f>
        <v>4108.5</v>
      </c>
      <c r="F58" s="186">
        <f>F59+F60+F61+F62+F63+F65+F66+F67+F68+F69+F71+F72+S80+F73+F74+F64+F70</f>
        <v>4192.8</v>
      </c>
      <c r="G58" s="34">
        <f t="shared" si="2"/>
        <v>0.9818973794524718</v>
      </c>
      <c r="H58" s="35">
        <f t="shared" si="3"/>
        <v>1.0205184373859073</v>
      </c>
    </row>
    <row r="59" spans="1:8" ht="30.75" customHeight="1">
      <c r="A59" s="84"/>
      <c r="B59" s="94" t="s">
        <v>376</v>
      </c>
      <c r="C59" s="187" t="s">
        <v>375</v>
      </c>
      <c r="D59" s="188">
        <v>15</v>
      </c>
      <c r="E59" s="189">
        <v>15</v>
      </c>
      <c r="F59" s="190">
        <v>15</v>
      </c>
      <c r="G59" s="34">
        <f t="shared" si="2"/>
        <v>1</v>
      </c>
      <c r="H59" s="35">
        <f t="shared" si="3"/>
        <v>1</v>
      </c>
    </row>
    <row r="60" spans="1:8" ht="30.75" customHeight="1">
      <c r="A60" s="84"/>
      <c r="B60" s="94" t="s">
        <v>381</v>
      </c>
      <c r="C60" s="187" t="s">
        <v>380</v>
      </c>
      <c r="D60" s="188">
        <v>25</v>
      </c>
      <c r="E60" s="189">
        <v>25</v>
      </c>
      <c r="F60" s="190">
        <v>25</v>
      </c>
      <c r="G60" s="34">
        <f t="shared" si="2"/>
        <v>1</v>
      </c>
      <c r="H60" s="35">
        <f t="shared" si="3"/>
        <v>1</v>
      </c>
    </row>
    <row r="61" spans="1:8" ht="33.75" customHeight="1">
      <c r="A61" s="84"/>
      <c r="B61" s="94" t="s">
        <v>383</v>
      </c>
      <c r="C61" s="187" t="s">
        <v>382</v>
      </c>
      <c r="D61" s="188">
        <v>195</v>
      </c>
      <c r="E61" s="189">
        <v>100</v>
      </c>
      <c r="F61" s="190">
        <v>194.8</v>
      </c>
      <c r="G61" s="34">
        <f t="shared" si="2"/>
        <v>0.998974358974359</v>
      </c>
      <c r="H61" s="35">
        <f t="shared" si="3"/>
        <v>1.9480000000000002</v>
      </c>
    </row>
    <row r="62" spans="1:8" ht="33" customHeight="1">
      <c r="A62" s="84"/>
      <c r="B62" s="94" t="s">
        <v>408</v>
      </c>
      <c r="C62" s="187" t="s">
        <v>407</v>
      </c>
      <c r="D62" s="188">
        <v>14.1</v>
      </c>
      <c r="E62" s="189">
        <v>10.5</v>
      </c>
      <c r="F62" s="190">
        <v>14.1</v>
      </c>
      <c r="G62" s="34">
        <f t="shared" si="2"/>
        <v>1</v>
      </c>
      <c r="H62" s="35">
        <f t="shared" si="3"/>
        <v>1.3428571428571427</v>
      </c>
    </row>
    <row r="63" spans="1:8" ht="19.5" customHeight="1">
      <c r="A63" s="84"/>
      <c r="B63" s="94" t="s">
        <v>410</v>
      </c>
      <c r="C63" s="187" t="s">
        <v>409</v>
      </c>
      <c r="D63" s="188">
        <v>40</v>
      </c>
      <c r="E63" s="189">
        <v>20</v>
      </c>
      <c r="F63" s="190">
        <v>40</v>
      </c>
      <c r="G63" s="34">
        <f t="shared" si="2"/>
        <v>1</v>
      </c>
      <c r="H63" s="35">
        <f t="shared" si="3"/>
        <v>2</v>
      </c>
    </row>
    <row r="64" spans="1:8" ht="35.25" customHeight="1">
      <c r="A64" s="84"/>
      <c r="B64" s="94" t="s">
        <v>387</v>
      </c>
      <c r="C64" s="187" t="s">
        <v>386</v>
      </c>
      <c r="D64" s="188">
        <v>2555.1</v>
      </c>
      <c r="E64" s="189">
        <v>2545.1</v>
      </c>
      <c r="F64" s="190">
        <v>2555</v>
      </c>
      <c r="G64" s="34">
        <f t="shared" si="2"/>
        <v>0.9999608625885484</v>
      </c>
      <c r="H64" s="35">
        <f t="shared" si="3"/>
        <v>1.0038898275116892</v>
      </c>
    </row>
    <row r="65" spans="1:8" ht="30.75" customHeight="1">
      <c r="A65" s="84"/>
      <c r="B65" s="94" t="s">
        <v>389</v>
      </c>
      <c r="C65" s="187" t="s">
        <v>388</v>
      </c>
      <c r="D65" s="188">
        <v>150</v>
      </c>
      <c r="E65" s="189">
        <v>105</v>
      </c>
      <c r="F65" s="190">
        <v>96</v>
      </c>
      <c r="G65" s="34">
        <f t="shared" si="2"/>
        <v>0.64</v>
      </c>
      <c r="H65" s="35">
        <f t="shared" si="3"/>
        <v>0.9142857142857143</v>
      </c>
    </row>
    <row r="66" spans="1:8" ht="31.5">
      <c r="A66" s="84"/>
      <c r="B66" s="94" t="s">
        <v>395</v>
      </c>
      <c r="C66" s="187" t="s">
        <v>394</v>
      </c>
      <c r="D66" s="188">
        <v>408.9</v>
      </c>
      <c r="E66" s="189">
        <v>425</v>
      </c>
      <c r="F66" s="190">
        <v>389</v>
      </c>
      <c r="G66" s="34">
        <f t="shared" si="2"/>
        <v>0.9513328442161898</v>
      </c>
      <c r="H66" s="35">
        <f t="shared" si="3"/>
        <v>0.9152941176470588</v>
      </c>
    </row>
    <row r="67" spans="1:8" ht="47.25">
      <c r="A67" s="84"/>
      <c r="B67" s="94" t="s">
        <v>411</v>
      </c>
      <c r="C67" s="187" t="s">
        <v>412</v>
      </c>
      <c r="D67" s="188">
        <v>85.9</v>
      </c>
      <c r="E67" s="189">
        <v>100</v>
      </c>
      <c r="F67" s="190">
        <v>85.9</v>
      </c>
      <c r="G67" s="34">
        <f t="shared" si="2"/>
        <v>1</v>
      </c>
      <c r="H67" s="35">
        <f t="shared" si="3"/>
        <v>0.8590000000000001</v>
      </c>
    </row>
    <row r="68" spans="1:8" ht="31.5">
      <c r="A68" s="84"/>
      <c r="B68" s="94" t="s">
        <v>413</v>
      </c>
      <c r="C68" s="187" t="s">
        <v>414</v>
      </c>
      <c r="D68" s="188">
        <v>20</v>
      </c>
      <c r="E68" s="189">
        <v>14</v>
      </c>
      <c r="F68" s="190">
        <v>20</v>
      </c>
      <c r="G68" s="34">
        <f t="shared" si="2"/>
        <v>1</v>
      </c>
      <c r="H68" s="35">
        <f t="shared" si="3"/>
        <v>1.4285714285714286</v>
      </c>
    </row>
    <row r="69" spans="1:8" ht="63">
      <c r="A69" s="84"/>
      <c r="B69" s="94" t="s">
        <v>416</v>
      </c>
      <c r="C69" s="187" t="s">
        <v>415</v>
      </c>
      <c r="D69" s="188">
        <v>10</v>
      </c>
      <c r="E69" s="189">
        <v>5.3</v>
      </c>
      <c r="F69" s="190">
        <v>10</v>
      </c>
      <c r="G69" s="34">
        <f t="shared" si="2"/>
        <v>1</v>
      </c>
      <c r="H69" s="35">
        <f t="shared" si="3"/>
        <v>1.8867924528301887</v>
      </c>
    </row>
    <row r="70" spans="1:8" ht="63">
      <c r="A70" s="84"/>
      <c r="B70" s="94" t="s">
        <v>418</v>
      </c>
      <c r="C70" s="187" t="s">
        <v>417</v>
      </c>
      <c r="D70" s="188">
        <v>7</v>
      </c>
      <c r="E70" s="189">
        <v>7</v>
      </c>
      <c r="F70" s="190">
        <v>7</v>
      </c>
      <c r="G70" s="34">
        <f t="shared" si="2"/>
        <v>1</v>
      </c>
      <c r="H70" s="35">
        <f t="shared" si="3"/>
        <v>1</v>
      </c>
    </row>
    <row r="71" spans="1:9" s="8" customFormat="1" ht="35.25" customHeight="1">
      <c r="A71" s="93"/>
      <c r="B71" s="94" t="s">
        <v>439</v>
      </c>
      <c r="C71" s="187" t="s">
        <v>437</v>
      </c>
      <c r="D71" s="188">
        <v>585.6</v>
      </c>
      <c r="E71" s="189">
        <v>585.6</v>
      </c>
      <c r="F71" s="190">
        <v>582.6</v>
      </c>
      <c r="G71" s="34">
        <f t="shared" si="2"/>
        <v>0.9948770491803278</v>
      </c>
      <c r="H71" s="35">
        <f t="shared" si="3"/>
        <v>0.9948770491803278</v>
      </c>
      <c r="I71" s="27"/>
    </row>
    <row r="72" spans="1:9" s="8" customFormat="1" ht="31.5">
      <c r="A72" s="93"/>
      <c r="B72" s="94" t="s">
        <v>440</v>
      </c>
      <c r="C72" s="187" t="s">
        <v>438</v>
      </c>
      <c r="D72" s="188">
        <v>100</v>
      </c>
      <c r="E72" s="189">
        <v>100</v>
      </c>
      <c r="F72" s="190">
        <v>99.9</v>
      </c>
      <c r="G72" s="34">
        <f t="shared" si="2"/>
        <v>0.9990000000000001</v>
      </c>
      <c r="H72" s="35">
        <f t="shared" si="3"/>
        <v>0.9990000000000001</v>
      </c>
      <c r="I72" s="27"/>
    </row>
    <row r="73" spans="1:9" s="8" customFormat="1" ht="47.25" hidden="1">
      <c r="A73" s="93"/>
      <c r="B73" s="94" t="s">
        <v>426</v>
      </c>
      <c r="C73" s="187" t="s">
        <v>424</v>
      </c>
      <c r="D73" s="188">
        <v>0</v>
      </c>
      <c r="E73" s="189">
        <v>22.5</v>
      </c>
      <c r="F73" s="190">
        <v>0</v>
      </c>
      <c r="G73" s="34" t="e">
        <f t="shared" si="2"/>
        <v>#DIV/0!</v>
      </c>
      <c r="H73" s="35">
        <f t="shared" si="3"/>
        <v>0</v>
      </c>
      <c r="I73" s="27"/>
    </row>
    <row r="74" spans="1:9" s="8" customFormat="1" ht="51.75" customHeight="1">
      <c r="A74" s="93"/>
      <c r="B74" s="94" t="s">
        <v>432</v>
      </c>
      <c r="C74" s="187" t="s">
        <v>429</v>
      </c>
      <c r="D74" s="188">
        <v>58.5</v>
      </c>
      <c r="E74" s="189">
        <v>28.5</v>
      </c>
      <c r="F74" s="190">
        <v>58.5</v>
      </c>
      <c r="G74" s="34">
        <f t="shared" si="2"/>
        <v>1</v>
      </c>
      <c r="H74" s="35">
        <f t="shared" si="3"/>
        <v>2.0526315789473686</v>
      </c>
      <c r="I74" s="27"/>
    </row>
    <row r="75" spans="1:9" s="8" customFormat="1" ht="84" customHeight="1">
      <c r="A75" s="93"/>
      <c r="B75" s="86" t="s">
        <v>472</v>
      </c>
      <c r="C75" s="187">
        <v>9580400000</v>
      </c>
      <c r="D75" s="188">
        <f>D77+D78+D79+D76</f>
        <v>1000</v>
      </c>
      <c r="E75" s="188">
        <f>E77+E78+E79+E76</f>
        <v>695.5</v>
      </c>
      <c r="F75" s="188">
        <f>F77+F78+F79+F76</f>
        <v>1000</v>
      </c>
      <c r="G75" s="34">
        <f t="shared" si="2"/>
        <v>1</v>
      </c>
      <c r="H75" s="35">
        <f t="shared" si="3"/>
        <v>1.4378145219266714</v>
      </c>
      <c r="I75" s="27"/>
    </row>
    <row r="76" spans="1:9" s="8" customFormat="1" ht="66.75" customHeight="1">
      <c r="A76" s="93"/>
      <c r="B76" s="94" t="s">
        <v>552</v>
      </c>
      <c r="C76" s="187">
        <v>9580472100</v>
      </c>
      <c r="D76" s="188">
        <v>770</v>
      </c>
      <c r="E76" s="188">
        <v>500.5</v>
      </c>
      <c r="F76" s="188">
        <v>770</v>
      </c>
      <c r="G76" s="34">
        <f t="shared" si="2"/>
        <v>1</v>
      </c>
      <c r="H76" s="35">
        <f t="shared" si="3"/>
        <v>1.5384615384615385</v>
      </c>
      <c r="I76" s="27"/>
    </row>
    <row r="77" spans="1:9" s="8" customFormat="1" ht="144.75" customHeight="1">
      <c r="A77" s="93"/>
      <c r="B77" s="94" t="s">
        <v>458</v>
      </c>
      <c r="C77" s="191" t="s">
        <v>473</v>
      </c>
      <c r="D77" s="188">
        <v>100</v>
      </c>
      <c r="E77" s="189">
        <v>65</v>
      </c>
      <c r="F77" s="190">
        <v>100</v>
      </c>
      <c r="G77" s="34">
        <f t="shared" si="2"/>
        <v>1</v>
      </c>
      <c r="H77" s="35">
        <f t="shared" si="3"/>
        <v>1.5384615384615385</v>
      </c>
      <c r="I77" s="27"/>
    </row>
    <row r="78" spans="1:9" s="8" customFormat="1" ht="135" customHeight="1">
      <c r="A78" s="93"/>
      <c r="B78" s="94" t="s">
        <v>459</v>
      </c>
      <c r="C78" s="191" t="s">
        <v>474</v>
      </c>
      <c r="D78" s="188">
        <v>30</v>
      </c>
      <c r="E78" s="189">
        <v>30</v>
      </c>
      <c r="F78" s="190">
        <v>30</v>
      </c>
      <c r="G78" s="34">
        <f t="shared" si="2"/>
        <v>1</v>
      </c>
      <c r="H78" s="35">
        <f t="shared" si="3"/>
        <v>1</v>
      </c>
      <c r="I78" s="27"/>
    </row>
    <row r="79" spans="1:9" s="8" customFormat="1" ht="149.25" customHeight="1">
      <c r="A79" s="93"/>
      <c r="B79" s="94" t="s">
        <v>466</v>
      </c>
      <c r="C79" s="191" t="s">
        <v>475</v>
      </c>
      <c r="D79" s="188">
        <v>100</v>
      </c>
      <c r="E79" s="189">
        <v>100</v>
      </c>
      <c r="F79" s="190">
        <v>100</v>
      </c>
      <c r="G79" s="34">
        <f t="shared" si="2"/>
        <v>1</v>
      </c>
      <c r="H79" s="35">
        <f t="shared" si="3"/>
        <v>1</v>
      </c>
      <c r="I79" s="27"/>
    </row>
    <row r="80" spans="1:8" ht="34.5" customHeight="1" hidden="1">
      <c r="A80" s="88" t="s">
        <v>108</v>
      </c>
      <c r="B80" s="83" t="s">
        <v>106</v>
      </c>
      <c r="C80" s="147"/>
      <c r="D80" s="87">
        <f>D82</f>
        <v>0</v>
      </c>
      <c r="E80" s="87">
        <f>E82</f>
        <v>0</v>
      </c>
      <c r="F80" s="87">
        <f>F82</f>
        <v>0</v>
      </c>
      <c r="G80" s="34" t="e">
        <f t="shared" si="2"/>
        <v>#DIV/0!</v>
      </c>
      <c r="H80" s="35" t="e">
        <f t="shared" si="3"/>
        <v>#DIV/0!</v>
      </c>
    </row>
    <row r="81" spans="1:8" ht="36" customHeight="1" hidden="1">
      <c r="A81" s="84" t="s">
        <v>102</v>
      </c>
      <c r="B81" s="86" t="s">
        <v>109</v>
      </c>
      <c r="C81" s="146"/>
      <c r="D81" s="87">
        <f>D82</f>
        <v>0</v>
      </c>
      <c r="E81" s="87">
        <f>E82</f>
        <v>0</v>
      </c>
      <c r="F81" s="87">
        <f>F82</f>
        <v>0</v>
      </c>
      <c r="G81" s="34" t="e">
        <f t="shared" si="2"/>
        <v>#DIV/0!</v>
      </c>
      <c r="H81" s="35" t="e">
        <f t="shared" si="3"/>
        <v>#DIV/0!</v>
      </c>
    </row>
    <row r="82" spans="1:9" s="8" customFormat="1" ht="36" customHeight="1" hidden="1">
      <c r="A82" s="93"/>
      <c r="B82" s="94" t="s">
        <v>171</v>
      </c>
      <c r="C82" s="156" t="s">
        <v>168</v>
      </c>
      <c r="D82" s="95">
        <v>0</v>
      </c>
      <c r="E82" s="95">
        <v>0</v>
      </c>
      <c r="F82" s="95">
        <v>0</v>
      </c>
      <c r="G82" s="34" t="e">
        <f t="shared" si="2"/>
        <v>#DIV/0!</v>
      </c>
      <c r="H82" s="35" t="e">
        <f t="shared" si="3"/>
        <v>#DIV/0!</v>
      </c>
      <c r="I82" s="27"/>
    </row>
    <row r="83" spans="1:8" ht="18" customHeight="1">
      <c r="A83" s="88" t="s">
        <v>37</v>
      </c>
      <c r="B83" s="83" t="s">
        <v>38</v>
      </c>
      <c r="C83" s="147"/>
      <c r="D83" s="87">
        <f>D86+D84</f>
        <v>24.6</v>
      </c>
      <c r="E83" s="87">
        <f>E86+E84</f>
        <v>24.6</v>
      </c>
      <c r="F83" s="87">
        <f>F86+F84</f>
        <v>23.4</v>
      </c>
      <c r="G83" s="34">
        <f t="shared" si="2"/>
        <v>0.9512195121951218</v>
      </c>
      <c r="H83" s="35">
        <f t="shared" si="3"/>
        <v>0.9512195121951218</v>
      </c>
    </row>
    <row r="84" spans="1:8" ht="46.5" customHeight="1">
      <c r="A84" s="84" t="s">
        <v>564</v>
      </c>
      <c r="B84" s="86" t="s">
        <v>565</v>
      </c>
      <c r="C84" s="147" t="s">
        <v>564</v>
      </c>
      <c r="D84" s="87">
        <v>24.6</v>
      </c>
      <c r="E84" s="87">
        <v>24.6</v>
      </c>
      <c r="F84" s="87">
        <v>23.4</v>
      </c>
      <c r="G84" s="34">
        <f t="shared" si="2"/>
        <v>0.9512195121951218</v>
      </c>
      <c r="H84" s="35">
        <f t="shared" si="3"/>
        <v>0.9512195121951218</v>
      </c>
    </row>
    <row r="85" spans="1:8" ht="18" customHeight="1" hidden="1">
      <c r="A85" s="88"/>
      <c r="B85" s="83"/>
      <c r="C85" s="147"/>
      <c r="D85" s="87"/>
      <c r="E85" s="87"/>
      <c r="F85" s="87"/>
      <c r="G85" s="34" t="e">
        <f t="shared" si="2"/>
        <v>#DIV/0!</v>
      </c>
      <c r="H85" s="35" t="e">
        <f t="shared" si="3"/>
        <v>#DIV/0!</v>
      </c>
    </row>
    <row r="86" spans="1:8" ht="23.25" customHeight="1" hidden="1">
      <c r="A86" s="84" t="s">
        <v>41</v>
      </c>
      <c r="B86" s="86" t="s">
        <v>99</v>
      </c>
      <c r="C86" s="146"/>
      <c r="D86" s="87">
        <f>D87</f>
        <v>0</v>
      </c>
      <c r="E86" s="87">
        <f>E87</f>
        <v>0</v>
      </c>
      <c r="F86" s="87">
        <f>F87</f>
        <v>0</v>
      </c>
      <c r="G86" s="34" t="e">
        <f t="shared" si="2"/>
        <v>#DIV/0!</v>
      </c>
      <c r="H86" s="35" t="e">
        <f t="shared" si="3"/>
        <v>#DIV/0!</v>
      </c>
    </row>
    <row r="87" spans="1:9" s="8" customFormat="1" ht="31.5" customHeight="1" hidden="1">
      <c r="A87" s="93"/>
      <c r="B87" s="94" t="s">
        <v>169</v>
      </c>
      <c r="C87" s="156" t="s">
        <v>170</v>
      </c>
      <c r="D87" s="95">
        <v>0</v>
      </c>
      <c r="E87" s="95">
        <v>0</v>
      </c>
      <c r="F87" s="95">
        <v>0</v>
      </c>
      <c r="G87" s="34" t="e">
        <f t="shared" si="2"/>
        <v>#DIV/0!</v>
      </c>
      <c r="H87" s="35" t="e">
        <f t="shared" si="3"/>
        <v>#DIV/0!</v>
      </c>
      <c r="I87" s="27"/>
    </row>
    <row r="88" spans="1:8" ht="18.75" customHeight="1">
      <c r="A88" s="88">
        <v>1000</v>
      </c>
      <c r="B88" s="83" t="s">
        <v>49</v>
      </c>
      <c r="C88" s="147"/>
      <c r="D88" s="87">
        <f>D89</f>
        <v>66</v>
      </c>
      <c r="E88" s="87">
        <f>E89</f>
        <v>49.5</v>
      </c>
      <c r="F88" s="87">
        <f>F89</f>
        <v>66</v>
      </c>
      <c r="G88" s="34">
        <f t="shared" si="2"/>
        <v>1</v>
      </c>
      <c r="H88" s="35">
        <f t="shared" si="3"/>
        <v>1.3333333333333333</v>
      </c>
    </row>
    <row r="89" spans="1:8" ht="18.75" customHeight="1">
      <c r="A89" s="84">
        <v>1001</v>
      </c>
      <c r="B89" s="86" t="s">
        <v>146</v>
      </c>
      <c r="C89" s="146" t="s">
        <v>50</v>
      </c>
      <c r="D89" s="87">
        <v>66</v>
      </c>
      <c r="E89" s="87">
        <v>49.5</v>
      </c>
      <c r="F89" s="87">
        <v>66</v>
      </c>
      <c r="G89" s="34">
        <f t="shared" si="2"/>
        <v>1</v>
      </c>
      <c r="H89" s="35">
        <f t="shared" si="3"/>
        <v>1.3333333333333333</v>
      </c>
    </row>
    <row r="90" spans="1:8" ht="38.25" customHeight="1">
      <c r="A90" s="88"/>
      <c r="B90" s="83" t="s">
        <v>84</v>
      </c>
      <c r="C90" s="147"/>
      <c r="D90" s="85">
        <f>D91</f>
        <v>538</v>
      </c>
      <c r="E90" s="85">
        <f>E91</f>
        <v>526.6</v>
      </c>
      <c r="F90" s="85">
        <f>F91</f>
        <v>538</v>
      </c>
      <c r="G90" s="34">
        <f t="shared" si="2"/>
        <v>1</v>
      </c>
      <c r="H90" s="35">
        <f t="shared" si="3"/>
        <v>1.0216483099126472</v>
      </c>
    </row>
    <row r="91" spans="1:9" s="8" customFormat="1" ht="38.25" customHeight="1">
      <c r="A91" s="93"/>
      <c r="B91" s="94" t="s">
        <v>85</v>
      </c>
      <c r="C91" s="156" t="s">
        <v>156</v>
      </c>
      <c r="D91" s="95">
        <v>538</v>
      </c>
      <c r="E91" s="95">
        <v>526.6</v>
      </c>
      <c r="F91" s="95">
        <v>538</v>
      </c>
      <c r="G91" s="34">
        <f t="shared" si="2"/>
        <v>1</v>
      </c>
      <c r="H91" s="35">
        <f t="shared" si="3"/>
        <v>1.0216483099126472</v>
      </c>
      <c r="I91" s="27"/>
    </row>
    <row r="92" spans="1:8" ht="21.75" customHeight="1">
      <c r="A92" s="84"/>
      <c r="B92" s="83" t="s">
        <v>55</v>
      </c>
      <c r="C92" s="88"/>
      <c r="D92" s="85">
        <f>D34+D44+D46+D52+D56+D80+D83+D88+D90</f>
        <v>10072.7</v>
      </c>
      <c r="E92" s="85">
        <f>E34+E44+E46+E52+E56+E80+E83+E88+E90</f>
        <v>8555</v>
      </c>
      <c r="F92" s="85">
        <f>F34+F44+F46+F52+F56+F80+F83+F88+F90</f>
        <v>9588.1</v>
      </c>
      <c r="G92" s="34">
        <f t="shared" si="2"/>
        <v>0.9518897614343721</v>
      </c>
      <c r="H92" s="35">
        <f t="shared" si="3"/>
        <v>1.1207597895967272</v>
      </c>
    </row>
    <row r="93" spans="1:8" ht="25.5" customHeight="1">
      <c r="A93" s="140"/>
      <c r="B93" s="119" t="s">
        <v>70</v>
      </c>
      <c r="C93" s="158"/>
      <c r="D93" s="120">
        <f>D90</f>
        <v>538</v>
      </c>
      <c r="E93" s="120">
        <f>E90</f>
        <v>526.6</v>
      </c>
      <c r="F93" s="120">
        <f>F90</f>
        <v>538</v>
      </c>
      <c r="G93" s="34">
        <f t="shared" si="2"/>
        <v>1</v>
      </c>
      <c r="H93" s="35">
        <f t="shared" si="3"/>
        <v>1.0216483099126472</v>
      </c>
    </row>
    <row r="94" ht="18">
      <c r="A94" s="122"/>
    </row>
    <row r="95" ht="18">
      <c r="A95" s="122"/>
    </row>
    <row r="96" spans="1:6" ht="18">
      <c r="A96" s="122"/>
      <c r="B96" s="123" t="s">
        <v>275</v>
      </c>
      <c r="C96" s="42"/>
      <c r="F96" s="192">
        <v>3499.9</v>
      </c>
    </row>
    <row r="97" spans="1:3" ht="18">
      <c r="A97" s="122"/>
      <c r="B97" s="123"/>
      <c r="C97" s="42"/>
    </row>
    <row r="98" spans="1:3" ht="18" hidden="1">
      <c r="A98" s="122"/>
      <c r="B98" s="123" t="s">
        <v>71</v>
      </c>
      <c r="C98" s="42"/>
    </row>
    <row r="99" spans="1:3" ht="18" hidden="1">
      <c r="A99" s="122"/>
      <c r="B99" s="123" t="s">
        <v>72</v>
      </c>
      <c r="C99" s="42"/>
    </row>
    <row r="100" spans="1:3" ht="18" hidden="1">
      <c r="A100" s="122"/>
      <c r="B100" s="123"/>
      <c r="C100" s="42"/>
    </row>
    <row r="101" spans="1:3" ht="18" hidden="1">
      <c r="A101" s="122"/>
      <c r="B101" s="123" t="s">
        <v>73</v>
      </c>
      <c r="C101" s="42"/>
    </row>
    <row r="102" spans="1:3" ht="18" hidden="1">
      <c r="A102" s="122"/>
      <c r="B102" s="123" t="s">
        <v>74</v>
      </c>
      <c r="C102" s="42"/>
    </row>
    <row r="103" spans="1:3" ht="18" hidden="1">
      <c r="A103" s="122"/>
      <c r="B103" s="123"/>
      <c r="C103" s="42"/>
    </row>
    <row r="104" spans="1:3" ht="18" hidden="1">
      <c r="A104" s="122"/>
      <c r="B104" s="123" t="s">
        <v>75</v>
      </c>
      <c r="C104" s="42"/>
    </row>
    <row r="105" spans="1:3" ht="18" hidden="1">
      <c r="A105" s="122"/>
      <c r="B105" s="123" t="s">
        <v>76</v>
      </c>
      <c r="C105" s="42"/>
    </row>
    <row r="106" spans="1:3" ht="18" hidden="1">
      <c r="A106" s="122"/>
      <c r="B106" s="123"/>
      <c r="C106" s="42"/>
    </row>
    <row r="107" spans="1:3" ht="18" hidden="1">
      <c r="A107" s="122"/>
      <c r="B107" s="123" t="s">
        <v>77</v>
      </c>
      <c r="C107" s="42"/>
    </row>
    <row r="108" spans="1:3" ht="18" hidden="1">
      <c r="A108" s="122"/>
      <c r="B108" s="123" t="s">
        <v>78</v>
      </c>
      <c r="C108" s="42"/>
    </row>
    <row r="109" ht="18" hidden="1">
      <c r="A109" s="122"/>
    </row>
    <row r="110" ht="18">
      <c r="A110" s="122"/>
    </row>
    <row r="111" spans="1:8" ht="18">
      <c r="A111" s="122"/>
      <c r="B111" s="123" t="s">
        <v>79</v>
      </c>
      <c r="C111" s="42"/>
      <c r="F111" s="36">
        <f>F96+F29-F92</f>
        <v>1841</v>
      </c>
      <c r="H111" s="36"/>
    </row>
    <row r="112" ht="18">
      <c r="A112" s="122"/>
    </row>
    <row r="113" ht="18">
      <c r="A113" s="122"/>
    </row>
    <row r="114" spans="1:3" ht="18">
      <c r="A114" s="122"/>
      <c r="B114" s="123" t="s">
        <v>80</v>
      </c>
      <c r="C114" s="42"/>
    </row>
    <row r="115" spans="1:3" ht="18">
      <c r="A115" s="122"/>
      <c r="B115" s="123" t="s">
        <v>81</v>
      </c>
      <c r="C115" s="42"/>
    </row>
    <row r="116" spans="1:3" ht="18">
      <c r="A116" s="122"/>
      <c r="B116" s="123" t="s">
        <v>82</v>
      </c>
      <c r="C116" s="42"/>
    </row>
  </sheetData>
  <sheetProtection/>
  <mergeCells count="16">
    <mergeCell ref="C32:C33"/>
    <mergeCell ref="G2:G3"/>
    <mergeCell ref="E2:E3"/>
    <mergeCell ref="E32:E33"/>
    <mergeCell ref="F32:F33"/>
    <mergeCell ref="F2:F3"/>
    <mergeCell ref="A1:H1"/>
    <mergeCell ref="A32:A33"/>
    <mergeCell ref="B32:B33"/>
    <mergeCell ref="D32:D33"/>
    <mergeCell ref="H32:H33"/>
    <mergeCell ref="G32:G33"/>
    <mergeCell ref="H2:H3"/>
    <mergeCell ref="B2:B3"/>
    <mergeCell ref="D2:D3"/>
    <mergeCell ref="A31:H31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118"/>
  <sheetViews>
    <sheetView zoomScalePageLayoutView="0" workbookViewId="0" topLeftCell="A1">
      <selection activeCell="C4" sqref="C1:C16384"/>
    </sheetView>
  </sheetViews>
  <sheetFormatPr defaultColWidth="9.140625" defaultRowHeight="12.75"/>
  <cols>
    <col min="1" max="1" width="6.421875" style="204" customWidth="1"/>
    <col min="2" max="2" width="40.7109375" style="204" customWidth="1"/>
    <col min="3" max="3" width="12.421875" style="205" hidden="1" customWidth="1"/>
    <col min="4" max="4" width="12.57421875" style="37" customWidth="1"/>
    <col min="5" max="5" width="12.00390625" style="37" hidden="1" customWidth="1"/>
    <col min="6" max="6" width="13.421875" style="37" customWidth="1"/>
    <col min="7" max="7" width="11.28125" style="37" customWidth="1"/>
    <col min="8" max="8" width="11.00390625" style="37" hidden="1" customWidth="1"/>
    <col min="9" max="9" width="9.140625" style="32" customWidth="1"/>
    <col min="10" max="16384" width="9.140625" style="2" customWidth="1"/>
  </cols>
  <sheetData>
    <row r="1" spans="1:9" s="3" customFormat="1" ht="66" customHeight="1">
      <c r="A1" s="76" t="s">
        <v>703</v>
      </c>
      <c r="B1" s="76"/>
      <c r="C1" s="76"/>
      <c r="D1" s="76"/>
      <c r="E1" s="76"/>
      <c r="F1" s="76"/>
      <c r="G1" s="76"/>
      <c r="H1" s="76"/>
      <c r="I1" s="31"/>
    </row>
    <row r="2" spans="1:9" s="1" customFormat="1" ht="12.75" customHeight="1">
      <c r="A2" s="82"/>
      <c r="B2" s="80" t="s">
        <v>2</v>
      </c>
      <c r="C2" s="172"/>
      <c r="D2" s="80" t="s">
        <v>3</v>
      </c>
      <c r="E2" s="69" t="s">
        <v>633</v>
      </c>
      <c r="F2" s="80" t="s">
        <v>4</v>
      </c>
      <c r="G2" s="69" t="s">
        <v>262</v>
      </c>
      <c r="H2" s="69" t="s">
        <v>262</v>
      </c>
      <c r="I2" s="23"/>
    </row>
    <row r="3" spans="1:9" s="1" customFormat="1" ht="36.75" customHeight="1">
      <c r="A3" s="82"/>
      <c r="B3" s="80"/>
      <c r="C3" s="173"/>
      <c r="D3" s="80"/>
      <c r="E3" s="70"/>
      <c r="F3" s="80"/>
      <c r="G3" s="70"/>
      <c r="H3" s="70"/>
      <c r="I3" s="23"/>
    </row>
    <row r="4" spans="1:9" s="1" customFormat="1" ht="18.75">
      <c r="A4" s="82"/>
      <c r="B4" s="83" t="s">
        <v>69</v>
      </c>
      <c r="C4" s="145"/>
      <c r="D4" s="193">
        <f>D5+D6+D7+D8+D9+D10+D11+D12+D13+D14+D15+D16+D17+D18+D19+D21+D22</f>
        <v>3521.7</v>
      </c>
      <c r="E4" s="193">
        <f>E5+E6+E7+E8+E9+E10+E11+E12+E13+E14+E15+E16+E17+E18+E19+E21+E22</f>
        <v>1689.7</v>
      </c>
      <c r="F4" s="193">
        <f>F5+F6+F7+F8+F9+F10+F11+F12+F13+F14+F15+F16+F17+F18+F19+F20+F21+F22</f>
        <v>3899</v>
      </c>
      <c r="G4" s="34">
        <f aca="true" t="shared" si="0" ref="G4:G32">F4/D4</f>
        <v>1.107135758298549</v>
      </c>
      <c r="H4" s="34">
        <f aca="true" t="shared" si="1" ref="H4:H32">F4/E4</f>
        <v>2.3075102089128245</v>
      </c>
      <c r="I4" s="23"/>
    </row>
    <row r="5" spans="1:9" s="1" customFormat="1" ht="23.25" customHeight="1">
      <c r="A5" s="82"/>
      <c r="B5" s="86" t="s">
        <v>314</v>
      </c>
      <c r="C5" s="146"/>
      <c r="D5" s="186">
        <v>280</v>
      </c>
      <c r="E5" s="186">
        <v>160</v>
      </c>
      <c r="F5" s="186">
        <v>306.5</v>
      </c>
      <c r="G5" s="34">
        <f t="shared" si="0"/>
        <v>1.0946428571428573</v>
      </c>
      <c r="H5" s="34">
        <f t="shared" si="1"/>
        <v>1.915625</v>
      </c>
      <c r="I5" s="23"/>
    </row>
    <row r="6" spans="1:9" s="1" customFormat="1" ht="18.75" hidden="1">
      <c r="A6" s="82"/>
      <c r="B6" s="86" t="s">
        <v>178</v>
      </c>
      <c r="C6" s="146"/>
      <c r="D6" s="186">
        <v>0</v>
      </c>
      <c r="E6" s="186">
        <v>0</v>
      </c>
      <c r="F6" s="186">
        <v>0</v>
      </c>
      <c r="G6" s="34" t="e">
        <f t="shared" si="0"/>
        <v>#DIV/0!</v>
      </c>
      <c r="H6" s="34" t="e">
        <f t="shared" si="1"/>
        <v>#DIV/0!</v>
      </c>
      <c r="I6" s="23"/>
    </row>
    <row r="7" spans="1:9" s="1" customFormat="1" ht="18.75">
      <c r="A7" s="82"/>
      <c r="B7" s="86" t="s">
        <v>6</v>
      </c>
      <c r="C7" s="146"/>
      <c r="D7" s="186">
        <v>723.7</v>
      </c>
      <c r="E7" s="186">
        <v>544.7</v>
      </c>
      <c r="F7" s="186">
        <v>725.7</v>
      </c>
      <c r="G7" s="34">
        <f t="shared" si="0"/>
        <v>1.0027635760674312</v>
      </c>
      <c r="H7" s="34">
        <f t="shared" si="1"/>
        <v>1.3322930053240316</v>
      </c>
      <c r="I7" s="23"/>
    </row>
    <row r="8" spans="1:9" s="1" customFormat="1" ht="18.75">
      <c r="A8" s="82"/>
      <c r="B8" s="86" t="s">
        <v>325</v>
      </c>
      <c r="C8" s="146"/>
      <c r="D8" s="186">
        <v>217</v>
      </c>
      <c r="E8" s="186">
        <v>40</v>
      </c>
      <c r="F8" s="186">
        <v>212.4</v>
      </c>
      <c r="G8" s="34">
        <f t="shared" si="0"/>
        <v>0.9788018433179724</v>
      </c>
      <c r="H8" s="34">
        <f t="shared" si="1"/>
        <v>5.3100000000000005</v>
      </c>
      <c r="I8" s="23"/>
    </row>
    <row r="9" spans="1:9" s="1" customFormat="1" ht="18.75">
      <c r="A9" s="82"/>
      <c r="B9" s="86" t="s">
        <v>8</v>
      </c>
      <c r="C9" s="146"/>
      <c r="D9" s="186">
        <v>2114</v>
      </c>
      <c r="E9" s="186">
        <v>800</v>
      </c>
      <c r="F9" s="186">
        <v>2438.9</v>
      </c>
      <c r="G9" s="34">
        <f t="shared" si="0"/>
        <v>1.1536896877956482</v>
      </c>
      <c r="H9" s="34">
        <f t="shared" si="1"/>
        <v>3.048625</v>
      </c>
      <c r="I9" s="23"/>
    </row>
    <row r="10" spans="1:9" s="1" customFormat="1" ht="18.75">
      <c r="A10" s="82"/>
      <c r="B10" s="86" t="s">
        <v>317</v>
      </c>
      <c r="C10" s="146"/>
      <c r="D10" s="186">
        <v>15</v>
      </c>
      <c r="E10" s="186">
        <v>9</v>
      </c>
      <c r="F10" s="186">
        <v>16.9</v>
      </c>
      <c r="G10" s="34">
        <f t="shared" si="0"/>
        <v>1.1266666666666665</v>
      </c>
      <c r="H10" s="34">
        <f t="shared" si="1"/>
        <v>1.8777777777777775</v>
      </c>
      <c r="I10" s="23"/>
    </row>
    <row r="11" spans="1:9" s="1" customFormat="1" ht="18.75" hidden="1">
      <c r="A11" s="82"/>
      <c r="B11" s="86" t="s">
        <v>9</v>
      </c>
      <c r="C11" s="146"/>
      <c r="D11" s="186">
        <v>0</v>
      </c>
      <c r="E11" s="186">
        <v>0</v>
      </c>
      <c r="F11" s="186">
        <v>0</v>
      </c>
      <c r="G11" s="34" t="e">
        <f t="shared" si="0"/>
        <v>#DIV/0!</v>
      </c>
      <c r="H11" s="34" t="e">
        <f t="shared" si="1"/>
        <v>#DIV/0!</v>
      </c>
      <c r="I11" s="23"/>
    </row>
    <row r="12" spans="1:9" s="1" customFormat="1" ht="18.75" hidden="1">
      <c r="A12" s="82"/>
      <c r="B12" s="86" t="s">
        <v>10</v>
      </c>
      <c r="C12" s="146"/>
      <c r="D12" s="186">
        <v>0</v>
      </c>
      <c r="E12" s="186">
        <v>0</v>
      </c>
      <c r="F12" s="186">
        <v>0</v>
      </c>
      <c r="G12" s="34" t="e">
        <f t="shared" si="0"/>
        <v>#DIV/0!</v>
      </c>
      <c r="H12" s="34" t="e">
        <f t="shared" si="1"/>
        <v>#DIV/0!</v>
      </c>
      <c r="I12" s="23"/>
    </row>
    <row r="13" spans="1:9" s="1" customFormat="1" ht="18.75" hidden="1">
      <c r="A13" s="82"/>
      <c r="B13" s="86" t="s">
        <v>11</v>
      </c>
      <c r="C13" s="146"/>
      <c r="D13" s="186">
        <v>0</v>
      </c>
      <c r="E13" s="186">
        <v>0</v>
      </c>
      <c r="F13" s="186">
        <v>0</v>
      </c>
      <c r="G13" s="34" t="e">
        <f t="shared" si="0"/>
        <v>#DIV/0!</v>
      </c>
      <c r="H13" s="34" t="e">
        <f t="shared" si="1"/>
        <v>#DIV/0!</v>
      </c>
      <c r="I13" s="23"/>
    </row>
    <row r="14" spans="1:9" s="1" customFormat="1" ht="18.75" hidden="1">
      <c r="A14" s="82"/>
      <c r="B14" s="86" t="s">
        <v>13</v>
      </c>
      <c r="C14" s="146"/>
      <c r="D14" s="186">
        <v>0</v>
      </c>
      <c r="E14" s="186">
        <v>0</v>
      </c>
      <c r="F14" s="186">
        <v>0</v>
      </c>
      <c r="G14" s="34" t="e">
        <f t="shared" si="0"/>
        <v>#DIV/0!</v>
      </c>
      <c r="H14" s="34" t="e">
        <f t="shared" si="1"/>
        <v>#DIV/0!</v>
      </c>
      <c r="I14" s="23"/>
    </row>
    <row r="15" spans="1:9" s="1" customFormat="1" ht="18.75" hidden="1">
      <c r="A15" s="82"/>
      <c r="B15" s="86" t="s">
        <v>14</v>
      </c>
      <c r="C15" s="146"/>
      <c r="D15" s="186">
        <v>0</v>
      </c>
      <c r="E15" s="186">
        <v>0</v>
      </c>
      <c r="F15" s="186">
        <v>0</v>
      </c>
      <c r="G15" s="34" t="e">
        <f t="shared" si="0"/>
        <v>#DIV/0!</v>
      </c>
      <c r="H15" s="34" t="e">
        <f t="shared" si="1"/>
        <v>#DIV/0!</v>
      </c>
      <c r="I15" s="23"/>
    </row>
    <row r="16" spans="1:9" s="1" customFormat="1" ht="34.5" customHeight="1" hidden="1">
      <c r="A16" s="82"/>
      <c r="B16" s="86" t="s">
        <v>97</v>
      </c>
      <c r="C16" s="146"/>
      <c r="D16" s="186"/>
      <c r="E16" s="186"/>
      <c r="F16" s="186"/>
      <c r="G16" s="34" t="e">
        <f t="shared" si="0"/>
        <v>#DIV/0!</v>
      </c>
      <c r="H16" s="34" t="e">
        <f t="shared" si="1"/>
        <v>#DIV/0!</v>
      </c>
      <c r="I16" s="23"/>
    </row>
    <row r="17" spans="1:9" s="1" customFormat="1" ht="18.75" hidden="1">
      <c r="A17" s="82"/>
      <c r="B17" s="86" t="s">
        <v>16</v>
      </c>
      <c r="C17" s="146"/>
      <c r="D17" s="186">
        <v>0</v>
      </c>
      <c r="E17" s="186">
        <v>0</v>
      </c>
      <c r="F17" s="186">
        <v>0</v>
      </c>
      <c r="G17" s="34" t="e">
        <f t="shared" si="0"/>
        <v>#DIV/0!</v>
      </c>
      <c r="H17" s="34" t="e">
        <f t="shared" si="1"/>
        <v>#DIV/0!</v>
      </c>
      <c r="I17" s="23"/>
    </row>
    <row r="18" spans="1:9" s="1" customFormat="1" ht="18.75" hidden="1">
      <c r="A18" s="82"/>
      <c r="B18" s="86" t="s">
        <v>100</v>
      </c>
      <c r="C18" s="146"/>
      <c r="D18" s="186">
        <v>0</v>
      </c>
      <c r="E18" s="186">
        <v>0</v>
      </c>
      <c r="F18" s="186">
        <v>0</v>
      </c>
      <c r="G18" s="34" t="e">
        <f t="shared" si="0"/>
        <v>#DIV/0!</v>
      </c>
      <c r="H18" s="34" t="e">
        <f t="shared" si="1"/>
        <v>#DIV/0!</v>
      </c>
      <c r="I18" s="23"/>
    </row>
    <row r="19" spans="1:9" s="1" customFormat="1" ht="18.75" hidden="1">
      <c r="A19" s="82"/>
      <c r="B19" s="86" t="s">
        <v>18</v>
      </c>
      <c r="C19" s="146"/>
      <c r="D19" s="186">
        <v>0</v>
      </c>
      <c r="E19" s="186">
        <v>0</v>
      </c>
      <c r="F19" s="186"/>
      <c r="G19" s="34" t="e">
        <f t="shared" si="0"/>
        <v>#DIV/0!</v>
      </c>
      <c r="H19" s="34" t="e">
        <f t="shared" si="1"/>
        <v>#DIV/0!</v>
      </c>
      <c r="I19" s="23"/>
    </row>
    <row r="20" spans="1:9" s="1" customFormat="1" ht="36" customHeight="1" hidden="1">
      <c r="A20" s="82"/>
      <c r="B20" s="119" t="s">
        <v>321</v>
      </c>
      <c r="C20" s="146"/>
      <c r="D20" s="186">
        <v>0</v>
      </c>
      <c r="E20" s="186">
        <v>0</v>
      </c>
      <c r="F20" s="186">
        <v>0</v>
      </c>
      <c r="G20" s="34" t="e">
        <f t="shared" si="0"/>
        <v>#DIV/0!</v>
      </c>
      <c r="H20" s="34" t="e">
        <f t="shared" si="1"/>
        <v>#DIV/0!</v>
      </c>
      <c r="I20" s="23"/>
    </row>
    <row r="21" spans="1:9" s="1" customFormat="1" ht="36" customHeight="1">
      <c r="A21" s="82"/>
      <c r="B21" s="119" t="s">
        <v>334</v>
      </c>
      <c r="C21" s="146"/>
      <c r="D21" s="186">
        <v>172</v>
      </c>
      <c r="E21" s="186">
        <v>136</v>
      </c>
      <c r="F21" s="186">
        <v>198.1</v>
      </c>
      <c r="G21" s="34">
        <f t="shared" si="0"/>
        <v>1.1517441860465116</v>
      </c>
      <c r="H21" s="34">
        <f t="shared" si="1"/>
        <v>1.4566176470588235</v>
      </c>
      <c r="I21" s="23"/>
    </row>
    <row r="22" spans="1:9" s="1" customFormat="1" ht="23.25" customHeight="1">
      <c r="A22" s="82"/>
      <c r="B22" s="119" t="s">
        <v>327</v>
      </c>
      <c r="C22" s="146"/>
      <c r="D22" s="186">
        <v>0</v>
      </c>
      <c r="E22" s="186">
        <v>0</v>
      </c>
      <c r="F22" s="186">
        <v>0.5</v>
      </c>
      <c r="G22" s="34">
        <v>0</v>
      </c>
      <c r="H22" s="34">
        <v>0</v>
      </c>
      <c r="I22" s="23"/>
    </row>
    <row r="23" spans="1:9" s="1" customFormat="1" ht="30.75" customHeight="1">
      <c r="A23" s="82"/>
      <c r="B23" s="83" t="s">
        <v>68</v>
      </c>
      <c r="C23" s="147"/>
      <c r="D23" s="186">
        <f>D24+D26++D25+D29+D28+D27</f>
        <v>608.7</v>
      </c>
      <c r="E23" s="186">
        <f>E24+E26++E25+E29+E28+E27</f>
        <v>524.5</v>
      </c>
      <c r="F23" s="186">
        <f>F24+F26++F25+F29+F28+F27</f>
        <v>608.7</v>
      </c>
      <c r="G23" s="34">
        <f t="shared" si="0"/>
        <v>1</v>
      </c>
      <c r="H23" s="34">
        <f t="shared" si="1"/>
        <v>1.1605338417540516</v>
      </c>
      <c r="I23" s="23"/>
    </row>
    <row r="24" spans="1:9" s="1" customFormat="1" ht="18.75">
      <c r="A24" s="82"/>
      <c r="B24" s="86" t="s">
        <v>20</v>
      </c>
      <c r="C24" s="146"/>
      <c r="D24" s="186">
        <v>131.4</v>
      </c>
      <c r="E24" s="186">
        <v>99</v>
      </c>
      <c r="F24" s="186">
        <v>131.4</v>
      </c>
      <c r="G24" s="34">
        <f t="shared" si="0"/>
        <v>1</v>
      </c>
      <c r="H24" s="34">
        <f t="shared" si="1"/>
        <v>1.3272727272727274</v>
      </c>
      <c r="I24" s="23"/>
    </row>
    <row r="25" spans="1:9" s="1" customFormat="1" ht="78.75" hidden="1">
      <c r="A25" s="82"/>
      <c r="B25" s="86" t="s">
        <v>449</v>
      </c>
      <c r="C25" s="146"/>
      <c r="D25" s="186">
        <v>0</v>
      </c>
      <c r="E25" s="186">
        <v>0</v>
      </c>
      <c r="F25" s="186">
        <v>0</v>
      </c>
      <c r="G25" s="34" t="e">
        <f t="shared" si="0"/>
        <v>#DIV/0!</v>
      </c>
      <c r="H25" s="34" t="e">
        <f t="shared" si="1"/>
        <v>#DIV/0!</v>
      </c>
      <c r="I25" s="23"/>
    </row>
    <row r="26" spans="1:9" s="1" customFormat="1" ht="18.75">
      <c r="A26" s="82"/>
      <c r="B26" s="86" t="s">
        <v>86</v>
      </c>
      <c r="C26" s="146"/>
      <c r="D26" s="186">
        <v>207.3</v>
      </c>
      <c r="E26" s="186">
        <v>155.5</v>
      </c>
      <c r="F26" s="186">
        <v>207.3</v>
      </c>
      <c r="G26" s="34">
        <f t="shared" si="0"/>
        <v>1</v>
      </c>
      <c r="H26" s="34">
        <f t="shared" si="1"/>
        <v>1.3331189710610933</v>
      </c>
      <c r="I26" s="23"/>
    </row>
    <row r="27" spans="1:9" s="1" customFormat="1" ht="78.75">
      <c r="A27" s="82"/>
      <c r="B27" s="86" t="s">
        <v>578</v>
      </c>
      <c r="C27" s="146"/>
      <c r="D27" s="186">
        <v>231</v>
      </c>
      <c r="E27" s="186">
        <v>231</v>
      </c>
      <c r="F27" s="186">
        <v>231</v>
      </c>
      <c r="G27" s="34">
        <f t="shared" si="0"/>
        <v>1</v>
      </c>
      <c r="H27" s="34">
        <f t="shared" si="1"/>
        <v>1</v>
      </c>
      <c r="I27" s="23"/>
    </row>
    <row r="28" spans="1:9" s="1" customFormat="1" ht="47.25">
      <c r="A28" s="82"/>
      <c r="B28" s="86" t="s">
        <v>486</v>
      </c>
      <c r="C28" s="146"/>
      <c r="D28" s="186">
        <v>30</v>
      </c>
      <c r="E28" s="186">
        <v>30</v>
      </c>
      <c r="F28" s="186">
        <v>30</v>
      </c>
      <c r="G28" s="34">
        <f t="shared" si="0"/>
        <v>1</v>
      </c>
      <c r="H28" s="34">
        <f t="shared" si="1"/>
        <v>1</v>
      </c>
      <c r="I28" s="23"/>
    </row>
    <row r="29" spans="1:9" s="1" customFormat="1" ht="31.5">
      <c r="A29" s="82"/>
      <c r="B29" s="86" t="s">
        <v>487</v>
      </c>
      <c r="C29" s="146"/>
      <c r="D29" s="186">
        <v>9</v>
      </c>
      <c r="E29" s="186">
        <v>9</v>
      </c>
      <c r="F29" s="186">
        <v>9</v>
      </c>
      <c r="G29" s="34">
        <f t="shared" si="0"/>
        <v>1</v>
      </c>
      <c r="H29" s="34">
        <f t="shared" si="1"/>
        <v>1</v>
      </c>
      <c r="I29" s="23"/>
    </row>
    <row r="30" spans="1:9" s="1" customFormat="1" ht="18.75" hidden="1">
      <c r="A30" s="82"/>
      <c r="B30" s="86"/>
      <c r="C30" s="146"/>
      <c r="D30" s="186"/>
      <c r="E30" s="186"/>
      <c r="F30" s="186"/>
      <c r="G30" s="34" t="e">
        <f t="shared" si="0"/>
        <v>#DIV/0!</v>
      </c>
      <c r="H30" s="34" t="e">
        <f t="shared" si="1"/>
        <v>#DIV/0!</v>
      </c>
      <c r="I30" s="23"/>
    </row>
    <row r="31" spans="1:9" s="1" customFormat="1" ht="21" customHeight="1">
      <c r="A31" s="82"/>
      <c r="B31" s="86" t="s">
        <v>23</v>
      </c>
      <c r="C31" s="184"/>
      <c r="D31" s="186">
        <f>D4+D23</f>
        <v>4130.4</v>
      </c>
      <c r="E31" s="186">
        <f>E4+E23</f>
        <v>2214.2</v>
      </c>
      <c r="F31" s="186">
        <f>F4+F23</f>
        <v>4507.7</v>
      </c>
      <c r="G31" s="34">
        <f t="shared" si="0"/>
        <v>1.0913470850280844</v>
      </c>
      <c r="H31" s="34">
        <f t="shared" si="1"/>
        <v>2.0358142895854034</v>
      </c>
      <c r="I31" s="23"/>
    </row>
    <row r="32" spans="1:9" s="1" customFormat="1" ht="21" customHeight="1" hidden="1">
      <c r="A32" s="82"/>
      <c r="B32" s="86" t="s">
        <v>92</v>
      </c>
      <c r="C32" s="146"/>
      <c r="D32" s="186">
        <f>D4</f>
        <v>3521.7</v>
      </c>
      <c r="E32" s="186">
        <f>E4</f>
        <v>1689.7</v>
      </c>
      <c r="F32" s="186">
        <f>F4</f>
        <v>3899</v>
      </c>
      <c r="G32" s="34">
        <f t="shared" si="0"/>
        <v>1.107135758298549</v>
      </c>
      <c r="H32" s="34">
        <f t="shared" si="1"/>
        <v>2.3075102089128245</v>
      </c>
      <c r="I32" s="23"/>
    </row>
    <row r="33" spans="1:9" s="1" customFormat="1" ht="12.75">
      <c r="A33" s="62"/>
      <c r="B33" s="74"/>
      <c r="C33" s="74"/>
      <c r="D33" s="74"/>
      <c r="E33" s="74"/>
      <c r="F33" s="74"/>
      <c r="G33" s="74"/>
      <c r="H33" s="75"/>
      <c r="I33" s="23"/>
    </row>
    <row r="34" spans="1:9" s="1" customFormat="1" ht="15" customHeight="1">
      <c r="A34" s="166" t="s">
        <v>133</v>
      </c>
      <c r="B34" s="167" t="s">
        <v>24</v>
      </c>
      <c r="C34" s="164" t="s">
        <v>155</v>
      </c>
      <c r="D34" s="91" t="s">
        <v>3</v>
      </c>
      <c r="E34" s="67" t="s">
        <v>518</v>
      </c>
      <c r="F34" s="91" t="s">
        <v>4</v>
      </c>
      <c r="G34" s="67" t="s">
        <v>262</v>
      </c>
      <c r="H34" s="67" t="s">
        <v>519</v>
      </c>
      <c r="I34" s="23"/>
    </row>
    <row r="35" spans="1:9" s="1" customFormat="1" ht="22.5" customHeight="1">
      <c r="A35" s="166"/>
      <c r="B35" s="167"/>
      <c r="C35" s="165"/>
      <c r="D35" s="91"/>
      <c r="E35" s="68"/>
      <c r="F35" s="91"/>
      <c r="G35" s="68"/>
      <c r="H35" s="68"/>
      <c r="I35" s="23"/>
    </row>
    <row r="36" spans="1:9" s="1" customFormat="1" ht="31.5">
      <c r="A36" s="88" t="s">
        <v>56</v>
      </c>
      <c r="B36" s="83" t="s">
        <v>25</v>
      </c>
      <c r="C36" s="147"/>
      <c r="D36" s="85">
        <f>D37+D40+D41+D38</f>
        <v>2919.3</v>
      </c>
      <c r="E36" s="85">
        <f>E37+E40+E41+E38</f>
        <v>2105.8</v>
      </c>
      <c r="F36" s="85">
        <f>F37+F40+F41+F38</f>
        <v>2710.3</v>
      </c>
      <c r="G36" s="34">
        <f>F36/D36</f>
        <v>0.9284074949474189</v>
      </c>
      <c r="H36" s="34">
        <f>F36/E36</f>
        <v>1.287064298603856</v>
      </c>
      <c r="I36" s="23"/>
    </row>
    <row r="37" spans="1:9" s="1" customFormat="1" ht="99.75" customHeight="1">
      <c r="A37" s="84" t="s">
        <v>59</v>
      </c>
      <c r="B37" s="86" t="s">
        <v>136</v>
      </c>
      <c r="C37" s="146" t="s">
        <v>59</v>
      </c>
      <c r="D37" s="87">
        <v>2831.4</v>
      </c>
      <c r="E37" s="87">
        <v>2020.4</v>
      </c>
      <c r="F37" s="87">
        <v>2652.3</v>
      </c>
      <c r="G37" s="34">
        <f aca="true" t="shared" si="2" ref="G37:G95">F37/D37</f>
        <v>0.9367450731087095</v>
      </c>
      <c r="H37" s="34">
        <f aca="true" t="shared" si="3" ref="H37:H95">F37/E37</f>
        <v>1.3127598495347457</v>
      </c>
      <c r="I37" s="23"/>
    </row>
    <row r="38" spans="1:9" s="1" customFormat="1" ht="36" customHeight="1" hidden="1">
      <c r="A38" s="84" t="s">
        <v>157</v>
      </c>
      <c r="B38" s="86" t="s">
        <v>261</v>
      </c>
      <c r="C38" s="146" t="s">
        <v>157</v>
      </c>
      <c r="D38" s="87">
        <f>D39</f>
        <v>0</v>
      </c>
      <c r="E38" s="87">
        <f>E39</f>
        <v>0</v>
      </c>
      <c r="F38" s="87">
        <f>F39</f>
        <v>0</v>
      </c>
      <c r="G38" s="34" t="e">
        <f t="shared" si="2"/>
        <v>#DIV/0!</v>
      </c>
      <c r="H38" s="34" t="e">
        <f t="shared" si="3"/>
        <v>#DIV/0!</v>
      </c>
      <c r="I38" s="23"/>
    </row>
    <row r="39" spans="1:9" s="1" customFormat="1" ht="65.25" customHeight="1" hidden="1">
      <c r="A39" s="84"/>
      <c r="B39" s="86" t="s">
        <v>289</v>
      </c>
      <c r="C39" s="146" t="s">
        <v>288</v>
      </c>
      <c r="D39" s="87">
        <v>0</v>
      </c>
      <c r="E39" s="87">
        <v>0</v>
      </c>
      <c r="F39" s="87">
        <v>0</v>
      </c>
      <c r="G39" s="34" t="e">
        <f t="shared" si="2"/>
        <v>#DIV/0!</v>
      </c>
      <c r="H39" s="34" t="e">
        <f t="shared" si="3"/>
        <v>#DIV/0!</v>
      </c>
      <c r="I39" s="23"/>
    </row>
    <row r="40" spans="1:9" s="1" customFormat="1" ht="27" customHeight="1" hidden="1">
      <c r="A40" s="84" t="s">
        <v>61</v>
      </c>
      <c r="B40" s="86" t="s">
        <v>27</v>
      </c>
      <c r="C40" s="146" t="s">
        <v>61</v>
      </c>
      <c r="D40" s="87">
        <v>0</v>
      </c>
      <c r="E40" s="87">
        <v>0</v>
      </c>
      <c r="F40" s="87">
        <v>0</v>
      </c>
      <c r="G40" s="34" t="e">
        <f t="shared" si="2"/>
        <v>#DIV/0!</v>
      </c>
      <c r="H40" s="34">
        <v>0</v>
      </c>
      <c r="I40" s="23"/>
    </row>
    <row r="41" spans="1:9" s="1" customFormat="1" ht="18.75">
      <c r="A41" s="84" t="s">
        <v>110</v>
      </c>
      <c r="B41" s="86" t="s">
        <v>103</v>
      </c>
      <c r="C41" s="146"/>
      <c r="D41" s="87">
        <f>D42+D43+D44+D45</f>
        <v>87.9</v>
      </c>
      <c r="E41" s="87">
        <f>E42+E43+E44+E45</f>
        <v>85.4</v>
      </c>
      <c r="F41" s="87">
        <f>F42+F43+F44+F45</f>
        <v>58</v>
      </c>
      <c r="G41" s="34">
        <f t="shared" si="2"/>
        <v>0.6598407281001137</v>
      </c>
      <c r="H41" s="34">
        <f t="shared" si="3"/>
        <v>0.6791569086651054</v>
      </c>
      <c r="I41" s="23"/>
    </row>
    <row r="42" spans="1:9" s="8" customFormat="1" ht="36" customHeight="1">
      <c r="A42" s="93"/>
      <c r="B42" s="94" t="s">
        <v>161</v>
      </c>
      <c r="C42" s="156" t="s">
        <v>162</v>
      </c>
      <c r="D42" s="95">
        <v>5.2</v>
      </c>
      <c r="E42" s="95">
        <v>2.7</v>
      </c>
      <c r="F42" s="95">
        <v>1.4</v>
      </c>
      <c r="G42" s="34">
        <f t="shared" si="2"/>
        <v>0.2692307692307692</v>
      </c>
      <c r="H42" s="34">
        <f t="shared" si="3"/>
        <v>0.5185185185185185</v>
      </c>
      <c r="I42" s="27"/>
    </row>
    <row r="43" spans="1:9" s="8" customFormat="1" ht="52.5" customHeight="1">
      <c r="A43" s="93"/>
      <c r="B43" s="94" t="s">
        <v>160</v>
      </c>
      <c r="C43" s="156" t="s">
        <v>201</v>
      </c>
      <c r="D43" s="95">
        <v>1.7</v>
      </c>
      <c r="E43" s="95">
        <v>1.7</v>
      </c>
      <c r="F43" s="95">
        <v>1.6</v>
      </c>
      <c r="G43" s="34">
        <f t="shared" si="2"/>
        <v>0.9411764705882354</v>
      </c>
      <c r="H43" s="34">
        <f t="shared" si="3"/>
        <v>0.9411764705882354</v>
      </c>
      <c r="I43" s="27"/>
    </row>
    <row r="44" spans="1:9" s="8" customFormat="1" ht="50.25" customHeight="1">
      <c r="A44" s="93"/>
      <c r="B44" s="94" t="s">
        <v>254</v>
      </c>
      <c r="C44" s="156" t="s">
        <v>253</v>
      </c>
      <c r="D44" s="95">
        <v>31</v>
      </c>
      <c r="E44" s="95">
        <v>31</v>
      </c>
      <c r="F44" s="95">
        <v>5</v>
      </c>
      <c r="G44" s="34">
        <f t="shared" si="2"/>
        <v>0.16129032258064516</v>
      </c>
      <c r="H44" s="34">
        <f t="shared" si="3"/>
        <v>0.16129032258064516</v>
      </c>
      <c r="I44" s="27"/>
    </row>
    <row r="45" spans="1:9" s="8" customFormat="1" ht="41.25" customHeight="1">
      <c r="A45" s="93"/>
      <c r="B45" s="94" t="s">
        <v>276</v>
      </c>
      <c r="C45" s="156" t="s">
        <v>229</v>
      </c>
      <c r="D45" s="95">
        <v>50</v>
      </c>
      <c r="E45" s="95">
        <v>50</v>
      </c>
      <c r="F45" s="95">
        <v>50</v>
      </c>
      <c r="G45" s="34">
        <f t="shared" si="2"/>
        <v>1</v>
      </c>
      <c r="H45" s="34">
        <f t="shared" si="3"/>
        <v>1</v>
      </c>
      <c r="I45" s="27"/>
    </row>
    <row r="46" spans="1:9" s="1" customFormat="1" ht="35.25" customHeight="1">
      <c r="A46" s="88" t="s">
        <v>93</v>
      </c>
      <c r="B46" s="83" t="s">
        <v>88</v>
      </c>
      <c r="C46" s="147"/>
      <c r="D46" s="85">
        <f>D47</f>
        <v>207.3</v>
      </c>
      <c r="E46" s="85">
        <f>E47</f>
        <v>155.5</v>
      </c>
      <c r="F46" s="85">
        <f>F47</f>
        <v>207.3</v>
      </c>
      <c r="G46" s="34">
        <f t="shared" si="2"/>
        <v>1</v>
      </c>
      <c r="H46" s="34">
        <f t="shared" si="3"/>
        <v>1.3331189710610933</v>
      </c>
      <c r="I46" s="23"/>
    </row>
    <row r="47" spans="1:9" s="1" customFormat="1" ht="64.5" customHeight="1">
      <c r="A47" s="84" t="s">
        <v>94</v>
      </c>
      <c r="B47" s="86" t="s">
        <v>140</v>
      </c>
      <c r="C47" s="146" t="s">
        <v>471</v>
      </c>
      <c r="D47" s="87">
        <v>207.3</v>
      </c>
      <c r="E47" s="87">
        <v>155.5</v>
      </c>
      <c r="F47" s="87">
        <v>207.3</v>
      </c>
      <c r="G47" s="34">
        <f t="shared" si="2"/>
        <v>1</v>
      </c>
      <c r="H47" s="34">
        <f t="shared" si="3"/>
        <v>1.3331189710610933</v>
      </c>
      <c r="I47" s="23"/>
    </row>
    <row r="48" spans="1:9" s="1" customFormat="1" ht="31.5">
      <c r="A48" s="88" t="s">
        <v>62</v>
      </c>
      <c r="B48" s="83" t="s">
        <v>30</v>
      </c>
      <c r="C48" s="147"/>
      <c r="D48" s="85">
        <f aca="true" t="shared" si="4" ref="D48:F49">D49</f>
        <v>1</v>
      </c>
      <c r="E48" s="85">
        <f t="shared" si="4"/>
        <v>133</v>
      </c>
      <c r="F48" s="85">
        <f t="shared" si="4"/>
        <v>1</v>
      </c>
      <c r="G48" s="34">
        <f t="shared" si="2"/>
        <v>1</v>
      </c>
      <c r="H48" s="34">
        <f t="shared" si="3"/>
        <v>0.007518796992481203</v>
      </c>
      <c r="I48" s="23"/>
    </row>
    <row r="49" spans="1:9" s="1" customFormat="1" ht="18.75">
      <c r="A49" s="84" t="s">
        <v>95</v>
      </c>
      <c r="B49" s="86" t="s">
        <v>90</v>
      </c>
      <c r="C49" s="146"/>
      <c r="D49" s="87">
        <f>D50</f>
        <v>1</v>
      </c>
      <c r="E49" s="87">
        <f>E50</f>
        <v>133</v>
      </c>
      <c r="F49" s="87">
        <f t="shared" si="4"/>
        <v>1</v>
      </c>
      <c r="G49" s="34">
        <f t="shared" si="2"/>
        <v>1</v>
      </c>
      <c r="H49" s="34">
        <f t="shared" si="3"/>
        <v>0.007518796992481203</v>
      </c>
      <c r="I49" s="23"/>
    </row>
    <row r="50" spans="1:9" s="8" customFormat="1" ht="72" customHeight="1">
      <c r="A50" s="93"/>
      <c r="B50" s="94" t="s">
        <v>590</v>
      </c>
      <c r="C50" s="156" t="s">
        <v>591</v>
      </c>
      <c r="D50" s="95">
        <f>D51+D52+D53+D54</f>
        <v>1</v>
      </c>
      <c r="E50" s="95">
        <f>E51+E52+E53+E54</f>
        <v>133</v>
      </c>
      <c r="F50" s="95">
        <f>F51+F52+F53+F54</f>
        <v>1</v>
      </c>
      <c r="G50" s="34">
        <f t="shared" si="2"/>
        <v>1</v>
      </c>
      <c r="H50" s="34">
        <f t="shared" si="3"/>
        <v>0.007518796992481203</v>
      </c>
      <c r="I50" s="27"/>
    </row>
    <row r="51" spans="1:9" s="8" customFormat="1" ht="53.25" customHeight="1" hidden="1">
      <c r="A51" s="93"/>
      <c r="B51" s="94" t="s">
        <v>618</v>
      </c>
      <c r="C51" s="194" t="s">
        <v>615</v>
      </c>
      <c r="D51" s="195">
        <v>0</v>
      </c>
      <c r="E51" s="95">
        <v>2</v>
      </c>
      <c r="F51" s="95">
        <v>0</v>
      </c>
      <c r="G51" s="34" t="e">
        <f t="shared" si="2"/>
        <v>#DIV/0!</v>
      </c>
      <c r="H51" s="34">
        <f t="shared" si="3"/>
        <v>0</v>
      </c>
      <c r="I51" s="27"/>
    </row>
    <row r="52" spans="1:9" s="8" customFormat="1" ht="24" customHeight="1" hidden="1">
      <c r="A52" s="93"/>
      <c r="B52" s="94" t="s">
        <v>619</v>
      </c>
      <c r="C52" s="194" t="s">
        <v>616</v>
      </c>
      <c r="D52" s="195">
        <v>0</v>
      </c>
      <c r="E52" s="95">
        <v>120</v>
      </c>
      <c r="F52" s="95">
        <v>0</v>
      </c>
      <c r="G52" s="34" t="e">
        <f t="shared" si="2"/>
        <v>#DIV/0!</v>
      </c>
      <c r="H52" s="34">
        <f t="shared" si="3"/>
        <v>0</v>
      </c>
      <c r="I52" s="27"/>
    </row>
    <row r="53" spans="1:9" s="8" customFormat="1" ht="64.5" customHeight="1">
      <c r="A53" s="93"/>
      <c r="B53" s="94" t="s">
        <v>600</v>
      </c>
      <c r="C53" s="194" t="s">
        <v>595</v>
      </c>
      <c r="D53" s="196">
        <v>1</v>
      </c>
      <c r="E53" s="95">
        <v>1</v>
      </c>
      <c r="F53" s="95">
        <v>1</v>
      </c>
      <c r="G53" s="34">
        <f t="shared" si="2"/>
        <v>1</v>
      </c>
      <c r="H53" s="34">
        <f t="shared" si="3"/>
        <v>1</v>
      </c>
      <c r="I53" s="27"/>
    </row>
    <row r="54" spans="1:9" s="8" customFormat="1" ht="54.75" customHeight="1" hidden="1">
      <c r="A54" s="93"/>
      <c r="B54" s="94" t="s">
        <v>620</v>
      </c>
      <c r="C54" s="194" t="s">
        <v>617</v>
      </c>
      <c r="D54" s="195">
        <v>0</v>
      </c>
      <c r="E54" s="95">
        <v>10</v>
      </c>
      <c r="F54" s="95">
        <v>0</v>
      </c>
      <c r="G54" s="34" t="e">
        <f t="shared" si="2"/>
        <v>#DIV/0!</v>
      </c>
      <c r="H54" s="34">
        <f t="shared" si="3"/>
        <v>0</v>
      </c>
      <c r="I54" s="27"/>
    </row>
    <row r="55" spans="1:9" s="8" customFormat="1" ht="28.5" customHeight="1">
      <c r="A55" s="88" t="s">
        <v>63</v>
      </c>
      <c r="B55" s="83" t="s">
        <v>31</v>
      </c>
      <c r="C55" s="147"/>
      <c r="D55" s="85">
        <f>D56+D59</f>
        <v>72</v>
      </c>
      <c r="E55" s="85">
        <f>E56+E59</f>
        <v>70.1</v>
      </c>
      <c r="F55" s="85">
        <f>F56+F59</f>
        <v>72</v>
      </c>
      <c r="G55" s="34">
        <f t="shared" si="2"/>
        <v>1</v>
      </c>
      <c r="H55" s="34">
        <f t="shared" si="3"/>
        <v>1.0271041369472182</v>
      </c>
      <c r="I55" s="27"/>
    </row>
    <row r="56" spans="1:9" s="8" customFormat="1" ht="37.5" customHeight="1">
      <c r="A56" s="104" t="s">
        <v>64</v>
      </c>
      <c r="B56" s="119" t="s">
        <v>105</v>
      </c>
      <c r="C56" s="146"/>
      <c r="D56" s="87">
        <f>D57+D58</f>
        <v>3</v>
      </c>
      <c r="E56" s="87">
        <f>E57+E58</f>
        <v>1.1</v>
      </c>
      <c r="F56" s="87">
        <f>F57+F58</f>
        <v>3</v>
      </c>
      <c r="G56" s="34">
        <f t="shared" si="2"/>
        <v>1</v>
      </c>
      <c r="H56" s="34">
        <f t="shared" si="3"/>
        <v>2.727272727272727</v>
      </c>
      <c r="I56" s="27"/>
    </row>
    <row r="57" spans="1:9" s="8" customFormat="1" ht="42.75" customHeight="1" hidden="1">
      <c r="A57" s="93"/>
      <c r="B57" s="112" t="s">
        <v>105</v>
      </c>
      <c r="C57" s="156" t="s">
        <v>174</v>
      </c>
      <c r="D57" s="95">
        <v>0</v>
      </c>
      <c r="E57" s="95">
        <f>0</f>
        <v>0</v>
      </c>
      <c r="F57" s="95">
        <v>0</v>
      </c>
      <c r="G57" s="34" t="e">
        <f t="shared" si="2"/>
        <v>#DIV/0!</v>
      </c>
      <c r="H57" s="34" t="e">
        <f t="shared" si="3"/>
        <v>#DIV/0!</v>
      </c>
      <c r="I57" s="27"/>
    </row>
    <row r="58" spans="1:9" s="8" customFormat="1" ht="100.5" customHeight="1">
      <c r="A58" s="93"/>
      <c r="B58" s="112" t="s">
        <v>406</v>
      </c>
      <c r="C58" s="156" t="s">
        <v>405</v>
      </c>
      <c r="D58" s="95">
        <v>3</v>
      </c>
      <c r="E58" s="95">
        <v>1.1</v>
      </c>
      <c r="F58" s="95">
        <v>3</v>
      </c>
      <c r="G58" s="34">
        <f t="shared" si="2"/>
        <v>1</v>
      </c>
      <c r="H58" s="34">
        <f t="shared" si="3"/>
        <v>2.727272727272727</v>
      </c>
      <c r="I58" s="27"/>
    </row>
    <row r="59" spans="1:9" s="8" customFormat="1" ht="36" customHeight="1">
      <c r="A59" s="93"/>
      <c r="B59" s="112" t="s">
        <v>105</v>
      </c>
      <c r="C59" s="156" t="s">
        <v>205</v>
      </c>
      <c r="D59" s="95">
        <v>69</v>
      </c>
      <c r="E59" s="95">
        <v>69</v>
      </c>
      <c r="F59" s="95">
        <v>69</v>
      </c>
      <c r="G59" s="34">
        <f t="shared" si="2"/>
        <v>1</v>
      </c>
      <c r="H59" s="34">
        <f t="shared" si="3"/>
        <v>1</v>
      </c>
      <c r="I59" s="27"/>
    </row>
    <row r="60" spans="1:9" s="1" customFormat="1" ht="31.5">
      <c r="A60" s="88" t="s">
        <v>65</v>
      </c>
      <c r="B60" s="83" t="s">
        <v>32</v>
      </c>
      <c r="C60" s="147"/>
      <c r="D60" s="85">
        <f>D61</f>
        <v>1512.6</v>
      </c>
      <c r="E60" s="85">
        <f>E61</f>
        <v>1315</v>
      </c>
      <c r="F60" s="85">
        <f>F61</f>
        <v>1403.1</v>
      </c>
      <c r="G60" s="34">
        <f t="shared" si="2"/>
        <v>0.9276080920269735</v>
      </c>
      <c r="H60" s="34">
        <f t="shared" si="3"/>
        <v>1.066996197718631</v>
      </c>
      <c r="I60" s="23"/>
    </row>
    <row r="61" spans="1:9" s="1" customFormat="1" ht="18.75">
      <c r="A61" s="84" t="s">
        <v>35</v>
      </c>
      <c r="B61" s="86" t="s">
        <v>36</v>
      </c>
      <c r="C61" s="146"/>
      <c r="D61" s="87">
        <f>D62+D77</f>
        <v>1512.6</v>
      </c>
      <c r="E61" s="87">
        <f>E62+E77</f>
        <v>1315</v>
      </c>
      <c r="F61" s="87">
        <f>F62+F77</f>
        <v>1403.1</v>
      </c>
      <c r="G61" s="34">
        <f t="shared" si="2"/>
        <v>0.9276080920269735</v>
      </c>
      <c r="H61" s="34">
        <f t="shared" si="3"/>
        <v>1.066996197718631</v>
      </c>
      <c r="I61" s="23"/>
    </row>
    <row r="62" spans="1:9" s="1" customFormat="1" ht="63">
      <c r="A62" s="84"/>
      <c r="B62" s="94" t="s">
        <v>377</v>
      </c>
      <c r="C62" s="156" t="s">
        <v>404</v>
      </c>
      <c r="D62" s="87">
        <f>D63+D64+D65+D66+D67+D68+D69+D71+D72+D73+D75+D76+D70+D74</f>
        <v>1212.6</v>
      </c>
      <c r="E62" s="87">
        <f>E63+E64+E65+E66+E67+E68+E69+E71+E72+E73+E75+E76+E70+E74</f>
        <v>1015</v>
      </c>
      <c r="F62" s="87">
        <f>F63+F64+F65+F66+F67+F68+F69+F71+F72+F73+F75+F76+F70+F74</f>
        <v>1103.1</v>
      </c>
      <c r="G62" s="34">
        <f t="shared" si="2"/>
        <v>0.9096981692231568</v>
      </c>
      <c r="H62" s="34">
        <f t="shared" si="3"/>
        <v>1.0867980295566502</v>
      </c>
      <c r="I62" s="23"/>
    </row>
    <row r="63" spans="1:9" s="1" customFormat="1" ht="31.5">
      <c r="A63" s="84"/>
      <c r="B63" s="94" t="s">
        <v>376</v>
      </c>
      <c r="C63" s="197" t="s">
        <v>375</v>
      </c>
      <c r="D63" s="198">
        <v>20</v>
      </c>
      <c r="E63" s="199">
        <v>20</v>
      </c>
      <c r="F63" s="200">
        <v>20</v>
      </c>
      <c r="G63" s="34">
        <f t="shared" si="2"/>
        <v>1</v>
      </c>
      <c r="H63" s="34">
        <f t="shared" si="3"/>
        <v>1</v>
      </c>
      <c r="I63" s="23"/>
    </row>
    <row r="64" spans="1:9" s="1" customFormat="1" ht="31.5">
      <c r="A64" s="84"/>
      <c r="B64" s="94" t="s">
        <v>381</v>
      </c>
      <c r="C64" s="197" t="s">
        <v>380</v>
      </c>
      <c r="D64" s="198">
        <v>50</v>
      </c>
      <c r="E64" s="199">
        <v>45.2</v>
      </c>
      <c r="F64" s="200">
        <v>35.6</v>
      </c>
      <c r="G64" s="34">
        <f t="shared" si="2"/>
        <v>0.7120000000000001</v>
      </c>
      <c r="H64" s="34">
        <f t="shared" si="3"/>
        <v>0.7876106194690266</v>
      </c>
      <c r="I64" s="23"/>
    </row>
    <row r="65" spans="1:9" s="1" customFormat="1" ht="31.5">
      <c r="A65" s="84"/>
      <c r="B65" s="94" t="s">
        <v>383</v>
      </c>
      <c r="C65" s="197" t="s">
        <v>382</v>
      </c>
      <c r="D65" s="198">
        <v>80</v>
      </c>
      <c r="E65" s="199">
        <v>56.3</v>
      </c>
      <c r="F65" s="200">
        <v>44.7</v>
      </c>
      <c r="G65" s="34">
        <f t="shared" si="2"/>
        <v>0.5587500000000001</v>
      </c>
      <c r="H65" s="34">
        <f t="shared" si="3"/>
        <v>0.793960923623446</v>
      </c>
      <c r="I65" s="23"/>
    </row>
    <row r="66" spans="1:9" s="1" customFormat="1" ht="31.5">
      <c r="A66" s="84"/>
      <c r="B66" s="94" t="s">
        <v>443</v>
      </c>
      <c r="C66" s="197" t="s">
        <v>441</v>
      </c>
      <c r="D66" s="198">
        <v>25</v>
      </c>
      <c r="E66" s="199">
        <v>25</v>
      </c>
      <c r="F66" s="200">
        <v>24.7</v>
      </c>
      <c r="G66" s="34">
        <f t="shared" si="2"/>
        <v>0.988</v>
      </c>
      <c r="H66" s="34">
        <f t="shared" si="3"/>
        <v>0.988</v>
      </c>
      <c r="I66" s="23"/>
    </row>
    <row r="67" spans="1:9" s="1" customFormat="1" ht="31.5">
      <c r="A67" s="84"/>
      <c r="B67" s="94" t="s">
        <v>389</v>
      </c>
      <c r="C67" s="197" t="s">
        <v>388</v>
      </c>
      <c r="D67" s="198">
        <v>184.8</v>
      </c>
      <c r="E67" s="199">
        <v>185</v>
      </c>
      <c r="F67" s="200">
        <v>184.2</v>
      </c>
      <c r="G67" s="34">
        <f t="shared" si="2"/>
        <v>0.9967532467532466</v>
      </c>
      <c r="H67" s="34">
        <f t="shared" si="3"/>
        <v>0.9956756756756756</v>
      </c>
      <c r="I67" s="23"/>
    </row>
    <row r="68" spans="1:9" s="1" customFormat="1" ht="31.5">
      <c r="A68" s="84"/>
      <c r="B68" s="94" t="s">
        <v>395</v>
      </c>
      <c r="C68" s="197" t="s">
        <v>394</v>
      </c>
      <c r="D68" s="198">
        <v>510</v>
      </c>
      <c r="E68" s="199">
        <v>349.6</v>
      </c>
      <c r="F68" s="200">
        <v>453</v>
      </c>
      <c r="G68" s="34">
        <f t="shared" si="2"/>
        <v>0.888235294117647</v>
      </c>
      <c r="H68" s="34">
        <f t="shared" si="3"/>
        <v>1.2957665903890159</v>
      </c>
      <c r="I68" s="23"/>
    </row>
    <row r="69" spans="1:9" s="1" customFormat="1" ht="31.5">
      <c r="A69" s="84"/>
      <c r="B69" s="94" t="s">
        <v>411</v>
      </c>
      <c r="C69" s="197" t="s">
        <v>412</v>
      </c>
      <c r="D69" s="198">
        <v>40.2</v>
      </c>
      <c r="E69" s="199">
        <v>40</v>
      </c>
      <c r="F69" s="200">
        <v>40.2</v>
      </c>
      <c r="G69" s="34">
        <f t="shared" si="2"/>
        <v>1</v>
      </c>
      <c r="H69" s="34">
        <f t="shared" si="3"/>
        <v>1.0050000000000001</v>
      </c>
      <c r="I69" s="23"/>
    </row>
    <row r="70" spans="1:9" s="1" customFormat="1" ht="31.5">
      <c r="A70" s="84"/>
      <c r="B70" s="94" t="s">
        <v>483</v>
      </c>
      <c r="C70" s="201" t="s">
        <v>482</v>
      </c>
      <c r="D70" s="198">
        <v>20</v>
      </c>
      <c r="E70" s="199">
        <v>20</v>
      </c>
      <c r="F70" s="200">
        <v>20</v>
      </c>
      <c r="G70" s="34">
        <f t="shared" si="2"/>
        <v>1</v>
      </c>
      <c r="H70" s="34">
        <f t="shared" si="3"/>
        <v>1</v>
      </c>
      <c r="I70" s="23"/>
    </row>
    <row r="71" spans="1:9" s="1" customFormat="1" ht="31.5">
      <c r="A71" s="84"/>
      <c r="B71" s="94" t="s">
        <v>413</v>
      </c>
      <c r="C71" s="197" t="s">
        <v>414</v>
      </c>
      <c r="D71" s="198">
        <v>125</v>
      </c>
      <c r="E71" s="199">
        <v>105</v>
      </c>
      <c r="F71" s="200">
        <v>123.8</v>
      </c>
      <c r="G71" s="34">
        <f t="shared" si="2"/>
        <v>0.9904</v>
      </c>
      <c r="H71" s="34">
        <f t="shared" si="3"/>
        <v>1.1790476190476191</v>
      </c>
      <c r="I71" s="23"/>
    </row>
    <row r="72" spans="1:9" s="1" customFormat="1" ht="49.5" customHeight="1">
      <c r="A72" s="84"/>
      <c r="B72" s="94" t="s">
        <v>416</v>
      </c>
      <c r="C72" s="197" t="s">
        <v>415</v>
      </c>
      <c r="D72" s="198">
        <v>27</v>
      </c>
      <c r="E72" s="199">
        <v>21.3</v>
      </c>
      <c r="F72" s="200">
        <v>27</v>
      </c>
      <c r="G72" s="34">
        <f t="shared" si="2"/>
        <v>1</v>
      </c>
      <c r="H72" s="34">
        <f t="shared" si="3"/>
        <v>1.2676056338028168</v>
      </c>
      <c r="I72" s="23"/>
    </row>
    <row r="73" spans="1:9" s="1" customFormat="1" ht="66" customHeight="1">
      <c r="A73" s="84"/>
      <c r="B73" s="94" t="s">
        <v>418</v>
      </c>
      <c r="C73" s="197" t="s">
        <v>417</v>
      </c>
      <c r="D73" s="198">
        <v>10</v>
      </c>
      <c r="E73" s="199">
        <v>7</v>
      </c>
      <c r="F73" s="200">
        <v>9.9</v>
      </c>
      <c r="G73" s="34">
        <f t="shared" si="2"/>
        <v>0.99</v>
      </c>
      <c r="H73" s="34">
        <f t="shared" si="3"/>
        <v>1.4142857142857144</v>
      </c>
      <c r="I73" s="23"/>
    </row>
    <row r="74" spans="1:9" s="1" customFormat="1" ht="29.25" customHeight="1">
      <c r="A74" s="84"/>
      <c r="B74" s="94" t="s">
        <v>410</v>
      </c>
      <c r="C74" s="201" t="s">
        <v>409</v>
      </c>
      <c r="D74" s="198">
        <v>20.6</v>
      </c>
      <c r="E74" s="199">
        <v>40.6</v>
      </c>
      <c r="F74" s="200">
        <v>20</v>
      </c>
      <c r="G74" s="34">
        <f t="shared" si="2"/>
        <v>0.9708737864077669</v>
      </c>
      <c r="H74" s="34">
        <f t="shared" si="3"/>
        <v>0.49261083743842365</v>
      </c>
      <c r="I74" s="23"/>
    </row>
    <row r="75" spans="1:9" s="1" customFormat="1" ht="35.25" customHeight="1">
      <c r="A75" s="84"/>
      <c r="B75" s="94" t="s">
        <v>440</v>
      </c>
      <c r="C75" s="197" t="s">
        <v>438</v>
      </c>
      <c r="D75" s="198">
        <v>100</v>
      </c>
      <c r="E75" s="199">
        <v>100</v>
      </c>
      <c r="F75" s="200">
        <v>100</v>
      </c>
      <c r="G75" s="34">
        <f t="shared" si="2"/>
        <v>1</v>
      </c>
      <c r="H75" s="34">
        <f t="shared" si="3"/>
        <v>1</v>
      </c>
      <c r="I75" s="23"/>
    </row>
    <row r="76" spans="1:9" s="1" customFormat="1" ht="36" customHeight="1" hidden="1">
      <c r="A76" s="84"/>
      <c r="B76" s="94" t="s">
        <v>444</v>
      </c>
      <c r="C76" s="197" t="s">
        <v>442</v>
      </c>
      <c r="D76" s="198">
        <v>0</v>
      </c>
      <c r="E76" s="199">
        <v>0</v>
      </c>
      <c r="F76" s="200">
        <v>0</v>
      </c>
      <c r="G76" s="34" t="e">
        <f t="shared" si="2"/>
        <v>#DIV/0!</v>
      </c>
      <c r="H76" s="34" t="e">
        <f t="shared" si="3"/>
        <v>#DIV/0!</v>
      </c>
      <c r="I76" s="23"/>
    </row>
    <row r="77" spans="1:9" s="1" customFormat="1" ht="51.75" customHeight="1">
      <c r="A77" s="84"/>
      <c r="B77" s="86" t="s">
        <v>476</v>
      </c>
      <c r="C77" s="201">
        <v>9580500000</v>
      </c>
      <c r="D77" s="198">
        <f>D79+D80+C87:D87+D78</f>
        <v>300</v>
      </c>
      <c r="E77" s="198">
        <f>E79+E80+D87:E87+E78</f>
        <v>300</v>
      </c>
      <c r="F77" s="198">
        <f>F79+F80+E87:F87+F78</f>
        <v>300</v>
      </c>
      <c r="G77" s="34">
        <f t="shared" si="2"/>
        <v>1</v>
      </c>
      <c r="H77" s="34">
        <f t="shared" si="3"/>
        <v>1</v>
      </c>
      <c r="I77" s="23"/>
    </row>
    <row r="78" spans="1:9" s="1" customFormat="1" ht="51.75" customHeight="1">
      <c r="A78" s="84"/>
      <c r="B78" s="94" t="s">
        <v>552</v>
      </c>
      <c r="C78" s="201">
        <v>9580572100</v>
      </c>
      <c r="D78" s="198">
        <v>231</v>
      </c>
      <c r="E78" s="198">
        <v>231</v>
      </c>
      <c r="F78" s="198">
        <v>231</v>
      </c>
      <c r="G78" s="34">
        <f t="shared" si="2"/>
        <v>1</v>
      </c>
      <c r="H78" s="34">
        <f t="shared" si="3"/>
        <v>1</v>
      </c>
      <c r="I78" s="23"/>
    </row>
    <row r="79" spans="1:9" s="1" customFormat="1" ht="130.5" customHeight="1">
      <c r="A79" s="84"/>
      <c r="B79" s="94" t="s">
        <v>458</v>
      </c>
      <c r="C79" s="202" t="s">
        <v>477</v>
      </c>
      <c r="D79" s="198">
        <v>30</v>
      </c>
      <c r="E79" s="199">
        <v>30</v>
      </c>
      <c r="F79" s="200">
        <v>30</v>
      </c>
      <c r="G79" s="34">
        <f t="shared" si="2"/>
        <v>1</v>
      </c>
      <c r="H79" s="34">
        <f t="shared" si="3"/>
        <v>1</v>
      </c>
      <c r="I79" s="23"/>
    </row>
    <row r="80" spans="1:9" s="1" customFormat="1" ht="123" customHeight="1">
      <c r="A80" s="84"/>
      <c r="B80" s="94" t="s">
        <v>459</v>
      </c>
      <c r="C80" s="202" t="s">
        <v>478</v>
      </c>
      <c r="D80" s="198">
        <v>9</v>
      </c>
      <c r="E80" s="199">
        <v>9</v>
      </c>
      <c r="F80" s="200">
        <v>9</v>
      </c>
      <c r="G80" s="34">
        <f t="shared" si="2"/>
        <v>1</v>
      </c>
      <c r="H80" s="34">
        <f t="shared" si="3"/>
        <v>1</v>
      </c>
      <c r="I80" s="23"/>
    </row>
    <row r="81" spans="1:9" s="1" customFormat="1" ht="18.75" hidden="1">
      <c r="A81" s="117" t="s">
        <v>108</v>
      </c>
      <c r="B81" s="118" t="s">
        <v>106</v>
      </c>
      <c r="C81" s="202" t="s">
        <v>542</v>
      </c>
      <c r="D81" s="85">
        <f>D83</f>
        <v>0</v>
      </c>
      <c r="E81" s="85">
        <f>E83</f>
        <v>0</v>
      </c>
      <c r="F81" s="85">
        <f>F83</f>
        <v>0</v>
      </c>
      <c r="G81" s="34" t="e">
        <f t="shared" si="2"/>
        <v>#DIV/0!</v>
      </c>
      <c r="H81" s="34" t="e">
        <f t="shared" si="3"/>
        <v>#DIV/0!</v>
      </c>
      <c r="I81" s="23"/>
    </row>
    <row r="82" spans="1:9" s="1" customFormat="1" ht="31.5" hidden="1">
      <c r="A82" s="104" t="s">
        <v>102</v>
      </c>
      <c r="B82" s="86" t="s">
        <v>109</v>
      </c>
      <c r="C82" s="202" t="s">
        <v>543</v>
      </c>
      <c r="D82" s="87">
        <f>D83</f>
        <v>0</v>
      </c>
      <c r="E82" s="87">
        <f>E83</f>
        <v>0</v>
      </c>
      <c r="F82" s="87">
        <f>F83</f>
        <v>0</v>
      </c>
      <c r="G82" s="34" t="e">
        <f t="shared" si="2"/>
        <v>#DIV/0!</v>
      </c>
      <c r="H82" s="34" t="e">
        <f t="shared" si="3"/>
        <v>#DIV/0!</v>
      </c>
      <c r="I82" s="23"/>
    </row>
    <row r="83" spans="1:9" s="8" customFormat="1" ht="36" customHeight="1" hidden="1">
      <c r="A83" s="93"/>
      <c r="B83" s="94" t="s">
        <v>171</v>
      </c>
      <c r="C83" s="202" t="s">
        <v>544</v>
      </c>
      <c r="D83" s="95">
        <v>0</v>
      </c>
      <c r="E83" s="95">
        <v>0</v>
      </c>
      <c r="F83" s="95">
        <v>0</v>
      </c>
      <c r="G83" s="34" t="e">
        <f t="shared" si="2"/>
        <v>#DIV/0!</v>
      </c>
      <c r="H83" s="34" t="e">
        <f t="shared" si="3"/>
        <v>#DIV/0!</v>
      </c>
      <c r="I83" s="27"/>
    </row>
    <row r="84" spans="1:9" s="1" customFormat="1" ht="18.75" hidden="1">
      <c r="A84" s="88" t="s">
        <v>37</v>
      </c>
      <c r="B84" s="83" t="s">
        <v>38</v>
      </c>
      <c r="C84" s="202" t="s">
        <v>545</v>
      </c>
      <c r="D84" s="85">
        <f aca="true" t="shared" si="5" ref="D84:F85">D85</f>
        <v>0</v>
      </c>
      <c r="E84" s="85">
        <f t="shared" si="5"/>
        <v>0</v>
      </c>
      <c r="F84" s="85">
        <f t="shared" si="5"/>
        <v>0</v>
      </c>
      <c r="G84" s="34" t="e">
        <f t="shared" si="2"/>
        <v>#DIV/0!</v>
      </c>
      <c r="H84" s="34" t="e">
        <f t="shared" si="3"/>
        <v>#DIV/0!</v>
      </c>
      <c r="I84" s="23"/>
    </row>
    <row r="85" spans="1:9" s="1" customFormat="1" ht="18.75" hidden="1">
      <c r="A85" s="84" t="s">
        <v>41</v>
      </c>
      <c r="B85" s="86" t="s">
        <v>42</v>
      </c>
      <c r="C85" s="202" t="s">
        <v>546</v>
      </c>
      <c r="D85" s="87">
        <f t="shared" si="5"/>
        <v>0</v>
      </c>
      <c r="E85" s="87">
        <f t="shared" si="5"/>
        <v>0</v>
      </c>
      <c r="F85" s="87">
        <f t="shared" si="5"/>
        <v>0</v>
      </c>
      <c r="G85" s="34" t="e">
        <f t="shared" si="2"/>
        <v>#DIV/0!</v>
      </c>
      <c r="H85" s="34" t="e">
        <f t="shared" si="3"/>
        <v>#DIV/0!</v>
      </c>
      <c r="I85" s="23"/>
    </row>
    <row r="86" spans="1:9" s="8" customFormat="1" ht="40.5" customHeight="1" hidden="1">
      <c r="A86" s="93"/>
      <c r="B86" s="94" t="s">
        <v>169</v>
      </c>
      <c r="C86" s="202" t="s">
        <v>547</v>
      </c>
      <c r="D86" s="95">
        <v>0</v>
      </c>
      <c r="E86" s="95">
        <v>0</v>
      </c>
      <c r="F86" s="95">
        <v>0</v>
      </c>
      <c r="G86" s="34" t="e">
        <f t="shared" si="2"/>
        <v>#DIV/0!</v>
      </c>
      <c r="H86" s="34" t="e">
        <f t="shared" si="3"/>
        <v>#DIV/0!</v>
      </c>
      <c r="I86" s="27"/>
    </row>
    <row r="87" spans="1:9" s="8" customFormat="1" ht="117" customHeight="1">
      <c r="A87" s="93"/>
      <c r="B87" s="94" t="s">
        <v>466</v>
      </c>
      <c r="C87" s="202" t="s">
        <v>548</v>
      </c>
      <c r="D87" s="95">
        <v>30</v>
      </c>
      <c r="E87" s="95">
        <v>30</v>
      </c>
      <c r="F87" s="95">
        <v>30</v>
      </c>
      <c r="G87" s="34">
        <f t="shared" si="2"/>
        <v>1</v>
      </c>
      <c r="H87" s="34">
        <f t="shared" si="3"/>
        <v>1</v>
      </c>
      <c r="I87" s="27"/>
    </row>
    <row r="88" spans="1:9" s="8" customFormat="1" ht="42" customHeight="1">
      <c r="A88" s="88" t="s">
        <v>37</v>
      </c>
      <c r="B88" s="83" t="s">
        <v>38</v>
      </c>
      <c r="C88" s="202"/>
      <c r="D88" s="95">
        <f>D89</f>
        <v>6</v>
      </c>
      <c r="E88" s="95">
        <f>E89</f>
        <v>6</v>
      </c>
      <c r="F88" s="95">
        <f>F89</f>
        <v>6</v>
      </c>
      <c r="G88" s="34">
        <f t="shared" si="2"/>
        <v>1</v>
      </c>
      <c r="H88" s="34">
        <f t="shared" si="3"/>
        <v>1</v>
      </c>
      <c r="I88" s="27"/>
    </row>
    <row r="89" spans="1:9" s="8" customFormat="1" ht="52.5" customHeight="1">
      <c r="A89" s="93" t="s">
        <v>564</v>
      </c>
      <c r="B89" s="94" t="s">
        <v>565</v>
      </c>
      <c r="C89" s="203"/>
      <c r="D89" s="95">
        <v>6</v>
      </c>
      <c r="E89" s="95">
        <v>6</v>
      </c>
      <c r="F89" s="95">
        <v>6</v>
      </c>
      <c r="G89" s="34">
        <f t="shared" si="2"/>
        <v>1</v>
      </c>
      <c r="H89" s="34">
        <f t="shared" si="3"/>
        <v>1</v>
      </c>
      <c r="I89" s="27"/>
    </row>
    <row r="90" spans="1:9" s="1" customFormat="1" ht="18.75">
      <c r="A90" s="88">
        <v>1000</v>
      </c>
      <c r="B90" s="83" t="s">
        <v>49</v>
      </c>
      <c r="C90" s="147"/>
      <c r="D90" s="85">
        <f>D91</f>
        <v>18</v>
      </c>
      <c r="E90" s="85">
        <f>E91</f>
        <v>27</v>
      </c>
      <c r="F90" s="85">
        <f>F91</f>
        <v>18</v>
      </c>
      <c r="G90" s="34">
        <f t="shared" si="2"/>
        <v>1</v>
      </c>
      <c r="H90" s="34">
        <f t="shared" si="3"/>
        <v>0.6666666666666666</v>
      </c>
      <c r="I90" s="23"/>
    </row>
    <row r="91" spans="1:9" s="1" customFormat="1" ht="18.75">
      <c r="A91" s="84">
        <v>1001</v>
      </c>
      <c r="B91" s="86" t="s">
        <v>146</v>
      </c>
      <c r="C91" s="146" t="s">
        <v>50</v>
      </c>
      <c r="D91" s="87">
        <v>18</v>
      </c>
      <c r="E91" s="87">
        <v>27</v>
      </c>
      <c r="F91" s="87">
        <v>18</v>
      </c>
      <c r="G91" s="34">
        <f t="shared" si="2"/>
        <v>1</v>
      </c>
      <c r="H91" s="34">
        <f t="shared" si="3"/>
        <v>0.6666666666666666</v>
      </c>
      <c r="I91" s="23"/>
    </row>
    <row r="92" spans="1:9" s="1" customFormat="1" ht="31.5">
      <c r="A92" s="88"/>
      <c r="B92" s="83" t="s">
        <v>84</v>
      </c>
      <c r="C92" s="147"/>
      <c r="D92" s="87">
        <f>D93</f>
        <v>628</v>
      </c>
      <c r="E92" s="87">
        <f>E93</f>
        <v>469.6</v>
      </c>
      <c r="F92" s="87">
        <f>F93</f>
        <v>628</v>
      </c>
      <c r="G92" s="34">
        <f t="shared" si="2"/>
        <v>1</v>
      </c>
      <c r="H92" s="34">
        <f t="shared" si="3"/>
        <v>1.3373083475298126</v>
      </c>
      <c r="I92" s="23"/>
    </row>
    <row r="93" spans="1:9" s="8" customFormat="1" ht="38.25" customHeight="1">
      <c r="A93" s="93"/>
      <c r="B93" s="94" t="s">
        <v>85</v>
      </c>
      <c r="C93" s="156"/>
      <c r="D93" s="95">
        <v>628</v>
      </c>
      <c r="E93" s="95">
        <v>469.6</v>
      </c>
      <c r="F93" s="95">
        <v>628</v>
      </c>
      <c r="G93" s="34">
        <f t="shared" si="2"/>
        <v>1</v>
      </c>
      <c r="H93" s="34">
        <f t="shared" si="3"/>
        <v>1.3373083475298126</v>
      </c>
      <c r="I93" s="27"/>
    </row>
    <row r="94" spans="1:9" s="7" customFormat="1" ht="18.75">
      <c r="A94" s="88"/>
      <c r="B94" s="83" t="s">
        <v>55</v>
      </c>
      <c r="C94" s="88"/>
      <c r="D94" s="85">
        <f>D36+D46+D48+D60+D84+D81+D90+D92+D55+D88</f>
        <v>5364.200000000001</v>
      </c>
      <c r="E94" s="85">
        <f>E36+E46+E48+E60+E84+E81+E90+E92+E55+E88</f>
        <v>4282.000000000001</v>
      </c>
      <c r="F94" s="85">
        <f>F36+F46+F48+F60+F84+F81+F90+F92+F55+F88</f>
        <v>5045.700000000001</v>
      </c>
      <c r="G94" s="34">
        <f t="shared" si="2"/>
        <v>0.94062488348682</v>
      </c>
      <c r="H94" s="34">
        <f t="shared" si="3"/>
        <v>1.1783512377393741</v>
      </c>
      <c r="I94" s="28"/>
    </row>
    <row r="95" spans="1:9" s="1" customFormat="1" ht="18.75">
      <c r="A95" s="140"/>
      <c r="B95" s="86" t="s">
        <v>70</v>
      </c>
      <c r="C95" s="146"/>
      <c r="D95" s="120">
        <f>D92</f>
        <v>628</v>
      </c>
      <c r="E95" s="120">
        <f>E92</f>
        <v>469.6</v>
      </c>
      <c r="F95" s="120">
        <f>F92</f>
        <v>628</v>
      </c>
      <c r="G95" s="34">
        <f t="shared" si="2"/>
        <v>1</v>
      </c>
      <c r="H95" s="34">
        <f t="shared" si="3"/>
        <v>1.3373083475298126</v>
      </c>
      <c r="I95" s="23"/>
    </row>
    <row r="96" spans="1:9" s="1" customFormat="1" ht="18">
      <c r="A96" s="122"/>
      <c r="B96" s="121"/>
      <c r="C96" s="163"/>
      <c r="D96" s="37"/>
      <c r="E96" s="37"/>
      <c r="F96" s="37"/>
      <c r="G96" s="37"/>
      <c r="H96" s="37"/>
      <c r="I96" s="23"/>
    </row>
    <row r="97" spans="1:9" s="1" customFormat="1" ht="18">
      <c r="A97" s="122"/>
      <c r="B97" s="121"/>
      <c r="C97" s="163"/>
      <c r="D97" s="37"/>
      <c r="E97" s="37"/>
      <c r="F97" s="37"/>
      <c r="G97" s="37"/>
      <c r="H97" s="37"/>
      <c r="I97" s="23"/>
    </row>
    <row r="98" spans="1:9" s="1" customFormat="1" ht="18">
      <c r="A98" s="122"/>
      <c r="B98" s="123" t="s">
        <v>275</v>
      </c>
      <c r="C98" s="42"/>
      <c r="D98" s="37"/>
      <c r="E98" s="37"/>
      <c r="F98" s="37">
        <v>1233.8</v>
      </c>
      <c r="G98" s="37"/>
      <c r="H98" s="37"/>
      <c r="I98" s="23"/>
    </row>
    <row r="99" spans="1:9" s="1" customFormat="1" ht="18">
      <c r="A99" s="122"/>
      <c r="B99" s="123"/>
      <c r="C99" s="42"/>
      <c r="D99" s="37"/>
      <c r="E99" s="37"/>
      <c r="F99" s="37"/>
      <c r="G99" s="37"/>
      <c r="H99" s="37"/>
      <c r="I99" s="23"/>
    </row>
    <row r="100" spans="1:9" s="1" customFormat="1" ht="18" hidden="1">
      <c r="A100" s="122"/>
      <c r="B100" s="123" t="s">
        <v>71</v>
      </c>
      <c r="C100" s="42"/>
      <c r="D100" s="37"/>
      <c r="E100" s="37"/>
      <c r="F100" s="37"/>
      <c r="G100" s="37"/>
      <c r="H100" s="37"/>
      <c r="I100" s="23"/>
    </row>
    <row r="101" spans="1:9" s="1" customFormat="1" ht="18" hidden="1">
      <c r="A101" s="122"/>
      <c r="B101" s="123" t="s">
        <v>72</v>
      </c>
      <c r="C101" s="42"/>
      <c r="D101" s="37"/>
      <c r="E101" s="37"/>
      <c r="F101" s="37"/>
      <c r="G101" s="37"/>
      <c r="H101" s="37"/>
      <c r="I101" s="23"/>
    </row>
    <row r="102" spans="1:9" s="1" customFormat="1" ht="18" hidden="1">
      <c r="A102" s="122"/>
      <c r="B102" s="123"/>
      <c r="C102" s="42"/>
      <c r="D102" s="37"/>
      <c r="E102" s="37"/>
      <c r="F102" s="37"/>
      <c r="G102" s="37"/>
      <c r="H102" s="37"/>
      <c r="I102" s="23"/>
    </row>
    <row r="103" spans="1:9" s="1" customFormat="1" ht="18" hidden="1">
      <c r="A103" s="122"/>
      <c r="B103" s="123" t="s">
        <v>73</v>
      </c>
      <c r="C103" s="42"/>
      <c r="D103" s="37"/>
      <c r="E103" s="37"/>
      <c r="F103" s="37"/>
      <c r="G103" s="37"/>
      <c r="H103" s="37"/>
      <c r="I103" s="23"/>
    </row>
    <row r="104" spans="1:9" s="1" customFormat="1" ht="18" hidden="1">
      <c r="A104" s="122"/>
      <c r="B104" s="123" t="s">
        <v>74</v>
      </c>
      <c r="C104" s="42"/>
      <c r="D104" s="37"/>
      <c r="E104" s="37"/>
      <c r="F104" s="37"/>
      <c r="G104" s="37"/>
      <c r="H104" s="37"/>
      <c r="I104" s="23"/>
    </row>
    <row r="105" spans="1:9" s="1" customFormat="1" ht="18" hidden="1">
      <c r="A105" s="122"/>
      <c r="B105" s="123"/>
      <c r="C105" s="42"/>
      <c r="D105" s="37"/>
      <c r="E105" s="37"/>
      <c r="F105" s="37"/>
      <c r="G105" s="37"/>
      <c r="H105" s="37"/>
      <c r="I105" s="23"/>
    </row>
    <row r="106" spans="1:9" s="1" customFormat="1" ht="18" hidden="1">
      <c r="A106" s="122"/>
      <c r="B106" s="123" t="s">
        <v>75</v>
      </c>
      <c r="C106" s="42"/>
      <c r="D106" s="37"/>
      <c r="E106" s="37"/>
      <c r="F106" s="37"/>
      <c r="G106" s="37"/>
      <c r="H106" s="37"/>
      <c r="I106" s="23"/>
    </row>
    <row r="107" spans="1:9" s="1" customFormat="1" ht="18" hidden="1">
      <c r="A107" s="122"/>
      <c r="B107" s="123" t="s">
        <v>76</v>
      </c>
      <c r="C107" s="42"/>
      <c r="D107" s="37"/>
      <c r="E107" s="37"/>
      <c r="F107" s="37"/>
      <c r="G107" s="37"/>
      <c r="H107" s="37"/>
      <c r="I107" s="23"/>
    </row>
    <row r="108" spans="1:9" s="1" customFormat="1" ht="18" hidden="1">
      <c r="A108" s="122"/>
      <c r="B108" s="123"/>
      <c r="C108" s="42"/>
      <c r="D108" s="37"/>
      <c r="E108" s="37"/>
      <c r="F108" s="37"/>
      <c r="G108" s="37"/>
      <c r="H108" s="37"/>
      <c r="I108" s="23"/>
    </row>
    <row r="109" spans="1:9" s="1" customFormat="1" ht="18" hidden="1">
      <c r="A109" s="122"/>
      <c r="B109" s="123" t="s">
        <v>77</v>
      </c>
      <c r="C109" s="42"/>
      <c r="D109" s="37"/>
      <c r="E109" s="37"/>
      <c r="F109" s="37"/>
      <c r="G109" s="37"/>
      <c r="H109" s="37"/>
      <c r="I109" s="23"/>
    </row>
    <row r="110" spans="1:9" s="1" customFormat="1" ht="18" hidden="1">
      <c r="A110" s="122"/>
      <c r="B110" s="123" t="s">
        <v>78</v>
      </c>
      <c r="C110" s="42"/>
      <c r="D110" s="37"/>
      <c r="E110" s="37"/>
      <c r="F110" s="37"/>
      <c r="G110" s="37"/>
      <c r="H110" s="37"/>
      <c r="I110" s="23"/>
    </row>
    <row r="111" spans="1:9" s="1" customFormat="1" ht="18" hidden="1">
      <c r="A111" s="122"/>
      <c r="B111" s="121"/>
      <c r="C111" s="163"/>
      <c r="D111" s="37"/>
      <c r="E111" s="37"/>
      <c r="F111" s="37"/>
      <c r="G111" s="37"/>
      <c r="H111" s="37"/>
      <c r="I111" s="23"/>
    </row>
    <row r="112" spans="1:9" s="1" customFormat="1" ht="18">
      <c r="A112" s="122"/>
      <c r="B112" s="121"/>
      <c r="C112" s="163"/>
      <c r="D112" s="37"/>
      <c r="E112" s="37"/>
      <c r="F112" s="37"/>
      <c r="G112" s="37"/>
      <c r="H112" s="37"/>
      <c r="I112" s="23"/>
    </row>
    <row r="113" spans="1:9" s="1" customFormat="1" ht="18">
      <c r="A113" s="122"/>
      <c r="B113" s="123" t="s">
        <v>79</v>
      </c>
      <c r="C113" s="42"/>
      <c r="D113" s="37"/>
      <c r="E113" s="37"/>
      <c r="F113" s="43">
        <f>F98+F31-F94</f>
        <v>695.7999999999993</v>
      </c>
      <c r="G113" s="37"/>
      <c r="H113" s="43"/>
      <c r="I113" s="23"/>
    </row>
    <row r="114" spans="1:9" s="1" customFormat="1" ht="18">
      <c r="A114" s="122"/>
      <c r="B114" s="121"/>
      <c r="C114" s="163"/>
      <c r="D114" s="37"/>
      <c r="E114" s="37"/>
      <c r="F114" s="37"/>
      <c r="G114" s="37"/>
      <c r="H114" s="37"/>
      <c r="I114" s="23"/>
    </row>
    <row r="115" spans="1:9" s="1" customFormat="1" ht="18">
      <c r="A115" s="122"/>
      <c r="B115" s="121"/>
      <c r="C115" s="163"/>
      <c r="D115" s="37"/>
      <c r="E115" s="37"/>
      <c r="F115" s="37"/>
      <c r="G115" s="37"/>
      <c r="H115" s="37"/>
      <c r="I115" s="23"/>
    </row>
    <row r="116" spans="1:9" s="1" customFormat="1" ht="18">
      <c r="A116" s="122"/>
      <c r="B116" s="123" t="s">
        <v>80</v>
      </c>
      <c r="C116" s="42"/>
      <c r="D116" s="37"/>
      <c r="E116" s="37"/>
      <c r="F116" s="37"/>
      <c r="G116" s="37"/>
      <c r="H116" s="37"/>
      <c r="I116" s="23"/>
    </row>
    <row r="117" spans="1:9" s="1" customFormat="1" ht="18">
      <c r="A117" s="122"/>
      <c r="B117" s="123" t="s">
        <v>81</v>
      </c>
      <c r="C117" s="42"/>
      <c r="D117" s="37"/>
      <c r="E117" s="37"/>
      <c r="F117" s="37"/>
      <c r="G117" s="37"/>
      <c r="H117" s="37"/>
      <c r="I117" s="23"/>
    </row>
    <row r="118" spans="1:9" s="1" customFormat="1" ht="18">
      <c r="A118" s="122"/>
      <c r="B118" s="123" t="s">
        <v>82</v>
      </c>
      <c r="C118" s="42"/>
      <c r="D118" s="37"/>
      <c r="E118" s="37"/>
      <c r="F118" s="37"/>
      <c r="G118" s="37"/>
      <c r="H118" s="37"/>
      <c r="I118" s="23"/>
    </row>
  </sheetData>
  <sheetProtection/>
  <mergeCells count="17">
    <mergeCell ref="A1:H1"/>
    <mergeCell ref="E2:E3"/>
    <mergeCell ref="F2:F3"/>
    <mergeCell ref="H2:H3"/>
    <mergeCell ref="B2:B3"/>
    <mergeCell ref="D2:D3"/>
    <mergeCell ref="G2:G3"/>
    <mergeCell ref="C2:C3"/>
    <mergeCell ref="A33:H33"/>
    <mergeCell ref="G34:G35"/>
    <mergeCell ref="E34:E35"/>
    <mergeCell ref="F34:F35"/>
    <mergeCell ref="A34:A35"/>
    <mergeCell ref="B34:B35"/>
    <mergeCell ref="D34:D35"/>
    <mergeCell ref="H34:H35"/>
    <mergeCell ref="C34:C35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19"/>
  <sheetViews>
    <sheetView zoomScalePageLayoutView="0" workbookViewId="0" topLeftCell="A1">
      <selection activeCell="K33" sqref="K33"/>
    </sheetView>
  </sheetViews>
  <sheetFormatPr defaultColWidth="9.140625" defaultRowHeight="12.75"/>
  <cols>
    <col min="1" max="1" width="7.28125" style="121" customWidth="1"/>
    <col min="2" max="2" width="37.8515625" style="121" customWidth="1"/>
    <col min="3" max="3" width="11.57421875" style="163" hidden="1" customWidth="1"/>
    <col min="4" max="4" width="12.57421875" style="221" customWidth="1"/>
    <col min="5" max="5" width="0.13671875" style="221" hidden="1" customWidth="1"/>
    <col min="6" max="6" width="13.421875" style="221" customWidth="1"/>
    <col min="7" max="7" width="13.140625" style="221" customWidth="1"/>
    <col min="8" max="8" width="12.57421875" style="37" hidden="1" customWidth="1"/>
    <col min="9" max="9" width="9.140625" style="23" customWidth="1"/>
    <col min="10" max="16384" width="9.140625" style="1" customWidth="1"/>
  </cols>
  <sheetData>
    <row r="1" spans="1:9" s="4" customFormat="1" ht="60" customHeight="1">
      <c r="A1" s="71" t="s">
        <v>704</v>
      </c>
      <c r="B1" s="71"/>
      <c r="C1" s="71"/>
      <c r="D1" s="71"/>
      <c r="E1" s="71"/>
      <c r="F1" s="71"/>
      <c r="G1" s="71"/>
      <c r="H1" s="71"/>
      <c r="I1" s="30"/>
    </row>
    <row r="2" spans="1:8" ht="12.75" customHeight="1">
      <c r="A2" s="82"/>
      <c r="B2" s="80" t="s">
        <v>2</v>
      </c>
      <c r="C2" s="172"/>
      <c r="D2" s="80" t="s">
        <v>3</v>
      </c>
      <c r="E2" s="69" t="s">
        <v>633</v>
      </c>
      <c r="F2" s="80" t="s">
        <v>4</v>
      </c>
      <c r="G2" s="69" t="s">
        <v>262</v>
      </c>
      <c r="H2" s="69" t="s">
        <v>262</v>
      </c>
    </row>
    <row r="3" spans="1:8" ht="28.5" customHeight="1">
      <c r="A3" s="82"/>
      <c r="B3" s="80"/>
      <c r="C3" s="173"/>
      <c r="D3" s="80"/>
      <c r="E3" s="70"/>
      <c r="F3" s="80"/>
      <c r="G3" s="70"/>
      <c r="H3" s="70"/>
    </row>
    <row r="4" spans="1:8" ht="18.75">
      <c r="A4" s="82"/>
      <c r="B4" s="83" t="s">
        <v>69</v>
      </c>
      <c r="C4" s="145"/>
      <c r="D4" s="206">
        <f>D5+D6+D7+D8+D9+D10+D11+D12+D13+D14+D15+D16+D17+D18+D19</f>
        <v>4625</v>
      </c>
      <c r="E4" s="206">
        <f>E5+E6+E7+E8+E9+E10+E11+E12+E13+E14+E15+E16+E17+E18+E19</f>
        <v>1982</v>
      </c>
      <c r="F4" s="206">
        <f>F5+F6+F7+F8+F9+F10+F11+F12+F13+F14+F15+F16+F17+F18+F19+F21+F20</f>
        <v>5133.200000000001</v>
      </c>
      <c r="G4" s="207">
        <f>F4/D4</f>
        <v>1.1098810810810813</v>
      </c>
      <c r="H4" s="34">
        <f>F4/E4</f>
        <v>2.5899091826437943</v>
      </c>
    </row>
    <row r="5" spans="1:8" ht="18.75">
      <c r="A5" s="82"/>
      <c r="B5" s="86" t="s">
        <v>314</v>
      </c>
      <c r="C5" s="146"/>
      <c r="D5" s="208">
        <v>117</v>
      </c>
      <c r="E5" s="208">
        <v>60</v>
      </c>
      <c r="F5" s="208">
        <v>130.8</v>
      </c>
      <c r="G5" s="207">
        <f aca="true" t="shared" si="0" ref="G5:G27">F5/D5</f>
        <v>1.117948717948718</v>
      </c>
      <c r="H5" s="34">
        <f aca="true" t="shared" si="1" ref="H5:H27">F5/E5</f>
        <v>2.18</v>
      </c>
    </row>
    <row r="6" spans="1:8" ht="18.75" hidden="1">
      <c r="A6" s="82"/>
      <c r="B6" s="86" t="s">
        <v>178</v>
      </c>
      <c r="C6" s="146"/>
      <c r="D6" s="208">
        <v>0</v>
      </c>
      <c r="E6" s="208">
        <v>0</v>
      </c>
      <c r="F6" s="208">
        <v>0</v>
      </c>
      <c r="G6" s="207" t="e">
        <f t="shared" si="0"/>
        <v>#DIV/0!</v>
      </c>
      <c r="H6" s="34" t="e">
        <f t="shared" si="1"/>
        <v>#DIV/0!</v>
      </c>
    </row>
    <row r="7" spans="1:8" ht="18.75">
      <c r="A7" s="82"/>
      <c r="B7" s="86" t="s">
        <v>6</v>
      </c>
      <c r="C7" s="146"/>
      <c r="D7" s="208">
        <v>1957</v>
      </c>
      <c r="E7" s="208">
        <v>1525</v>
      </c>
      <c r="F7" s="208">
        <v>2019.6</v>
      </c>
      <c r="G7" s="207">
        <f t="shared" si="0"/>
        <v>1.031987736331119</v>
      </c>
      <c r="H7" s="34">
        <f t="shared" si="1"/>
        <v>1.324327868852459</v>
      </c>
    </row>
    <row r="8" spans="1:8" ht="18.75">
      <c r="A8" s="82"/>
      <c r="B8" s="86" t="s">
        <v>325</v>
      </c>
      <c r="C8" s="146"/>
      <c r="D8" s="208">
        <v>276</v>
      </c>
      <c r="E8" s="208">
        <v>90</v>
      </c>
      <c r="F8" s="208">
        <v>273.3</v>
      </c>
      <c r="G8" s="207">
        <f t="shared" si="0"/>
        <v>0.9902173913043478</v>
      </c>
      <c r="H8" s="34">
        <f t="shared" si="1"/>
        <v>3.0366666666666666</v>
      </c>
    </row>
    <row r="9" spans="1:8" ht="18.75">
      <c r="A9" s="82"/>
      <c r="B9" s="86" t="s">
        <v>8</v>
      </c>
      <c r="C9" s="146"/>
      <c r="D9" s="208">
        <v>2253</v>
      </c>
      <c r="E9" s="208">
        <v>295</v>
      </c>
      <c r="F9" s="208">
        <v>2687</v>
      </c>
      <c r="G9" s="207">
        <f t="shared" si="0"/>
        <v>1.1926320461606748</v>
      </c>
      <c r="H9" s="34">
        <f t="shared" si="1"/>
        <v>9.108474576271187</v>
      </c>
    </row>
    <row r="10" spans="1:8" ht="18.75">
      <c r="A10" s="82"/>
      <c r="B10" s="86" t="s">
        <v>317</v>
      </c>
      <c r="C10" s="146"/>
      <c r="D10" s="208">
        <v>10</v>
      </c>
      <c r="E10" s="208">
        <v>9</v>
      </c>
      <c r="F10" s="208">
        <v>10.3</v>
      </c>
      <c r="G10" s="207">
        <f t="shared" si="0"/>
        <v>1.03</v>
      </c>
      <c r="H10" s="34">
        <f t="shared" si="1"/>
        <v>1.1444444444444446</v>
      </c>
    </row>
    <row r="11" spans="1:8" ht="31.5" hidden="1">
      <c r="A11" s="82"/>
      <c r="B11" s="86" t="s">
        <v>9</v>
      </c>
      <c r="C11" s="146"/>
      <c r="D11" s="208">
        <v>0</v>
      </c>
      <c r="E11" s="208">
        <v>0</v>
      </c>
      <c r="F11" s="208">
        <v>0</v>
      </c>
      <c r="G11" s="207" t="e">
        <f t="shared" si="0"/>
        <v>#DIV/0!</v>
      </c>
      <c r="H11" s="34" t="e">
        <f t="shared" si="1"/>
        <v>#DIV/0!</v>
      </c>
    </row>
    <row r="12" spans="1:8" ht="18.75" hidden="1">
      <c r="A12" s="82"/>
      <c r="B12" s="86" t="s">
        <v>10</v>
      </c>
      <c r="C12" s="146"/>
      <c r="D12" s="208">
        <v>0</v>
      </c>
      <c r="E12" s="208">
        <v>0</v>
      </c>
      <c r="F12" s="208">
        <v>0</v>
      </c>
      <c r="G12" s="207" t="e">
        <f t="shared" si="0"/>
        <v>#DIV/0!</v>
      </c>
      <c r="H12" s="34" t="e">
        <f t="shared" si="1"/>
        <v>#DIV/0!</v>
      </c>
    </row>
    <row r="13" spans="1:8" ht="37.5" customHeight="1">
      <c r="A13" s="82"/>
      <c r="B13" s="86" t="s">
        <v>309</v>
      </c>
      <c r="C13" s="146"/>
      <c r="D13" s="208">
        <v>12</v>
      </c>
      <c r="E13" s="208">
        <v>3</v>
      </c>
      <c r="F13" s="208">
        <v>12.2</v>
      </c>
      <c r="G13" s="207">
        <f t="shared" si="0"/>
        <v>1.0166666666666666</v>
      </c>
      <c r="H13" s="34">
        <f t="shared" si="1"/>
        <v>4.066666666666666</v>
      </c>
    </row>
    <row r="14" spans="1:8" ht="18.75" hidden="1">
      <c r="A14" s="82"/>
      <c r="B14" s="86" t="s">
        <v>13</v>
      </c>
      <c r="C14" s="146"/>
      <c r="D14" s="208">
        <v>0</v>
      </c>
      <c r="E14" s="208">
        <v>0</v>
      </c>
      <c r="F14" s="208">
        <v>0</v>
      </c>
      <c r="G14" s="207" t="e">
        <f t="shared" si="0"/>
        <v>#DIV/0!</v>
      </c>
      <c r="H14" s="34" t="e">
        <f t="shared" si="1"/>
        <v>#DIV/0!</v>
      </c>
    </row>
    <row r="15" spans="1:8" ht="18.75" hidden="1">
      <c r="A15" s="82"/>
      <c r="B15" s="86" t="s">
        <v>14</v>
      </c>
      <c r="C15" s="146"/>
      <c r="D15" s="208">
        <v>0</v>
      </c>
      <c r="E15" s="208">
        <v>0</v>
      </c>
      <c r="F15" s="208">
        <v>0</v>
      </c>
      <c r="G15" s="207" t="e">
        <f t="shared" si="0"/>
        <v>#DIV/0!</v>
      </c>
      <c r="H15" s="34" t="e">
        <f t="shared" si="1"/>
        <v>#DIV/0!</v>
      </c>
    </row>
    <row r="16" spans="1:8" ht="31.5" hidden="1">
      <c r="A16" s="82"/>
      <c r="B16" s="86" t="s">
        <v>15</v>
      </c>
      <c r="C16" s="146"/>
      <c r="D16" s="208">
        <v>0</v>
      </c>
      <c r="E16" s="208">
        <v>0</v>
      </c>
      <c r="F16" s="208">
        <v>0</v>
      </c>
      <c r="G16" s="207" t="e">
        <f t="shared" si="0"/>
        <v>#DIV/0!</v>
      </c>
      <c r="H16" s="34" t="e">
        <f t="shared" si="1"/>
        <v>#DIV/0!</v>
      </c>
    </row>
    <row r="17" spans="1:8" ht="31.5" hidden="1">
      <c r="A17" s="82"/>
      <c r="B17" s="86" t="s">
        <v>187</v>
      </c>
      <c r="C17" s="146"/>
      <c r="D17" s="208">
        <v>0</v>
      </c>
      <c r="E17" s="208">
        <v>0</v>
      </c>
      <c r="F17" s="208">
        <v>0</v>
      </c>
      <c r="G17" s="207" t="e">
        <f t="shared" si="0"/>
        <v>#DIV/0!</v>
      </c>
      <c r="H17" s="34" t="e">
        <f t="shared" si="1"/>
        <v>#DIV/0!</v>
      </c>
    </row>
    <row r="18" spans="1:8" ht="18.75" hidden="1">
      <c r="A18" s="82"/>
      <c r="B18" s="86" t="s">
        <v>100</v>
      </c>
      <c r="C18" s="146"/>
      <c r="D18" s="208">
        <v>0</v>
      </c>
      <c r="E18" s="208">
        <v>0</v>
      </c>
      <c r="F18" s="208">
        <v>0</v>
      </c>
      <c r="G18" s="207" t="e">
        <f t="shared" si="0"/>
        <v>#DIV/0!</v>
      </c>
      <c r="H18" s="34" t="e">
        <f t="shared" si="1"/>
        <v>#DIV/0!</v>
      </c>
    </row>
    <row r="19" spans="1:8" ht="18.75" hidden="1">
      <c r="A19" s="82"/>
      <c r="B19" s="86" t="s">
        <v>18</v>
      </c>
      <c r="C19" s="146"/>
      <c r="D19" s="208">
        <v>0</v>
      </c>
      <c r="E19" s="208">
        <v>0</v>
      </c>
      <c r="F19" s="208">
        <v>0</v>
      </c>
      <c r="G19" s="207" t="e">
        <f t="shared" si="0"/>
        <v>#DIV/0!</v>
      </c>
      <c r="H19" s="34" t="e">
        <f t="shared" si="1"/>
        <v>#DIV/0!</v>
      </c>
    </row>
    <row r="20" spans="1:8" ht="33.75" customHeight="1" hidden="1">
      <c r="A20" s="82"/>
      <c r="B20" s="86" t="s">
        <v>313</v>
      </c>
      <c r="C20" s="146"/>
      <c r="D20" s="208">
        <v>0</v>
      </c>
      <c r="E20" s="208">
        <v>0</v>
      </c>
      <c r="F20" s="208">
        <v>0</v>
      </c>
      <c r="G20" s="207" t="e">
        <f t="shared" si="0"/>
        <v>#DIV/0!</v>
      </c>
      <c r="H20" s="34" t="e">
        <f t="shared" si="1"/>
        <v>#DIV/0!</v>
      </c>
    </row>
    <row r="21" spans="1:8" ht="18.75" hidden="1">
      <c r="A21" s="82"/>
      <c r="B21" s="86" t="s">
        <v>283</v>
      </c>
      <c r="C21" s="146"/>
      <c r="D21" s="208">
        <v>0</v>
      </c>
      <c r="E21" s="208">
        <v>0</v>
      </c>
      <c r="F21" s="208">
        <v>0</v>
      </c>
      <c r="G21" s="207" t="e">
        <f t="shared" si="0"/>
        <v>#DIV/0!</v>
      </c>
      <c r="H21" s="34" t="e">
        <f t="shared" si="1"/>
        <v>#DIV/0!</v>
      </c>
    </row>
    <row r="22" spans="1:8" ht="31.5">
      <c r="A22" s="82"/>
      <c r="B22" s="83" t="s">
        <v>68</v>
      </c>
      <c r="C22" s="147"/>
      <c r="D22" s="208">
        <f>D23+D25+D24</f>
        <v>328.4</v>
      </c>
      <c r="E22" s="208">
        <f>E23+E25+E24</f>
        <v>246.3</v>
      </c>
      <c r="F22" s="208">
        <f>F23+F25+F24</f>
        <v>328.4</v>
      </c>
      <c r="G22" s="207">
        <f t="shared" si="0"/>
        <v>1</v>
      </c>
      <c r="H22" s="34">
        <f t="shared" si="1"/>
        <v>1.3333333333333333</v>
      </c>
    </row>
    <row r="23" spans="1:8" ht="18.75">
      <c r="A23" s="82"/>
      <c r="B23" s="86" t="s">
        <v>20</v>
      </c>
      <c r="C23" s="146"/>
      <c r="D23" s="208">
        <v>121.1</v>
      </c>
      <c r="E23" s="208">
        <v>90.8</v>
      </c>
      <c r="F23" s="208">
        <v>121.1</v>
      </c>
      <c r="G23" s="207">
        <f t="shared" si="0"/>
        <v>1</v>
      </c>
      <c r="H23" s="34">
        <f t="shared" si="1"/>
        <v>1.3337004405286343</v>
      </c>
    </row>
    <row r="24" spans="1:8" ht="84" customHeight="1" hidden="1">
      <c r="A24" s="82"/>
      <c r="B24" s="86" t="s">
        <v>449</v>
      </c>
      <c r="C24" s="146"/>
      <c r="D24" s="87">
        <v>0</v>
      </c>
      <c r="E24" s="209">
        <v>0</v>
      </c>
      <c r="F24" s="210">
        <v>0</v>
      </c>
      <c r="G24" s="207" t="e">
        <f t="shared" si="0"/>
        <v>#DIV/0!</v>
      </c>
      <c r="H24" s="34" t="e">
        <f t="shared" si="1"/>
        <v>#DIV/0!</v>
      </c>
    </row>
    <row r="25" spans="1:8" ht="18.75">
      <c r="A25" s="82"/>
      <c r="B25" s="86" t="s">
        <v>86</v>
      </c>
      <c r="C25" s="146"/>
      <c r="D25" s="208">
        <v>207.3</v>
      </c>
      <c r="E25" s="208">
        <v>155.5</v>
      </c>
      <c r="F25" s="208">
        <v>207.3</v>
      </c>
      <c r="G25" s="207">
        <f t="shared" si="0"/>
        <v>1</v>
      </c>
      <c r="H25" s="34">
        <f t="shared" si="1"/>
        <v>1.3331189710610933</v>
      </c>
    </row>
    <row r="26" spans="1:8" ht="31.5" hidden="1">
      <c r="A26" s="82"/>
      <c r="B26" s="86" t="s">
        <v>487</v>
      </c>
      <c r="C26" s="146"/>
      <c r="D26" s="208">
        <v>0</v>
      </c>
      <c r="E26" s="208">
        <v>0</v>
      </c>
      <c r="F26" s="208">
        <v>0</v>
      </c>
      <c r="G26" s="207" t="e">
        <f t="shared" si="0"/>
        <v>#DIV/0!</v>
      </c>
      <c r="H26" s="34" t="e">
        <f t="shared" si="1"/>
        <v>#DIV/0!</v>
      </c>
    </row>
    <row r="27" spans="1:8" ht="18.75">
      <c r="A27" s="82"/>
      <c r="B27" s="86" t="s">
        <v>23</v>
      </c>
      <c r="C27" s="184"/>
      <c r="D27" s="208">
        <f>D4+D22</f>
        <v>4953.4</v>
      </c>
      <c r="E27" s="208">
        <f>E4+E22</f>
        <v>2228.3</v>
      </c>
      <c r="F27" s="208">
        <f>F4+F22</f>
        <v>5461.6</v>
      </c>
      <c r="G27" s="207">
        <f t="shared" si="0"/>
        <v>1.1025961965518636</v>
      </c>
      <c r="H27" s="34">
        <f t="shared" si="1"/>
        <v>2.451016469954674</v>
      </c>
    </row>
    <row r="28" spans="1:8" ht="18.75" hidden="1">
      <c r="A28" s="82"/>
      <c r="B28" s="86" t="s">
        <v>92</v>
      </c>
      <c r="C28" s="146"/>
      <c r="D28" s="208">
        <f>D4</f>
        <v>4625</v>
      </c>
      <c r="E28" s="208">
        <f>E4</f>
        <v>1982</v>
      </c>
      <c r="F28" s="208">
        <f>F4</f>
        <v>5133.200000000001</v>
      </c>
      <c r="G28" s="207">
        <f>F28/D28</f>
        <v>1.1098810810810813</v>
      </c>
      <c r="H28" s="34">
        <f>F28/E28</f>
        <v>2.5899091826437943</v>
      </c>
    </row>
    <row r="29" spans="1:8" ht="12.75">
      <c r="A29" s="62"/>
      <c r="B29" s="72"/>
      <c r="C29" s="72"/>
      <c r="D29" s="72"/>
      <c r="E29" s="72"/>
      <c r="F29" s="72"/>
      <c r="G29" s="72"/>
      <c r="H29" s="73"/>
    </row>
    <row r="30" spans="1:8" ht="17.25" customHeight="1">
      <c r="A30" s="89" t="s">
        <v>133</v>
      </c>
      <c r="B30" s="167" t="s">
        <v>24</v>
      </c>
      <c r="C30" s="164" t="s">
        <v>155</v>
      </c>
      <c r="D30" s="91" t="s">
        <v>3</v>
      </c>
      <c r="E30" s="67" t="s">
        <v>633</v>
      </c>
      <c r="F30" s="91" t="s">
        <v>4</v>
      </c>
      <c r="G30" s="67" t="s">
        <v>262</v>
      </c>
      <c r="H30" s="67" t="s">
        <v>634</v>
      </c>
    </row>
    <row r="31" spans="1:8" ht="44.25" customHeight="1">
      <c r="A31" s="89"/>
      <c r="B31" s="167"/>
      <c r="C31" s="165"/>
      <c r="D31" s="91"/>
      <c r="E31" s="68"/>
      <c r="F31" s="91"/>
      <c r="G31" s="68"/>
      <c r="H31" s="68"/>
    </row>
    <row r="32" spans="1:8" ht="30.75" customHeight="1">
      <c r="A32" s="88" t="s">
        <v>56</v>
      </c>
      <c r="B32" s="83" t="s">
        <v>25</v>
      </c>
      <c r="C32" s="147"/>
      <c r="D32" s="206">
        <f>D33+D36+D37+D34</f>
        <v>3086.6</v>
      </c>
      <c r="E32" s="206">
        <f>E33+E36+E37+E34</f>
        <v>2491.6000000000004</v>
      </c>
      <c r="F32" s="206">
        <f>F33+F36+F37+F34</f>
        <v>2802.2999999999997</v>
      </c>
      <c r="G32" s="207">
        <f>F32/D32</f>
        <v>0.9078921790967407</v>
      </c>
      <c r="H32" s="34">
        <f>F32/E32</f>
        <v>1.1246989886017014</v>
      </c>
    </row>
    <row r="33" spans="1:8" ht="100.5" customHeight="1">
      <c r="A33" s="84" t="s">
        <v>59</v>
      </c>
      <c r="B33" s="86" t="s">
        <v>136</v>
      </c>
      <c r="C33" s="146" t="s">
        <v>59</v>
      </c>
      <c r="D33" s="208">
        <v>3061.9</v>
      </c>
      <c r="E33" s="208">
        <v>2440.8</v>
      </c>
      <c r="F33" s="208">
        <v>2790.6</v>
      </c>
      <c r="G33" s="207">
        <f aca="true" t="shared" si="2" ref="G33:G96">F33/D33</f>
        <v>0.9113948855285933</v>
      </c>
      <c r="H33" s="34">
        <f aca="true" t="shared" si="3" ref="H33:H96">F33/E33</f>
        <v>1.1433136676499507</v>
      </c>
    </row>
    <row r="34" spans="1:8" ht="36.75" customHeight="1" hidden="1">
      <c r="A34" s="84" t="s">
        <v>157</v>
      </c>
      <c r="B34" s="86" t="s">
        <v>261</v>
      </c>
      <c r="C34" s="146" t="s">
        <v>157</v>
      </c>
      <c r="D34" s="208">
        <f>D35</f>
        <v>0</v>
      </c>
      <c r="E34" s="208">
        <f>E35</f>
        <v>0</v>
      </c>
      <c r="F34" s="208">
        <f>F35</f>
        <v>0</v>
      </c>
      <c r="G34" s="207" t="e">
        <f t="shared" si="2"/>
        <v>#DIV/0!</v>
      </c>
      <c r="H34" s="34" t="e">
        <f t="shared" si="3"/>
        <v>#DIV/0!</v>
      </c>
    </row>
    <row r="35" spans="1:8" ht="50.25" customHeight="1" hidden="1">
      <c r="A35" s="84"/>
      <c r="B35" s="86" t="s">
        <v>289</v>
      </c>
      <c r="C35" s="146" t="s">
        <v>288</v>
      </c>
      <c r="D35" s="208">
        <v>0</v>
      </c>
      <c r="E35" s="208">
        <v>0</v>
      </c>
      <c r="F35" s="208">
        <v>0</v>
      </c>
      <c r="G35" s="207" t="e">
        <f t="shared" si="2"/>
        <v>#DIV/0!</v>
      </c>
      <c r="H35" s="34" t="e">
        <f t="shared" si="3"/>
        <v>#DIV/0!</v>
      </c>
    </row>
    <row r="36" spans="1:8" ht="24.75" customHeight="1" hidden="1">
      <c r="A36" s="84" t="s">
        <v>61</v>
      </c>
      <c r="B36" s="86" t="s">
        <v>27</v>
      </c>
      <c r="C36" s="146" t="s">
        <v>61</v>
      </c>
      <c r="D36" s="208">
        <v>0</v>
      </c>
      <c r="E36" s="208">
        <v>0</v>
      </c>
      <c r="F36" s="208">
        <v>0</v>
      </c>
      <c r="G36" s="207" t="e">
        <f t="shared" si="2"/>
        <v>#DIV/0!</v>
      </c>
      <c r="H36" s="34">
        <v>0</v>
      </c>
    </row>
    <row r="37" spans="1:8" ht="31.5">
      <c r="A37" s="84" t="s">
        <v>110</v>
      </c>
      <c r="B37" s="86" t="s">
        <v>107</v>
      </c>
      <c r="C37" s="146"/>
      <c r="D37" s="208">
        <f>D38+D39+D40+D41</f>
        <v>24.7</v>
      </c>
      <c r="E37" s="208">
        <f>E38+E39+E40+E41</f>
        <v>50.8</v>
      </c>
      <c r="F37" s="208">
        <f>F38+F39+F40+F41</f>
        <v>11.7</v>
      </c>
      <c r="G37" s="207">
        <f t="shared" si="2"/>
        <v>0.47368421052631576</v>
      </c>
      <c r="H37" s="34">
        <f t="shared" si="3"/>
        <v>0.23031496062992127</v>
      </c>
    </row>
    <row r="38" spans="1:9" s="8" customFormat="1" ht="31.5">
      <c r="A38" s="93"/>
      <c r="B38" s="94" t="s">
        <v>96</v>
      </c>
      <c r="C38" s="156" t="s">
        <v>162</v>
      </c>
      <c r="D38" s="211">
        <v>4.7</v>
      </c>
      <c r="E38" s="211">
        <v>2.5</v>
      </c>
      <c r="F38" s="211">
        <v>1.7</v>
      </c>
      <c r="G38" s="207">
        <f t="shared" si="2"/>
        <v>0.36170212765957444</v>
      </c>
      <c r="H38" s="34">
        <f t="shared" si="3"/>
        <v>0.6799999999999999</v>
      </c>
      <c r="I38" s="27"/>
    </row>
    <row r="39" spans="1:9" s="8" customFormat="1" ht="53.25" customHeight="1">
      <c r="A39" s="93"/>
      <c r="B39" s="94" t="s">
        <v>160</v>
      </c>
      <c r="C39" s="156" t="s">
        <v>201</v>
      </c>
      <c r="D39" s="211">
        <v>20</v>
      </c>
      <c r="E39" s="211">
        <v>21</v>
      </c>
      <c r="F39" s="211">
        <v>10</v>
      </c>
      <c r="G39" s="207">
        <f t="shared" si="2"/>
        <v>0.5</v>
      </c>
      <c r="H39" s="34">
        <f t="shared" si="3"/>
        <v>0.47619047619047616</v>
      </c>
      <c r="I39" s="27"/>
    </row>
    <row r="40" spans="1:9" s="8" customFormat="1" ht="51" customHeight="1" hidden="1">
      <c r="A40" s="93"/>
      <c r="B40" s="94" t="s">
        <v>254</v>
      </c>
      <c r="C40" s="156" t="s">
        <v>253</v>
      </c>
      <c r="D40" s="211">
        <v>0</v>
      </c>
      <c r="E40" s="211">
        <v>27.3</v>
      </c>
      <c r="F40" s="211">
        <v>0</v>
      </c>
      <c r="G40" s="207" t="e">
        <f t="shared" si="2"/>
        <v>#DIV/0!</v>
      </c>
      <c r="H40" s="34">
        <f t="shared" si="3"/>
        <v>0</v>
      </c>
      <c r="I40" s="27"/>
    </row>
    <row r="41" spans="1:9" s="8" customFormat="1" ht="51" customHeight="1" hidden="1">
      <c r="A41" s="93"/>
      <c r="B41" s="94" t="s">
        <v>276</v>
      </c>
      <c r="C41" s="156" t="s">
        <v>229</v>
      </c>
      <c r="D41" s="95">
        <v>0</v>
      </c>
      <c r="E41" s="212">
        <v>0</v>
      </c>
      <c r="F41" s="211">
        <v>0</v>
      </c>
      <c r="G41" s="207" t="e">
        <f t="shared" si="2"/>
        <v>#DIV/0!</v>
      </c>
      <c r="H41" s="34" t="e">
        <f t="shared" si="3"/>
        <v>#DIV/0!</v>
      </c>
      <c r="I41" s="27"/>
    </row>
    <row r="42" spans="1:8" ht="25.5" customHeight="1">
      <c r="A42" s="88" t="s">
        <v>93</v>
      </c>
      <c r="B42" s="83" t="s">
        <v>88</v>
      </c>
      <c r="C42" s="147"/>
      <c r="D42" s="206">
        <f>D43</f>
        <v>207.3</v>
      </c>
      <c r="E42" s="206">
        <f>E43</f>
        <v>155.5</v>
      </c>
      <c r="F42" s="206">
        <f>F43</f>
        <v>207.3</v>
      </c>
      <c r="G42" s="207">
        <f t="shared" si="2"/>
        <v>1</v>
      </c>
      <c r="H42" s="34">
        <f t="shared" si="3"/>
        <v>1.3331189710610933</v>
      </c>
    </row>
    <row r="43" spans="1:8" ht="47.25">
      <c r="A43" s="84" t="s">
        <v>94</v>
      </c>
      <c r="B43" s="86" t="s">
        <v>140</v>
      </c>
      <c r="C43" s="146" t="s">
        <v>471</v>
      </c>
      <c r="D43" s="208">
        <v>207.3</v>
      </c>
      <c r="E43" s="208">
        <v>155.5</v>
      </c>
      <c r="F43" s="208">
        <v>207.3</v>
      </c>
      <c r="G43" s="207">
        <f t="shared" si="2"/>
        <v>1</v>
      </c>
      <c r="H43" s="34">
        <f t="shared" si="3"/>
        <v>1.3331189710610933</v>
      </c>
    </row>
    <row r="44" spans="1:8" ht="31.5">
      <c r="A44" s="88" t="s">
        <v>62</v>
      </c>
      <c r="B44" s="83" t="s">
        <v>30</v>
      </c>
      <c r="C44" s="147"/>
      <c r="D44" s="206">
        <f>D45+D51</f>
        <v>156.5</v>
      </c>
      <c r="E44" s="206">
        <f>E45+E51</f>
        <v>156.5</v>
      </c>
      <c r="F44" s="206">
        <f>F45+F51</f>
        <v>47.1</v>
      </c>
      <c r="G44" s="207">
        <f t="shared" si="2"/>
        <v>0.30095846645367413</v>
      </c>
      <c r="H44" s="34">
        <f t="shared" si="3"/>
        <v>0.30095846645367413</v>
      </c>
    </row>
    <row r="45" spans="1:8" ht="31.5">
      <c r="A45" s="84" t="s">
        <v>95</v>
      </c>
      <c r="B45" s="86" t="s">
        <v>90</v>
      </c>
      <c r="C45" s="146"/>
      <c r="D45" s="208">
        <f>D46</f>
        <v>134.5</v>
      </c>
      <c r="E45" s="208">
        <f>E46</f>
        <v>134.5</v>
      </c>
      <c r="F45" s="208">
        <f>F46</f>
        <v>47.1</v>
      </c>
      <c r="G45" s="207">
        <f t="shared" si="2"/>
        <v>0.35018587360594794</v>
      </c>
      <c r="H45" s="34">
        <f t="shared" si="3"/>
        <v>0.35018587360594794</v>
      </c>
    </row>
    <row r="46" spans="1:9" s="8" customFormat="1" ht="78.75">
      <c r="A46" s="93"/>
      <c r="B46" s="94" t="s">
        <v>590</v>
      </c>
      <c r="C46" s="156" t="s">
        <v>279</v>
      </c>
      <c r="D46" s="211">
        <f>D47+D48+D49+D50</f>
        <v>134.5</v>
      </c>
      <c r="E46" s="211">
        <f>E47+E48+E49+E50</f>
        <v>134.5</v>
      </c>
      <c r="F46" s="211">
        <f>F47+F48+F49+F50</f>
        <v>47.1</v>
      </c>
      <c r="G46" s="207">
        <f t="shared" si="2"/>
        <v>0.35018587360594794</v>
      </c>
      <c r="H46" s="34">
        <f t="shared" si="3"/>
        <v>0.35018587360594794</v>
      </c>
      <c r="I46" s="27"/>
    </row>
    <row r="47" spans="1:9" s="8" customFormat="1" ht="63">
      <c r="A47" s="93"/>
      <c r="B47" s="94" t="s">
        <v>625</v>
      </c>
      <c r="C47" s="213" t="s">
        <v>621</v>
      </c>
      <c r="D47" s="214">
        <v>1.5</v>
      </c>
      <c r="E47" s="211">
        <v>1.5</v>
      </c>
      <c r="F47" s="214">
        <v>0</v>
      </c>
      <c r="G47" s="207">
        <f t="shared" si="2"/>
        <v>0</v>
      </c>
      <c r="H47" s="34">
        <f t="shared" si="3"/>
        <v>0</v>
      </c>
      <c r="I47" s="27"/>
    </row>
    <row r="48" spans="1:9" s="8" customFormat="1" ht="31.5">
      <c r="A48" s="93"/>
      <c r="B48" s="94" t="s">
        <v>626</v>
      </c>
      <c r="C48" s="213" t="s">
        <v>622</v>
      </c>
      <c r="D48" s="95">
        <v>118</v>
      </c>
      <c r="E48" s="211">
        <v>118</v>
      </c>
      <c r="F48" s="95">
        <v>47.1</v>
      </c>
      <c r="G48" s="207">
        <f t="shared" si="2"/>
        <v>0.3991525423728814</v>
      </c>
      <c r="H48" s="34">
        <f t="shared" si="3"/>
        <v>0.3991525423728814</v>
      </c>
      <c r="I48" s="27"/>
    </row>
    <row r="49" spans="1:9" s="8" customFormat="1" ht="31.5">
      <c r="A49" s="93"/>
      <c r="B49" s="94" t="s">
        <v>627</v>
      </c>
      <c r="C49" s="213" t="s">
        <v>623</v>
      </c>
      <c r="D49" s="95">
        <v>10</v>
      </c>
      <c r="E49" s="95">
        <v>10</v>
      </c>
      <c r="F49" s="95">
        <v>0</v>
      </c>
      <c r="G49" s="207">
        <f t="shared" si="2"/>
        <v>0</v>
      </c>
      <c r="H49" s="34">
        <f t="shared" si="3"/>
        <v>0</v>
      </c>
      <c r="I49" s="27"/>
    </row>
    <row r="50" spans="1:9" s="8" customFormat="1" ht="39" customHeight="1">
      <c r="A50" s="93"/>
      <c r="B50" s="94" t="s">
        <v>628</v>
      </c>
      <c r="C50" s="213" t="s">
        <v>624</v>
      </c>
      <c r="D50" s="95">
        <v>5</v>
      </c>
      <c r="E50" s="211">
        <v>5</v>
      </c>
      <c r="F50" s="95">
        <v>0</v>
      </c>
      <c r="G50" s="207">
        <f t="shared" si="2"/>
        <v>0</v>
      </c>
      <c r="H50" s="34">
        <f t="shared" si="3"/>
        <v>0</v>
      </c>
      <c r="I50" s="27"/>
    </row>
    <row r="51" spans="1:9" s="8" customFormat="1" ht="50.25" customHeight="1">
      <c r="A51" s="93" t="s">
        <v>132</v>
      </c>
      <c r="B51" s="86" t="s">
        <v>142</v>
      </c>
      <c r="C51" s="185"/>
      <c r="D51" s="95">
        <f>D52</f>
        <v>22</v>
      </c>
      <c r="E51" s="95">
        <f>E52</f>
        <v>22</v>
      </c>
      <c r="F51" s="95">
        <f>F52</f>
        <v>0</v>
      </c>
      <c r="G51" s="207">
        <f t="shared" si="2"/>
        <v>0</v>
      </c>
      <c r="H51" s="34">
        <f t="shared" si="3"/>
        <v>0</v>
      </c>
      <c r="I51" s="27"/>
    </row>
    <row r="52" spans="1:9" s="8" customFormat="1" ht="36" customHeight="1">
      <c r="A52" s="93"/>
      <c r="B52" s="86" t="s">
        <v>276</v>
      </c>
      <c r="C52" s="185">
        <v>9140008600</v>
      </c>
      <c r="D52" s="95">
        <v>22</v>
      </c>
      <c r="E52" s="211">
        <v>22</v>
      </c>
      <c r="F52" s="95">
        <v>0</v>
      </c>
      <c r="G52" s="207">
        <f t="shared" si="2"/>
        <v>0</v>
      </c>
      <c r="H52" s="34">
        <f t="shared" si="3"/>
        <v>0</v>
      </c>
      <c r="I52" s="27"/>
    </row>
    <row r="53" spans="1:9" s="8" customFormat="1" ht="31.5">
      <c r="A53" s="88" t="s">
        <v>63</v>
      </c>
      <c r="B53" s="83" t="s">
        <v>31</v>
      </c>
      <c r="C53" s="147"/>
      <c r="D53" s="206">
        <f>D54</f>
        <v>78</v>
      </c>
      <c r="E53" s="206">
        <f>E54</f>
        <v>77.1</v>
      </c>
      <c r="F53" s="206">
        <f>F54</f>
        <v>78</v>
      </c>
      <c r="G53" s="207">
        <f t="shared" si="2"/>
        <v>1</v>
      </c>
      <c r="H53" s="34">
        <f t="shared" si="3"/>
        <v>1.011673151750973</v>
      </c>
      <c r="I53" s="27"/>
    </row>
    <row r="54" spans="1:9" s="8" customFormat="1" ht="31.5" customHeight="1">
      <c r="A54" s="104" t="s">
        <v>64</v>
      </c>
      <c r="B54" s="119" t="s">
        <v>105</v>
      </c>
      <c r="C54" s="146"/>
      <c r="D54" s="208">
        <f>D55+D56</f>
        <v>78</v>
      </c>
      <c r="E54" s="208">
        <f>E55+E56</f>
        <v>77.1</v>
      </c>
      <c r="F54" s="208">
        <f>F55+F56</f>
        <v>78</v>
      </c>
      <c r="G54" s="207">
        <f t="shared" si="2"/>
        <v>1</v>
      </c>
      <c r="H54" s="34">
        <f t="shared" si="3"/>
        <v>1.011673151750973</v>
      </c>
      <c r="I54" s="27"/>
    </row>
    <row r="55" spans="1:9" s="8" customFormat="1" ht="43.5" customHeight="1">
      <c r="A55" s="93"/>
      <c r="B55" s="112" t="s">
        <v>105</v>
      </c>
      <c r="C55" s="156" t="s">
        <v>205</v>
      </c>
      <c r="D55" s="211">
        <v>75</v>
      </c>
      <c r="E55" s="211">
        <v>75</v>
      </c>
      <c r="F55" s="211">
        <v>75</v>
      </c>
      <c r="G55" s="207">
        <f t="shared" si="2"/>
        <v>1</v>
      </c>
      <c r="H55" s="34">
        <f t="shared" si="3"/>
        <v>1</v>
      </c>
      <c r="I55" s="27"/>
    </row>
    <row r="56" spans="1:9" s="8" customFormat="1" ht="94.5" customHeight="1">
      <c r="A56" s="93"/>
      <c r="B56" s="112" t="s">
        <v>406</v>
      </c>
      <c r="C56" s="156" t="s">
        <v>405</v>
      </c>
      <c r="D56" s="211">
        <v>3</v>
      </c>
      <c r="E56" s="211">
        <v>2.1</v>
      </c>
      <c r="F56" s="95">
        <v>3</v>
      </c>
      <c r="G56" s="207">
        <f t="shared" si="2"/>
        <v>1</v>
      </c>
      <c r="H56" s="34">
        <f t="shared" si="3"/>
        <v>1.4285714285714286</v>
      </c>
      <c r="I56" s="27"/>
    </row>
    <row r="57" spans="1:8" ht="31.5">
      <c r="A57" s="88" t="s">
        <v>65</v>
      </c>
      <c r="B57" s="83" t="s">
        <v>32</v>
      </c>
      <c r="C57" s="147"/>
      <c r="D57" s="206">
        <f>D58</f>
        <v>3688.7</v>
      </c>
      <c r="E57" s="206">
        <f>E58</f>
        <v>3419.8</v>
      </c>
      <c r="F57" s="206">
        <f>F58</f>
        <v>3590.6</v>
      </c>
      <c r="G57" s="207">
        <f t="shared" si="2"/>
        <v>0.9734052647274107</v>
      </c>
      <c r="H57" s="34">
        <f t="shared" si="3"/>
        <v>1.0499444411953915</v>
      </c>
    </row>
    <row r="58" spans="1:8" ht="18.75">
      <c r="A58" s="84" t="s">
        <v>35</v>
      </c>
      <c r="B58" s="86" t="s">
        <v>36</v>
      </c>
      <c r="C58" s="146"/>
      <c r="D58" s="208">
        <f>D59+D81</f>
        <v>3688.7</v>
      </c>
      <c r="E58" s="208">
        <f>E59+E81</f>
        <v>3419.8</v>
      </c>
      <c r="F58" s="208">
        <f>F59+F81</f>
        <v>3590.6</v>
      </c>
      <c r="G58" s="207">
        <f t="shared" si="2"/>
        <v>0.9734052647274107</v>
      </c>
      <c r="H58" s="34">
        <f t="shared" si="3"/>
        <v>1.0499444411953915</v>
      </c>
    </row>
    <row r="59" spans="1:8" ht="63">
      <c r="A59" s="84"/>
      <c r="B59" s="94" t="s">
        <v>377</v>
      </c>
      <c r="C59" s="156" t="s">
        <v>404</v>
      </c>
      <c r="D59" s="208">
        <f>D60+D61+D62+D63+D64+D65+D67+D68+D69+D73+D76+D78+D70+D71+D72+D66+D74+D77+D79+D80+D75</f>
        <v>3688.7</v>
      </c>
      <c r="E59" s="208">
        <f>E60+E61+E62+E63+E64+E65+E67+E68+E69+E73+E76+E78+E70+E71+E72+E66+E74+E77+E79+E80+E75</f>
        <v>3419.8</v>
      </c>
      <c r="F59" s="208">
        <f>F60+F61+F62+F63+F64+F65+F67+F68+F69+F73+F76+F78+F70+F71+F72+F66+F74+F77+F79+F80+F75</f>
        <v>3590.6</v>
      </c>
      <c r="G59" s="207">
        <f t="shared" si="2"/>
        <v>0.9734052647274107</v>
      </c>
      <c r="H59" s="34">
        <f t="shared" si="3"/>
        <v>1.0499444411953915</v>
      </c>
    </row>
    <row r="60" spans="1:8" ht="31.5">
      <c r="A60" s="84"/>
      <c r="B60" s="94" t="s">
        <v>381</v>
      </c>
      <c r="C60" s="215" t="s">
        <v>380</v>
      </c>
      <c r="D60" s="216">
        <v>13</v>
      </c>
      <c r="E60" s="217">
        <v>9.6</v>
      </c>
      <c r="F60" s="218">
        <v>12.9</v>
      </c>
      <c r="G60" s="207">
        <f t="shared" si="2"/>
        <v>0.9923076923076923</v>
      </c>
      <c r="H60" s="34">
        <f t="shared" si="3"/>
        <v>1.34375</v>
      </c>
    </row>
    <row r="61" spans="1:8" ht="31.5">
      <c r="A61" s="84"/>
      <c r="B61" s="94" t="s">
        <v>383</v>
      </c>
      <c r="C61" s="215" t="s">
        <v>382</v>
      </c>
      <c r="D61" s="216">
        <v>90.5</v>
      </c>
      <c r="E61" s="217">
        <v>42.5</v>
      </c>
      <c r="F61" s="218">
        <v>90</v>
      </c>
      <c r="G61" s="207">
        <f t="shared" si="2"/>
        <v>0.994475138121547</v>
      </c>
      <c r="H61" s="34">
        <f t="shared" si="3"/>
        <v>2.1176470588235294</v>
      </c>
    </row>
    <row r="62" spans="1:8" ht="31.5">
      <c r="A62" s="84"/>
      <c r="B62" s="94" t="s">
        <v>408</v>
      </c>
      <c r="C62" s="215" t="s">
        <v>407</v>
      </c>
      <c r="D62" s="216">
        <v>150.7</v>
      </c>
      <c r="E62" s="217">
        <v>140.5</v>
      </c>
      <c r="F62" s="218">
        <v>150.4</v>
      </c>
      <c r="G62" s="207">
        <f t="shared" si="2"/>
        <v>0.998009289980093</v>
      </c>
      <c r="H62" s="34">
        <f t="shared" si="3"/>
        <v>1.0704626334519574</v>
      </c>
    </row>
    <row r="63" spans="1:8" ht="31.5" hidden="1">
      <c r="A63" s="84"/>
      <c r="B63" s="94" t="s">
        <v>446</v>
      </c>
      <c r="C63" s="215" t="s">
        <v>445</v>
      </c>
      <c r="D63" s="216">
        <v>0</v>
      </c>
      <c r="E63" s="217">
        <v>14</v>
      </c>
      <c r="F63" s="218">
        <v>0</v>
      </c>
      <c r="G63" s="207" t="e">
        <f t="shared" si="2"/>
        <v>#DIV/0!</v>
      </c>
      <c r="H63" s="34">
        <f t="shared" si="3"/>
        <v>0</v>
      </c>
    </row>
    <row r="64" spans="1:8" ht="31.5">
      <c r="A64" s="84"/>
      <c r="B64" s="94" t="s">
        <v>443</v>
      </c>
      <c r="C64" s="215" t="s">
        <v>441</v>
      </c>
      <c r="D64" s="216">
        <v>20</v>
      </c>
      <c r="E64" s="217">
        <v>20</v>
      </c>
      <c r="F64" s="218">
        <v>19.4</v>
      </c>
      <c r="G64" s="207">
        <f t="shared" si="2"/>
        <v>0.97</v>
      </c>
      <c r="H64" s="34">
        <f t="shared" si="3"/>
        <v>0.97</v>
      </c>
    </row>
    <row r="65" spans="1:8" ht="18.75">
      <c r="A65" s="84"/>
      <c r="B65" s="94" t="s">
        <v>410</v>
      </c>
      <c r="C65" s="215" t="s">
        <v>409</v>
      </c>
      <c r="D65" s="216">
        <v>27.5</v>
      </c>
      <c r="E65" s="217">
        <v>16.5</v>
      </c>
      <c r="F65" s="218">
        <v>27.4</v>
      </c>
      <c r="G65" s="207">
        <f t="shared" si="2"/>
        <v>0.9963636363636363</v>
      </c>
      <c r="H65" s="34">
        <f t="shared" si="3"/>
        <v>1.6606060606060604</v>
      </c>
    </row>
    <row r="66" spans="1:8" ht="31.5">
      <c r="A66" s="84"/>
      <c r="B66" s="94" t="s">
        <v>387</v>
      </c>
      <c r="C66" s="215" t="s">
        <v>386</v>
      </c>
      <c r="D66" s="216">
        <v>1698</v>
      </c>
      <c r="E66" s="217">
        <v>1702</v>
      </c>
      <c r="F66" s="218">
        <v>1697.1</v>
      </c>
      <c r="G66" s="207">
        <f t="shared" si="2"/>
        <v>0.9994699646643109</v>
      </c>
      <c r="H66" s="34">
        <f t="shared" si="3"/>
        <v>0.9971210340775558</v>
      </c>
    </row>
    <row r="67" spans="1:8" ht="31.5">
      <c r="A67" s="84"/>
      <c r="B67" s="94" t="s">
        <v>389</v>
      </c>
      <c r="C67" s="215" t="s">
        <v>388</v>
      </c>
      <c r="D67" s="216">
        <v>170</v>
      </c>
      <c r="E67" s="217">
        <v>134</v>
      </c>
      <c r="F67" s="218">
        <v>129</v>
      </c>
      <c r="G67" s="207">
        <f t="shared" si="2"/>
        <v>0.7588235294117647</v>
      </c>
      <c r="H67" s="34">
        <f t="shared" si="3"/>
        <v>0.9626865671641791</v>
      </c>
    </row>
    <row r="68" spans="1:9" s="8" customFormat="1" ht="31.5">
      <c r="A68" s="93"/>
      <c r="B68" s="94" t="s">
        <v>395</v>
      </c>
      <c r="C68" s="215" t="s">
        <v>394</v>
      </c>
      <c r="D68" s="216">
        <v>564</v>
      </c>
      <c r="E68" s="217">
        <v>493</v>
      </c>
      <c r="F68" s="218">
        <v>520.7</v>
      </c>
      <c r="G68" s="207">
        <f t="shared" si="2"/>
        <v>0.92322695035461</v>
      </c>
      <c r="H68" s="34">
        <f t="shared" si="3"/>
        <v>1.056186612576065</v>
      </c>
      <c r="I68" s="27"/>
    </row>
    <row r="69" spans="1:9" s="8" customFormat="1" ht="33.75" customHeight="1">
      <c r="A69" s="93"/>
      <c r="B69" s="94" t="s">
        <v>411</v>
      </c>
      <c r="C69" s="215" t="s">
        <v>412</v>
      </c>
      <c r="D69" s="216">
        <v>13</v>
      </c>
      <c r="E69" s="217">
        <v>16.1</v>
      </c>
      <c r="F69" s="218">
        <v>13</v>
      </c>
      <c r="G69" s="207">
        <f t="shared" si="2"/>
        <v>1</v>
      </c>
      <c r="H69" s="34">
        <f t="shared" si="3"/>
        <v>0.8074534161490683</v>
      </c>
      <c r="I69" s="27"/>
    </row>
    <row r="70" spans="1:9" s="8" customFormat="1" ht="33.75" customHeight="1">
      <c r="A70" s="93"/>
      <c r="B70" s="94" t="s">
        <v>483</v>
      </c>
      <c r="C70" s="215" t="s">
        <v>482</v>
      </c>
      <c r="D70" s="216">
        <v>130.5</v>
      </c>
      <c r="E70" s="217">
        <v>18</v>
      </c>
      <c r="F70" s="218">
        <v>130</v>
      </c>
      <c r="G70" s="207">
        <f t="shared" si="2"/>
        <v>0.9961685823754789</v>
      </c>
      <c r="H70" s="34">
        <f t="shared" si="3"/>
        <v>7.222222222222222</v>
      </c>
      <c r="I70" s="27"/>
    </row>
    <row r="71" spans="1:9" s="8" customFormat="1" ht="33.75" customHeight="1" hidden="1">
      <c r="A71" s="93"/>
      <c r="B71" s="94" t="s">
        <v>413</v>
      </c>
      <c r="C71" s="215" t="s">
        <v>414</v>
      </c>
      <c r="D71" s="216">
        <v>0</v>
      </c>
      <c r="E71" s="217">
        <v>58</v>
      </c>
      <c r="F71" s="218">
        <v>0</v>
      </c>
      <c r="G71" s="207" t="e">
        <f t="shared" si="2"/>
        <v>#DIV/0!</v>
      </c>
      <c r="H71" s="34">
        <f t="shared" si="3"/>
        <v>0</v>
      </c>
      <c r="I71" s="27"/>
    </row>
    <row r="72" spans="1:9" s="8" customFormat="1" ht="33.75" customHeight="1" hidden="1">
      <c r="A72" s="93"/>
      <c r="B72" s="94" t="s">
        <v>403</v>
      </c>
      <c r="C72" s="215" t="s">
        <v>402</v>
      </c>
      <c r="D72" s="216">
        <v>0</v>
      </c>
      <c r="E72" s="217">
        <v>40</v>
      </c>
      <c r="F72" s="218">
        <v>0</v>
      </c>
      <c r="G72" s="207" t="e">
        <f t="shared" si="2"/>
        <v>#DIV/0!</v>
      </c>
      <c r="H72" s="34">
        <f t="shared" si="3"/>
        <v>0</v>
      </c>
      <c r="I72" s="27"/>
    </row>
    <row r="73" spans="1:9" s="8" customFormat="1" ht="65.25" customHeight="1" hidden="1">
      <c r="A73" s="93"/>
      <c r="B73" s="94" t="s">
        <v>416</v>
      </c>
      <c r="C73" s="215" t="s">
        <v>415</v>
      </c>
      <c r="D73" s="216">
        <v>0</v>
      </c>
      <c r="E73" s="217">
        <v>6.6</v>
      </c>
      <c r="F73" s="218">
        <v>0</v>
      </c>
      <c r="G73" s="207" t="e">
        <f t="shared" si="2"/>
        <v>#DIV/0!</v>
      </c>
      <c r="H73" s="34">
        <f t="shared" si="3"/>
        <v>0</v>
      </c>
      <c r="I73" s="27"/>
    </row>
    <row r="74" spans="1:9" s="8" customFormat="1" ht="66" customHeight="1">
      <c r="A74" s="93"/>
      <c r="B74" s="94" t="s">
        <v>418</v>
      </c>
      <c r="C74" s="215" t="s">
        <v>417</v>
      </c>
      <c r="D74" s="216">
        <v>15</v>
      </c>
      <c r="E74" s="217">
        <v>15</v>
      </c>
      <c r="F74" s="218">
        <v>8.4</v>
      </c>
      <c r="G74" s="207">
        <f t="shared" si="2"/>
        <v>0.56</v>
      </c>
      <c r="H74" s="34">
        <f t="shared" si="3"/>
        <v>0.56</v>
      </c>
      <c r="I74" s="27"/>
    </row>
    <row r="75" spans="1:9" s="8" customFormat="1" ht="20.25" customHeight="1">
      <c r="A75" s="93"/>
      <c r="B75" s="94" t="s">
        <v>420</v>
      </c>
      <c r="C75" s="215" t="s">
        <v>419</v>
      </c>
      <c r="D75" s="216">
        <v>200</v>
      </c>
      <c r="E75" s="217">
        <v>60</v>
      </c>
      <c r="F75" s="218">
        <v>200</v>
      </c>
      <c r="G75" s="207">
        <f t="shared" si="2"/>
        <v>1</v>
      </c>
      <c r="H75" s="34">
        <f t="shared" si="3"/>
        <v>3.3333333333333335</v>
      </c>
      <c r="I75" s="27"/>
    </row>
    <row r="76" spans="1:9" s="8" customFormat="1" ht="33" customHeight="1">
      <c r="A76" s="93"/>
      <c r="B76" s="94" t="s">
        <v>439</v>
      </c>
      <c r="C76" s="215" t="s">
        <v>437</v>
      </c>
      <c r="D76" s="216">
        <v>296</v>
      </c>
      <c r="E76" s="217">
        <v>300</v>
      </c>
      <c r="F76" s="218">
        <v>295.8</v>
      </c>
      <c r="G76" s="207">
        <f t="shared" si="2"/>
        <v>0.9993243243243244</v>
      </c>
      <c r="H76" s="34">
        <f t="shared" si="3"/>
        <v>0.986</v>
      </c>
      <c r="I76" s="27"/>
    </row>
    <row r="77" spans="1:9" s="8" customFormat="1" ht="33" customHeight="1">
      <c r="A77" s="93"/>
      <c r="B77" s="94" t="s">
        <v>512</v>
      </c>
      <c r="C77" s="215" t="s">
        <v>511</v>
      </c>
      <c r="D77" s="216">
        <v>4</v>
      </c>
      <c r="E77" s="217">
        <v>4</v>
      </c>
      <c r="F77" s="218">
        <v>0</v>
      </c>
      <c r="G77" s="207">
        <f t="shared" si="2"/>
        <v>0</v>
      </c>
      <c r="H77" s="34">
        <f t="shared" si="3"/>
        <v>0</v>
      </c>
      <c r="I77" s="27"/>
    </row>
    <row r="78" spans="1:9" s="8" customFormat="1" ht="35.25" customHeight="1">
      <c r="A78" s="93"/>
      <c r="B78" s="94" t="s">
        <v>440</v>
      </c>
      <c r="C78" s="215" t="s">
        <v>438</v>
      </c>
      <c r="D78" s="216">
        <v>46</v>
      </c>
      <c r="E78" s="217">
        <v>50</v>
      </c>
      <c r="F78" s="218">
        <v>46</v>
      </c>
      <c r="G78" s="207">
        <f t="shared" si="2"/>
        <v>1</v>
      </c>
      <c r="H78" s="34">
        <f t="shared" si="3"/>
        <v>0.92</v>
      </c>
      <c r="I78" s="27"/>
    </row>
    <row r="79" spans="1:9" s="8" customFormat="1" ht="35.25" customHeight="1">
      <c r="A79" s="93"/>
      <c r="B79" s="94" t="s">
        <v>631</v>
      </c>
      <c r="C79" s="215" t="s">
        <v>629</v>
      </c>
      <c r="D79" s="216">
        <v>200.5</v>
      </c>
      <c r="E79" s="217">
        <v>230</v>
      </c>
      <c r="F79" s="218">
        <v>200.5</v>
      </c>
      <c r="G79" s="207">
        <f t="shared" si="2"/>
        <v>1</v>
      </c>
      <c r="H79" s="34">
        <f t="shared" si="3"/>
        <v>0.8717391304347826</v>
      </c>
      <c r="I79" s="27"/>
    </row>
    <row r="80" spans="1:9" s="8" customFormat="1" ht="35.25" customHeight="1">
      <c r="A80" s="93"/>
      <c r="B80" s="94" t="s">
        <v>632</v>
      </c>
      <c r="C80" s="215" t="s">
        <v>630</v>
      </c>
      <c r="D80" s="216">
        <v>50</v>
      </c>
      <c r="E80" s="217">
        <v>50</v>
      </c>
      <c r="F80" s="218">
        <v>50</v>
      </c>
      <c r="G80" s="207">
        <f t="shared" si="2"/>
        <v>1</v>
      </c>
      <c r="H80" s="34">
        <f t="shared" si="3"/>
        <v>1</v>
      </c>
      <c r="I80" s="27"/>
    </row>
    <row r="81" spans="1:9" s="8" customFormat="1" ht="66.75" customHeight="1" hidden="1">
      <c r="A81" s="93"/>
      <c r="B81" s="86" t="s">
        <v>479</v>
      </c>
      <c r="C81" s="215">
        <v>958060000</v>
      </c>
      <c r="D81" s="216">
        <f>D82+D83</f>
        <v>0</v>
      </c>
      <c r="E81" s="216">
        <f>E82+E83</f>
        <v>0</v>
      </c>
      <c r="F81" s="216">
        <f>F82+F83</f>
        <v>0</v>
      </c>
      <c r="G81" s="207" t="e">
        <f t="shared" si="2"/>
        <v>#DIV/0!</v>
      </c>
      <c r="H81" s="34" t="e">
        <f t="shared" si="3"/>
        <v>#DIV/0!</v>
      </c>
      <c r="I81" s="27"/>
    </row>
    <row r="82" spans="1:9" s="8" customFormat="1" ht="147.75" customHeight="1" hidden="1">
      <c r="A82" s="93"/>
      <c r="B82" s="94" t="s">
        <v>458</v>
      </c>
      <c r="C82" s="219" t="s">
        <v>480</v>
      </c>
      <c r="D82" s="216">
        <v>0</v>
      </c>
      <c r="E82" s="217">
        <v>0</v>
      </c>
      <c r="F82" s="218">
        <v>0</v>
      </c>
      <c r="G82" s="207" t="e">
        <f t="shared" si="2"/>
        <v>#DIV/0!</v>
      </c>
      <c r="H82" s="34" t="e">
        <f t="shared" si="3"/>
        <v>#DIV/0!</v>
      </c>
      <c r="I82" s="27"/>
    </row>
    <row r="83" spans="1:9" s="8" customFormat="1" ht="129" customHeight="1" hidden="1">
      <c r="A83" s="93"/>
      <c r="B83" s="94" t="s">
        <v>459</v>
      </c>
      <c r="C83" s="219" t="s">
        <v>481</v>
      </c>
      <c r="D83" s="216">
        <v>0</v>
      </c>
      <c r="E83" s="217">
        <v>0</v>
      </c>
      <c r="F83" s="218">
        <v>0</v>
      </c>
      <c r="G83" s="207" t="e">
        <f t="shared" si="2"/>
        <v>#DIV/0!</v>
      </c>
      <c r="H83" s="34" t="e">
        <f t="shared" si="3"/>
        <v>#DIV/0!</v>
      </c>
      <c r="I83" s="27"/>
    </row>
    <row r="84" spans="1:8" ht="37.5" customHeight="1" hidden="1">
      <c r="A84" s="117" t="s">
        <v>108</v>
      </c>
      <c r="B84" s="118" t="s">
        <v>106</v>
      </c>
      <c r="C84" s="161"/>
      <c r="D84" s="208">
        <f aca="true" t="shared" si="4" ref="D84:F85">D85</f>
        <v>0</v>
      </c>
      <c r="E84" s="208">
        <f t="shared" si="4"/>
        <v>0</v>
      </c>
      <c r="F84" s="208">
        <f t="shared" si="4"/>
        <v>0</v>
      </c>
      <c r="G84" s="207" t="e">
        <f t="shared" si="2"/>
        <v>#DIV/0!</v>
      </c>
      <c r="H84" s="34" t="e">
        <f t="shared" si="3"/>
        <v>#DIV/0!</v>
      </c>
    </row>
    <row r="85" spans="1:8" ht="33.75" customHeight="1" hidden="1">
      <c r="A85" s="104" t="s">
        <v>102</v>
      </c>
      <c r="B85" s="119" t="s">
        <v>109</v>
      </c>
      <c r="C85" s="158"/>
      <c r="D85" s="208">
        <f t="shared" si="4"/>
        <v>0</v>
      </c>
      <c r="E85" s="208">
        <f t="shared" si="4"/>
        <v>0</v>
      </c>
      <c r="F85" s="208">
        <f t="shared" si="4"/>
        <v>0</v>
      </c>
      <c r="G85" s="207" t="e">
        <f t="shared" si="2"/>
        <v>#DIV/0!</v>
      </c>
      <c r="H85" s="34" t="e">
        <f t="shared" si="3"/>
        <v>#DIV/0!</v>
      </c>
    </row>
    <row r="86" spans="1:9" s="8" customFormat="1" ht="30.75" customHeight="1" hidden="1">
      <c r="A86" s="93"/>
      <c r="B86" s="94" t="s">
        <v>171</v>
      </c>
      <c r="C86" s="156" t="s">
        <v>168</v>
      </c>
      <c r="D86" s="211">
        <v>0</v>
      </c>
      <c r="E86" s="211">
        <v>0</v>
      </c>
      <c r="F86" s="211">
        <v>0</v>
      </c>
      <c r="G86" s="207" t="e">
        <f t="shared" si="2"/>
        <v>#DIV/0!</v>
      </c>
      <c r="H86" s="34" t="e">
        <f t="shared" si="3"/>
        <v>#DIV/0!</v>
      </c>
      <c r="I86" s="27"/>
    </row>
    <row r="87" spans="1:8" ht="17.25" customHeight="1">
      <c r="A87" s="88" t="s">
        <v>37</v>
      </c>
      <c r="B87" s="83" t="s">
        <v>38</v>
      </c>
      <c r="C87" s="147"/>
      <c r="D87" s="206">
        <f>D89+D88</f>
        <v>10.3</v>
      </c>
      <c r="E87" s="206">
        <f>E89+E88</f>
        <v>10.3</v>
      </c>
      <c r="F87" s="206">
        <f>F89+F88</f>
        <v>10.3</v>
      </c>
      <c r="G87" s="207">
        <f t="shared" si="2"/>
        <v>1</v>
      </c>
      <c r="H87" s="34">
        <f t="shared" si="3"/>
        <v>1</v>
      </c>
    </row>
    <row r="88" spans="1:8" ht="47.25" customHeight="1">
      <c r="A88" s="84" t="s">
        <v>564</v>
      </c>
      <c r="B88" s="86" t="s">
        <v>565</v>
      </c>
      <c r="C88" s="147"/>
      <c r="D88" s="206">
        <v>10.3</v>
      </c>
      <c r="E88" s="206">
        <v>10.3</v>
      </c>
      <c r="F88" s="206">
        <v>10.3</v>
      </c>
      <c r="G88" s="207">
        <f t="shared" si="2"/>
        <v>1</v>
      </c>
      <c r="H88" s="34">
        <f t="shared" si="3"/>
        <v>1</v>
      </c>
    </row>
    <row r="89" spans="1:8" ht="18" customHeight="1" hidden="1">
      <c r="A89" s="84" t="s">
        <v>41</v>
      </c>
      <c r="B89" s="86" t="s">
        <v>42</v>
      </c>
      <c r="C89" s="146"/>
      <c r="D89" s="208">
        <f>D90</f>
        <v>0</v>
      </c>
      <c r="E89" s="208">
        <f>E90</f>
        <v>0</v>
      </c>
      <c r="F89" s="208">
        <f>F90</f>
        <v>0</v>
      </c>
      <c r="G89" s="207" t="e">
        <f t="shared" si="2"/>
        <v>#DIV/0!</v>
      </c>
      <c r="H89" s="34" t="e">
        <f t="shared" si="3"/>
        <v>#DIV/0!</v>
      </c>
    </row>
    <row r="90" spans="1:9" s="8" customFormat="1" ht="30.75" customHeight="1" hidden="1">
      <c r="A90" s="93"/>
      <c r="B90" s="94" t="s">
        <v>169</v>
      </c>
      <c r="C90" s="156" t="s">
        <v>170</v>
      </c>
      <c r="D90" s="211">
        <v>0</v>
      </c>
      <c r="E90" s="211">
        <v>0</v>
      </c>
      <c r="F90" s="211">
        <v>0</v>
      </c>
      <c r="G90" s="207" t="e">
        <f t="shared" si="2"/>
        <v>#DIV/0!</v>
      </c>
      <c r="H90" s="34" t="e">
        <f t="shared" si="3"/>
        <v>#DIV/0!</v>
      </c>
      <c r="I90" s="27"/>
    </row>
    <row r="91" spans="1:9" s="8" customFormat="1" ht="30.75" customHeight="1">
      <c r="A91" s="88" t="s">
        <v>48</v>
      </c>
      <c r="B91" s="83" t="s">
        <v>49</v>
      </c>
      <c r="C91" s="147"/>
      <c r="D91" s="206">
        <f>D92</f>
        <v>110.4</v>
      </c>
      <c r="E91" s="206">
        <f>E92</f>
        <v>82.8</v>
      </c>
      <c r="F91" s="206">
        <f>F92</f>
        <v>110.4</v>
      </c>
      <c r="G91" s="207">
        <f t="shared" si="2"/>
        <v>1</v>
      </c>
      <c r="H91" s="34">
        <f t="shared" si="3"/>
        <v>1.3333333333333335</v>
      </c>
      <c r="I91" s="27"/>
    </row>
    <row r="92" spans="1:9" s="8" customFormat="1" ht="24" customHeight="1">
      <c r="A92" s="84">
        <v>1001</v>
      </c>
      <c r="B92" s="86" t="s">
        <v>146</v>
      </c>
      <c r="C92" s="146" t="s">
        <v>189</v>
      </c>
      <c r="D92" s="208">
        <v>110.4</v>
      </c>
      <c r="E92" s="208">
        <v>82.8</v>
      </c>
      <c r="F92" s="208">
        <v>110.4</v>
      </c>
      <c r="G92" s="207">
        <f t="shared" si="2"/>
        <v>1</v>
      </c>
      <c r="H92" s="34">
        <f t="shared" si="3"/>
        <v>1.3333333333333335</v>
      </c>
      <c r="I92" s="27"/>
    </row>
    <row r="93" spans="1:8" ht="31.5">
      <c r="A93" s="88"/>
      <c r="B93" s="83" t="s">
        <v>84</v>
      </c>
      <c r="C93" s="147"/>
      <c r="D93" s="206">
        <f>D94</f>
        <v>430</v>
      </c>
      <c r="E93" s="206">
        <f>E94</f>
        <v>421</v>
      </c>
      <c r="F93" s="206">
        <f>F94</f>
        <v>430</v>
      </c>
      <c r="G93" s="207">
        <f t="shared" si="2"/>
        <v>1</v>
      </c>
      <c r="H93" s="34">
        <f t="shared" si="3"/>
        <v>1.0213776722090262</v>
      </c>
    </row>
    <row r="94" spans="1:9" s="8" customFormat="1" ht="31.5">
      <c r="A94" s="93"/>
      <c r="B94" s="94" t="s">
        <v>85</v>
      </c>
      <c r="C94" s="156" t="s">
        <v>156</v>
      </c>
      <c r="D94" s="211">
        <v>430</v>
      </c>
      <c r="E94" s="211">
        <v>421</v>
      </c>
      <c r="F94" s="211">
        <v>430</v>
      </c>
      <c r="G94" s="207">
        <f t="shared" si="2"/>
        <v>1</v>
      </c>
      <c r="H94" s="34">
        <f t="shared" si="3"/>
        <v>1.0213776722090262</v>
      </c>
      <c r="I94" s="27"/>
    </row>
    <row r="95" spans="1:8" ht="22.5" customHeight="1">
      <c r="A95" s="84"/>
      <c r="B95" s="83" t="s">
        <v>55</v>
      </c>
      <c r="C95" s="88"/>
      <c r="D95" s="206">
        <f>D32+D42+D53+D57+D84+D91+D93+D44+D87</f>
        <v>7767.8</v>
      </c>
      <c r="E95" s="206">
        <f>E32+E42+E53+E57+E84+E91+E93+E44+E87</f>
        <v>6814.6</v>
      </c>
      <c r="F95" s="206">
        <f>F32+F42+F53+F57+F84+F91+F93+F44+F87</f>
        <v>7276</v>
      </c>
      <c r="G95" s="207">
        <f t="shared" si="2"/>
        <v>0.9366873503437266</v>
      </c>
      <c r="H95" s="34">
        <f t="shared" si="3"/>
        <v>1.0677075690429372</v>
      </c>
    </row>
    <row r="96" spans="1:8" ht="18.75">
      <c r="A96" s="171"/>
      <c r="B96" s="86" t="s">
        <v>70</v>
      </c>
      <c r="C96" s="146"/>
      <c r="D96" s="220">
        <f>D93</f>
        <v>430</v>
      </c>
      <c r="E96" s="220">
        <f>E93</f>
        <v>421</v>
      </c>
      <c r="F96" s="220">
        <f>F93</f>
        <v>430</v>
      </c>
      <c r="G96" s="207">
        <f t="shared" si="2"/>
        <v>1</v>
      </c>
      <c r="H96" s="34">
        <f t="shared" si="3"/>
        <v>1.0213776722090262</v>
      </c>
    </row>
    <row r="99" spans="2:6" ht="18">
      <c r="B99" s="123" t="s">
        <v>275</v>
      </c>
      <c r="C99" s="42"/>
      <c r="F99" s="222">
        <v>2814.4</v>
      </c>
    </row>
    <row r="100" spans="2:3" ht="18">
      <c r="B100" s="123"/>
      <c r="C100" s="42"/>
    </row>
    <row r="101" spans="2:3" ht="18" hidden="1">
      <c r="B101" s="123" t="s">
        <v>71</v>
      </c>
      <c r="C101" s="42"/>
    </row>
    <row r="102" spans="2:3" ht="18" hidden="1">
      <c r="B102" s="123" t="s">
        <v>72</v>
      </c>
      <c r="C102" s="42"/>
    </row>
    <row r="103" spans="2:3" ht="18" hidden="1">
      <c r="B103" s="123"/>
      <c r="C103" s="42"/>
    </row>
    <row r="104" spans="2:3" ht="18" hidden="1">
      <c r="B104" s="123" t="s">
        <v>73</v>
      </c>
      <c r="C104" s="42"/>
    </row>
    <row r="105" spans="2:3" ht="18" hidden="1">
      <c r="B105" s="123" t="s">
        <v>74</v>
      </c>
      <c r="C105" s="42"/>
    </row>
    <row r="106" spans="2:3" ht="18" hidden="1">
      <c r="B106" s="123"/>
      <c r="C106" s="42"/>
    </row>
    <row r="107" spans="2:3" ht="18" hidden="1">
      <c r="B107" s="123" t="s">
        <v>75</v>
      </c>
      <c r="C107" s="42"/>
    </row>
    <row r="108" spans="2:3" ht="18" hidden="1">
      <c r="B108" s="123" t="s">
        <v>76</v>
      </c>
      <c r="C108" s="42"/>
    </row>
    <row r="109" spans="2:3" ht="18" hidden="1">
      <c r="B109" s="123"/>
      <c r="C109" s="42"/>
    </row>
    <row r="110" spans="2:3" ht="18" hidden="1">
      <c r="B110" s="123" t="s">
        <v>77</v>
      </c>
      <c r="C110" s="42"/>
    </row>
    <row r="111" spans="2:3" ht="18" hidden="1">
      <c r="B111" s="123" t="s">
        <v>78</v>
      </c>
      <c r="C111" s="42"/>
    </row>
    <row r="112" ht="18" hidden="1"/>
    <row r="114" spans="2:8" ht="18">
      <c r="B114" s="123" t="s">
        <v>79</v>
      </c>
      <c r="C114" s="42"/>
      <c r="F114" s="223">
        <f>F99+F27-F95</f>
        <v>1000</v>
      </c>
      <c r="H114" s="36"/>
    </row>
    <row r="117" spans="2:3" ht="18">
      <c r="B117" s="123" t="s">
        <v>80</v>
      </c>
      <c r="C117" s="42"/>
    </row>
    <row r="118" spans="2:3" ht="18">
      <c r="B118" s="123" t="s">
        <v>81</v>
      </c>
      <c r="C118" s="42"/>
    </row>
    <row r="119" spans="2:3" ht="18">
      <c r="B119" s="123" t="s">
        <v>82</v>
      </c>
      <c r="C119" s="42"/>
    </row>
  </sheetData>
  <sheetProtection/>
  <mergeCells count="17">
    <mergeCell ref="A1:H1"/>
    <mergeCell ref="E2:E3"/>
    <mergeCell ref="F2:F3"/>
    <mergeCell ref="H2:H3"/>
    <mergeCell ref="B2:B3"/>
    <mergeCell ref="D2:D3"/>
    <mergeCell ref="G2:G3"/>
    <mergeCell ref="C2:C3"/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L271"/>
  <sheetViews>
    <sheetView tabSelected="1" zoomScalePageLayoutView="0" workbookViewId="0" topLeftCell="A232">
      <selection activeCell="B240" sqref="B240"/>
    </sheetView>
  </sheetViews>
  <sheetFormatPr defaultColWidth="9.140625" defaultRowHeight="12.75"/>
  <cols>
    <col min="1" max="1" width="5.8515625" style="122" customWidth="1"/>
    <col min="2" max="2" width="57.7109375" style="121" customWidth="1"/>
    <col min="3" max="3" width="14.57421875" style="37" customWidth="1"/>
    <col min="4" max="4" width="12.421875" style="37" hidden="1" customWidth="1"/>
    <col min="5" max="6" width="15.8515625" style="37" customWidth="1"/>
    <col min="7" max="7" width="0.13671875" style="37" hidden="1" customWidth="1"/>
    <col min="8" max="8" width="9.140625" style="23" customWidth="1"/>
    <col min="9" max="16384" width="9.140625" style="15" customWidth="1"/>
  </cols>
  <sheetData>
    <row r="1" spans="1:8" s="16" customFormat="1" ht="60" customHeight="1">
      <c r="A1" s="71" t="s">
        <v>705</v>
      </c>
      <c r="B1" s="71"/>
      <c r="C1" s="71"/>
      <c r="D1" s="71"/>
      <c r="E1" s="71"/>
      <c r="F1" s="71"/>
      <c r="G1" s="71"/>
      <c r="H1" s="24"/>
    </row>
    <row r="2" spans="1:7" ht="15" customHeight="1">
      <c r="A2" s="224"/>
      <c r="B2" s="69" t="s">
        <v>2</v>
      </c>
      <c r="C2" s="80" t="s">
        <v>3</v>
      </c>
      <c r="D2" s="69" t="s">
        <v>633</v>
      </c>
      <c r="E2" s="80" t="s">
        <v>4</v>
      </c>
      <c r="F2" s="69" t="s">
        <v>262</v>
      </c>
      <c r="G2" s="69" t="s">
        <v>262</v>
      </c>
    </row>
    <row r="3" spans="1:7" ht="30" customHeight="1">
      <c r="A3" s="224"/>
      <c r="B3" s="70"/>
      <c r="C3" s="80"/>
      <c r="D3" s="70"/>
      <c r="E3" s="80"/>
      <c r="F3" s="70"/>
      <c r="G3" s="70"/>
    </row>
    <row r="4" spans="1:7" ht="18.75">
      <c r="A4" s="140"/>
      <c r="B4" s="83" t="s">
        <v>69</v>
      </c>
      <c r="C4" s="85">
        <f>C5+C6+C7+C8+C9+C10+C11+C12+C14+C15+C17+C18+C19+C20+C22+C23+C24+C26+C16</f>
        <v>303894.9</v>
      </c>
      <c r="D4" s="85">
        <f>D5+D6+D7+D8+D9+D10+D11+D12+D14+D15+D17+D18+D19+D20+D22+D23+D24+D26+D16</f>
        <v>192956.8</v>
      </c>
      <c r="E4" s="85">
        <f>E5+E6+E7+E8+E9+E10+E11+E12+E14+E15+E16+E17+E19+E20+E22+E23+E24+E26</f>
        <v>321204.1000000001</v>
      </c>
      <c r="F4" s="34">
        <f>E4/C4</f>
        <v>1.056957849572336</v>
      </c>
      <c r="G4" s="34">
        <f>E4/D4</f>
        <v>1.6646425521152928</v>
      </c>
    </row>
    <row r="5" spans="1:7" ht="18.75">
      <c r="A5" s="140"/>
      <c r="B5" s="86" t="s">
        <v>314</v>
      </c>
      <c r="C5" s="87">
        <v>164190</v>
      </c>
      <c r="D5" s="87">
        <v>116460</v>
      </c>
      <c r="E5" s="87">
        <v>171611.3</v>
      </c>
      <c r="F5" s="34">
        <f aca="true" t="shared" si="0" ref="F5:F44">E5/C5</f>
        <v>1.0451994640355684</v>
      </c>
      <c r="G5" s="34">
        <f aca="true" t="shared" si="1" ref="G5:G44">E5/D5</f>
        <v>1.4735643139275287</v>
      </c>
    </row>
    <row r="6" spans="1:7" ht="31.5">
      <c r="A6" s="140"/>
      <c r="B6" s="86" t="s">
        <v>315</v>
      </c>
      <c r="C6" s="87">
        <v>200</v>
      </c>
      <c r="D6" s="87">
        <v>75</v>
      </c>
      <c r="E6" s="87">
        <v>390.2</v>
      </c>
      <c r="F6" s="34">
        <f t="shared" si="0"/>
        <v>1.9509999999999998</v>
      </c>
      <c r="G6" s="34">
        <f t="shared" si="1"/>
        <v>5.2026666666666666</v>
      </c>
    </row>
    <row r="7" spans="1:7" ht="31.5">
      <c r="A7" s="140"/>
      <c r="B7" s="86" t="s">
        <v>316</v>
      </c>
      <c r="C7" s="87">
        <v>12787</v>
      </c>
      <c r="D7" s="87">
        <v>9800</v>
      </c>
      <c r="E7" s="87">
        <v>12991.3</v>
      </c>
      <c r="F7" s="34">
        <f t="shared" si="0"/>
        <v>1.0159771643074997</v>
      </c>
      <c r="G7" s="34">
        <f t="shared" si="1"/>
        <v>1.3256428571428571</v>
      </c>
    </row>
    <row r="8" spans="1:7" ht="18.75">
      <c r="A8" s="140"/>
      <c r="B8" s="86" t="s">
        <v>6</v>
      </c>
      <c r="C8" s="87">
        <v>26729.8</v>
      </c>
      <c r="D8" s="87">
        <v>19100.5</v>
      </c>
      <c r="E8" s="87">
        <v>28595.9</v>
      </c>
      <c r="F8" s="34">
        <f t="shared" si="0"/>
        <v>1.0698134666177825</v>
      </c>
      <c r="G8" s="34">
        <f t="shared" si="1"/>
        <v>1.4971283474254602</v>
      </c>
    </row>
    <row r="9" spans="1:7" ht="18.75">
      <c r="A9" s="140"/>
      <c r="B9" s="86" t="s">
        <v>178</v>
      </c>
      <c r="C9" s="87">
        <v>29801.4</v>
      </c>
      <c r="D9" s="87">
        <v>19302.3</v>
      </c>
      <c r="E9" s="87">
        <v>31894.9</v>
      </c>
      <c r="F9" s="34">
        <f t="shared" si="0"/>
        <v>1.070248377592999</v>
      </c>
      <c r="G9" s="34">
        <f t="shared" si="1"/>
        <v>1.6523885754547387</v>
      </c>
    </row>
    <row r="10" spans="1:7" ht="18.75">
      <c r="A10" s="140"/>
      <c r="B10" s="86" t="s">
        <v>325</v>
      </c>
      <c r="C10" s="87">
        <v>8854</v>
      </c>
      <c r="D10" s="87">
        <v>1995</v>
      </c>
      <c r="E10" s="87">
        <v>9842</v>
      </c>
      <c r="F10" s="34">
        <f t="shared" si="0"/>
        <v>1.111587982832618</v>
      </c>
      <c r="G10" s="34">
        <f t="shared" si="1"/>
        <v>4.933333333333334</v>
      </c>
    </row>
    <row r="11" spans="1:7" ht="18.75">
      <c r="A11" s="140"/>
      <c r="B11" s="86" t="s">
        <v>8</v>
      </c>
      <c r="C11" s="87">
        <v>25812.3</v>
      </c>
      <c r="D11" s="87">
        <v>9625</v>
      </c>
      <c r="E11" s="87">
        <v>28306.4</v>
      </c>
      <c r="F11" s="34">
        <f t="shared" si="0"/>
        <v>1.0966244774777918</v>
      </c>
      <c r="G11" s="34">
        <f t="shared" si="1"/>
        <v>2.9409246753246756</v>
      </c>
    </row>
    <row r="12" spans="1:7" ht="18" customHeight="1">
      <c r="A12" s="140"/>
      <c r="B12" s="86" t="s">
        <v>317</v>
      </c>
      <c r="C12" s="87">
        <v>4772</v>
      </c>
      <c r="D12" s="87">
        <v>3354</v>
      </c>
      <c r="E12" s="87">
        <v>5162.5</v>
      </c>
      <c r="F12" s="34">
        <f t="shared" si="0"/>
        <v>1.0818315171835708</v>
      </c>
      <c r="G12" s="34">
        <f t="shared" si="1"/>
        <v>1.5392069171138938</v>
      </c>
    </row>
    <row r="13" spans="1:7" ht="16.5" customHeight="1" hidden="1">
      <c r="A13" s="140"/>
      <c r="B13" s="86" t="s">
        <v>247</v>
      </c>
      <c r="C13" s="87"/>
      <c r="D13" s="87"/>
      <c r="E13" s="87"/>
      <c r="F13" s="34" t="e">
        <f t="shared" si="0"/>
        <v>#DIV/0!</v>
      </c>
      <c r="G13" s="34" t="e">
        <f t="shared" si="1"/>
        <v>#DIV/0!</v>
      </c>
    </row>
    <row r="14" spans="1:7" ht="31.5">
      <c r="A14" s="140"/>
      <c r="B14" s="86" t="s">
        <v>318</v>
      </c>
      <c r="C14" s="87">
        <v>6163</v>
      </c>
      <c r="D14" s="87">
        <v>4400</v>
      </c>
      <c r="E14" s="87">
        <v>6886.2</v>
      </c>
      <c r="F14" s="34">
        <f t="shared" si="0"/>
        <v>1.1173454486451404</v>
      </c>
      <c r="G14" s="34">
        <f t="shared" si="1"/>
        <v>1.5650454545454544</v>
      </c>
    </row>
    <row r="15" spans="1:7" ht="30.75" customHeight="1">
      <c r="A15" s="140"/>
      <c r="B15" s="86" t="s">
        <v>324</v>
      </c>
      <c r="C15" s="87">
        <v>2290.7</v>
      </c>
      <c r="D15" s="87">
        <v>1500</v>
      </c>
      <c r="E15" s="87">
        <v>2353.4</v>
      </c>
      <c r="F15" s="34">
        <f t="shared" si="0"/>
        <v>1.0273715458156896</v>
      </c>
      <c r="G15" s="34">
        <f t="shared" si="1"/>
        <v>1.5689333333333333</v>
      </c>
    </row>
    <row r="16" spans="1:7" ht="34.5" customHeight="1">
      <c r="A16" s="140"/>
      <c r="B16" s="86" t="s">
        <v>520</v>
      </c>
      <c r="C16" s="87">
        <v>158</v>
      </c>
      <c r="D16" s="87">
        <v>100</v>
      </c>
      <c r="E16" s="87">
        <v>158.2</v>
      </c>
      <c r="F16" s="34">
        <f t="shared" si="0"/>
        <v>1.0012658227848101</v>
      </c>
      <c r="G16" s="34">
        <f t="shared" si="1"/>
        <v>1.5819999999999999</v>
      </c>
    </row>
    <row r="17" spans="1:7" ht="31.5">
      <c r="A17" s="140"/>
      <c r="B17" s="86" t="s">
        <v>309</v>
      </c>
      <c r="C17" s="87">
        <v>82</v>
      </c>
      <c r="D17" s="87">
        <v>14</v>
      </c>
      <c r="E17" s="87">
        <v>104.3</v>
      </c>
      <c r="F17" s="34">
        <f t="shared" si="0"/>
        <v>1.2719512195121951</v>
      </c>
      <c r="G17" s="34">
        <f t="shared" si="1"/>
        <v>7.45</v>
      </c>
    </row>
    <row r="18" spans="1:7" ht="31.5" hidden="1">
      <c r="A18" s="140"/>
      <c r="B18" s="86" t="s">
        <v>310</v>
      </c>
      <c r="C18" s="87">
        <v>0</v>
      </c>
      <c r="D18" s="87">
        <v>0</v>
      </c>
      <c r="E18" s="87">
        <v>0</v>
      </c>
      <c r="F18" s="34" t="e">
        <f t="shared" si="0"/>
        <v>#DIV/0!</v>
      </c>
      <c r="G18" s="34" t="e">
        <f t="shared" si="1"/>
        <v>#DIV/0!</v>
      </c>
    </row>
    <row r="19" spans="1:7" ht="31.5">
      <c r="A19" s="140"/>
      <c r="B19" s="86" t="s">
        <v>319</v>
      </c>
      <c r="C19" s="87">
        <v>544.4</v>
      </c>
      <c r="D19" s="87">
        <v>225</v>
      </c>
      <c r="E19" s="87">
        <v>583.9</v>
      </c>
      <c r="F19" s="34">
        <f t="shared" si="0"/>
        <v>1.072556943423953</v>
      </c>
      <c r="G19" s="34">
        <f t="shared" si="1"/>
        <v>2.595111111111111</v>
      </c>
    </row>
    <row r="20" spans="1:7" ht="20.25" customHeight="1">
      <c r="A20" s="140"/>
      <c r="B20" s="86" t="s">
        <v>320</v>
      </c>
      <c r="C20" s="87">
        <v>574</v>
      </c>
      <c r="D20" s="87">
        <v>513</v>
      </c>
      <c r="E20" s="87">
        <v>574.2</v>
      </c>
      <c r="F20" s="34">
        <f t="shared" si="0"/>
        <v>1.0003484320557492</v>
      </c>
      <c r="G20" s="34">
        <f t="shared" si="1"/>
        <v>1.1192982456140352</v>
      </c>
    </row>
    <row r="21" spans="1:7" ht="27" customHeight="1" hidden="1">
      <c r="A21" s="140"/>
      <c r="B21" s="86" t="s">
        <v>15</v>
      </c>
      <c r="C21" s="87"/>
      <c r="D21" s="87"/>
      <c r="E21" s="87"/>
      <c r="F21" s="34" t="e">
        <f t="shared" si="0"/>
        <v>#DIV/0!</v>
      </c>
      <c r="G21" s="34" t="e">
        <f t="shared" si="1"/>
        <v>#DIV/0!</v>
      </c>
    </row>
    <row r="22" spans="1:7" ht="18.75" customHeight="1">
      <c r="A22" s="140"/>
      <c r="B22" s="86" t="s">
        <v>334</v>
      </c>
      <c r="C22" s="87">
        <v>382</v>
      </c>
      <c r="D22" s="87">
        <v>266</v>
      </c>
      <c r="E22" s="87">
        <v>422.9</v>
      </c>
      <c r="F22" s="34">
        <f t="shared" si="0"/>
        <v>1.1070680628272251</v>
      </c>
      <c r="G22" s="34">
        <f t="shared" si="1"/>
        <v>1.5898496240601503</v>
      </c>
    </row>
    <row r="23" spans="1:7" ht="31.5">
      <c r="A23" s="140"/>
      <c r="B23" s="86" t="s">
        <v>322</v>
      </c>
      <c r="C23" s="87">
        <v>18341</v>
      </c>
      <c r="D23" s="87">
        <v>4806</v>
      </c>
      <c r="E23" s="87">
        <v>18895.9</v>
      </c>
      <c r="F23" s="34">
        <f t="shared" si="0"/>
        <v>1.0302546207949403</v>
      </c>
      <c r="G23" s="34">
        <f t="shared" si="1"/>
        <v>3.931731169371619</v>
      </c>
    </row>
    <row r="24" spans="1:7" ht="31.5">
      <c r="A24" s="140"/>
      <c r="B24" s="86" t="s">
        <v>323</v>
      </c>
      <c r="C24" s="87">
        <v>2213.3</v>
      </c>
      <c r="D24" s="87">
        <v>1421</v>
      </c>
      <c r="E24" s="87">
        <v>2430.6</v>
      </c>
      <c r="F24" s="34">
        <f t="shared" si="0"/>
        <v>1.098179189445624</v>
      </c>
      <c r="G24" s="34">
        <f t="shared" si="1"/>
        <v>1.7104855735397606</v>
      </c>
    </row>
    <row r="25" spans="1:7" ht="18.75" hidden="1">
      <c r="A25" s="140"/>
      <c r="B25" s="86" t="s">
        <v>17</v>
      </c>
      <c r="C25" s="87">
        <v>1177.1</v>
      </c>
      <c r="D25" s="87">
        <v>291</v>
      </c>
      <c r="E25" s="87">
        <v>356.4</v>
      </c>
      <c r="F25" s="34">
        <f t="shared" si="0"/>
        <v>0.30277801376263697</v>
      </c>
      <c r="G25" s="34">
        <f t="shared" si="1"/>
        <v>1.224742268041237</v>
      </c>
    </row>
    <row r="26" spans="1:7" ht="18.75">
      <c r="A26" s="140"/>
      <c r="B26" s="86" t="s">
        <v>18</v>
      </c>
      <c r="C26" s="87">
        <v>0</v>
      </c>
      <c r="D26" s="87">
        <v>0</v>
      </c>
      <c r="E26" s="87">
        <v>0</v>
      </c>
      <c r="F26" s="34">
        <v>0</v>
      </c>
      <c r="G26" s="34">
        <v>0</v>
      </c>
    </row>
    <row r="27" spans="1:7" ht="14.25" customHeight="1" hidden="1">
      <c r="A27" s="140"/>
      <c r="B27" s="86" t="s">
        <v>278</v>
      </c>
      <c r="C27" s="87"/>
      <c r="D27" s="87"/>
      <c r="E27" s="87"/>
      <c r="F27" s="34" t="e">
        <f t="shared" si="0"/>
        <v>#DIV/0!</v>
      </c>
      <c r="G27" s="34" t="e">
        <f t="shared" si="1"/>
        <v>#DIV/0!</v>
      </c>
    </row>
    <row r="28" spans="1:12" ht="18.75">
      <c r="A28" s="140"/>
      <c r="B28" s="83" t="s">
        <v>68</v>
      </c>
      <c r="C28" s="87">
        <f>C29+C30+C32+C36+C33+C37+C35+C38+C39+C40+C41</f>
        <v>653380.7</v>
      </c>
      <c r="D28" s="87">
        <f>D29+D30+D32+D36+D33+D37+D35+D38+D39+D40+D41</f>
        <v>466881</v>
      </c>
      <c r="E28" s="87">
        <f>E29+E30+E32+E36+E33+E37+E35+E38+E39+E40+E41</f>
        <v>647111.2000000001</v>
      </c>
      <c r="F28" s="34">
        <f t="shared" si="0"/>
        <v>0.9904045222027528</v>
      </c>
      <c r="G28" s="34">
        <f t="shared" si="1"/>
        <v>1.3860302732387912</v>
      </c>
      <c r="I28" s="20"/>
      <c r="J28" s="20"/>
      <c r="K28" s="20"/>
      <c r="L28" s="20"/>
    </row>
    <row r="29" spans="1:12" ht="21" customHeight="1">
      <c r="A29" s="140"/>
      <c r="B29" s="86" t="s">
        <v>20</v>
      </c>
      <c r="C29" s="87">
        <f>МР!D28+'МО г.Ртищево'!D23+'Кр-звезда'!D23+Макарово!D26+Октябрьский!D23+Салтыковка!D23+Урусово!D24+'Ш-Голицыно'!D23</f>
        <v>141817.8</v>
      </c>
      <c r="D29" s="87">
        <f>МР!E28+'МО г.Ртищево'!E23+'Кр-звезда'!E23+Макарово!E26+Октябрьский!E23+Салтыковка!E23+Урусово!E24+'Ш-Голицыно'!E23</f>
        <v>106080.7</v>
      </c>
      <c r="E29" s="87">
        <f>МР!F28+'МО г.Ртищево'!F23+'Кр-звезда'!F23+Макарово!F26+Октябрьский!F23+Салтыковка!F23+Урусово!F24+'Ш-Голицыно'!F23</f>
        <v>141817.8</v>
      </c>
      <c r="F29" s="34">
        <f t="shared" si="0"/>
        <v>1</v>
      </c>
      <c r="G29" s="34">
        <f t="shared" si="1"/>
        <v>1.336885974545794</v>
      </c>
      <c r="I29" s="20"/>
      <c r="J29" s="21"/>
      <c r="K29" s="20"/>
      <c r="L29" s="20"/>
    </row>
    <row r="30" spans="1:12" ht="23.25" customHeight="1">
      <c r="A30" s="140"/>
      <c r="B30" s="86" t="s">
        <v>21</v>
      </c>
      <c r="C30" s="87">
        <f>МР!D29+'Кр-звезда'!D24+Макарово!D27+Октябрьский!D24+Салтыковка!D24+Урусово!D26+'Ш-Голицыно'!D25</f>
        <v>395873.8</v>
      </c>
      <c r="D30" s="87">
        <f>МР!E29+'Кр-звезда'!E24+Макарово!E27+Октябрьский!E24+Салтыковка!E24+Урусово!E26+'Ш-Голицыно'!E25</f>
        <v>278895.2</v>
      </c>
      <c r="E30" s="87">
        <f>МР!F29+'Кр-звезда'!F24+Макарово!F27+Октябрьский!F24+Салтыковка!F24+Урусово!F26+'Ш-Голицыно'!F25</f>
        <v>394449.5</v>
      </c>
      <c r="F30" s="34">
        <f t="shared" si="0"/>
        <v>0.9964021362363461</v>
      </c>
      <c r="G30" s="34">
        <f t="shared" si="1"/>
        <v>1.4143287514449872</v>
      </c>
      <c r="I30" s="20"/>
      <c r="J30" s="20"/>
      <c r="K30" s="21"/>
      <c r="L30" s="20"/>
    </row>
    <row r="31" spans="1:12" ht="23.25" customHeight="1">
      <c r="A31" s="140"/>
      <c r="B31" s="86" t="s">
        <v>134</v>
      </c>
      <c r="C31" s="87">
        <f>'Кр-звезда'!D24+Макарово!D27+Октябрьский!D24+Салтыковка!D24+Урусово!D26+'Ш-Голицыно'!D25</f>
        <v>995</v>
      </c>
      <c r="D31" s="87">
        <f>'Кр-звезда'!E24+Макарово!E27+Октябрьский!E24+Салтыковка!E24+Урусово!E26+'Ш-Голицыно'!E25</f>
        <v>746.4</v>
      </c>
      <c r="E31" s="87">
        <f>'Кр-звезда'!F24+Макарово!F27+Октябрьский!F24+Салтыковка!F24+Урусово!F26+'Ш-Голицыно'!F25</f>
        <v>995</v>
      </c>
      <c r="F31" s="34">
        <f t="shared" si="0"/>
        <v>1</v>
      </c>
      <c r="G31" s="34">
        <f t="shared" si="1"/>
        <v>1.3330653804930332</v>
      </c>
      <c r="I31" s="20"/>
      <c r="J31" s="20"/>
      <c r="K31" s="20"/>
      <c r="L31" s="20"/>
    </row>
    <row r="32" spans="1:7" ht="22.5" customHeight="1">
      <c r="A32" s="140"/>
      <c r="B32" s="86" t="s">
        <v>22</v>
      </c>
      <c r="C32" s="87">
        <f>МР!D30+'МО г.Ртищево'!D24+'Кр-звезда'!D25+Макарово!D28+Октябрьский!D25+Салтыковка!D25+Урусово!D25+'Ш-Голицыно'!D24+'МО г.Ртищево'!D25+'Кр-звезда'!D26+Макарово!D30+Октябрьский!D26+Салтыковка!D26+Урусово!D27+'МО г.Ртищево'!D26+Макарово!D29</f>
        <v>101685.80000000002</v>
      </c>
      <c r="D32" s="87">
        <f>МР!E30+'МО г.Ртищево'!E24+'Кр-звезда'!E25+Макарово!E28+Октябрьский!E25+Салтыковка!E25+Урусово!E25+'Ш-Голицыно'!E24+'МО г.Ртищево'!E25+'Кр-звезда'!E26+Макарово!E30+Октябрьский!E26+Салтыковка!E26+Урусово!E27+'МО г.Ртищево'!E26+Макарово!E29</f>
        <v>71742.40000000001</v>
      </c>
      <c r="E32" s="87">
        <f>МР!F30+'МО г.Ртищево'!F24+'Кр-звезда'!F25+Макарово!F28+Октябрьский!F25+Салтыковка!F25+Урусово!F25+'Ш-Голицыно'!F24+'МО г.Ртищево'!F25+'Кр-звезда'!F26+Макарово!F30+Октябрьский!F26+Салтыковка!F26+Урусово!F27+'МО г.Ртищево'!F26+Макарово!F29</f>
        <v>97255.80000000002</v>
      </c>
      <c r="F32" s="34">
        <f t="shared" si="0"/>
        <v>0.9564344284059328</v>
      </c>
      <c r="G32" s="34">
        <f t="shared" si="1"/>
        <v>1.355625125448828</v>
      </c>
    </row>
    <row r="33" spans="1:7" ht="22.5" customHeight="1">
      <c r="A33" s="140"/>
      <c r="B33" s="86" t="s">
        <v>488</v>
      </c>
      <c r="C33" s="87">
        <f>'Кр-звезда'!D28+Макарово!D32+Октябрьский!D28+Салтыковка!D28+Урусово!D29+'Ш-Голицыно'!D26</f>
        <v>90</v>
      </c>
      <c r="D33" s="87">
        <f>'Кр-звезда'!E28+Макарово!E32+Октябрьский!E28+Салтыковка!E28+Урусово!E29+'Ш-Голицыно'!E26</f>
        <v>90</v>
      </c>
      <c r="E33" s="87">
        <f>'Кр-звезда'!F28+Макарово!F32+Октябрьский!F28+Салтыковка!F28+Урусово!F29+'Ш-Голицыно'!F26</f>
        <v>90</v>
      </c>
      <c r="F33" s="34">
        <f t="shared" si="0"/>
        <v>1</v>
      </c>
      <c r="G33" s="34">
        <f t="shared" si="1"/>
        <v>1</v>
      </c>
    </row>
    <row r="34" spans="1:7" ht="56.25" customHeight="1" hidden="1">
      <c r="A34" s="140"/>
      <c r="B34" s="86"/>
      <c r="C34" s="87"/>
      <c r="D34" s="87"/>
      <c r="E34" s="87"/>
      <c r="F34" s="34" t="e">
        <f t="shared" si="0"/>
        <v>#DIV/0!</v>
      </c>
      <c r="G34" s="34" t="e">
        <f t="shared" si="1"/>
        <v>#DIV/0!</v>
      </c>
    </row>
    <row r="35" spans="1:7" ht="35.25" customHeight="1">
      <c r="A35" s="140"/>
      <c r="B35" s="86" t="s">
        <v>549</v>
      </c>
      <c r="C35" s="87">
        <f>'Кр-звезда'!D27+Макарово!D31+Октябрьский!D27+Салтыковка!D27+Урусово!D28</f>
        <v>360</v>
      </c>
      <c r="D35" s="87">
        <f>'Кр-звезда'!E27+Макарово!E31+Октябрьский!E27+Салтыковка!E27+Урусово!E28</f>
        <v>360</v>
      </c>
      <c r="E35" s="87">
        <f>'Кр-звезда'!F27+Макарово!F31+Октябрьский!F27+Салтыковка!F27+Урусово!F28</f>
        <v>360</v>
      </c>
      <c r="F35" s="34">
        <f t="shared" si="0"/>
        <v>1</v>
      </c>
      <c r="G35" s="34">
        <f t="shared" si="1"/>
        <v>1</v>
      </c>
    </row>
    <row r="36" spans="1:7" ht="22.5" customHeight="1">
      <c r="A36" s="140"/>
      <c r="B36" s="86" t="s">
        <v>516</v>
      </c>
      <c r="C36" s="87">
        <f>МР!D32+МР!D31</f>
        <v>4091</v>
      </c>
      <c r="D36" s="87">
        <f>МР!E32+МР!E31</f>
        <v>2768.3</v>
      </c>
      <c r="E36" s="87">
        <f>МР!F32+МР!F31</f>
        <v>4091</v>
      </c>
      <c r="F36" s="34">
        <f t="shared" si="0"/>
        <v>1</v>
      </c>
      <c r="G36" s="34">
        <f t="shared" si="1"/>
        <v>1.4778022613156088</v>
      </c>
    </row>
    <row r="37" spans="1:7" ht="54" customHeight="1">
      <c r="A37" s="140"/>
      <c r="B37" s="86" t="s">
        <v>515</v>
      </c>
      <c r="C37" s="87">
        <f>МР!D34+'МО г.Ртищево'!D27</f>
        <v>1590.7</v>
      </c>
      <c r="D37" s="87">
        <f>МР!E34+'МО г.Ртищево'!E27</f>
        <v>240</v>
      </c>
      <c r="E37" s="87">
        <f>МР!F34+'МО г.Ртищево'!F27</f>
        <v>1322.6000000000001</v>
      </c>
      <c r="F37" s="34">
        <f t="shared" si="0"/>
        <v>0.8314578487458353</v>
      </c>
      <c r="G37" s="34">
        <f t="shared" si="1"/>
        <v>5.510833333333334</v>
      </c>
    </row>
    <row r="38" spans="1:7" ht="54" customHeight="1">
      <c r="A38" s="140"/>
      <c r="B38" s="86" t="s">
        <v>577</v>
      </c>
      <c r="C38" s="87">
        <f>МР!D33</f>
        <v>5600</v>
      </c>
      <c r="D38" s="87">
        <f>МР!E33</f>
        <v>5600</v>
      </c>
      <c r="E38" s="87">
        <f>МР!F33</f>
        <v>5600</v>
      </c>
      <c r="F38" s="34">
        <f t="shared" si="0"/>
        <v>1</v>
      </c>
      <c r="G38" s="34">
        <f t="shared" si="1"/>
        <v>1</v>
      </c>
    </row>
    <row r="39" spans="1:7" ht="81" customHeight="1">
      <c r="A39" s="140"/>
      <c r="B39" s="86" t="s">
        <v>655</v>
      </c>
      <c r="C39" s="87">
        <f>МР!D35</f>
        <v>256.1</v>
      </c>
      <c r="D39" s="87">
        <f>МР!E35</f>
        <v>128.1</v>
      </c>
      <c r="E39" s="87">
        <f>МР!F35</f>
        <v>256.1</v>
      </c>
      <c r="F39" s="34">
        <f t="shared" si="0"/>
        <v>1</v>
      </c>
      <c r="G39" s="34">
        <f t="shared" si="1"/>
        <v>1.9992193598750978</v>
      </c>
    </row>
    <row r="40" spans="1:7" ht="84" customHeight="1">
      <c r="A40" s="140"/>
      <c r="B40" s="86" t="s">
        <v>656</v>
      </c>
      <c r="C40" s="87">
        <f>МР!D36</f>
        <v>2078.5</v>
      </c>
      <c r="D40" s="87">
        <f>МР!E36</f>
        <v>1039.3</v>
      </c>
      <c r="E40" s="87">
        <f>МР!F36</f>
        <v>1931.4</v>
      </c>
      <c r="F40" s="34">
        <f t="shared" si="0"/>
        <v>0.9292278085157566</v>
      </c>
      <c r="G40" s="34">
        <f t="shared" si="1"/>
        <v>1.8583662080246321</v>
      </c>
    </row>
    <row r="41" spans="1:7" ht="84" customHeight="1">
      <c r="A41" s="140"/>
      <c r="B41" s="86" t="s">
        <v>675</v>
      </c>
      <c r="C41" s="225">
        <f>'МО г.Ртищево'!D28</f>
        <v>-63</v>
      </c>
      <c r="D41" s="225">
        <f>'МО г.Ртищево'!E28</f>
        <v>-63</v>
      </c>
      <c r="E41" s="225">
        <f>'МО г.Ртищево'!F28</f>
        <v>-63</v>
      </c>
      <c r="F41" s="34">
        <f t="shared" si="0"/>
        <v>1</v>
      </c>
      <c r="G41" s="34">
        <f t="shared" si="1"/>
        <v>1</v>
      </c>
    </row>
    <row r="42" spans="1:7" ht="18.75">
      <c r="A42" s="140"/>
      <c r="B42" s="86" t="s">
        <v>23</v>
      </c>
      <c r="C42" s="87">
        <f>C4+C28</f>
        <v>957275.6</v>
      </c>
      <c r="D42" s="87">
        <f>МР!E37</f>
        <v>587479.8999999999</v>
      </c>
      <c r="E42" s="87">
        <f>E4+E28</f>
        <v>968315.3000000002</v>
      </c>
      <c r="F42" s="34">
        <f t="shared" si="0"/>
        <v>1.0115324155342518</v>
      </c>
      <c r="G42" s="34">
        <f t="shared" si="1"/>
        <v>1.6482526466011864</v>
      </c>
    </row>
    <row r="43" spans="1:7" ht="18.75">
      <c r="A43" s="140"/>
      <c r="B43" s="94" t="s">
        <v>172</v>
      </c>
      <c r="C43" s="87">
        <v>6666.5</v>
      </c>
      <c r="D43" s="87">
        <v>5063.7</v>
      </c>
      <c r="E43" s="87">
        <v>6666.5</v>
      </c>
      <c r="F43" s="34">
        <f t="shared" si="0"/>
        <v>1</v>
      </c>
      <c r="G43" s="34">
        <f t="shared" si="1"/>
        <v>1.316527440409187</v>
      </c>
    </row>
    <row r="44" spans="1:7" ht="18.75">
      <c r="A44" s="140"/>
      <c r="B44" s="226" t="s">
        <v>173</v>
      </c>
      <c r="C44" s="87">
        <f>C42-C43</f>
        <v>950609.1</v>
      </c>
      <c r="D44" s="87">
        <f>D42-D43</f>
        <v>582416.2</v>
      </c>
      <c r="E44" s="87">
        <f>E42-E43</f>
        <v>961648.8000000002</v>
      </c>
      <c r="F44" s="34">
        <f t="shared" si="0"/>
        <v>1.0116132908889681</v>
      </c>
      <c r="G44" s="34">
        <f t="shared" si="1"/>
        <v>1.6511367643963204</v>
      </c>
    </row>
    <row r="45" spans="1:7" ht="18.75" hidden="1">
      <c r="A45" s="140"/>
      <c r="B45" s="86" t="s">
        <v>92</v>
      </c>
      <c r="C45" s="87">
        <f>C4</f>
        <v>303894.9</v>
      </c>
      <c r="D45" s="87">
        <f>D4</f>
        <v>192956.8</v>
      </c>
      <c r="E45" s="87">
        <f>E4</f>
        <v>321204.1000000001</v>
      </c>
      <c r="F45" s="34">
        <f>E45/C45</f>
        <v>1.056957849572336</v>
      </c>
      <c r="G45" s="34">
        <f>E45/D45</f>
        <v>1.6646425521152928</v>
      </c>
    </row>
    <row r="46" spans="1:7" ht="12.75">
      <c r="A46" s="77"/>
      <c r="B46" s="72"/>
      <c r="C46" s="72"/>
      <c r="D46" s="72"/>
      <c r="E46" s="72"/>
      <c r="F46" s="72"/>
      <c r="G46" s="73"/>
    </row>
    <row r="47" spans="1:7" ht="15" customHeight="1">
      <c r="A47" s="166" t="s">
        <v>133</v>
      </c>
      <c r="B47" s="167" t="s">
        <v>24</v>
      </c>
      <c r="C47" s="91" t="s">
        <v>3</v>
      </c>
      <c r="D47" s="67" t="s">
        <v>633</v>
      </c>
      <c r="E47" s="91" t="s">
        <v>4</v>
      </c>
      <c r="F47" s="67" t="s">
        <v>262</v>
      </c>
      <c r="G47" s="67" t="s">
        <v>634</v>
      </c>
    </row>
    <row r="48" spans="1:7" ht="24.75" customHeight="1">
      <c r="A48" s="166"/>
      <c r="B48" s="167"/>
      <c r="C48" s="91"/>
      <c r="D48" s="68"/>
      <c r="E48" s="91"/>
      <c r="F48" s="68"/>
      <c r="G48" s="68"/>
    </row>
    <row r="49" spans="1:7" ht="21" customHeight="1">
      <c r="A49" s="88" t="s">
        <v>56</v>
      </c>
      <c r="B49" s="83" t="s">
        <v>25</v>
      </c>
      <c r="C49" s="85">
        <f>+C51+C53+C54+C55+C50+C52</f>
        <v>84917.8</v>
      </c>
      <c r="D49" s="85">
        <f>+D51+D53+D54+D55+D50+D52</f>
        <v>63703.700000000004</v>
      </c>
      <c r="E49" s="85">
        <f>+E51+E53+E54+E55+E50+E52</f>
        <v>78627.4</v>
      </c>
      <c r="F49" s="34">
        <f>E49/C49</f>
        <v>0.9259236579374406</v>
      </c>
      <c r="G49" s="34">
        <f>E49/D49</f>
        <v>1.2342673973411276</v>
      </c>
    </row>
    <row r="50" spans="1:7" ht="17.25" customHeight="1">
      <c r="A50" s="88" t="s">
        <v>57</v>
      </c>
      <c r="B50" s="227" t="s">
        <v>241</v>
      </c>
      <c r="C50" s="85">
        <f>МР!D43</f>
        <v>2397.8</v>
      </c>
      <c r="D50" s="85">
        <f>МР!E43</f>
        <v>1799</v>
      </c>
      <c r="E50" s="85">
        <f>МР!F43</f>
        <v>2088.2</v>
      </c>
      <c r="F50" s="34">
        <f aca="true" t="shared" si="2" ref="F50:F113">E50/C50</f>
        <v>0.8708816415047125</v>
      </c>
      <c r="G50" s="34">
        <f aca="true" t="shared" si="3" ref="G50:G113">E50/D50</f>
        <v>1.1607559755419676</v>
      </c>
    </row>
    <row r="51" spans="1:8" s="17" customFormat="1" ht="31.5">
      <c r="A51" s="136" t="s">
        <v>59</v>
      </c>
      <c r="B51" s="227" t="s">
        <v>259</v>
      </c>
      <c r="C51" s="133">
        <f>МР!D44+'Кр-звезда'!D36+Макарово!D39+Октябрьский!D35+Салтыковка!D35+Урусово!D37+'Ш-Голицыно'!D33+'МО г.Ртищево'!D37</f>
        <v>47048.40000000001</v>
      </c>
      <c r="D51" s="133">
        <f>МР!E44+'Кр-звезда'!E36+Макарово!E39+Октябрьский!E35+Салтыковка!E35+Урусово!E37+'Ш-Голицыно'!E33+'МО г.Ртищево'!E37</f>
        <v>34742.00000000001</v>
      </c>
      <c r="E51" s="133">
        <f>МР!F44+'Кр-звезда'!F36+Макарово!F39+Октябрьский!F35+Салтыковка!F35+Урусово!F37+'Ш-Голицыно'!F33+'МО г.Ртищево'!F37</f>
        <v>43859.50000000001</v>
      </c>
      <c r="F51" s="34">
        <f t="shared" si="2"/>
        <v>0.9322208619209155</v>
      </c>
      <c r="G51" s="34">
        <f t="shared" si="3"/>
        <v>1.2624345172989464</v>
      </c>
      <c r="H51" s="33"/>
    </row>
    <row r="52" spans="1:8" s="17" customFormat="1" ht="31.5">
      <c r="A52" s="136" t="s">
        <v>185</v>
      </c>
      <c r="B52" s="227" t="s">
        <v>686</v>
      </c>
      <c r="C52" s="133">
        <f>МР!D46</f>
        <v>7.4</v>
      </c>
      <c r="D52" s="133">
        <f>МР!E46</f>
        <v>0</v>
      </c>
      <c r="E52" s="133">
        <f>МР!F46</f>
        <v>7.4</v>
      </c>
      <c r="F52" s="34">
        <f t="shared" si="2"/>
        <v>1</v>
      </c>
      <c r="G52" s="34">
        <v>0</v>
      </c>
      <c r="H52" s="33"/>
    </row>
    <row r="53" spans="1:8" s="17" customFormat="1" ht="31.5">
      <c r="A53" s="136" t="s">
        <v>60</v>
      </c>
      <c r="B53" s="227" t="s">
        <v>260</v>
      </c>
      <c r="C53" s="133">
        <f>МР!D47</f>
        <v>9383.7</v>
      </c>
      <c r="D53" s="133">
        <f>МР!E47</f>
        <v>6949.7</v>
      </c>
      <c r="E53" s="133">
        <f>МР!F47</f>
        <v>9244.3</v>
      </c>
      <c r="F53" s="34">
        <f t="shared" si="2"/>
        <v>0.9851444526146401</v>
      </c>
      <c r="G53" s="34">
        <f t="shared" si="3"/>
        <v>1.3301725254327523</v>
      </c>
      <c r="H53" s="33"/>
    </row>
    <row r="54" spans="1:8" s="17" customFormat="1" ht="31.5">
      <c r="A54" s="136" t="s">
        <v>61</v>
      </c>
      <c r="B54" s="227" t="s">
        <v>27</v>
      </c>
      <c r="C54" s="133">
        <f>МР!D49+'МО г.Ртищево'!D40+'Кр-звезда'!D39+Макарово!D42+Октябрьский!D39+Салтыковка!D38+Урусово!D40+'Ш-Голицыно'!D36</f>
        <v>150</v>
      </c>
      <c r="D54" s="133">
        <f>МР!E49+'МО г.Ртищево'!E40+'Кр-звезда'!E39+Макарово!E42+Октябрьский!E39+Салтыковка!E38+Урусово!E40+'Ш-Голицыно'!E36</f>
        <v>0</v>
      </c>
      <c r="E54" s="133">
        <f>МР!F49+'МО г.Ртищево'!F40+'Кр-звезда'!F39+Макарово!F42+Октябрьский!F39+Салтыковка!F38+Урусово!F40+'Ш-Голицыно'!F36</f>
        <v>0</v>
      </c>
      <c r="F54" s="34">
        <f t="shared" si="2"/>
        <v>0</v>
      </c>
      <c r="G54" s="34">
        <v>0</v>
      </c>
      <c r="H54" s="33"/>
    </row>
    <row r="55" spans="1:8" s="17" customFormat="1" ht="31.5">
      <c r="A55" s="136" t="s">
        <v>110</v>
      </c>
      <c r="B55" s="227" t="s">
        <v>28</v>
      </c>
      <c r="C55" s="133">
        <f>C56++C57+C58+C59+C60+C61+C62+C63</f>
        <v>25930.5</v>
      </c>
      <c r="D55" s="133">
        <f>D56++D57+D58+D59+D60+D61+D62+D63</f>
        <v>20213</v>
      </c>
      <c r="E55" s="133">
        <f>E56++E57+E58+E59+E60+E61+E62+E63</f>
        <v>23427.999999999996</v>
      </c>
      <c r="F55" s="34">
        <f t="shared" si="2"/>
        <v>0.9034920267638494</v>
      </c>
      <c r="G55" s="34">
        <f t="shared" si="3"/>
        <v>1.1590560530351752</v>
      </c>
      <c r="H55" s="33"/>
    </row>
    <row r="56" spans="1:7" ht="18.75">
      <c r="A56" s="84"/>
      <c r="B56" s="86" t="s">
        <v>129</v>
      </c>
      <c r="C56" s="87">
        <f>МР!D51+'МО г.Ртищево'!D42+'МО г.Ртищево'!D46</f>
        <v>15160.5</v>
      </c>
      <c r="D56" s="87">
        <f>МР!E51+'МО г.Ртищево'!E42+'МО г.Ртищево'!E46</f>
        <v>10743.7</v>
      </c>
      <c r="E56" s="87">
        <f>МР!F51+'МО г.Ртищево'!F42+'МО г.Ртищево'!F46</f>
        <v>13650.9</v>
      </c>
      <c r="F56" s="34">
        <f t="shared" si="2"/>
        <v>0.9004254477095083</v>
      </c>
      <c r="G56" s="34">
        <f t="shared" si="3"/>
        <v>1.270595791021715</v>
      </c>
    </row>
    <row r="57" spans="1:7" ht="18.75">
      <c r="A57" s="84"/>
      <c r="B57" s="86" t="s">
        <v>29</v>
      </c>
      <c r="C57" s="87">
        <f>'Кр-звезда'!D41+Макарово!D44+Октябрьский!D43+Салтыковка!D40+Урусово!D42+'Ш-Голицыно'!D38+МР!D52+'МО г.Ртищево'!D45</f>
        <v>208</v>
      </c>
      <c r="D57" s="87">
        <f>'Кр-звезда'!E41+Макарово!E44+Октябрьский!E43+Салтыковка!E40+Урусово!E42+'Ш-Голицыно'!E38+МР!E52+'МО г.Ртищево'!E45</f>
        <v>193.6</v>
      </c>
      <c r="E57" s="87">
        <f>'Кр-звезда'!F41+Макарово!F44+Октябрьский!F43+Салтыковка!F40+Урусово!F42+'Ш-Голицыно'!F38+МР!F52+'МО г.Ртищево'!F45</f>
        <v>186.29999999999998</v>
      </c>
      <c r="F57" s="34">
        <f t="shared" si="2"/>
        <v>0.8956730769230768</v>
      </c>
      <c r="G57" s="34">
        <f t="shared" si="3"/>
        <v>0.962293388429752</v>
      </c>
    </row>
    <row r="58" spans="1:7" ht="18.75">
      <c r="A58" s="84"/>
      <c r="B58" s="86" t="s">
        <v>243</v>
      </c>
      <c r="C58" s="87">
        <f>МР!D54</f>
        <v>4737.1</v>
      </c>
      <c r="D58" s="87">
        <f>МР!E54</f>
        <v>3835.3</v>
      </c>
      <c r="E58" s="87">
        <f>МР!F54</f>
        <v>4385</v>
      </c>
      <c r="F58" s="34">
        <f t="shared" si="2"/>
        <v>0.9256718245339975</v>
      </c>
      <c r="G58" s="34">
        <f t="shared" si="3"/>
        <v>1.1433264672906942</v>
      </c>
    </row>
    <row r="59" spans="1:7" ht="20.25" customHeight="1">
      <c r="A59" s="84"/>
      <c r="B59" s="86" t="s">
        <v>175</v>
      </c>
      <c r="C59" s="228">
        <f>'МО г.Ртищево'!D48</f>
        <v>233</v>
      </c>
      <c r="D59" s="228">
        <f>'МО г.Ртищево'!E48</f>
        <v>233</v>
      </c>
      <c r="E59" s="228">
        <f>'МО г.Ртищево'!F48</f>
        <v>233</v>
      </c>
      <c r="F59" s="34">
        <f t="shared" si="2"/>
        <v>1</v>
      </c>
      <c r="G59" s="34">
        <f t="shared" si="3"/>
        <v>1</v>
      </c>
    </row>
    <row r="60" spans="1:7" ht="37.5" customHeight="1">
      <c r="A60" s="84"/>
      <c r="B60" s="99" t="s">
        <v>242</v>
      </c>
      <c r="C60" s="228">
        <f>МР!D55</f>
        <v>3647.9</v>
      </c>
      <c r="D60" s="228">
        <f>МР!E55</f>
        <v>4033.9</v>
      </c>
      <c r="E60" s="228">
        <f>МР!F55</f>
        <v>3406.3</v>
      </c>
      <c r="F60" s="34">
        <f t="shared" si="2"/>
        <v>0.9337701143123441</v>
      </c>
      <c r="G60" s="34">
        <f t="shared" si="3"/>
        <v>0.844418552765314</v>
      </c>
    </row>
    <row r="61" spans="1:7" ht="40.5" customHeight="1">
      <c r="A61" s="84"/>
      <c r="B61" s="99" t="s">
        <v>160</v>
      </c>
      <c r="C61" s="228">
        <f>МР!D53+'Кр-звезда'!D42+Макарово!D45+Урусово!D43+'Ш-Голицыно'!D39+Октябрьский!D41+Салтыковка!D41+'МО г.Ртищево'!D47</f>
        <v>343.2</v>
      </c>
      <c r="D61" s="228">
        <f>МР!E53+'Кр-звезда'!E42+Макарово!E45+Урусово!E43+'Ш-Голицыно'!E39+Октябрьский!E41+Салтыковка!E41+'МО г.Ртищево'!E47</f>
        <v>268.6</v>
      </c>
      <c r="E61" s="228">
        <f>МР!F53+'Кр-звезда'!F42+Макарово!F45+Урусово!F43+'Ш-Голицыно'!F39+Октябрьский!F41+Салтыковка!F41+'МО г.Ртищево'!F47</f>
        <v>214.7</v>
      </c>
      <c r="F61" s="34">
        <f t="shared" si="2"/>
        <v>0.6255827505827506</v>
      </c>
      <c r="G61" s="34">
        <f t="shared" si="3"/>
        <v>0.7993298585256886</v>
      </c>
    </row>
    <row r="62" spans="1:7" ht="35.25" customHeight="1">
      <c r="A62" s="84"/>
      <c r="B62" s="99" t="s">
        <v>254</v>
      </c>
      <c r="C62" s="228">
        <f>Салтыковка!D43+'Ш-Голицыно'!D40+Урусово!D44</f>
        <v>177.5</v>
      </c>
      <c r="D62" s="228">
        <f>Салтыковка!E43+'Ш-Голицыно'!E40+Урусово!E44</f>
        <v>200.3</v>
      </c>
      <c r="E62" s="228">
        <f>Салтыковка!F43+'Ш-Голицыно'!F40+Урусово!F44</f>
        <v>126.5</v>
      </c>
      <c r="F62" s="34">
        <f t="shared" si="2"/>
        <v>0.7126760563380282</v>
      </c>
      <c r="G62" s="34">
        <f t="shared" si="3"/>
        <v>0.6315526709935096</v>
      </c>
    </row>
    <row r="63" spans="1:7" ht="35.25" customHeight="1">
      <c r="A63" s="84"/>
      <c r="B63" s="99" t="s">
        <v>276</v>
      </c>
      <c r="C63" s="228">
        <f>МР!D56+'МО г.Ртищево'!D44+Урусово!D45</f>
        <v>1423.3</v>
      </c>
      <c r="D63" s="228">
        <f>МР!E56+'МО г.Ртищево'!E44+Урусово!E45</f>
        <v>704.6</v>
      </c>
      <c r="E63" s="228">
        <f>МР!F56+'МО г.Ртищево'!F44+Урусово!F45</f>
        <v>1225.3</v>
      </c>
      <c r="F63" s="34">
        <f t="shared" si="2"/>
        <v>0.8608866718190121</v>
      </c>
      <c r="G63" s="34">
        <f t="shared" si="3"/>
        <v>1.7390008515469768</v>
      </c>
    </row>
    <row r="64" spans="1:7" ht="21" customHeight="1">
      <c r="A64" s="88" t="s">
        <v>93</v>
      </c>
      <c r="B64" s="83" t="s">
        <v>88</v>
      </c>
      <c r="C64" s="85">
        <f>C65</f>
        <v>995</v>
      </c>
      <c r="D64" s="85">
        <f>D65</f>
        <v>746.7</v>
      </c>
      <c r="E64" s="85">
        <f>E65</f>
        <v>995</v>
      </c>
      <c r="F64" s="34">
        <f t="shared" si="2"/>
        <v>1</v>
      </c>
      <c r="G64" s="34">
        <f t="shared" si="3"/>
        <v>1.3325297977768849</v>
      </c>
    </row>
    <row r="65" spans="1:8" s="17" customFormat="1" ht="31.5">
      <c r="A65" s="136" t="s">
        <v>94</v>
      </c>
      <c r="B65" s="227" t="s">
        <v>89</v>
      </c>
      <c r="C65" s="133">
        <f>'Кр-звезда'!D46+Макарово!D49+Октябрьский!D46+Салтыковка!D45+Урусово!D47+'Ш-Голицыно'!D43</f>
        <v>995</v>
      </c>
      <c r="D65" s="133">
        <f>'Кр-звезда'!E46+Макарово!E49+Октябрьский!E46+Салтыковка!E45+Урусово!E47+'Ш-Голицыно'!E43</f>
        <v>746.7</v>
      </c>
      <c r="E65" s="133">
        <f>'Кр-звезда'!F46+Макарово!F49+Октябрьский!F46+Салтыковка!F45+Урусово!F47+'Ш-Голицыно'!F43</f>
        <v>995</v>
      </c>
      <c r="F65" s="34">
        <f t="shared" si="2"/>
        <v>1</v>
      </c>
      <c r="G65" s="34">
        <f t="shared" si="3"/>
        <v>1.3325297977768849</v>
      </c>
      <c r="H65" s="33"/>
    </row>
    <row r="66" spans="1:7" ht="21" customHeight="1">
      <c r="A66" s="88" t="s">
        <v>62</v>
      </c>
      <c r="B66" s="83" t="s">
        <v>30</v>
      </c>
      <c r="C66" s="85">
        <f>C69+C67</f>
        <v>1427.7</v>
      </c>
      <c r="D66" s="85">
        <f>D69+D67</f>
        <v>1273.8</v>
      </c>
      <c r="E66" s="85">
        <f>E69+E67</f>
        <v>1176.6</v>
      </c>
      <c r="F66" s="34">
        <f t="shared" si="2"/>
        <v>0.8241227148560621</v>
      </c>
      <c r="G66" s="34">
        <f t="shared" si="3"/>
        <v>0.9236928874234573</v>
      </c>
    </row>
    <row r="67" spans="1:7" ht="21" customHeight="1">
      <c r="A67" s="88" t="s">
        <v>95</v>
      </c>
      <c r="B67" s="83" t="s">
        <v>90</v>
      </c>
      <c r="C67" s="85">
        <f>C68</f>
        <v>543.5</v>
      </c>
      <c r="D67" s="85">
        <f>D68</f>
        <v>770.6</v>
      </c>
      <c r="E67" s="85">
        <f>E68</f>
        <v>420.40000000000003</v>
      </c>
      <c r="F67" s="34">
        <f t="shared" si="2"/>
        <v>0.7735050597976082</v>
      </c>
      <c r="G67" s="34">
        <f t="shared" si="3"/>
        <v>0.5455489229172074</v>
      </c>
    </row>
    <row r="68" spans="1:7" ht="51" customHeight="1">
      <c r="A68" s="88"/>
      <c r="B68" s="86" t="s">
        <v>590</v>
      </c>
      <c r="C68" s="85">
        <f>'Кр-звезда'!D48+Макарово!D51+Октябрьский!D48+Салтыковка!D47+Урусово!D49+'Ш-Голицыно'!D45+'МО г.Ртищево'!D50</f>
        <v>543.5</v>
      </c>
      <c r="D68" s="85">
        <f>'Кр-звезда'!E48+Макарово!E51+Октябрьский!E48+Салтыковка!E47+Урусово!E49+'Ш-Голицыно'!E45+'МО г.Ртищево'!E50</f>
        <v>770.6</v>
      </c>
      <c r="E68" s="85">
        <f>'Кр-звезда'!F48+Макарово!F51+Октябрьский!F48+Салтыковка!F47+Урусово!F49+'Ш-Голицыно'!F45+'МО г.Ртищево'!F50</f>
        <v>420.40000000000003</v>
      </c>
      <c r="F68" s="34">
        <f t="shared" si="2"/>
        <v>0.7735050597976082</v>
      </c>
      <c r="G68" s="34">
        <f t="shared" si="3"/>
        <v>0.5455489229172074</v>
      </c>
    </row>
    <row r="69" spans="1:8" s="17" customFormat="1" ht="39.75" customHeight="1">
      <c r="A69" s="136" t="s">
        <v>132</v>
      </c>
      <c r="B69" s="227" t="s">
        <v>152</v>
      </c>
      <c r="C69" s="133">
        <f>C70+C75+C74</f>
        <v>884.2</v>
      </c>
      <c r="D69" s="133">
        <f>D70+D75+D74</f>
        <v>503.2</v>
      </c>
      <c r="E69" s="133">
        <f>E70+E75+E74</f>
        <v>756.1999999999999</v>
      </c>
      <c r="F69" s="34">
        <f t="shared" si="2"/>
        <v>0.8552363718615696</v>
      </c>
      <c r="G69" s="34">
        <f t="shared" si="3"/>
        <v>1.5027821939586645</v>
      </c>
      <c r="H69" s="33"/>
    </row>
    <row r="70" spans="1:7" ht="93.75" customHeight="1">
      <c r="A70" s="84"/>
      <c r="B70" s="86" t="s">
        <v>266</v>
      </c>
      <c r="C70" s="87">
        <f>C71+C72+C73</f>
        <v>645</v>
      </c>
      <c r="D70" s="87">
        <f>D71+D72+D73</f>
        <v>414</v>
      </c>
      <c r="E70" s="87">
        <f>E71+E72+E73</f>
        <v>587.3</v>
      </c>
      <c r="F70" s="34">
        <f t="shared" si="2"/>
        <v>0.9105426356589147</v>
      </c>
      <c r="G70" s="34">
        <f t="shared" si="3"/>
        <v>1.418599033816425</v>
      </c>
    </row>
    <row r="71" spans="1:7" ht="35.25" customHeight="1">
      <c r="A71" s="84"/>
      <c r="B71" s="94" t="s">
        <v>230</v>
      </c>
      <c r="C71" s="87">
        <f>'МО г.Ртищево'!D57</f>
        <v>65</v>
      </c>
      <c r="D71" s="87">
        <f>'МО г.Ртищево'!E57</f>
        <v>5</v>
      </c>
      <c r="E71" s="87">
        <f>'МО г.Ртищево'!F57</f>
        <v>59.5</v>
      </c>
      <c r="F71" s="34">
        <f t="shared" si="2"/>
        <v>0.9153846153846154</v>
      </c>
      <c r="G71" s="34">
        <f t="shared" si="3"/>
        <v>11.9</v>
      </c>
    </row>
    <row r="72" spans="1:7" ht="51.75" customHeight="1">
      <c r="A72" s="84"/>
      <c r="B72" s="94" t="s">
        <v>232</v>
      </c>
      <c r="C72" s="87">
        <f>'МО г.Ртищево'!D58</f>
        <v>570</v>
      </c>
      <c r="D72" s="87">
        <f>'МО г.Ртищево'!E58</f>
        <v>399</v>
      </c>
      <c r="E72" s="87">
        <f>'МО г.Ртищево'!F58</f>
        <v>517.8</v>
      </c>
      <c r="F72" s="34">
        <f t="shared" si="2"/>
        <v>0.9084210526315789</v>
      </c>
      <c r="G72" s="34">
        <f t="shared" si="3"/>
        <v>1.2977443609022554</v>
      </c>
    </row>
    <row r="73" spans="1:7" ht="34.5" customHeight="1">
      <c r="A73" s="84"/>
      <c r="B73" s="94" t="s">
        <v>236</v>
      </c>
      <c r="C73" s="87">
        <f>'МО г.Ртищево'!D60</f>
        <v>10</v>
      </c>
      <c r="D73" s="87">
        <f>'МО г.Ртищево'!E60</f>
        <v>10</v>
      </c>
      <c r="E73" s="87">
        <f>'МО г.Ртищево'!F60</f>
        <v>10</v>
      </c>
      <c r="F73" s="34">
        <f t="shared" si="2"/>
        <v>1</v>
      </c>
      <c r="G73" s="34">
        <f t="shared" si="3"/>
        <v>1</v>
      </c>
    </row>
    <row r="74" spans="1:7" ht="34.5" customHeight="1">
      <c r="A74" s="84"/>
      <c r="B74" s="94" t="s">
        <v>677</v>
      </c>
      <c r="C74" s="87">
        <f>МР!D63</f>
        <v>150</v>
      </c>
      <c r="D74" s="87">
        <f>МР!E63</f>
        <v>0</v>
      </c>
      <c r="E74" s="87">
        <f>МР!F63</f>
        <v>149.1</v>
      </c>
      <c r="F74" s="34">
        <f t="shared" si="2"/>
        <v>0.994</v>
      </c>
      <c r="G74" s="34">
        <v>0</v>
      </c>
    </row>
    <row r="75" spans="1:7" ht="34.5" customHeight="1">
      <c r="A75" s="84"/>
      <c r="B75" s="94" t="s">
        <v>276</v>
      </c>
      <c r="C75" s="87">
        <f>'Кр-звезда'!D56+Салтыковка!D51+'Ш-Голицыно'!D52+Макарово!D54</f>
        <v>89.2</v>
      </c>
      <c r="D75" s="87">
        <f>'Кр-звезда'!E56+Салтыковка!E51+'Ш-Голицыно'!E52+Макарово!E54</f>
        <v>89.2</v>
      </c>
      <c r="E75" s="87">
        <f>'Кр-звезда'!F56+Салтыковка!F51+'Ш-Голицыно'!F52+Макарово!F54</f>
        <v>19.8</v>
      </c>
      <c r="F75" s="34">
        <f t="shared" si="2"/>
        <v>0.2219730941704036</v>
      </c>
      <c r="G75" s="34">
        <f t="shared" si="3"/>
        <v>0.2219730941704036</v>
      </c>
    </row>
    <row r="76" spans="1:7" ht="22.5" customHeight="1">
      <c r="A76" s="88" t="s">
        <v>63</v>
      </c>
      <c r="B76" s="83" t="s">
        <v>31</v>
      </c>
      <c r="C76" s="85">
        <f>C82+C84+C88+C125+C77</f>
        <v>78728.09999999999</v>
      </c>
      <c r="D76" s="85">
        <f>D82+D84+D88+D125+D77</f>
        <v>63306.2</v>
      </c>
      <c r="E76" s="85">
        <f>E82+E84+E88+E125+E77</f>
        <v>76721.09999999999</v>
      </c>
      <c r="F76" s="34">
        <f t="shared" si="2"/>
        <v>0.9745071962869675</v>
      </c>
      <c r="G76" s="34">
        <f t="shared" si="3"/>
        <v>1.2119049950873688</v>
      </c>
    </row>
    <row r="77" spans="1:7" ht="22.5" customHeight="1">
      <c r="A77" s="88" t="s">
        <v>555</v>
      </c>
      <c r="B77" s="86" t="s">
        <v>556</v>
      </c>
      <c r="C77" s="85">
        <f>C78</f>
        <v>61</v>
      </c>
      <c r="D77" s="85">
        <f>D78</f>
        <v>61</v>
      </c>
      <c r="E77" s="85">
        <f>E78</f>
        <v>58.2</v>
      </c>
      <c r="F77" s="34">
        <f t="shared" si="2"/>
        <v>0.9540983606557377</v>
      </c>
      <c r="G77" s="34">
        <f t="shared" si="3"/>
        <v>0.9540983606557377</v>
      </c>
    </row>
    <row r="78" spans="1:7" ht="52.5" customHeight="1">
      <c r="A78" s="88"/>
      <c r="B78" s="86" t="s">
        <v>563</v>
      </c>
      <c r="C78" s="85">
        <f>C79+C80+C81</f>
        <v>61</v>
      </c>
      <c r="D78" s="85">
        <f>D79+D80+D81</f>
        <v>61</v>
      </c>
      <c r="E78" s="85">
        <f>E79+E80+E81</f>
        <v>58.2</v>
      </c>
      <c r="F78" s="34">
        <f t="shared" si="2"/>
        <v>0.9540983606557377</v>
      </c>
      <c r="G78" s="34">
        <f t="shared" si="3"/>
        <v>0.9540983606557377</v>
      </c>
    </row>
    <row r="79" spans="1:7" ht="18.75" customHeight="1">
      <c r="A79" s="88"/>
      <c r="B79" s="86" t="s">
        <v>558</v>
      </c>
      <c r="C79" s="87">
        <f>МР!D67</f>
        <v>15.3</v>
      </c>
      <c r="D79" s="87">
        <f>МР!E67</f>
        <v>10</v>
      </c>
      <c r="E79" s="87">
        <f>МР!F67</f>
        <v>12.5</v>
      </c>
      <c r="F79" s="34">
        <f t="shared" si="2"/>
        <v>0.8169934640522876</v>
      </c>
      <c r="G79" s="34">
        <f t="shared" si="3"/>
        <v>1.25</v>
      </c>
    </row>
    <row r="80" spans="1:7" ht="38.25" customHeight="1">
      <c r="A80" s="88"/>
      <c r="B80" s="86" t="s">
        <v>561</v>
      </c>
      <c r="C80" s="87">
        <f>МР!D68</f>
        <v>45.7</v>
      </c>
      <c r="D80" s="87">
        <f>МР!E68</f>
        <v>35</v>
      </c>
      <c r="E80" s="87">
        <f>МР!F68</f>
        <v>45.7</v>
      </c>
      <c r="F80" s="34">
        <f t="shared" si="2"/>
        <v>1</v>
      </c>
      <c r="G80" s="34">
        <f t="shared" si="3"/>
        <v>1.3057142857142858</v>
      </c>
    </row>
    <row r="81" spans="1:7" ht="32.25" customHeight="1" hidden="1">
      <c r="A81" s="88"/>
      <c r="B81" s="86" t="s">
        <v>562</v>
      </c>
      <c r="C81" s="87">
        <f>МР!D69</f>
        <v>0</v>
      </c>
      <c r="D81" s="87">
        <f>МР!E69</f>
        <v>16</v>
      </c>
      <c r="E81" s="87">
        <f>МР!F69</f>
        <v>0</v>
      </c>
      <c r="F81" s="34" t="e">
        <f t="shared" si="2"/>
        <v>#DIV/0!</v>
      </c>
      <c r="G81" s="34">
        <f t="shared" si="3"/>
        <v>0</v>
      </c>
    </row>
    <row r="82" spans="1:7" ht="22.5" customHeight="1">
      <c r="A82" s="88" t="s">
        <v>186</v>
      </c>
      <c r="B82" s="83" t="s">
        <v>245</v>
      </c>
      <c r="C82" s="85">
        <f>C83</f>
        <v>48.7</v>
      </c>
      <c r="D82" s="85">
        <f>D83</f>
        <v>35</v>
      </c>
      <c r="E82" s="85">
        <f>E83</f>
        <v>0</v>
      </c>
      <c r="F82" s="34">
        <f t="shared" si="2"/>
        <v>0</v>
      </c>
      <c r="G82" s="34">
        <f t="shared" si="3"/>
        <v>0</v>
      </c>
    </row>
    <row r="83" spans="1:7" ht="32.25" customHeight="1">
      <c r="A83" s="88"/>
      <c r="B83" s="86" t="s">
        <v>204</v>
      </c>
      <c r="C83" s="85">
        <f>МР!D71</f>
        <v>48.7</v>
      </c>
      <c r="D83" s="85">
        <f>МР!E71</f>
        <v>35</v>
      </c>
      <c r="E83" s="85">
        <f>МР!F71</f>
        <v>0</v>
      </c>
      <c r="F83" s="34">
        <f t="shared" si="2"/>
        <v>0</v>
      </c>
      <c r="G83" s="34">
        <f t="shared" si="3"/>
        <v>0</v>
      </c>
    </row>
    <row r="84" spans="1:7" ht="19.5" customHeight="1">
      <c r="A84" s="88" t="s">
        <v>219</v>
      </c>
      <c r="B84" s="83" t="s">
        <v>246</v>
      </c>
      <c r="C84" s="85">
        <f>C85+C87</f>
        <v>1383.1</v>
      </c>
      <c r="D84" s="85">
        <f>D85+D87</f>
        <v>854.1</v>
      </c>
      <c r="E84" s="85">
        <f>E85+E87</f>
        <v>885.1</v>
      </c>
      <c r="F84" s="34">
        <f t="shared" si="2"/>
        <v>0.6399392668642904</v>
      </c>
      <c r="G84" s="34">
        <f t="shared" si="3"/>
        <v>1.0362955157475706</v>
      </c>
    </row>
    <row r="85" spans="1:7" ht="31.5">
      <c r="A85" s="88"/>
      <c r="B85" s="103" t="s">
        <v>284</v>
      </c>
      <c r="C85" s="85">
        <f>C86</f>
        <v>8.1</v>
      </c>
      <c r="D85" s="85">
        <f>D86</f>
        <v>8.1</v>
      </c>
      <c r="E85" s="85">
        <f>E86</f>
        <v>8.1</v>
      </c>
      <c r="F85" s="34">
        <f t="shared" si="2"/>
        <v>1</v>
      </c>
      <c r="G85" s="34">
        <f t="shared" si="3"/>
        <v>1</v>
      </c>
    </row>
    <row r="86" spans="1:7" ht="67.5" customHeight="1">
      <c r="A86" s="88"/>
      <c r="B86" s="86" t="s">
        <v>286</v>
      </c>
      <c r="C86" s="85">
        <f>МР!D74+'МО г.Ртищево'!D64</f>
        <v>8.1</v>
      </c>
      <c r="D86" s="85">
        <f>МР!E74+'МО г.Ртищево'!E64</f>
        <v>8.1</v>
      </c>
      <c r="E86" s="85">
        <f>МР!F74+'МО г.Ртищево'!F64</f>
        <v>8.1</v>
      </c>
      <c r="F86" s="34">
        <f t="shared" si="2"/>
        <v>1</v>
      </c>
      <c r="G86" s="34">
        <f t="shared" si="3"/>
        <v>1</v>
      </c>
    </row>
    <row r="87" spans="1:7" ht="67.5" customHeight="1">
      <c r="A87" s="88"/>
      <c r="B87" s="86" t="s">
        <v>658</v>
      </c>
      <c r="C87" s="85">
        <f>МР!D75</f>
        <v>1375</v>
      </c>
      <c r="D87" s="85">
        <f>МР!E75</f>
        <v>846</v>
      </c>
      <c r="E87" s="85">
        <f>МР!F75</f>
        <v>877</v>
      </c>
      <c r="F87" s="34">
        <f t="shared" si="2"/>
        <v>0.6378181818181818</v>
      </c>
      <c r="G87" s="34">
        <f t="shared" si="3"/>
        <v>1.0366430260047281</v>
      </c>
    </row>
    <row r="88" spans="1:8" s="17" customFormat="1" ht="35.25" customHeight="1">
      <c r="A88" s="136" t="s">
        <v>101</v>
      </c>
      <c r="B88" s="227" t="s">
        <v>176</v>
      </c>
      <c r="C88" s="133">
        <f>C89+C92+C94+C108+C112+C119+C120+C122+C121</f>
        <v>72915.69999999998</v>
      </c>
      <c r="D88" s="133">
        <f>D89+D92+D94+D108+D112+D119+D120+D122+D121</f>
        <v>57525.2</v>
      </c>
      <c r="E88" s="133">
        <f>E89+E92+E94+E108+E112+E119+E120+E122+E121</f>
        <v>71746.69999999998</v>
      </c>
      <c r="F88" s="34">
        <f t="shared" si="2"/>
        <v>0.983967787458668</v>
      </c>
      <c r="G88" s="34">
        <f t="shared" si="3"/>
        <v>1.2472220870157773</v>
      </c>
      <c r="H88" s="33"/>
    </row>
    <row r="89" spans="1:8" s="17" customFormat="1" ht="49.5" customHeight="1">
      <c r="A89" s="136"/>
      <c r="B89" s="86" t="s">
        <v>228</v>
      </c>
      <c r="C89" s="133">
        <f>C90+C91</f>
        <v>900</v>
      </c>
      <c r="D89" s="133">
        <f>D90+D91</f>
        <v>882.5</v>
      </c>
      <c r="E89" s="133">
        <f>E90+E91</f>
        <v>899.6</v>
      </c>
      <c r="F89" s="34">
        <f t="shared" si="2"/>
        <v>0.9995555555555555</v>
      </c>
      <c r="G89" s="34">
        <f t="shared" si="3"/>
        <v>1.0193767705382437</v>
      </c>
      <c r="H89" s="33"/>
    </row>
    <row r="90" spans="1:8" s="17" customFormat="1" ht="98.25" customHeight="1">
      <c r="A90" s="136"/>
      <c r="B90" s="94" t="s">
        <v>341</v>
      </c>
      <c r="C90" s="133">
        <f>МР!D78+'МО г.Ртищево'!D67</f>
        <v>700</v>
      </c>
      <c r="D90" s="133">
        <f>МР!E78+'МО г.Ртищево'!E67</f>
        <v>682.5</v>
      </c>
      <c r="E90" s="133">
        <f>МР!F78+'МО г.Ртищево'!F67</f>
        <v>700</v>
      </c>
      <c r="F90" s="34">
        <f t="shared" si="2"/>
        <v>1</v>
      </c>
      <c r="G90" s="34">
        <f t="shared" si="3"/>
        <v>1.0256410256410255</v>
      </c>
      <c r="H90" s="33"/>
    </row>
    <row r="91" spans="1:8" s="17" customFormat="1" ht="56.25" customHeight="1">
      <c r="A91" s="136"/>
      <c r="B91" s="103" t="s">
        <v>343</v>
      </c>
      <c r="C91" s="133">
        <f>МР!D79</f>
        <v>200</v>
      </c>
      <c r="D91" s="133">
        <f>МР!E79</f>
        <v>200</v>
      </c>
      <c r="E91" s="133">
        <f>МР!F79</f>
        <v>199.6</v>
      </c>
      <c r="F91" s="34">
        <f t="shared" si="2"/>
        <v>0.998</v>
      </c>
      <c r="G91" s="34">
        <f t="shared" si="3"/>
        <v>0.998</v>
      </c>
      <c r="H91" s="33"/>
    </row>
    <row r="92" spans="1:8" s="17" customFormat="1" ht="69" customHeight="1">
      <c r="A92" s="136"/>
      <c r="B92" s="101" t="s">
        <v>350</v>
      </c>
      <c r="C92" s="133">
        <f>C93</f>
        <v>14649</v>
      </c>
      <c r="D92" s="133">
        <f>D93</f>
        <v>11959.8</v>
      </c>
      <c r="E92" s="133">
        <f>E93</f>
        <v>14648.5</v>
      </c>
      <c r="F92" s="34">
        <f t="shared" si="2"/>
        <v>0.9999658679773363</v>
      </c>
      <c r="G92" s="34">
        <f t="shared" si="3"/>
        <v>1.2248114516965167</v>
      </c>
      <c r="H92" s="33"/>
    </row>
    <row r="93" spans="1:8" s="17" customFormat="1" ht="83.25" customHeight="1">
      <c r="A93" s="136"/>
      <c r="B93" s="103" t="s">
        <v>345</v>
      </c>
      <c r="C93" s="133">
        <f>МР!D81</f>
        <v>14649</v>
      </c>
      <c r="D93" s="133">
        <f>МР!E81</f>
        <v>11959.8</v>
      </c>
      <c r="E93" s="133">
        <f>МР!F81</f>
        <v>14648.5</v>
      </c>
      <c r="F93" s="34">
        <f t="shared" si="2"/>
        <v>0.9999658679773363</v>
      </c>
      <c r="G93" s="34">
        <f t="shared" si="3"/>
        <v>1.2248114516965167</v>
      </c>
      <c r="H93" s="33"/>
    </row>
    <row r="94" spans="1:8" s="17" customFormat="1" ht="51.75" customHeight="1">
      <c r="A94" s="136"/>
      <c r="B94" s="101" t="s">
        <v>299</v>
      </c>
      <c r="C94" s="133">
        <f>C96+C97+C98+C99+C100+C101+C102+C103+C104+C105+C106+C95+C107</f>
        <v>32967.2</v>
      </c>
      <c r="D94" s="133">
        <f>D96+D97+D98+D99+D100+D101+D102+D103+D104+D105+D106+D95+D107</f>
        <v>28006.000000000004</v>
      </c>
      <c r="E94" s="133">
        <f>E96+E97+E98+E99+E100+E101+E102+E103+E104+E105+E106+E95+E107</f>
        <v>31993.799999999996</v>
      </c>
      <c r="F94" s="34">
        <f t="shared" si="2"/>
        <v>0.9704736829333398</v>
      </c>
      <c r="G94" s="34">
        <f t="shared" si="3"/>
        <v>1.1423909162322357</v>
      </c>
      <c r="H94" s="33"/>
    </row>
    <row r="95" spans="1:8" s="17" customFormat="1" ht="51.75" customHeight="1">
      <c r="A95" s="136"/>
      <c r="B95" s="103" t="s">
        <v>451</v>
      </c>
      <c r="C95" s="133">
        <f>МР!D83</f>
        <v>74.5</v>
      </c>
      <c r="D95" s="133">
        <f>МР!E83</f>
        <v>74.5</v>
      </c>
      <c r="E95" s="133">
        <f>МР!F83</f>
        <v>0</v>
      </c>
      <c r="F95" s="34">
        <f t="shared" si="2"/>
        <v>0</v>
      </c>
      <c r="G95" s="34">
        <f t="shared" si="3"/>
        <v>0</v>
      </c>
      <c r="H95" s="33"/>
    </row>
    <row r="96" spans="1:8" s="17" customFormat="1" ht="51.75" customHeight="1">
      <c r="A96" s="136"/>
      <c r="B96" s="103" t="s">
        <v>347</v>
      </c>
      <c r="C96" s="133">
        <f>МР!D84</f>
        <v>4436</v>
      </c>
      <c r="D96" s="133">
        <f>МР!E84</f>
        <v>3850</v>
      </c>
      <c r="E96" s="133">
        <f>МР!F84</f>
        <v>4435.5</v>
      </c>
      <c r="F96" s="34">
        <f t="shared" si="2"/>
        <v>0.9998872858431019</v>
      </c>
      <c r="G96" s="34">
        <f t="shared" si="3"/>
        <v>1.152077922077922</v>
      </c>
      <c r="H96" s="33"/>
    </row>
    <row r="97" spans="1:8" s="17" customFormat="1" ht="39.75" customHeight="1">
      <c r="A97" s="136"/>
      <c r="B97" s="103" t="s">
        <v>352</v>
      </c>
      <c r="C97" s="133">
        <f>МР!D85+'МО г.Ртищево'!D70</f>
        <v>3427.7</v>
      </c>
      <c r="D97" s="133">
        <f>МР!E85+'МО г.Ртищево'!E70</f>
        <v>2904.8999999999996</v>
      </c>
      <c r="E97" s="133">
        <f>МР!F85+'МО г.Ртищево'!F70</f>
        <v>3426.7</v>
      </c>
      <c r="F97" s="34">
        <f t="shared" si="2"/>
        <v>0.9997082591825422</v>
      </c>
      <c r="G97" s="34">
        <f t="shared" si="3"/>
        <v>1.1796275259045064</v>
      </c>
      <c r="H97" s="33"/>
    </row>
    <row r="98" spans="1:8" s="17" customFormat="1" ht="38.25" customHeight="1">
      <c r="A98" s="136"/>
      <c r="B98" s="103" t="s">
        <v>353</v>
      </c>
      <c r="C98" s="133">
        <f>МР!D86</f>
        <v>2674</v>
      </c>
      <c r="D98" s="133">
        <f>МР!E86</f>
        <v>1600</v>
      </c>
      <c r="E98" s="133">
        <f>МР!F86</f>
        <v>2004.5</v>
      </c>
      <c r="F98" s="34">
        <f t="shared" si="2"/>
        <v>0.7496260284218399</v>
      </c>
      <c r="G98" s="34">
        <f t="shared" si="3"/>
        <v>1.2528125</v>
      </c>
      <c r="H98" s="33"/>
    </row>
    <row r="99" spans="1:8" s="17" customFormat="1" ht="56.25" customHeight="1">
      <c r="A99" s="136"/>
      <c r="B99" s="103" t="s">
        <v>250</v>
      </c>
      <c r="C99" s="133">
        <f>МР!D87</f>
        <v>10571.5</v>
      </c>
      <c r="D99" s="133">
        <f>МР!E87</f>
        <v>10571.5</v>
      </c>
      <c r="E99" s="133">
        <f>МР!F87</f>
        <v>10466</v>
      </c>
      <c r="F99" s="34">
        <f t="shared" si="2"/>
        <v>0.990020337700421</v>
      </c>
      <c r="G99" s="34">
        <f t="shared" si="3"/>
        <v>0.990020337700421</v>
      </c>
      <c r="H99" s="33"/>
    </row>
    <row r="100" spans="1:7" ht="69" customHeight="1">
      <c r="A100" s="84"/>
      <c r="B100" s="103" t="s">
        <v>252</v>
      </c>
      <c r="C100" s="133">
        <f>МР!D88</f>
        <v>105.7</v>
      </c>
      <c r="D100" s="133">
        <f>МР!E88</f>
        <v>87.2</v>
      </c>
      <c r="E100" s="133">
        <f>МР!F88</f>
        <v>104.6</v>
      </c>
      <c r="F100" s="34">
        <f t="shared" si="2"/>
        <v>0.9895931882686849</v>
      </c>
      <c r="G100" s="34">
        <f t="shared" si="3"/>
        <v>1.1995412844036697</v>
      </c>
    </row>
    <row r="101" spans="1:7" ht="48" customHeight="1">
      <c r="A101" s="84"/>
      <c r="B101" s="106" t="s">
        <v>356</v>
      </c>
      <c r="C101" s="133">
        <f>МР!D89+'МО г.Ртищево'!D71</f>
        <v>823.3</v>
      </c>
      <c r="D101" s="133">
        <f>МР!E89+'МО г.Ртищево'!E71</f>
        <v>605</v>
      </c>
      <c r="E101" s="133">
        <f>МР!F89+'МО г.Ртищево'!F71</f>
        <v>703.1</v>
      </c>
      <c r="F101" s="34">
        <f t="shared" si="2"/>
        <v>0.854002186323333</v>
      </c>
      <c r="G101" s="34">
        <f t="shared" si="3"/>
        <v>1.1621487603305785</v>
      </c>
    </row>
    <row r="102" spans="1:7" ht="45.75" customHeight="1">
      <c r="A102" s="84"/>
      <c r="B102" s="106" t="s">
        <v>358</v>
      </c>
      <c r="C102" s="133">
        <f>МР!D90</f>
        <v>48.9</v>
      </c>
      <c r="D102" s="133">
        <f>МР!E90</f>
        <v>65.9</v>
      </c>
      <c r="E102" s="133">
        <f>МР!F90</f>
        <v>48</v>
      </c>
      <c r="F102" s="34">
        <f t="shared" si="2"/>
        <v>0.9815950920245399</v>
      </c>
      <c r="G102" s="34">
        <f t="shared" si="3"/>
        <v>0.7283763277693475</v>
      </c>
    </row>
    <row r="103" spans="1:7" ht="33" customHeight="1">
      <c r="A103" s="84"/>
      <c r="B103" s="106" t="s">
        <v>360</v>
      </c>
      <c r="C103" s="133">
        <f>МР!D91</f>
        <v>48.3</v>
      </c>
      <c r="D103" s="133">
        <f>МР!E91</f>
        <v>545.3</v>
      </c>
      <c r="E103" s="133">
        <f>МР!F91</f>
        <v>48.1</v>
      </c>
      <c r="F103" s="34">
        <f t="shared" si="2"/>
        <v>0.9958592132505177</v>
      </c>
      <c r="G103" s="34">
        <f t="shared" si="3"/>
        <v>0.08820832569227949</v>
      </c>
    </row>
    <row r="104" spans="1:7" ht="72.75" customHeight="1">
      <c r="A104" s="84"/>
      <c r="B104" s="94" t="s">
        <v>369</v>
      </c>
      <c r="C104" s="95">
        <f>'МО г.Ртищево'!D69</f>
        <v>10582</v>
      </c>
      <c r="D104" s="95">
        <f>'МО г.Ртищево'!E69</f>
        <v>7526.4</v>
      </c>
      <c r="E104" s="95">
        <f>'МО г.Ртищево'!F69</f>
        <v>10582</v>
      </c>
      <c r="F104" s="34">
        <f t="shared" si="2"/>
        <v>1</v>
      </c>
      <c r="G104" s="34">
        <f t="shared" si="3"/>
        <v>1.405984268707483</v>
      </c>
    </row>
    <row r="105" spans="1:7" ht="32.25" customHeight="1">
      <c r="A105" s="84"/>
      <c r="B105" s="94" t="s">
        <v>371</v>
      </c>
      <c r="C105" s="95">
        <f>'МО г.Ртищево'!D72</f>
        <v>58.1</v>
      </c>
      <c r="D105" s="95">
        <f>'МО г.Ртищево'!E72</f>
        <v>58.1</v>
      </c>
      <c r="E105" s="95">
        <f>'МО г.Ртищево'!F72</f>
        <v>58.1</v>
      </c>
      <c r="F105" s="34">
        <f t="shared" si="2"/>
        <v>1</v>
      </c>
      <c r="G105" s="34">
        <f t="shared" si="3"/>
        <v>1</v>
      </c>
    </row>
    <row r="106" spans="1:7" ht="26.25" customHeight="1">
      <c r="A106" s="84"/>
      <c r="B106" s="94" t="s">
        <v>372</v>
      </c>
      <c r="C106" s="95">
        <f>'МО г.Ртищево'!D73</f>
        <v>107.2</v>
      </c>
      <c r="D106" s="95">
        <f>'МО г.Ртищево'!E73</f>
        <v>107.2</v>
      </c>
      <c r="E106" s="95">
        <f>'МО г.Ртищево'!F73</f>
        <v>107.2</v>
      </c>
      <c r="F106" s="34">
        <f t="shared" si="2"/>
        <v>1</v>
      </c>
      <c r="G106" s="34">
        <f t="shared" si="3"/>
        <v>1</v>
      </c>
    </row>
    <row r="107" spans="1:7" ht="26.25" customHeight="1">
      <c r="A107" s="84"/>
      <c r="B107" s="94" t="s">
        <v>455</v>
      </c>
      <c r="C107" s="95">
        <f>'МО г.Ртищево'!D74</f>
        <v>10</v>
      </c>
      <c r="D107" s="95">
        <f>'МО г.Ртищево'!E74</f>
        <v>10</v>
      </c>
      <c r="E107" s="95">
        <f>'МО г.Ртищево'!F74</f>
        <v>10</v>
      </c>
      <c r="F107" s="34">
        <f t="shared" si="2"/>
        <v>1</v>
      </c>
      <c r="G107" s="34">
        <f t="shared" si="3"/>
        <v>1</v>
      </c>
    </row>
    <row r="108" spans="1:7" ht="46.5" customHeight="1">
      <c r="A108" s="84"/>
      <c r="B108" s="86" t="s">
        <v>377</v>
      </c>
      <c r="C108" s="87">
        <f>C109+C110</f>
        <v>742</v>
      </c>
      <c r="D108" s="87">
        <f>D109+D110</f>
        <v>247</v>
      </c>
      <c r="E108" s="87">
        <f>E109+E110</f>
        <v>741.8</v>
      </c>
      <c r="F108" s="34">
        <f t="shared" si="2"/>
        <v>0.9997304582210242</v>
      </c>
      <c r="G108" s="34">
        <f t="shared" si="3"/>
        <v>3.003238866396761</v>
      </c>
    </row>
    <row r="109" spans="1:7" ht="26.25" customHeight="1">
      <c r="A109" s="84"/>
      <c r="B109" s="94" t="s">
        <v>497</v>
      </c>
      <c r="C109" s="95">
        <f>'МО г.Ртищево'!D76</f>
        <v>247</v>
      </c>
      <c r="D109" s="95">
        <f>'МО г.Ртищево'!E76</f>
        <v>247</v>
      </c>
      <c r="E109" s="95">
        <f>'МО г.Ртищево'!F76</f>
        <v>246.8</v>
      </c>
      <c r="F109" s="34">
        <f t="shared" si="2"/>
        <v>0.9991902834008097</v>
      </c>
      <c r="G109" s="34">
        <f t="shared" si="3"/>
        <v>0.9991902834008097</v>
      </c>
    </row>
    <row r="110" spans="1:7" ht="20.25" customHeight="1">
      <c r="A110" s="84"/>
      <c r="B110" s="94" t="s">
        <v>444</v>
      </c>
      <c r="C110" s="95">
        <f>'МО г.Ртищево'!D77</f>
        <v>495</v>
      </c>
      <c r="D110" s="95">
        <f>'МО г.Ртищево'!E77</f>
        <v>0</v>
      </c>
      <c r="E110" s="95">
        <f>'МО г.Ртищево'!F77</f>
        <v>495</v>
      </c>
      <c r="F110" s="34">
        <f t="shared" si="2"/>
        <v>1</v>
      </c>
      <c r="G110" s="34" t="e">
        <f t="shared" si="3"/>
        <v>#DIV/0!</v>
      </c>
    </row>
    <row r="111" spans="1:7" ht="26.25" customHeight="1" hidden="1">
      <c r="A111" s="84"/>
      <c r="B111" s="94"/>
      <c r="C111" s="95"/>
      <c r="D111" s="95"/>
      <c r="E111" s="95"/>
      <c r="F111" s="34" t="e">
        <f t="shared" si="2"/>
        <v>#DIV/0!</v>
      </c>
      <c r="G111" s="34" t="e">
        <f t="shared" si="3"/>
        <v>#DIV/0!</v>
      </c>
    </row>
    <row r="112" spans="1:7" ht="50.25" customHeight="1">
      <c r="A112" s="84"/>
      <c r="B112" s="86" t="s">
        <v>307</v>
      </c>
      <c r="C112" s="87">
        <f>C113+C114+C115+C116+C117+C118</f>
        <v>7418</v>
      </c>
      <c r="D112" s="87">
        <f>D113+D114+D115+D116+D117+D118</f>
        <v>8248.199999999999</v>
      </c>
      <c r="E112" s="87">
        <f>E113+E114+E115+E116+E117+E118</f>
        <v>7415.2</v>
      </c>
      <c r="F112" s="34">
        <f t="shared" si="2"/>
        <v>0.9996225397681315</v>
      </c>
      <c r="G112" s="34">
        <f t="shared" si="3"/>
        <v>0.8990082684706967</v>
      </c>
    </row>
    <row r="113" spans="1:7" ht="38.25" customHeight="1">
      <c r="A113" s="84"/>
      <c r="B113" s="94" t="s">
        <v>499</v>
      </c>
      <c r="C113" s="95">
        <f>'МО г.Ртищево'!D82</f>
        <v>140</v>
      </c>
      <c r="D113" s="95">
        <f>'МО г.Ртищево'!E82</f>
        <v>156.4</v>
      </c>
      <c r="E113" s="95">
        <f>'МО г.Ртищево'!F82</f>
        <v>140</v>
      </c>
      <c r="F113" s="34">
        <f t="shared" si="2"/>
        <v>1</v>
      </c>
      <c r="G113" s="34">
        <f t="shared" si="3"/>
        <v>0.8951406649616368</v>
      </c>
    </row>
    <row r="114" spans="1:7" ht="48" customHeight="1">
      <c r="A114" s="84"/>
      <c r="B114" s="94" t="s">
        <v>500</v>
      </c>
      <c r="C114" s="95">
        <f>'МО г.Ртищево'!D83</f>
        <v>6857</v>
      </c>
      <c r="D114" s="95">
        <f>'МО г.Ртищево'!E83</f>
        <v>7662.5</v>
      </c>
      <c r="E114" s="95">
        <f>'МО г.Ртищево'!F83</f>
        <v>6857</v>
      </c>
      <c r="F114" s="34">
        <f aca="true" t="shared" si="4" ref="F114:F177">E114/C114</f>
        <v>1</v>
      </c>
      <c r="G114" s="34">
        <f aca="true" t="shared" si="5" ref="G114:G178">E114/D114</f>
        <v>0.8948776508972267</v>
      </c>
    </row>
    <row r="115" spans="1:7" ht="36" customHeight="1">
      <c r="A115" s="84"/>
      <c r="B115" s="94" t="s">
        <v>501</v>
      </c>
      <c r="C115" s="95">
        <f>'МО г.Ртищево'!D84</f>
        <v>70.7</v>
      </c>
      <c r="D115" s="95">
        <f>'МО г.Ртищево'!E84</f>
        <v>79</v>
      </c>
      <c r="E115" s="95">
        <f>'МО г.Ртищево'!F84</f>
        <v>70.7</v>
      </c>
      <c r="F115" s="34">
        <f t="shared" si="4"/>
        <v>1</v>
      </c>
      <c r="G115" s="34">
        <f t="shared" si="5"/>
        <v>0.8949367088607595</v>
      </c>
    </row>
    <row r="116" spans="1:7" ht="78.75" hidden="1">
      <c r="A116" s="84"/>
      <c r="B116" s="94" t="s">
        <v>580</v>
      </c>
      <c r="C116" s="95">
        <f>'МО г.Ртищево'!D80</f>
        <v>0</v>
      </c>
      <c r="D116" s="95">
        <f>'МО г.Ртищево'!E80</f>
        <v>0</v>
      </c>
      <c r="E116" s="95">
        <f>'МО г.Ртищево'!F80</f>
        <v>0</v>
      </c>
      <c r="F116" s="34" t="e">
        <f t="shared" si="4"/>
        <v>#DIV/0!</v>
      </c>
      <c r="G116" s="34" t="e">
        <f t="shared" si="5"/>
        <v>#DIV/0!</v>
      </c>
    </row>
    <row r="117" spans="1:7" ht="47.25" hidden="1">
      <c r="A117" s="84"/>
      <c r="B117" s="94" t="s">
        <v>581</v>
      </c>
      <c r="C117" s="95">
        <f>'МО г.Ртищево'!D81</f>
        <v>0</v>
      </c>
      <c r="D117" s="95">
        <f>'МО г.Ртищево'!E81</f>
        <v>0</v>
      </c>
      <c r="E117" s="95">
        <f>'МО г.Ртищево'!F81</f>
        <v>0</v>
      </c>
      <c r="F117" s="34" t="e">
        <f t="shared" si="4"/>
        <v>#DIV/0!</v>
      </c>
      <c r="G117" s="34" t="e">
        <f t="shared" si="5"/>
        <v>#DIV/0!</v>
      </c>
    </row>
    <row r="118" spans="1:7" ht="63">
      <c r="A118" s="84"/>
      <c r="B118" s="94" t="s">
        <v>642</v>
      </c>
      <c r="C118" s="95">
        <f>'МО г.Ртищево'!D79</f>
        <v>350.3</v>
      </c>
      <c r="D118" s="95">
        <f>'МО г.Ртищево'!E79</f>
        <v>350.3</v>
      </c>
      <c r="E118" s="95">
        <f>'МО г.Ртищево'!F79</f>
        <v>347.5</v>
      </c>
      <c r="F118" s="34">
        <f t="shared" si="4"/>
        <v>0.9920068512703397</v>
      </c>
      <c r="G118" s="34">
        <f t="shared" si="5"/>
        <v>0.9920068512703397</v>
      </c>
    </row>
    <row r="119" spans="1:7" ht="110.25">
      <c r="A119" s="84"/>
      <c r="B119" s="106" t="s">
        <v>637</v>
      </c>
      <c r="C119" s="95">
        <f>МР!D95</f>
        <v>15837.9</v>
      </c>
      <c r="D119" s="95">
        <f>МР!E95</f>
        <v>8081.7</v>
      </c>
      <c r="E119" s="95">
        <f>МР!F95</f>
        <v>15837.9</v>
      </c>
      <c r="F119" s="34">
        <f t="shared" si="4"/>
        <v>1</v>
      </c>
      <c r="G119" s="34">
        <f t="shared" si="5"/>
        <v>1.959723820483314</v>
      </c>
    </row>
    <row r="120" spans="1:7" ht="126">
      <c r="A120" s="84"/>
      <c r="B120" s="106" t="s">
        <v>638</v>
      </c>
      <c r="C120" s="95">
        <f>МР!D96</f>
        <v>159.9</v>
      </c>
      <c r="D120" s="95">
        <f>МР!E96</f>
        <v>0</v>
      </c>
      <c r="E120" s="95">
        <f>МР!F96</f>
        <v>159.9</v>
      </c>
      <c r="F120" s="34">
        <f t="shared" si="4"/>
        <v>1</v>
      </c>
      <c r="G120" s="34">
        <v>0</v>
      </c>
    </row>
    <row r="121" spans="1:7" ht="18.75">
      <c r="A121" s="84"/>
      <c r="B121" s="106" t="s">
        <v>689</v>
      </c>
      <c r="C121" s="95">
        <f>МР!D97</f>
        <v>141.7</v>
      </c>
      <c r="D121" s="95">
        <f>МР!E97</f>
        <v>0</v>
      </c>
      <c r="E121" s="95">
        <f>МР!F97</f>
        <v>0</v>
      </c>
      <c r="F121" s="34">
        <f t="shared" si="4"/>
        <v>0</v>
      </c>
      <c r="G121" s="34"/>
    </row>
    <row r="122" spans="1:7" ht="78.75">
      <c r="A122" s="84"/>
      <c r="B122" s="108" t="s">
        <v>660</v>
      </c>
      <c r="C122" s="95">
        <f>C123+C124</f>
        <v>100</v>
      </c>
      <c r="D122" s="95">
        <f>D123+D124</f>
        <v>100</v>
      </c>
      <c r="E122" s="95">
        <f>E123+E124</f>
        <v>50</v>
      </c>
      <c r="F122" s="34">
        <f t="shared" si="4"/>
        <v>0.5</v>
      </c>
      <c r="G122" s="34">
        <f t="shared" si="5"/>
        <v>0.5</v>
      </c>
    </row>
    <row r="123" spans="1:7" ht="63">
      <c r="A123" s="84"/>
      <c r="B123" s="106" t="s">
        <v>663</v>
      </c>
      <c r="C123" s="95">
        <f>МР!D93</f>
        <v>50</v>
      </c>
      <c r="D123" s="95">
        <f>МР!E93</f>
        <v>50</v>
      </c>
      <c r="E123" s="95">
        <f>МР!F93</f>
        <v>25</v>
      </c>
      <c r="F123" s="34">
        <f t="shared" si="4"/>
        <v>0.5</v>
      </c>
      <c r="G123" s="34">
        <f t="shared" si="5"/>
        <v>0.5</v>
      </c>
    </row>
    <row r="124" spans="1:7" ht="31.5">
      <c r="A124" s="84"/>
      <c r="B124" s="106" t="s">
        <v>664</v>
      </c>
      <c r="C124" s="95">
        <f>МР!D94</f>
        <v>50</v>
      </c>
      <c r="D124" s="95">
        <f>МР!E94</f>
        <v>50</v>
      </c>
      <c r="E124" s="95">
        <f>МР!F94</f>
        <v>25</v>
      </c>
      <c r="F124" s="34">
        <f t="shared" si="4"/>
        <v>0.5</v>
      </c>
      <c r="G124" s="34">
        <f t="shared" si="5"/>
        <v>0.5</v>
      </c>
    </row>
    <row r="125" spans="1:8" s="17" customFormat="1" ht="36" customHeight="1">
      <c r="A125" s="136" t="s">
        <v>64</v>
      </c>
      <c r="B125" s="229" t="s">
        <v>159</v>
      </c>
      <c r="C125" s="133">
        <f>C126+C127+C128+C129+C130+C131+C132+C133+C134+C135+C136+C137</f>
        <v>4319.6</v>
      </c>
      <c r="D125" s="133">
        <f>D126+D127+D128+D129+D130+D131+D132+D133+D134+D135+D136+D137</f>
        <v>4830.9</v>
      </c>
      <c r="E125" s="133">
        <f>E126+E127+E128+E129+E130+E131+E132+E133+E134+E135+E136+E137</f>
        <v>4031.1000000000004</v>
      </c>
      <c r="F125" s="34">
        <f t="shared" si="4"/>
        <v>0.9332114084637466</v>
      </c>
      <c r="G125" s="34">
        <f t="shared" si="5"/>
        <v>0.8344407874309137</v>
      </c>
      <c r="H125" s="33"/>
    </row>
    <row r="126" spans="1:7" ht="39.75" customHeight="1">
      <c r="A126" s="88"/>
      <c r="B126" s="112" t="s">
        <v>105</v>
      </c>
      <c r="C126" s="87">
        <f>МР!D99+'МО г.Ртищево'!D86+Макарово!D57+Октябрьский!D54+Салтыковка!D54+'Ш-Голицыно'!D55+'Кр-звезда'!D60+Урусово!D59</f>
        <v>721.1</v>
      </c>
      <c r="D126" s="87">
        <f>МР!E99+'МО г.Ртищево'!E86+Макарово!E57+Октябрьский!E54+Салтыковка!E54+'Ш-Голицыно'!E55+'Кр-звезда'!E60+Урусово!E59</f>
        <v>678.3</v>
      </c>
      <c r="E126" s="87">
        <f>МР!F99+'МО г.Ртищево'!F86+Макарово!F57+Октябрьский!F54+Салтыковка!F54+'Ш-Голицыно'!F55+'Кр-звезда'!F60+Урусово!F59</f>
        <v>604.1</v>
      </c>
      <c r="F126" s="34">
        <f t="shared" si="4"/>
        <v>0.8377478851754264</v>
      </c>
      <c r="G126" s="34">
        <f t="shared" si="5"/>
        <v>0.8906088751289991</v>
      </c>
    </row>
    <row r="127" spans="1:7" ht="65.25" customHeight="1">
      <c r="A127" s="88"/>
      <c r="B127" s="112" t="s">
        <v>406</v>
      </c>
      <c r="C127" s="87">
        <f>'Кр-звезда'!D59+Макарово!D58+Октябрьский!D55+Салтыковка!D55+Урусово!D58+'Ш-Голицыно'!D56</f>
        <v>18</v>
      </c>
      <c r="D127" s="87">
        <f>'Кр-звезда'!E59+Макарово!E58+Октябрьский!E55+Салтыковка!E55+Урусово!E58+'Ш-Голицыно'!E56</f>
        <v>10.4</v>
      </c>
      <c r="E127" s="87">
        <f>'Кр-звезда'!F59+Макарово!F58+Октябрьский!F55+Салтыковка!F55+Урусово!F58+'Ш-Голицыно'!F56</f>
        <v>15</v>
      </c>
      <c r="F127" s="34">
        <f t="shared" si="4"/>
        <v>0.8333333333333334</v>
      </c>
      <c r="G127" s="34">
        <f t="shared" si="5"/>
        <v>1.4423076923076923</v>
      </c>
    </row>
    <row r="128" spans="1:7" ht="33" customHeight="1" hidden="1">
      <c r="A128" s="88"/>
      <c r="B128" s="112" t="s">
        <v>223</v>
      </c>
      <c r="C128" s="87">
        <f>МР!D100</f>
        <v>0</v>
      </c>
      <c r="D128" s="87">
        <f>МР!E100</f>
        <v>7.5</v>
      </c>
      <c r="E128" s="87">
        <f>МР!F100</f>
        <v>0</v>
      </c>
      <c r="F128" s="34" t="e">
        <f t="shared" si="4"/>
        <v>#DIV/0!</v>
      </c>
      <c r="G128" s="34">
        <f t="shared" si="5"/>
        <v>0</v>
      </c>
    </row>
    <row r="129" spans="1:7" ht="34.5" customHeight="1">
      <c r="A129" s="88"/>
      <c r="B129" s="112" t="s">
        <v>491</v>
      </c>
      <c r="C129" s="87">
        <f>МР!D101</f>
        <v>585.5</v>
      </c>
      <c r="D129" s="87">
        <f>МР!E101</f>
        <v>679.5</v>
      </c>
      <c r="E129" s="87">
        <f>МР!F101</f>
        <v>570.5</v>
      </c>
      <c r="F129" s="34">
        <f t="shared" si="4"/>
        <v>0.9743808710503843</v>
      </c>
      <c r="G129" s="34">
        <f t="shared" si="5"/>
        <v>0.8395879323031641</v>
      </c>
    </row>
    <row r="130" spans="1:7" ht="87" customHeight="1">
      <c r="A130" s="88"/>
      <c r="B130" s="112" t="s">
        <v>492</v>
      </c>
      <c r="C130" s="87">
        <f>МР!D102</f>
        <v>187.5</v>
      </c>
      <c r="D130" s="87">
        <f>МР!E102</f>
        <v>533.7</v>
      </c>
      <c r="E130" s="87">
        <f>МР!F102</f>
        <v>181.8</v>
      </c>
      <c r="F130" s="34">
        <f t="shared" si="4"/>
        <v>0.9696</v>
      </c>
      <c r="G130" s="34">
        <f t="shared" si="5"/>
        <v>0.3406408094435076</v>
      </c>
    </row>
    <row r="131" spans="1:7" ht="48.75" customHeight="1" hidden="1">
      <c r="A131" s="88"/>
      <c r="B131" s="94" t="s">
        <v>525</v>
      </c>
      <c r="C131" s="87">
        <f>'МО г.Ртищево'!D87</f>
        <v>0</v>
      </c>
      <c r="D131" s="87">
        <f>'МО г.Ртищево'!E87</f>
        <v>0</v>
      </c>
      <c r="E131" s="87">
        <f>'МО г.Ртищево'!F87</f>
        <v>0</v>
      </c>
      <c r="F131" s="34" t="e">
        <f t="shared" si="4"/>
        <v>#DIV/0!</v>
      </c>
      <c r="G131" s="34">
        <v>0</v>
      </c>
    </row>
    <row r="132" spans="1:7" ht="36.75" customHeight="1">
      <c r="A132" s="88"/>
      <c r="B132" s="94" t="s">
        <v>527</v>
      </c>
      <c r="C132" s="87">
        <f>'МО г.Ртищево'!D88</f>
        <v>99</v>
      </c>
      <c r="D132" s="87">
        <f>'МО г.Ртищево'!E88</f>
        <v>99</v>
      </c>
      <c r="E132" s="87">
        <f>'МО г.Ртищево'!F88</f>
        <v>99</v>
      </c>
      <c r="F132" s="34">
        <f t="shared" si="4"/>
        <v>1</v>
      </c>
      <c r="G132" s="34">
        <f t="shared" si="5"/>
        <v>1</v>
      </c>
    </row>
    <row r="133" spans="1:7" ht="36" customHeight="1" hidden="1">
      <c r="A133" s="88"/>
      <c r="B133" s="94" t="s">
        <v>529</v>
      </c>
      <c r="C133" s="87">
        <f>'МО г.Ртищево'!D89</f>
        <v>0</v>
      </c>
      <c r="D133" s="87">
        <f>'МО г.Ртищево'!E89</f>
        <v>0</v>
      </c>
      <c r="E133" s="87">
        <f>'МО г.Ртищево'!F89</f>
        <v>0</v>
      </c>
      <c r="F133" s="34" t="e">
        <f t="shared" si="4"/>
        <v>#DIV/0!</v>
      </c>
      <c r="G133" s="34">
        <v>0</v>
      </c>
    </row>
    <row r="134" spans="1:7" ht="48" customHeight="1">
      <c r="A134" s="88"/>
      <c r="B134" s="94" t="s">
        <v>583</v>
      </c>
      <c r="C134" s="87">
        <f>'МО г.Ртищево'!D90</f>
        <v>99</v>
      </c>
      <c r="D134" s="87">
        <f>'МО г.Ртищево'!E90</f>
        <v>99</v>
      </c>
      <c r="E134" s="87">
        <f>'МО г.Ртищево'!F90</f>
        <v>99</v>
      </c>
      <c r="F134" s="34">
        <f t="shared" si="4"/>
        <v>1</v>
      </c>
      <c r="G134" s="34">
        <f t="shared" si="5"/>
        <v>1</v>
      </c>
    </row>
    <row r="135" spans="1:7" ht="48" customHeight="1">
      <c r="A135" s="88"/>
      <c r="B135" s="94" t="s">
        <v>639</v>
      </c>
      <c r="C135" s="87">
        <f>МР!D103</f>
        <v>2078.5</v>
      </c>
      <c r="D135" s="87">
        <f>МР!E103</f>
        <v>2078.5</v>
      </c>
      <c r="E135" s="87">
        <f>МР!F103</f>
        <v>1931.4</v>
      </c>
      <c r="F135" s="34">
        <f t="shared" si="4"/>
        <v>0.9292278085157566</v>
      </c>
      <c r="G135" s="34">
        <f t="shared" si="5"/>
        <v>0.9292278085157566</v>
      </c>
    </row>
    <row r="136" spans="1:7" ht="34.5" customHeight="1">
      <c r="A136" s="88"/>
      <c r="B136" s="94" t="s">
        <v>669</v>
      </c>
      <c r="C136" s="87">
        <f>'МО г.Ртищево'!D91</f>
        <v>370</v>
      </c>
      <c r="D136" s="87">
        <f>'МО г.Ртищево'!E91</f>
        <v>450</v>
      </c>
      <c r="E136" s="87">
        <f>'МО г.Ртищево'!F91</f>
        <v>370</v>
      </c>
      <c r="F136" s="34">
        <f t="shared" si="4"/>
        <v>1</v>
      </c>
      <c r="G136" s="34">
        <f t="shared" si="5"/>
        <v>0.8222222222222222</v>
      </c>
    </row>
    <row r="137" spans="1:7" ht="29.25" customHeight="1">
      <c r="A137" s="88"/>
      <c r="B137" s="94" t="s">
        <v>670</v>
      </c>
      <c r="C137" s="87">
        <f>'МО г.Ртищево'!D92</f>
        <v>161</v>
      </c>
      <c r="D137" s="87">
        <f>'МО г.Ртищево'!E92</f>
        <v>195</v>
      </c>
      <c r="E137" s="87">
        <f>'МО г.Ртищево'!F92</f>
        <v>160.3</v>
      </c>
      <c r="F137" s="34">
        <f t="shared" si="4"/>
        <v>0.9956521739130435</v>
      </c>
      <c r="G137" s="34">
        <f t="shared" si="5"/>
        <v>0.8220512820512821</v>
      </c>
    </row>
    <row r="138" spans="1:7" ht="27" customHeight="1">
      <c r="A138" s="117" t="s">
        <v>65</v>
      </c>
      <c r="B138" s="118" t="s">
        <v>32</v>
      </c>
      <c r="C138" s="85">
        <f>C139+C144+C154</f>
        <v>81061.11000000002</v>
      </c>
      <c r="D138" s="85">
        <f>D139+D144+D154</f>
        <v>72739.40000000001</v>
      </c>
      <c r="E138" s="85">
        <f>E139+E144+E154</f>
        <v>75926.10000000002</v>
      </c>
      <c r="F138" s="34">
        <f t="shared" si="4"/>
        <v>0.9366526069036065</v>
      </c>
      <c r="G138" s="34">
        <f t="shared" si="5"/>
        <v>1.0438098197125631</v>
      </c>
    </row>
    <row r="139" spans="1:8" s="17" customFormat="1" ht="31.5">
      <c r="A139" s="136" t="s">
        <v>66</v>
      </c>
      <c r="B139" s="227" t="s">
        <v>33</v>
      </c>
      <c r="C139" s="133">
        <f>C140+C141+C143</f>
        <v>1152.2</v>
      </c>
      <c r="D139" s="133">
        <f>D140+D141+D143</f>
        <v>1817.3999999999999</v>
      </c>
      <c r="E139" s="133">
        <f>E140+E141+E143</f>
        <v>1073.1</v>
      </c>
      <c r="F139" s="34">
        <f t="shared" si="4"/>
        <v>0.9313487241798297</v>
      </c>
      <c r="G139" s="34">
        <f t="shared" si="5"/>
        <v>0.5904588973258501</v>
      </c>
      <c r="H139" s="33"/>
    </row>
    <row r="140" spans="1:8" s="17" customFormat="1" ht="39.75" customHeight="1">
      <c r="A140" s="136"/>
      <c r="B140" s="94" t="s">
        <v>145</v>
      </c>
      <c r="C140" s="133">
        <f>МР!D106+'МО г.Ртищево'!D97</f>
        <v>373.8</v>
      </c>
      <c r="D140" s="133">
        <f>МР!E106+'МО г.Ртищево'!E97</f>
        <v>1217.3999999999999</v>
      </c>
      <c r="E140" s="133">
        <f>МР!F106+'МО г.Ртищево'!F97</f>
        <v>358.1</v>
      </c>
      <c r="F140" s="34">
        <f t="shared" si="4"/>
        <v>0.9579989299090423</v>
      </c>
      <c r="G140" s="34">
        <f t="shared" si="5"/>
        <v>0.2941514703466404</v>
      </c>
      <c r="H140" s="33"/>
    </row>
    <row r="141" spans="1:8" s="17" customFormat="1" ht="52.5" customHeight="1" hidden="1">
      <c r="A141" s="136"/>
      <c r="B141" s="94" t="s">
        <v>220</v>
      </c>
      <c r="C141" s="133">
        <f>C142</f>
        <v>0</v>
      </c>
      <c r="D141" s="133">
        <f>D142</f>
        <v>0</v>
      </c>
      <c r="E141" s="133">
        <f>E142</f>
        <v>0</v>
      </c>
      <c r="F141" s="34" t="e">
        <f t="shared" si="4"/>
        <v>#DIV/0!</v>
      </c>
      <c r="G141" s="34" t="e">
        <f t="shared" si="5"/>
        <v>#DIV/0!</v>
      </c>
      <c r="H141" s="33"/>
    </row>
    <row r="142" spans="1:8" s="17" customFormat="1" ht="40.5" customHeight="1" hidden="1">
      <c r="A142" s="136"/>
      <c r="B142" s="94" t="s">
        <v>363</v>
      </c>
      <c r="C142" s="133">
        <f>МР!D108</f>
        <v>0</v>
      </c>
      <c r="D142" s="133">
        <f>МР!E108</f>
        <v>0</v>
      </c>
      <c r="E142" s="133">
        <f>МР!F108</f>
        <v>0</v>
      </c>
      <c r="F142" s="34" t="e">
        <f t="shared" si="4"/>
        <v>#DIV/0!</v>
      </c>
      <c r="G142" s="34" t="e">
        <f t="shared" si="5"/>
        <v>#DIV/0!</v>
      </c>
      <c r="H142" s="33"/>
    </row>
    <row r="143" spans="1:8" s="17" customFormat="1" ht="52.5" customHeight="1">
      <c r="A143" s="136"/>
      <c r="B143" s="94" t="s">
        <v>197</v>
      </c>
      <c r="C143" s="133">
        <f>'МО г.Ртищево'!D95</f>
        <v>778.4</v>
      </c>
      <c r="D143" s="133">
        <f>'МО г.Ртищево'!E95</f>
        <v>600</v>
      </c>
      <c r="E143" s="133">
        <f>'МО г.Ртищево'!F95</f>
        <v>715</v>
      </c>
      <c r="F143" s="34">
        <f t="shared" si="4"/>
        <v>0.9185508735868448</v>
      </c>
      <c r="G143" s="34">
        <f t="shared" si="5"/>
        <v>1.1916666666666667</v>
      </c>
      <c r="H143" s="33"/>
    </row>
    <row r="144" spans="1:8" s="17" customFormat="1" ht="21" customHeight="1">
      <c r="A144" s="136" t="s">
        <v>67</v>
      </c>
      <c r="B144" s="227" t="s">
        <v>177</v>
      </c>
      <c r="C144" s="133">
        <f>C145+C153+C219+C220</f>
        <v>13753.300000000001</v>
      </c>
      <c r="D144" s="133">
        <f>D145+D153+D219+D220</f>
        <v>11695.2</v>
      </c>
      <c r="E144" s="133">
        <f>E145+E153+E219+E220</f>
        <v>10944.000000000002</v>
      </c>
      <c r="F144" s="34">
        <f t="shared" si="4"/>
        <v>0.7957362960162289</v>
      </c>
      <c r="G144" s="34">
        <f t="shared" si="5"/>
        <v>0.9357685204186333</v>
      </c>
      <c r="H144" s="33"/>
    </row>
    <row r="145" spans="1:8" s="17" customFormat="1" ht="40.5" customHeight="1">
      <c r="A145" s="136"/>
      <c r="B145" s="86" t="s">
        <v>513</v>
      </c>
      <c r="C145" s="85">
        <f>C146+C147+C148+C149+C150+C151+C152</f>
        <v>9994.7</v>
      </c>
      <c r="D145" s="85">
        <f>D146+D147+D148+D149+D150+D151+D152</f>
        <v>7868.200000000001</v>
      </c>
      <c r="E145" s="85">
        <f>E146+E147+E148+E149+E150+E151+E152</f>
        <v>7493.400000000001</v>
      </c>
      <c r="F145" s="34">
        <f t="shared" si="4"/>
        <v>0.7497373608012247</v>
      </c>
      <c r="G145" s="34">
        <f t="shared" si="5"/>
        <v>0.9523652169492387</v>
      </c>
      <c r="H145" s="33"/>
    </row>
    <row r="146" spans="1:8" s="17" customFormat="1" ht="34.5" customHeight="1">
      <c r="A146" s="136"/>
      <c r="B146" s="94" t="s">
        <v>256</v>
      </c>
      <c r="C146" s="133">
        <f>МР!D111</f>
        <v>110.1</v>
      </c>
      <c r="D146" s="133">
        <f>МР!E111</f>
        <v>62.6</v>
      </c>
      <c r="E146" s="133">
        <f>МР!F111</f>
        <v>76.3</v>
      </c>
      <c r="F146" s="34">
        <f t="shared" si="4"/>
        <v>0.6930063578564941</v>
      </c>
      <c r="G146" s="34">
        <f t="shared" si="5"/>
        <v>1.218849840255591</v>
      </c>
      <c r="H146" s="33"/>
    </row>
    <row r="147" spans="1:8" s="17" customFormat="1" ht="34.5" customHeight="1">
      <c r="A147" s="136"/>
      <c r="B147" s="94" t="s">
        <v>514</v>
      </c>
      <c r="C147" s="85">
        <f>МР!D112</f>
        <v>6273.6</v>
      </c>
      <c r="D147" s="85">
        <f>МР!E112</f>
        <v>4194.6</v>
      </c>
      <c r="E147" s="85">
        <f>МР!F112</f>
        <v>3806.3</v>
      </c>
      <c r="F147" s="34">
        <f t="shared" si="4"/>
        <v>0.6067170364702882</v>
      </c>
      <c r="G147" s="34">
        <f t="shared" si="5"/>
        <v>0.9074285986744862</v>
      </c>
      <c r="H147" s="33"/>
    </row>
    <row r="148" spans="1:8" s="17" customFormat="1" ht="52.5" customHeight="1">
      <c r="A148" s="136"/>
      <c r="B148" s="94" t="s">
        <v>374</v>
      </c>
      <c r="C148" s="133">
        <f>'МО г.Ртищево'!D104</f>
        <v>3000</v>
      </c>
      <c r="D148" s="133">
        <f>'МО г.Ртищево'!E104</f>
        <v>3000</v>
      </c>
      <c r="E148" s="133">
        <f>'МО г.Ртищево'!F104</f>
        <v>3000</v>
      </c>
      <c r="F148" s="34">
        <f t="shared" si="4"/>
        <v>1</v>
      </c>
      <c r="G148" s="34">
        <f t="shared" si="5"/>
        <v>1</v>
      </c>
      <c r="H148" s="33"/>
    </row>
    <row r="149" spans="1:8" s="17" customFormat="1" ht="40.5" customHeight="1" hidden="1">
      <c r="A149" s="136"/>
      <c r="B149" s="94" t="s">
        <v>312</v>
      </c>
      <c r="C149" s="133">
        <f>'МО г.Ртищево'!D105</f>
        <v>0</v>
      </c>
      <c r="D149" s="133">
        <f>'МО г.Ртищево'!E105</f>
        <v>0</v>
      </c>
      <c r="E149" s="133">
        <f>'МО г.Ртищево'!F105</f>
        <v>0</v>
      </c>
      <c r="F149" s="34" t="e">
        <f t="shared" si="4"/>
        <v>#DIV/0!</v>
      </c>
      <c r="G149" s="34" t="e">
        <f t="shared" si="5"/>
        <v>#DIV/0!</v>
      </c>
      <c r="H149" s="33"/>
    </row>
    <row r="150" spans="1:8" s="17" customFormat="1" ht="54.75" customHeight="1">
      <c r="A150" s="136"/>
      <c r="B150" s="94" t="s">
        <v>505</v>
      </c>
      <c r="C150" s="133">
        <f>'МО г.Ртищево'!D106</f>
        <v>100</v>
      </c>
      <c r="D150" s="133">
        <f>'МО г.Ртищево'!E106</f>
        <v>100</v>
      </c>
      <c r="E150" s="133">
        <f>'МО г.Ртищево'!F106</f>
        <v>100</v>
      </c>
      <c r="F150" s="34">
        <f t="shared" si="4"/>
        <v>1</v>
      </c>
      <c r="G150" s="34">
        <f t="shared" si="5"/>
        <v>1</v>
      </c>
      <c r="H150" s="33"/>
    </row>
    <row r="151" spans="1:8" s="17" customFormat="1" ht="51" customHeight="1">
      <c r="A151" s="136"/>
      <c r="B151" s="94" t="s">
        <v>506</v>
      </c>
      <c r="C151" s="133">
        <f>'МО г.Ртищево'!D107</f>
        <v>403.8</v>
      </c>
      <c r="D151" s="133">
        <f>'МО г.Ртищево'!E107</f>
        <v>403.8</v>
      </c>
      <c r="E151" s="133">
        <f>'МО г.Ртищево'!F107</f>
        <v>403.6</v>
      </c>
      <c r="F151" s="34">
        <f t="shared" si="4"/>
        <v>0.9995047052996533</v>
      </c>
      <c r="G151" s="34">
        <f t="shared" si="5"/>
        <v>0.9995047052996533</v>
      </c>
      <c r="H151" s="33"/>
    </row>
    <row r="152" spans="1:8" s="17" customFormat="1" ht="51" customHeight="1">
      <c r="A152" s="136"/>
      <c r="B152" s="94" t="s">
        <v>644</v>
      </c>
      <c r="C152" s="133">
        <f>'МО г.Ртищево'!D108</f>
        <v>107.2</v>
      </c>
      <c r="D152" s="133">
        <f>'МО г.Ртищево'!E108</f>
        <v>107.2</v>
      </c>
      <c r="E152" s="133">
        <f>'МО г.Ртищево'!F108</f>
        <v>107.2</v>
      </c>
      <c r="F152" s="34">
        <f t="shared" si="4"/>
        <v>1</v>
      </c>
      <c r="G152" s="34">
        <f t="shared" si="5"/>
        <v>1</v>
      </c>
      <c r="H152" s="33"/>
    </row>
    <row r="153" spans="1:8" s="17" customFormat="1" ht="69" customHeight="1">
      <c r="A153" s="136"/>
      <c r="B153" s="94" t="s">
        <v>679</v>
      </c>
      <c r="C153" s="133">
        <f>МР!D113</f>
        <v>1500</v>
      </c>
      <c r="D153" s="133">
        <f>МР!E113</f>
        <v>1500</v>
      </c>
      <c r="E153" s="133">
        <f>МР!F113</f>
        <v>1500</v>
      </c>
      <c r="F153" s="34">
        <f t="shared" si="4"/>
        <v>1</v>
      </c>
      <c r="G153" s="34">
        <f t="shared" si="5"/>
        <v>1</v>
      </c>
      <c r="H153" s="33"/>
    </row>
    <row r="154" spans="1:8" s="17" customFormat="1" ht="21.75" customHeight="1">
      <c r="A154" s="136" t="s">
        <v>35</v>
      </c>
      <c r="B154" s="230" t="s">
        <v>36</v>
      </c>
      <c r="C154" s="133">
        <f>C155+C203+C208</f>
        <v>66155.61000000002</v>
      </c>
      <c r="D154" s="133">
        <f>D155+D203+D208</f>
        <v>59226.8</v>
      </c>
      <c r="E154" s="133">
        <f>E155+E203+E208</f>
        <v>63909.000000000015</v>
      </c>
      <c r="F154" s="34">
        <f t="shared" si="4"/>
        <v>0.9660405217335309</v>
      </c>
      <c r="G154" s="34">
        <f t="shared" si="5"/>
        <v>1.0790554276104738</v>
      </c>
      <c r="H154" s="33"/>
    </row>
    <row r="155" spans="1:7" ht="52.5" customHeight="1">
      <c r="A155" s="84"/>
      <c r="B155" s="231" t="s">
        <v>448</v>
      </c>
      <c r="C155" s="87">
        <f>C156+C157+C158+C159+C160+C167+C168+C169+C170+C171+C179+C182+C172+C173+C184+C183+C185+C186+C187+C189+C192+C193+C194+C195+C196+C161+C162+C163+C164+C165+C166+C174+C178+C175+C176+C177+C188+C198+C199+C180+C181+C200+C197+C190+C191+C201+C202</f>
        <v>53579.710000000014</v>
      </c>
      <c r="D155" s="87">
        <f>D156+D157+D158+D159+D160+D167+D168+D169+D170+D171+D179+D182+D172+D173+D184+D183+D185+D186+D187+D189+D192+D193+D194+D195+D196+D161+D162+D163+D164+D165+D166+D174+D178+D175+D176+D177+D188+D198+D199+D180+D181+D200+D197+D190+D191+D201+D202</f>
        <v>47712.5</v>
      </c>
      <c r="E155" s="87">
        <f>E156+E157+E158+E159+E160+E167+E168+E169+E170+E171+E179+E182+E172+E173+E184+E183+E185+E186+E187+E189+E192+E193+E194+E195+E196+E161+E162+E163+E164+E165+E166+E174+E178+E175+E176+E177+E188+E198+E199+E180+E181+E200+E197+E190+E191+E201+E202</f>
        <v>51333.20000000001</v>
      </c>
      <c r="F155" s="34">
        <f t="shared" si="4"/>
        <v>0.9580716282338967</v>
      </c>
      <c r="G155" s="34">
        <f t="shared" si="5"/>
        <v>1.075885774168195</v>
      </c>
    </row>
    <row r="156" spans="1:7" ht="32.25" customHeight="1">
      <c r="A156" s="84"/>
      <c r="B156" s="94" t="s">
        <v>376</v>
      </c>
      <c r="C156" s="87">
        <f>'МО г.Ртищево'!D111+'Кр-звезда'!D65+Макарово!D62+Салтыковка!D59+Урусово!D63</f>
        <v>233.7</v>
      </c>
      <c r="D156" s="87">
        <f>'МО г.Ртищево'!E111+'Кр-звезда'!E65+Макарово!E62+Салтыковка!E59+Урусово!E63</f>
        <v>263.5</v>
      </c>
      <c r="E156" s="87">
        <f>'МО г.Ртищево'!F111+'Кр-звезда'!F65+Макарово!F62+Салтыковка!F59+Урусово!F63</f>
        <v>233.6</v>
      </c>
      <c r="F156" s="34">
        <f t="shared" si="4"/>
        <v>0.9995721009841677</v>
      </c>
      <c r="G156" s="34">
        <f t="shared" si="5"/>
        <v>0.886527514231499</v>
      </c>
    </row>
    <row r="157" spans="1:7" ht="21.75" customHeight="1">
      <c r="A157" s="84"/>
      <c r="B157" s="94" t="s">
        <v>379</v>
      </c>
      <c r="C157" s="87">
        <f>'МО г.Ртищево'!D112</f>
        <v>700</v>
      </c>
      <c r="D157" s="87">
        <f>'МО г.Ртищево'!E112</f>
        <v>400</v>
      </c>
      <c r="E157" s="87">
        <f>'МО г.Ртищево'!F112</f>
        <v>697.6</v>
      </c>
      <c r="F157" s="34">
        <f t="shared" si="4"/>
        <v>0.9965714285714286</v>
      </c>
      <c r="G157" s="34">
        <f t="shared" si="5"/>
        <v>1.744</v>
      </c>
    </row>
    <row r="158" spans="1:7" ht="22.5" customHeight="1">
      <c r="A158" s="84"/>
      <c r="B158" s="94" t="s">
        <v>381</v>
      </c>
      <c r="C158" s="87">
        <f>'МО г.Ртищево'!D113+'Кр-звезда'!D66+Макарово!D63+Октябрьский!D62+Салтыковка!D60+Урусово!D64+'Ш-Голицыно'!D60</f>
        <v>358</v>
      </c>
      <c r="D158" s="87">
        <f>'МО г.Ртищево'!E113+'Кр-звезда'!E66+Макарово!E63+Октябрьский!E62+Салтыковка!E60+Урусово!E64+'Ш-Голицыно'!E60</f>
        <v>349.8</v>
      </c>
      <c r="E158" s="87">
        <f>'МО г.Ртищево'!F113+'Кр-звезда'!F66+Макарово!F63+Октябрьский!F62+Салтыковка!F60+Урусово!F64+'Ш-Голицыно'!F60</f>
        <v>343.5</v>
      </c>
      <c r="F158" s="34">
        <f t="shared" si="4"/>
        <v>0.9594972067039106</v>
      </c>
      <c r="G158" s="34">
        <f t="shared" si="5"/>
        <v>0.9819897084048027</v>
      </c>
    </row>
    <row r="159" spans="1:7" ht="28.5" customHeight="1">
      <c r="A159" s="84"/>
      <c r="B159" s="94" t="s">
        <v>383</v>
      </c>
      <c r="C159" s="87">
        <f>'МО г.Ртищево'!D114+'Кр-звезда'!D67+Макарово!D64+Октябрьский!D63+Салтыковка!D61+Урусово!D65+'Ш-Голицыно'!D61</f>
        <v>2105.5</v>
      </c>
      <c r="D159" s="87">
        <f>'МО г.Ртищево'!E114+'Кр-звезда'!E67+Макарово!E64+Октябрьский!E63+Салтыковка!E61+Урусово!E65+'Ш-Голицыно'!E61</f>
        <v>1283.8</v>
      </c>
      <c r="E159" s="87">
        <f>'МО г.Ртищево'!F114+'Кр-звезда'!F67+Макарово!F64+Октябрьский!F63+Салтыковка!F61+Урусово!F65+'Ш-Голицыно'!F61</f>
        <v>2068.6</v>
      </c>
      <c r="F159" s="34">
        <f t="shared" si="4"/>
        <v>0.9824744716219425</v>
      </c>
      <c r="G159" s="34">
        <f t="shared" si="5"/>
        <v>1.6113101729241315</v>
      </c>
    </row>
    <row r="160" spans="1:7" ht="28.5" customHeight="1">
      <c r="A160" s="84"/>
      <c r="B160" s="94" t="s">
        <v>385</v>
      </c>
      <c r="C160" s="87">
        <f>'МО г.Ртищево'!D115</f>
        <v>262</v>
      </c>
      <c r="D160" s="87">
        <f>'МО г.Ртищево'!E115</f>
        <v>262</v>
      </c>
      <c r="E160" s="87">
        <f>'МО г.Ртищево'!F115</f>
        <v>260.4</v>
      </c>
      <c r="F160" s="34">
        <f t="shared" si="4"/>
        <v>0.9938931297709923</v>
      </c>
      <c r="G160" s="34">
        <f t="shared" si="5"/>
        <v>0.9938931297709923</v>
      </c>
    </row>
    <row r="161" spans="1:7" ht="28.5" customHeight="1">
      <c r="A161" s="84"/>
      <c r="B161" s="94" t="s">
        <v>408</v>
      </c>
      <c r="C161" s="87">
        <f>'Ш-Голицыно'!D62+Салтыковка!D62+Октябрьский!D64+Макарово!D65+'Кр-звезда'!D68</f>
        <v>264.79999999999995</v>
      </c>
      <c r="D161" s="87">
        <f>'Ш-Голицыно'!E62+Салтыковка!E62+Октябрьский!E64+Макарово!E65+'Кр-звезда'!E68</f>
        <v>227.5</v>
      </c>
      <c r="E161" s="87">
        <f>'Ш-Голицыно'!F62+Салтыковка!F62+Октябрьский!F64+Макарово!F65+'Кр-звезда'!F68</f>
        <v>264.5</v>
      </c>
      <c r="F161" s="34">
        <f t="shared" si="4"/>
        <v>0.998867069486405</v>
      </c>
      <c r="G161" s="34">
        <f t="shared" si="5"/>
        <v>1.1626373626373627</v>
      </c>
    </row>
    <row r="162" spans="1:7" ht="28.5" customHeight="1" hidden="1">
      <c r="A162" s="84"/>
      <c r="B162" s="94" t="s">
        <v>425</v>
      </c>
      <c r="C162" s="87">
        <f>Макарово!D66</f>
        <v>0</v>
      </c>
      <c r="D162" s="87">
        <f>Макарово!E66</f>
        <v>17.5</v>
      </c>
      <c r="E162" s="87">
        <f>Макарово!F66</f>
        <v>0</v>
      </c>
      <c r="F162" s="34" t="e">
        <f t="shared" si="4"/>
        <v>#DIV/0!</v>
      </c>
      <c r="G162" s="34">
        <f t="shared" si="5"/>
        <v>0</v>
      </c>
    </row>
    <row r="163" spans="1:7" ht="39" customHeight="1" hidden="1">
      <c r="A163" s="84"/>
      <c r="B163" s="94" t="s">
        <v>446</v>
      </c>
      <c r="C163" s="87">
        <f>'Ш-Голицыно'!D63</f>
        <v>0</v>
      </c>
      <c r="D163" s="87">
        <f>'Ш-Голицыно'!E63</f>
        <v>14</v>
      </c>
      <c r="E163" s="87">
        <f>'Ш-Голицыно'!F63</f>
        <v>0</v>
      </c>
      <c r="F163" s="34" t="e">
        <f t="shared" si="4"/>
        <v>#DIV/0!</v>
      </c>
      <c r="G163" s="34">
        <f t="shared" si="5"/>
        <v>0</v>
      </c>
    </row>
    <row r="164" spans="1:7" ht="39" customHeight="1">
      <c r="A164" s="84"/>
      <c r="B164" s="94" t="s">
        <v>443</v>
      </c>
      <c r="C164" s="87">
        <f>'Ш-Голицыно'!D64+Урусово!D66</f>
        <v>45</v>
      </c>
      <c r="D164" s="87">
        <f>'Ш-Голицыно'!E64+Урусово!E66</f>
        <v>45</v>
      </c>
      <c r="E164" s="87">
        <f>'Ш-Голицыно'!F64+Урусово!F66</f>
        <v>44.099999999999994</v>
      </c>
      <c r="F164" s="34">
        <f t="shared" si="4"/>
        <v>0.9799999999999999</v>
      </c>
      <c r="G164" s="34">
        <f t="shared" si="5"/>
        <v>0.9799999999999999</v>
      </c>
    </row>
    <row r="165" spans="1:7" ht="25.5" customHeight="1">
      <c r="A165" s="84"/>
      <c r="B165" s="94" t="s">
        <v>410</v>
      </c>
      <c r="C165" s="87">
        <f>'Ш-Голицыно'!D65+Салтыковка!D63+Октябрьский!D65+Макарово!D67+'Кр-звезда'!D69+Урусово!D74</f>
        <v>167.9</v>
      </c>
      <c r="D165" s="87">
        <f>'Ш-Голицыно'!E65+Салтыковка!E63+Октябрьский!E65+Макарово!E67+'Кр-звезда'!E69+Урусово!E74</f>
        <v>138.4</v>
      </c>
      <c r="E165" s="87">
        <f>'Ш-Голицыно'!F65+Салтыковка!F63+Октябрьский!F65+Макарово!F67+'Кр-звезда'!F69+Урусово!F74</f>
        <v>162.4</v>
      </c>
      <c r="F165" s="34">
        <f t="shared" si="4"/>
        <v>0.9672424061941632</v>
      </c>
      <c r="G165" s="34">
        <f t="shared" si="5"/>
        <v>1.1734104046242775</v>
      </c>
    </row>
    <row r="166" spans="1:7" ht="24.75" customHeight="1">
      <c r="A166" s="84"/>
      <c r="B166" s="94" t="s">
        <v>387</v>
      </c>
      <c r="C166" s="232">
        <f>'МО г.Ртищево'!D116+Салтыковка!D64+'Ш-Голицыно'!D66</f>
        <v>13823.9</v>
      </c>
      <c r="D166" s="232">
        <f>'МО г.Ртищево'!E116+Салтыковка!E64+'Ш-Голицыно'!E66</f>
        <v>13432.9</v>
      </c>
      <c r="E166" s="232">
        <f>'МО г.Ртищево'!F116+Салтыковка!F64+'Ш-Голицыно'!F66</f>
        <v>13822.2</v>
      </c>
      <c r="F166" s="34">
        <f t="shared" si="4"/>
        <v>0.9998770245733839</v>
      </c>
      <c r="G166" s="34">
        <f t="shared" si="5"/>
        <v>1.0289810837570443</v>
      </c>
    </row>
    <row r="167" spans="1:7" ht="36" customHeight="1">
      <c r="A167" s="84"/>
      <c r="B167" s="94" t="s">
        <v>389</v>
      </c>
      <c r="C167" s="87">
        <f>'Ш-Голицыно'!D67+Урусово!D67+Салтыковка!D65+Октябрьский!D66+Макарово!D68+'Кр-звезда'!D70+'МО г.Ртищево'!D117</f>
        <v>18737.100000000002</v>
      </c>
      <c r="D167" s="87">
        <f>'Ш-Голицыно'!E67+Урусово!E67+Салтыковка!E65+Октябрьский!E66+Макарово!E68+'Кр-звезда'!E70+'МО г.Ртищево'!E117</f>
        <v>16340</v>
      </c>
      <c r="E167" s="87">
        <f>'Ш-Голицыно'!F67+Урусово!F67+Салтыковка!F65+Октябрьский!F66+Макарово!F68+'Кр-звезда'!F70+'МО г.Ртищево'!F117</f>
        <v>18530.2</v>
      </c>
      <c r="F167" s="34">
        <f t="shared" si="4"/>
        <v>0.9889577362558774</v>
      </c>
      <c r="G167" s="34">
        <f t="shared" si="5"/>
        <v>1.1340391676866586</v>
      </c>
    </row>
    <row r="168" spans="1:7" ht="34.5" customHeight="1" hidden="1">
      <c r="A168" s="84"/>
      <c r="B168" s="94" t="s">
        <v>391</v>
      </c>
      <c r="C168" s="87">
        <f>'МО г.Ртищево'!D118</f>
        <v>0</v>
      </c>
      <c r="D168" s="87">
        <f>'МО г.Ртищево'!E118</f>
        <v>0</v>
      </c>
      <c r="E168" s="87">
        <f>'МО г.Ртищево'!F118</f>
        <v>0</v>
      </c>
      <c r="F168" s="34" t="e">
        <f t="shared" si="4"/>
        <v>#DIV/0!</v>
      </c>
      <c r="G168" s="34" t="e">
        <f t="shared" si="5"/>
        <v>#DIV/0!</v>
      </c>
    </row>
    <row r="169" spans="1:7" ht="23.25" customHeight="1">
      <c r="A169" s="84"/>
      <c r="B169" s="94" t="s">
        <v>393</v>
      </c>
      <c r="C169" s="87">
        <f>'МО г.Ртищево'!D119</f>
        <v>100</v>
      </c>
      <c r="D169" s="87">
        <f>'МО г.Ртищево'!E119</f>
        <v>90</v>
      </c>
      <c r="E169" s="87">
        <f>'МО г.Ртищево'!F119</f>
        <v>86.3</v>
      </c>
      <c r="F169" s="34">
        <f t="shared" si="4"/>
        <v>0.863</v>
      </c>
      <c r="G169" s="34">
        <f t="shared" si="5"/>
        <v>0.9588888888888889</v>
      </c>
    </row>
    <row r="170" spans="1:7" ht="34.5" customHeight="1">
      <c r="A170" s="84"/>
      <c r="B170" s="94" t="s">
        <v>395</v>
      </c>
      <c r="C170" s="87">
        <f>'Ш-Голицыно'!D68+Урусово!D68+Салтыковка!D66+Октябрьский!D67+Макарово!D69+'Кр-звезда'!D71+'МО г.Ртищево'!D120</f>
        <v>7919.7</v>
      </c>
      <c r="D170" s="87">
        <f>'Ш-Голицыно'!E68+Урусово!E68+Салтыковка!E66+Октябрьский!E67+Макарово!E69+'Кр-звезда'!E71+'МО г.Ртищево'!E120</f>
        <v>6230.5</v>
      </c>
      <c r="E170" s="87">
        <f>'Ш-Голицыно'!F68+Урусово!F68+Салтыковка!F66+Октябрьский!F67+Макарово!F69+'Кр-звезда'!F71+'МО г.Ртищево'!F120</f>
        <v>7601.3</v>
      </c>
      <c r="F170" s="34">
        <f t="shared" si="4"/>
        <v>0.9597964569365002</v>
      </c>
      <c r="G170" s="34">
        <f t="shared" si="5"/>
        <v>1.2200144450686141</v>
      </c>
    </row>
    <row r="171" spans="1:7" ht="33.75" customHeight="1">
      <c r="A171" s="84"/>
      <c r="B171" s="94" t="s">
        <v>397</v>
      </c>
      <c r="C171" s="87">
        <f>'МО г.Ртищево'!D121</f>
        <v>1750</v>
      </c>
      <c r="D171" s="87">
        <f>'МО г.Ртищево'!E121</f>
        <v>1410</v>
      </c>
      <c r="E171" s="87">
        <f>'МО г.Ртищево'!F121</f>
        <v>1399.7</v>
      </c>
      <c r="F171" s="34">
        <f t="shared" si="4"/>
        <v>0.7998285714285714</v>
      </c>
      <c r="G171" s="34">
        <f t="shared" si="5"/>
        <v>0.9926950354609929</v>
      </c>
    </row>
    <row r="172" spans="1:7" ht="22.5" customHeight="1">
      <c r="A172" s="84"/>
      <c r="B172" s="94" t="s">
        <v>399</v>
      </c>
      <c r="C172" s="87">
        <f>'МО г.Ртищево'!D122</f>
        <v>15</v>
      </c>
      <c r="D172" s="87">
        <f>'МО г.Ртищево'!E122</f>
        <v>10.5</v>
      </c>
      <c r="E172" s="87">
        <f>'МО г.Ртищево'!F122</f>
        <v>0</v>
      </c>
      <c r="F172" s="34">
        <f t="shared" si="4"/>
        <v>0</v>
      </c>
      <c r="G172" s="34">
        <f t="shared" si="5"/>
        <v>0</v>
      </c>
    </row>
    <row r="173" spans="1:7" ht="24" customHeight="1" hidden="1">
      <c r="A173" s="84"/>
      <c r="B173" s="94" t="s">
        <v>401</v>
      </c>
      <c r="C173" s="87">
        <f>'МО г.Ртищево'!D123</f>
        <v>0</v>
      </c>
      <c r="D173" s="87">
        <f>'МО г.Ртищево'!E123</f>
        <v>20</v>
      </c>
      <c r="E173" s="87">
        <f>'МО г.Ртищево'!F123</f>
        <v>0</v>
      </c>
      <c r="F173" s="34" t="e">
        <f t="shared" si="4"/>
        <v>#DIV/0!</v>
      </c>
      <c r="G173" s="34">
        <f t="shared" si="5"/>
        <v>0</v>
      </c>
    </row>
    <row r="174" spans="1:7" ht="37.5" customHeight="1">
      <c r="A174" s="84"/>
      <c r="B174" s="94" t="s">
        <v>411</v>
      </c>
      <c r="C174" s="87">
        <f>'Ш-Голицыно'!D69+Урусово!D69+Салтыковка!D67+Октябрьский!D68+Макарово!D70+'Кр-звезда'!D72</f>
        <v>211.10000000000002</v>
      </c>
      <c r="D174" s="87">
        <f>'Ш-Голицыно'!E69+Урусово!E69+Салтыковка!E67+Октябрьский!E68+Макарово!E70+'Кр-звезда'!E72</f>
        <v>248.1</v>
      </c>
      <c r="E174" s="87">
        <f>'Ш-Голицыно'!F69+Урусово!F69+Салтыковка!F67+Октябрьский!F68+Макарово!F70+'Кр-звезда'!F72</f>
        <v>210.8</v>
      </c>
      <c r="F174" s="34">
        <f t="shared" si="4"/>
        <v>0.9985788725722405</v>
      </c>
      <c r="G174" s="34">
        <f t="shared" si="5"/>
        <v>0.8496573962112052</v>
      </c>
    </row>
    <row r="175" spans="1:7" ht="23.25" customHeight="1">
      <c r="A175" s="84"/>
      <c r="B175" s="94" t="s">
        <v>483</v>
      </c>
      <c r="C175" s="87">
        <f>'Ш-Голицыно'!D70+Урусово!D70+'МО г.Ртищево'!D124</f>
        <v>469.3</v>
      </c>
      <c r="D175" s="87">
        <f>'Ш-Голицыно'!E70+Урусово!E70+'МО г.Ртищево'!E124</f>
        <v>141</v>
      </c>
      <c r="E175" s="87">
        <f>'Ш-Голицыно'!F70+Урусово!F70+'МО г.Ртищево'!F124</f>
        <v>461.6</v>
      </c>
      <c r="F175" s="34">
        <f t="shared" si="4"/>
        <v>0.983592584700618</v>
      </c>
      <c r="G175" s="34">
        <f t="shared" si="5"/>
        <v>3.2737588652482272</v>
      </c>
    </row>
    <row r="176" spans="1:7" ht="24" customHeight="1" hidden="1">
      <c r="A176" s="84"/>
      <c r="B176" s="94" t="s">
        <v>413</v>
      </c>
      <c r="C176" s="87">
        <f>'Ш-Голицыно'!D71</f>
        <v>0</v>
      </c>
      <c r="D176" s="87">
        <f>'Ш-Голицыно'!E71</f>
        <v>58</v>
      </c>
      <c r="E176" s="87">
        <f>'Ш-Голицыно'!F71</f>
        <v>0</v>
      </c>
      <c r="F176" s="34" t="e">
        <f t="shared" si="4"/>
        <v>#DIV/0!</v>
      </c>
      <c r="G176" s="34">
        <f t="shared" si="5"/>
        <v>0</v>
      </c>
    </row>
    <row r="177" spans="1:7" ht="37.5" customHeight="1" hidden="1">
      <c r="A177" s="84"/>
      <c r="B177" s="94" t="s">
        <v>403</v>
      </c>
      <c r="C177" s="87">
        <f>'Ш-Голицыно'!D72</f>
        <v>0</v>
      </c>
      <c r="D177" s="87">
        <f>'Ш-Голицыно'!E72</f>
        <v>40</v>
      </c>
      <c r="E177" s="87">
        <f>'Ш-Голицыно'!F72</f>
        <v>0</v>
      </c>
      <c r="F177" s="34" t="e">
        <f t="shared" si="4"/>
        <v>#DIV/0!</v>
      </c>
      <c r="G177" s="34">
        <f t="shared" si="5"/>
        <v>0</v>
      </c>
    </row>
    <row r="178" spans="1:7" ht="27" customHeight="1">
      <c r="A178" s="84"/>
      <c r="B178" s="94" t="s">
        <v>413</v>
      </c>
      <c r="C178" s="87">
        <f>Урусово!D71+Салтыковка!D68+Октябрьский!D69+Макарово!D71+'Кр-звезда'!D73</f>
        <v>433.4</v>
      </c>
      <c r="D178" s="87">
        <f>Урусово!E71+Салтыковка!E68+Октябрьский!E69+Макарово!E71+'Кр-звезда'!E73</f>
        <v>376.9</v>
      </c>
      <c r="E178" s="87">
        <f>Урусово!F71+Салтыковка!F68+Октябрьский!F69+Макарово!F71+'Кр-звезда'!F73</f>
        <v>431.8</v>
      </c>
      <c r="F178" s="34">
        <f aca="true" t="shared" si="6" ref="F178:F241">E178/C178</f>
        <v>0.9963082602676512</v>
      </c>
      <c r="G178" s="34">
        <f t="shared" si="5"/>
        <v>1.1456619793048555</v>
      </c>
    </row>
    <row r="179" spans="1:7" ht="34.5" customHeight="1">
      <c r="A179" s="84"/>
      <c r="B179" s="94" t="s">
        <v>403</v>
      </c>
      <c r="C179" s="87">
        <f>'МО г.Ртищево'!D125</f>
        <v>500</v>
      </c>
      <c r="D179" s="87">
        <f>'МО г.Ртищево'!E125</f>
        <v>500</v>
      </c>
      <c r="E179" s="87">
        <f>'МО г.Ртищево'!F125</f>
        <v>499.7</v>
      </c>
      <c r="F179" s="34">
        <f t="shared" si="6"/>
        <v>0.9994</v>
      </c>
      <c r="G179" s="34">
        <f aca="true" t="shared" si="7" ref="G179:G242">E179/D179</f>
        <v>0.9994</v>
      </c>
    </row>
    <row r="180" spans="1:7" ht="34.5" customHeight="1">
      <c r="A180" s="84"/>
      <c r="B180" s="94" t="s">
        <v>585</v>
      </c>
      <c r="C180" s="87">
        <f>'МО г.Ртищево'!D126</f>
        <v>155.3</v>
      </c>
      <c r="D180" s="87">
        <f>'МО г.Ртищево'!E126</f>
        <v>170</v>
      </c>
      <c r="E180" s="87">
        <f>'МО г.Ртищево'!F126</f>
        <v>155.3</v>
      </c>
      <c r="F180" s="34">
        <f t="shared" si="6"/>
        <v>1</v>
      </c>
      <c r="G180" s="34">
        <f t="shared" si="7"/>
        <v>0.9135294117647059</v>
      </c>
    </row>
    <row r="181" spans="1:7" ht="34.5" customHeight="1">
      <c r="A181" s="84"/>
      <c r="B181" s="94" t="s">
        <v>587</v>
      </c>
      <c r="C181" s="87">
        <f>'МО г.Ртищево'!D128</f>
        <v>44</v>
      </c>
      <c r="D181" s="87">
        <f>'МО г.Ртищево'!E128</f>
        <v>50</v>
      </c>
      <c r="E181" s="87">
        <f>'МО г.Ртищево'!F128</f>
        <v>44</v>
      </c>
      <c r="F181" s="34">
        <f t="shared" si="6"/>
        <v>1</v>
      </c>
      <c r="G181" s="34">
        <f t="shared" si="7"/>
        <v>0.88</v>
      </c>
    </row>
    <row r="182" spans="1:7" ht="39.75" customHeight="1">
      <c r="A182" s="84"/>
      <c r="B182" s="94" t="s">
        <v>416</v>
      </c>
      <c r="C182" s="87">
        <f>'Кр-звезда'!D74+Макарово!D75+Салтыковка!D69+Урусово!D72+'Ш-Голицыно'!D73</f>
        <v>37</v>
      </c>
      <c r="D182" s="87">
        <f>'Кр-звезда'!E74+Макарово!E75+Салтыковка!E69+Урусово!E72+'Ш-Голицыно'!E73</f>
        <v>36.1</v>
      </c>
      <c r="E182" s="87">
        <f>'Кр-звезда'!F74+Макарово!F75+Салтыковка!F69+Урусово!F72+'Ш-Голицыно'!F73</f>
        <v>37</v>
      </c>
      <c r="F182" s="34">
        <f t="shared" si="6"/>
        <v>1</v>
      </c>
      <c r="G182" s="34">
        <f t="shared" si="7"/>
        <v>1.0249307479224377</v>
      </c>
    </row>
    <row r="183" spans="1:7" ht="52.5" customHeight="1">
      <c r="A183" s="84"/>
      <c r="B183" s="94" t="s">
        <v>418</v>
      </c>
      <c r="C183" s="87">
        <f>Урусово!D73+Октябрьский!D70+'Кр-звезда'!D75+'Ш-Голицыно'!D74+Макарово!D72+Салтыковка!D70</f>
        <v>153</v>
      </c>
      <c r="D183" s="87">
        <f>Урусово!E73+Октябрьский!E70+'Кр-звезда'!E75+'Ш-Голицыно'!E74+Макарово!E72+Салтыковка!E70</f>
        <v>109</v>
      </c>
      <c r="E183" s="87">
        <f>Урусово!F73+Октябрьский!F70+'Кр-звезда'!F75+'Ш-Голицыно'!F74+Макарово!F72+Салтыковка!F70</f>
        <v>146.20000000000002</v>
      </c>
      <c r="F183" s="34">
        <f t="shared" si="6"/>
        <v>0.9555555555555557</v>
      </c>
      <c r="G183" s="34">
        <f t="shared" si="7"/>
        <v>1.341284403669725</v>
      </c>
    </row>
    <row r="184" spans="1:7" ht="26.25" customHeight="1">
      <c r="A184" s="84"/>
      <c r="B184" s="94" t="s">
        <v>420</v>
      </c>
      <c r="C184" s="87">
        <f>'Кр-звезда'!D76+Макарово!D73+'Ш-Голицыно'!D75</f>
        <v>1500</v>
      </c>
      <c r="D184" s="87">
        <f>'Кр-звезда'!E76+Макарово!E73+'Ш-Голицыно'!E75</f>
        <v>1360</v>
      </c>
      <c r="E184" s="87">
        <f>'Кр-звезда'!F76+Макарово!F73+'Ш-Голицыно'!F75</f>
        <v>1390</v>
      </c>
      <c r="F184" s="34">
        <f t="shared" si="6"/>
        <v>0.9266666666666666</v>
      </c>
      <c r="G184" s="34">
        <f t="shared" si="7"/>
        <v>1.0220588235294117</v>
      </c>
    </row>
    <row r="185" spans="1:7" ht="33.75" customHeight="1">
      <c r="A185" s="84"/>
      <c r="B185" s="94" t="s">
        <v>439</v>
      </c>
      <c r="C185" s="87">
        <f>'Ш-Голицыно'!D76+Салтыковка!D71</f>
        <v>881.6</v>
      </c>
      <c r="D185" s="87">
        <f>'Ш-Голицыно'!E76+Салтыковка!E71</f>
        <v>885.6</v>
      </c>
      <c r="E185" s="87">
        <f>'Ш-Голицыно'!F76+Салтыковка!F71</f>
        <v>878.4000000000001</v>
      </c>
      <c r="F185" s="34">
        <f t="shared" si="6"/>
        <v>0.9963702359346643</v>
      </c>
      <c r="G185" s="34">
        <f t="shared" si="7"/>
        <v>0.9918699186991871</v>
      </c>
    </row>
    <row r="186" spans="1:7" ht="34.5" customHeight="1">
      <c r="A186" s="84"/>
      <c r="B186" s="94" t="s">
        <v>431</v>
      </c>
      <c r="C186" s="87">
        <f>Октябрьский!D71</f>
        <v>250.4</v>
      </c>
      <c r="D186" s="87">
        <f>Октябрьский!E71</f>
        <v>250.4</v>
      </c>
      <c r="E186" s="87">
        <f>Октябрьский!F71</f>
        <v>243.7</v>
      </c>
      <c r="F186" s="34">
        <f t="shared" si="6"/>
        <v>0.9732428115015974</v>
      </c>
      <c r="G186" s="34">
        <f t="shared" si="7"/>
        <v>0.9732428115015974</v>
      </c>
    </row>
    <row r="187" spans="1:7" ht="26.25" customHeight="1">
      <c r="A187" s="84"/>
      <c r="B187" s="94" t="s">
        <v>422</v>
      </c>
      <c r="C187" s="87">
        <f>'Кр-звезда'!D77</f>
        <v>100</v>
      </c>
      <c r="D187" s="87">
        <f>'Кр-звезда'!E77</f>
        <v>100</v>
      </c>
      <c r="E187" s="87">
        <f>'Кр-звезда'!F77</f>
        <v>99.3</v>
      </c>
      <c r="F187" s="34">
        <f t="shared" si="6"/>
        <v>0.993</v>
      </c>
      <c r="G187" s="34">
        <f t="shared" si="7"/>
        <v>0.993</v>
      </c>
    </row>
    <row r="188" spans="1:7" ht="34.5" customHeight="1">
      <c r="A188" s="84"/>
      <c r="B188" s="94" t="s">
        <v>512</v>
      </c>
      <c r="C188" s="87">
        <f>'Ш-Голицыно'!D77</f>
        <v>4</v>
      </c>
      <c r="D188" s="87">
        <f>'Ш-Голицыно'!E77</f>
        <v>4</v>
      </c>
      <c r="E188" s="87">
        <f>'Ш-Голицыно'!F77</f>
        <v>0</v>
      </c>
      <c r="F188" s="34">
        <f t="shared" si="6"/>
        <v>0</v>
      </c>
      <c r="G188" s="34">
        <f t="shared" si="7"/>
        <v>0</v>
      </c>
    </row>
    <row r="189" spans="1:7" ht="32.25" customHeight="1">
      <c r="A189" s="84"/>
      <c r="B189" s="233" t="s">
        <v>440</v>
      </c>
      <c r="C189" s="87">
        <f>'Ш-Голицыно'!D78+Урусово!D75+Салтыковка!D72+Октябрьский!D72+Макарово!D74</f>
        <v>506</v>
      </c>
      <c r="D189" s="87">
        <f>'Ш-Голицыно'!E78+Урусово!E75+Салтыковка!E72+Октябрьский!E72+Макарово!E74</f>
        <v>510</v>
      </c>
      <c r="E189" s="87">
        <f>'Ш-Голицыно'!F78+Урусово!F75+Салтыковка!F72+Октябрьский!F72+Макарово!F74</f>
        <v>465.09999999999997</v>
      </c>
      <c r="F189" s="34">
        <f t="shared" si="6"/>
        <v>0.9191699604743082</v>
      </c>
      <c r="G189" s="34">
        <f t="shared" si="7"/>
        <v>0.9119607843137254</v>
      </c>
    </row>
    <row r="190" spans="1:7" ht="32.25" customHeight="1">
      <c r="A190" s="84"/>
      <c r="B190" s="94" t="s">
        <v>631</v>
      </c>
      <c r="C190" s="87">
        <f>'Ш-Голицыно'!D79</f>
        <v>200.5</v>
      </c>
      <c r="D190" s="87">
        <f>'Ш-Голицыно'!E79</f>
        <v>230</v>
      </c>
      <c r="E190" s="87">
        <f>'Ш-Голицыно'!F79</f>
        <v>200.5</v>
      </c>
      <c r="F190" s="34">
        <f t="shared" si="6"/>
        <v>1</v>
      </c>
      <c r="G190" s="34">
        <f t="shared" si="7"/>
        <v>0.8717391304347826</v>
      </c>
    </row>
    <row r="191" spans="1:7" ht="32.25" customHeight="1">
      <c r="A191" s="84"/>
      <c r="B191" s="94" t="s">
        <v>632</v>
      </c>
      <c r="C191" s="87">
        <f>'Ш-Голицыно'!D80</f>
        <v>50</v>
      </c>
      <c r="D191" s="87">
        <f>'Ш-Голицыно'!E80</f>
        <v>50</v>
      </c>
      <c r="E191" s="87">
        <f>'Ш-Голицыно'!F80</f>
        <v>50</v>
      </c>
      <c r="F191" s="34">
        <f t="shared" si="6"/>
        <v>1</v>
      </c>
      <c r="G191" s="34">
        <f t="shared" si="7"/>
        <v>1</v>
      </c>
    </row>
    <row r="192" spans="1:7" ht="27.75" customHeight="1">
      <c r="A192" s="84"/>
      <c r="B192" s="233" t="s">
        <v>434</v>
      </c>
      <c r="C192" s="87">
        <f>Октябрьский!D73</f>
        <v>5</v>
      </c>
      <c r="D192" s="87">
        <f>Октябрьский!E73</f>
        <v>5</v>
      </c>
      <c r="E192" s="87">
        <f>Октябрьский!F73</f>
        <v>5</v>
      </c>
      <c r="F192" s="34">
        <f t="shared" si="6"/>
        <v>1</v>
      </c>
      <c r="G192" s="34">
        <f t="shared" si="7"/>
        <v>1</v>
      </c>
    </row>
    <row r="193" spans="1:7" ht="39" customHeight="1" hidden="1">
      <c r="A193" s="84"/>
      <c r="B193" s="233" t="s">
        <v>426</v>
      </c>
      <c r="C193" s="87">
        <f>Макарово!D76+Салтыковка!D73</f>
        <v>0</v>
      </c>
      <c r="D193" s="87">
        <f>Макарово!E76+Салтыковка!E73</f>
        <v>36.5</v>
      </c>
      <c r="E193" s="87">
        <f>Макарово!F76+Салтыковка!F73</f>
        <v>0</v>
      </c>
      <c r="F193" s="34" t="e">
        <f t="shared" si="6"/>
        <v>#DIV/0!</v>
      </c>
      <c r="G193" s="34">
        <f t="shared" si="7"/>
        <v>0</v>
      </c>
    </row>
    <row r="194" spans="1:7" ht="38.25" customHeight="1">
      <c r="A194" s="84"/>
      <c r="B194" s="233" t="s">
        <v>432</v>
      </c>
      <c r="C194" s="87">
        <f>Октябрьский!D74+Салтыковка!D74</f>
        <v>82</v>
      </c>
      <c r="D194" s="87">
        <f>Октябрьский!E74+Салтыковка!E74</f>
        <v>52</v>
      </c>
      <c r="E194" s="87">
        <f>Октябрьский!F74+Салтыковка!F74</f>
        <v>82</v>
      </c>
      <c r="F194" s="34">
        <f t="shared" si="6"/>
        <v>1</v>
      </c>
      <c r="G194" s="34">
        <f t="shared" si="7"/>
        <v>1.5769230769230769</v>
      </c>
    </row>
    <row r="195" spans="1:7" ht="30.75" customHeight="1">
      <c r="A195" s="84"/>
      <c r="B195" s="233" t="s">
        <v>444</v>
      </c>
      <c r="C195" s="87">
        <f>Урусово!D76+'Кр-звезда'!D78+'МО г.Ртищево'!D127+Макарово!D77</f>
        <v>40.010000000000005</v>
      </c>
      <c r="D195" s="87">
        <f>Урусово!E76+'Кр-звезда'!E78+'МО г.Ртищево'!E127+Макарово!E77</f>
        <v>470</v>
      </c>
      <c r="E195" s="87">
        <f>Урусово!F76+'Кр-звезда'!F78+'МО г.Ртищево'!F127+Макарово!F77</f>
        <v>40</v>
      </c>
      <c r="F195" s="34">
        <f t="shared" si="6"/>
        <v>0.9997500624843788</v>
      </c>
      <c r="G195" s="34">
        <f t="shared" si="7"/>
        <v>0.0851063829787234</v>
      </c>
    </row>
    <row r="196" spans="1:7" ht="29.25" customHeight="1">
      <c r="A196" s="84"/>
      <c r="B196" s="233" t="s">
        <v>433</v>
      </c>
      <c r="C196" s="87">
        <f>Октябрьский!D75</f>
        <v>150</v>
      </c>
      <c r="D196" s="87">
        <f>Октябрьский!E75</f>
        <v>150</v>
      </c>
      <c r="E196" s="87">
        <f>Октябрьский!F75</f>
        <v>150</v>
      </c>
      <c r="F196" s="34">
        <f t="shared" si="6"/>
        <v>1</v>
      </c>
      <c r="G196" s="34">
        <f t="shared" si="7"/>
        <v>1</v>
      </c>
    </row>
    <row r="197" spans="1:7" ht="29.25" customHeight="1">
      <c r="A197" s="84"/>
      <c r="B197" s="233" t="s">
        <v>607</v>
      </c>
      <c r="C197" s="87">
        <f>Октябрьский!D76</f>
        <v>66.5</v>
      </c>
      <c r="D197" s="87">
        <f>Октябрьский!E76</f>
        <v>66.5</v>
      </c>
      <c r="E197" s="87">
        <f>Октябрьский!F76</f>
        <v>66.4</v>
      </c>
      <c r="F197" s="34">
        <f t="shared" si="6"/>
        <v>0.9984962406015039</v>
      </c>
      <c r="G197" s="34">
        <f t="shared" si="7"/>
        <v>0.9984962406015039</v>
      </c>
    </row>
    <row r="198" spans="1:7" ht="69.75" customHeight="1">
      <c r="A198" s="84"/>
      <c r="B198" s="94" t="s">
        <v>531</v>
      </c>
      <c r="C198" s="87">
        <f>'МО г.Ртищево'!D129</f>
        <v>24</v>
      </c>
      <c r="D198" s="87">
        <f>'МО г.Ртищево'!E129</f>
        <v>24</v>
      </c>
      <c r="E198" s="87">
        <f>'МО г.Ртищево'!F129</f>
        <v>24</v>
      </c>
      <c r="F198" s="34">
        <f t="shared" si="6"/>
        <v>1</v>
      </c>
      <c r="G198" s="34">
        <f t="shared" si="7"/>
        <v>1</v>
      </c>
    </row>
    <row r="199" spans="1:7" ht="43.5" customHeight="1">
      <c r="A199" s="84"/>
      <c r="B199" s="94" t="s">
        <v>533</v>
      </c>
      <c r="C199" s="87">
        <f>'МО г.Ртищево'!D130</f>
        <v>1200</v>
      </c>
      <c r="D199" s="87">
        <f>'МО г.Ртищево'!E130</f>
        <v>1200</v>
      </c>
      <c r="E199" s="87">
        <f>'МО г.Ртищево'!F130</f>
        <v>105</v>
      </c>
      <c r="F199" s="34">
        <f t="shared" si="6"/>
        <v>0.0875</v>
      </c>
      <c r="G199" s="34">
        <f t="shared" si="7"/>
        <v>0.0875</v>
      </c>
    </row>
    <row r="200" spans="1:7" ht="34.5" customHeight="1" hidden="1">
      <c r="A200" s="84"/>
      <c r="B200" s="94" t="s">
        <v>588</v>
      </c>
      <c r="C200" s="87">
        <f>'МО г.Ртищево'!D131</f>
        <v>0</v>
      </c>
      <c r="D200" s="87">
        <f>'МО г.Ртищево'!E131</f>
        <v>50</v>
      </c>
      <c r="E200" s="87">
        <f>'МО г.Ртищево'!F131</f>
        <v>0</v>
      </c>
      <c r="F200" s="34" t="e">
        <f t="shared" si="6"/>
        <v>#DIV/0!</v>
      </c>
      <c r="G200" s="34">
        <f t="shared" si="7"/>
        <v>0</v>
      </c>
    </row>
    <row r="201" spans="1:7" ht="34.5" customHeight="1">
      <c r="A201" s="84"/>
      <c r="B201" s="94" t="s">
        <v>672</v>
      </c>
      <c r="C201" s="87">
        <f>'МО г.Ртищево'!D132</f>
        <v>4</v>
      </c>
      <c r="D201" s="87">
        <f>'МО г.Ртищево'!E132</f>
        <v>4</v>
      </c>
      <c r="E201" s="87">
        <f>'МО г.Ртищево'!F132</f>
        <v>3.4</v>
      </c>
      <c r="F201" s="34">
        <f t="shared" si="6"/>
        <v>0.85</v>
      </c>
      <c r="G201" s="34">
        <f t="shared" si="7"/>
        <v>0.85</v>
      </c>
    </row>
    <row r="202" spans="1:7" ht="34.5" customHeight="1">
      <c r="A202" s="84"/>
      <c r="B202" s="94" t="s">
        <v>684</v>
      </c>
      <c r="C202" s="87">
        <f>'МО г.Ртищево'!D133</f>
        <v>30</v>
      </c>
      <c r="D202" s="87">
        <f>'МО г.Ртищево'!E133</f>
        <v>0</v>
      </c>
      <c r="E202" s="87">
        <f>'МО г.Ртищево'!F133</f>
        <v>29.6</v>
      </c>
      <c r="F202" s="34">
        <f t="shared" si="6"/>
        <v>0.9866666666666667</v>
      </c>
      <c r="G202" s="34">
        <v>0</v>
      </c>
    </row>
    <row r="203" spans="1:7" ht="49.5" customHeight="1">
      <c r="A203" s="84"/>
      <c r="B203" s="231" t="s">
        <v>484</v>
      </c>
      <c r="C203" s="87">
        <f>C205+C206+C207+C204</f>
        <v>2999.6</v>
      </c>
      <c r="D203" s="87">
        <f>D205+D206+D207+D204</f>
        <v>2321.3</v>
      </c>
      <c r="E203" s="87">
        <f>E205+E206+E207+E204</f>
        <v>2999.6</v>
      </c>
      <c r="F203" s="34">
        <f t="shared" si="6"/>
        <v>1</v>
      </c>
      <c r="G203" s="34">
        <f t="shared" si="7"/>
        <v>1.2922069530004738</v>
      </c>
    </row>
    <row r="204" spans="1:7" ht="49.5" customHeight="1">
      <c r="A204" s="84"/>
      <c r="B204" s="233" t="s">
        <v>552</v>
      </c>
      <c r="C204" s="87">
        <f>'Кр-звезда'!D80+Макарово!D81+Октябрьский!D78+Салтыковка!D76+Урусово!D78</f>
        <v>2249.6</v>
      </c>
      <c r="D204" s="87">
        <f>'Кр-звезда'!E80+Макарово!E81+Октябрьский!E78+Салтыковка!E76+Урусово!E78</f>
        <v>1648.3</v>
      </c>
      <c r="E204" s="87">
        <f>'Кр-звезда'!F80+Макарово!F81+Октябрьский!F78+Салтыковка!F76+Урусово!F78</f>
        <v>2249.6</v>
      </c>
      <c r="F204" s="34">
        <f t="shared" si="6"/>
        <v>1</v>
      </c>
      <c r="G204" s="34">
        <f t="shared" si="7"/>
        <v>1.364800097069708</v>
      </c>
    </row>
    <row r="205" spans="1:7" ht="95.25" customHeight="1">
      <c r="A205" s="84"/>
      <c r="B205" s="94" t="s">
        <v>458</v>
      </c>
      <c r="C205" s="87">
        <f>'Кр-звезда'!D81+Макарово!D82+Октябрьский!D79+Салтыковка!D77+Урусово!D79+'Ш-Голицыно'!D82</f>
        <v>300</v>
      </c>
      <c r="D205" s="87">
        <f>'Кр-звезда'!E81+Макарово!E82+Октябрьский!E79+Салтыковка!E77+Урусово!E79+'Ш-Голицыно'!E82</f>
        <v>223</v>
      </c>
      <c r="E205" s="87">
        <f>'Кр-звезда'!F81+Макарово!F82+Октябрьский!F79+Салтыковка!F77+Урусово!F79+'Ш-Голицыно'!F82</f>
        <v>300</v>
      </c>
      <c r="F205" s="34">
        <f t="shared" si="6"/>
        <v>1</v>
      </c>
      <c r="G205" s="34">
        <f t="shared" si="7"/>
        <v>1.345291479820628</v>
      </c>
    </row>
    <row r="206" spans="1:7" ht="81" customHeight="1">
      <c r="A206" s="84"/>
      <c r="B206" s="94" t="s">
        <v>459</v>
      </c>
      <c r="C206" s="87">
        <f>'Кр-звезда'!D82+Макарово!D83+Октябрьский!D80+Салтыковка!D78+Урусово!D80+'Ш-Голицыно'!D83</f>
        <v>90</v>
      </c>
      <c r="D206" s="87">
        <f>'Кр-звезда'!E82+Макарово!E83+Октябрьский!E80+Салтыковка!E78+Урусово!E80+'Ш-Голицыно'!E83</f>
        <v>90</v>
      </c>
      <c r="E206" s="87">
        <f>'Кр-звезда'!F82+Макарово!F83+Октябрьский!F80+Салтыковка!F78+Урусово!F80+'Ш-Голицыно'!F83</f>
        <v>90</v>
      </c>
      <c r="F206" s="34">
        <f t="shared" si="6"/>
        <v>1</v>
      </c>
      <c r="G206" s="34">
        <f t="shared" si="7"/>
        <v>1</v>
      </c>
    </row>
    <row r="207" spans="1:7" ht="81.75" customHeight="1">
      <c r="A207" s="84"/>
      <c r="B207" s="94" t="s">
        <v>466</v>
      </c>
      <c r="C207" s="87">
        <f>Макарово!D84+Октябрьский!D81+Салтыковка!D79+'Кр-звезда'!D89+Урусово!D87</f>
        <v>360</v>
      </c>
      <c r="D207" s="87">
        <f>Макарово!E84+Октябрьский!E81+Салтыковка!E79+'Кр-звезда'!E89+Урусово!E87</f>
        <v>360</v>
      </c>
      <c r="E207" s="87">
        <f>Макарово!F84+Октябрьский!F81+Салтыковка!F79+'Кр-звезда'!F89+Урусово!F87</f>
        <v>360</v>
      </c>
      <c r="F207" s="34">
        <f t="shared" si="6"/>
        <v>1</v>
      </c>
      <c r="G207" s="34">
        <f t="shared" si="7"/>
        <v>1</v>
      </c>
    </row>
    <row r="208" spans="1:7" ht="51" customHeight="1">
      <c r="A208" s="84"/>
      <c r="B208" s="83" t="s">
        <v>307</v>
      </c>
      <c r="C208" s="87">
        <f>C210+C211+C215+C209</f>
        <v>9576.300000000001</v>
      </c>
      <c r="D208" s="87">
        <f>D210+D211+D215+D209</f>
        <v>9193</v>
      </c>
      <c r="E208" s="87">
        <f>E210+E211+E215+E209</f>
        <v>9576.2</v>
      </c>
      <c r="F208" s="34">
        <f t="shared" si="6"/>
        <v>0.9999895575535436</v>
      </c>
      <c r="G208" s="34">
        <f t="shared" si="7"/>
        <v>1.0416838899162406</v>
      </c>
    </row>
    <row r="209" spans="1:7" ht="51" customHeight="1">
      <c r="A209" s="84"/>
      <c r="B209" s="86" t="s">
        <v>642</v>
      </c>
      <c r="C209" s="87">
        <f>'МО г.Ртищево'!D136</f>
        <v>537.7</v>
      </c>
      <c r="D209" s="87">
        <f>'МО г.Ртищево'!E136</f>
        <v>984.6</v>
      </c>
      <c r="E209" s="87">
        <f>'МО г.Ртищево'!F136</f>
        <v>537.6</v>
      </c>
      <c r="F209" s="34">
        <f t="shared" si="6"/>
        <v>0.9998140226892319</v>
      </c>
      <c r="G209" s="34">
        <f t="shared" si="7"/>
        <v>0.5460085313833029</v>
      </c>
    </row>
    <row r="210" spans="1:7" ht="66" customHeight="1" hidden="1">
      <c r="A210" s="84"/>
      <c r="B210" s="94" t="s">
        <v>508</v>
      </c>
      <c r="C210" s="87">
        <f>'МО г.Ртищево'!D135</f>
        <v>0</v>
      </c>
      <c r="D210" s="87">
        <f>'МО г.Ртищево'!E135</f>
        <v>0</v>
      </c>
      <c r="E210" s="87">
        <f>'МО г.Ртищево'!F135</f>
        <v>0</v>
      </c>
      <c r="F210" s="34" t="e">
        <f t="shared" si="6"/>
        <v>#DIV/0!</v>
      </c>
      <c r="G210" s="34" t="e">
        <f t="shared" si="7"/>
        <v>#DIV/0!</v>
      </c>
    </row>
    <row r="211" spans="1:7" ht="30.75" customHeight="1">
      <c r="A211" s="84"/>
      <c r="B211" s="86" t="s">
        <v>510</v>
      </c>
      <c r="C211" s="87">
        <f>C212+C213+C214</f>
        <v>322</v>
      </c>
      <c r="D211" s="87">
        <f>D212+D213+D214</f>
        <v>450</v>
      </c>
      <c r="E211" s="87">
        <f>E212+E213+E214</f>
        <v>322</v>
      </c>
      <c r="F211" s="34">
        <f t="shared" si="6"/>
        <v>1</v>
      </c>
      <c r="G211" s="34">
        <f t="shared" si="7"/>
        <v>0.7155555555555555</v>
      </c>
    </row>
    <row r="212" spans="1:7" ht="54" customHeight="1">
      <c r="A212" s="84"/>
      <c r="B212" s="94" t="s">
        <v>570</v>
      </c>
      <c r="C212" s="133">
        <f>'МО г.Ртищево'!D138</f>
        <v>322</v>
      </c>
      <c r="D212" s="133">
        <f>'МО г.Ртищево'!E138</f>
        <v>450</v>
      </c>
      <c r="E212" s="133">
        <f>'МО г.Ртищево'!F138</f>
        <v>322</v>
      </c>
      <c r="F212" s="34">
        <f t="shared" si="6"/>
        <v>1</v>
      </c>
      <c r="G212" s="34">
        <f t="shared" si="7"/>
        <v>0.7155555555555555</v>
      </c>
    </row>
    <row r="213" spans="1:7" ht="49.5" customHeight="1" hidden="1">
      <c r="A213" s="84"/>
      <c r="B213" s="94" t="s">
        <v>572</v>
      </c>
      <c r="C213" s="133">
        <f>'МО г.Ртищево'!D139</f>
        <v>0</v>
      </c>
      <c r="D213" s="133">
        <f>'МО г.Ртищево'!E139</f>
        <v>0</v>
      </c>
      <c r="E213" s="133">
        <f>'МО г.Ртищево'!F139</f>
        <v>0</v>
      </c>
      <c r="F213" s="34" t="e">
        <f t="shared" si="6"/>
        <v>#DIV/0!</v>
      </c>
      <c r="G213" s="34" t="e">
        <f t="shared" si="7"/>
        <v>#DIV/0!</v>
      </c>
    </row>
    <row r="214" spans="1:7" ht="50.25" customHeight="1" hidden="1">
      <c r="A214" s="84"/>
      <c r="B214" s="94" t="s">
        <v>571</v>
      </c>
      <c r="C214" s="133">
        <f>'МО г.Ртищево'!D140</f>
        <v>0</v>
      </c>
      <c r="D214" s="133">
        <f>'МО г.Ртищево'!E140</f>
        <v>0</v>
      </c>
      <c r="E214" s="133">
        <f>'МО г.Ртищево'!F140</f>
        <v>0</v>
      </c>
      <c r="F214" s="34" t="e">
        <f t="shared" si="6"/>
        <v>#DIV/0!</v>
      </c>
      <c r="G214" s="34" t="e">
        <f t="shared" si="7"/>
        <v>#DIV/0!</v>
      </c>
    </row>
    <row r="215" spans="1:7" ht="36" customHeight="1">
      <c r="A215" s="84"/>
      <c r="B215" s="86" t="s">
        <v>576</v>
      </c>
      <c r="C215" s="133">
        <f>C216+C217+C218</f>
        <v>8716.6</v>
      </c>
      <c r="D215" s="133">
        <f>D216+D217+D218</f>
        <v>7758.4</v>
      </c>
      <c r="E215" s="133">
        <f>E216+E217+E218</f>
        <v>8716.6</v>
      </c>
      <c r="F215" s="34">
        <f t="shared" si="6"/>
        <v>1</v>
      </c>
      <c r="G215" s="34">
        <f t="shared" si="7"/>
        <v>1.1235048463600743</v>
      </c>
    </row>
    <row r="216" spans="1:7" ht="50.25" customHeight="1">
      <c r="A216" s="84"/>
      <c r="B216" s="94" t="s">
        <v>573</v>
      </c>
      <c r="C216" s="133">
        <f>'МО г.Ртищево'!D142</f>
        <v>8716.6</v>
      </c>
      <c r="D216" s="133">
        <f>'МО г.Ртищево'!E142</f>
        <v>7758.4</v>
      </c>
      <c r="E216" s="133">
        <f>'МО г.Ртищево'!F142</f>
        <v>8716.6</v>
      </c>
      <c r="F216" s="34">
        <f t="shared" si="6"/>
        <v>1</v>
      </c>
      <c r="G216" s="34">
        <f t="shared" si="7"/>
        <v>1.1235048463600743</v>
      </c>
    </row>
    <row r="217" spans="1:7" ht="45" customHeight="1" hidden="1">
      <c r="A217" s="84"/>
      <c r="B217" s="94" t="s">
        <v>574</v>
      </c>
      <c r="C217" s="133">
        <f>'МО г.Ртищево'!D143</f>
        <v>0</v>
      </c>
      <c r="D217" s="133">
        <f>'МО г.Ртищево'!E143</f>
        <v>0</v>
      </c>
      <c r="E217" s="133">
        <f>'МО г.Ртищево'!F143</f>
        <v>0</v>
      </c>
      <c r="F217" s="34" t="e">
        <f t="shared" si="6"/>
        <v>#DIV/0!</v>
      </c>
      <c r="G217" s="34" t="e">
        <f t="shared" si="7"/>
        <v>#DIV/0!</v>
      </c>
    </row>
    <row r="218" spans="1:7" ht="50.25" customHeight="1" hidden="1">
      <c r="A218" s="84"/>
      <c r="B218" s="94" t="s">
        <v>575</v>
      </c>
      <c r="C218" s="133">
        <f>'МО г.Ртищево'!D144</f>
        <v>0</v>
      </c>
      <c r="D218" s="133">
        <f>'МО г.Ртищево'!E144</f>
        <v>0</v>
      </c>
      <c r="E218" s="133">
        <f>'МО г.Ртищево'!F144</f>
        <v>0</v>
      </c>
      <c r="F218" s="34" t="e">
        <f t="shared" si="6"/>
        <v>#DIV/0!</v>
      </c>
      <c r="G218" s="34" t="e">
        <f t="shared" si="7"/>
        <v>#DIV/0!</v>
      </c>
    </row>
    <row r="219" spans="1:7" ht="41.25" customHeight="1">
      <c r="A219" s="84"/>
      <c r="B219" s="94" t="s">
        <v>680</v>
      </c>
      <c r="C219" s="133">
        <f>Макарово!D78+'МО г.Ртищево'!D145</f>
        <v>361.59999999999997</v>
      </c>
      <c r="D219" s="133">
        <f>Макарово!E78+'МО г.Ртищево'!E145</f>
        <v>0</v>
      </c>
      <c r="E219" s="133">
        <f>Макарово!F78+'МО г.Ртищево'!F145</f>
        <v>58.4</v>
      </c>
      <c r="F219" s="34">
        <f t="shared" si="6"/>
        <v>0.16150442477876106</v>
      </c>
      <c r="G219" s="34">
        <v>0</v>
      </c>
    </row>
    <row r="220" spans="1:7" ht="69.75" customHeight="1">
      <c r="A220" s="84"/>
      <c r="B220" s="94" t="s">
        <v>682</v>
      </c>
      <c r="C220" s="133">
        <f>'МО г.Ртищево'!D152</f>
        <v>1897</v>
      </c>
      <c r="D220" s="133">
        <f>'МО г.Ртищево'!E152</f>
        <v>2327</v>
      </c>
      <c r="E220" s="133">
        <f>'МО г.Ртищево'!F152</f>
        <v>1892.2</v>
      </c>
      <c r="F220" s="34">
        <f t="shared" si="6"/>
        <v>0.9974696889826041</v>
      </c>
      <c r="G220" s="34">
        <f t="shared" si="7"/>
        <v>0.813149978513107</v>
      </c>
    </row>
    <row r="221" spans="1:7" ht="35.25" customHeight="1">
      <c r="A221" s="88" t="s">
        <v>37</v>
      </c>
      <c r="B221" s="83" t="s">
        <v>38</v>
      </c>
      <c r="C221" s="85">
        <f>C222+C223+C226+C227+C224+C225</f>
        <v>567877.2</v>
      </c>
      <c r="D221" s="85">
        <f>D222+D223+D226+D227+D224+D225</f>
        <v>430257.60000000003</v>
      </c>
      <c r="E221" s="85">
        <f>E222+E223+E226+E227+E224+E225</f>
        <v>554521.4</v>
      </c>
      <c r="F221" s="34">
        <f t="shared" si="6"/>
        <v>0.9764811829036278</v>
      </c>
      <c r="G221" s="34">
        <f t="shared" si="7"/>
        <v>1.2888125625206852</v>
      </c>
    </row>
    <row r="222" spans="1:7" ht="24.75" customHeight="1">
      <c r="A222" s="84" t="s">
        <v>39</v>
      </c>
      <c r="B222" s="86" t="s">
        <v>127</v>
      </c>
      <c r="C222" s="87">
        <f>МР!D115</f>
        <v>177251.9</v>
      </c>
      <c r="D222" s="87">
        <f>МР!E115</f>
        <v>128827.7</v>
      </c>
      <c r="E222" s="87">
        <f>МР!F115</f>
        <v>171071.7</v>
      </c>
      <c r="F222" s="34">
        <f t="shared" si="6"/>
        <v>0.9651332369356832</v>
      </c>
      <c r="G222" s="34">
        <f t="shared" si="7"/>
        <v>1.327910845260763</v>
      </c>
    </row>
    <row r="223" spans="1:7" ht="24.75" customHeight="1">
      <c r="A223" s="84" t="s">
        <v>40</v>
      </c>
      <c r="B223" s="86" t="s">
        <v>128</v>
      </c>
      <c r="C223" s="87">
        <f>МР!D116</f>
        <v>325382.8</v>
      </c>
      <c r="D223" s="87">
        <f>МР!E116</f>
        <v>251379.2</v>
      </c>
      <c r="E223" s="87">
        <f>МР!F116</f>
        <v>322007.5</v>
      </c>
      <c r="F223" s="34">
        <f t="shared" si="6"/>
        <v>0.9896266797138632</v>
      </c>
      <c r="G223" s="34">
        <f t="shared" si="7"/>
        <v>1.2809631823158</v>
      </c>
    </row>
    <row r="224" spans="1:7" ht="24.75" customHeight="1">
      <c r="A224" s="84" t="s">
        <v>224</v>
      </c>
      <c r="B224" s="86" t="s">
        <v>225</v>
      </c>
      <c r="C224" s="87">
        <f>МР!D117+'МО г.Ртищево'!D151</f>
        <v>32277.5</v>
      </c>
      <c r="D224" s="87">
        <f>МР!E117+'МО г.Ртищево'!E151</f>
        <v>23707.4</v>
      </c>
      <c r="E224" s="87">
        <f>МР!F117+'МО г.Ртищево'!F151</f>
        <v>30463.1</v>
      </c>
      <c r="F224" s="34">
        <f t="shared" si="6"/>
        <v>0.9437874680504995</v>
      </c>
      <c r="G224" s="34">
        <f t="shared" si="7"/>
        <v>1.284961657541527</v>
      </c>
    </row>
    <row r="225" spans="1:7" ht="33.75" customHeight="1">
      <c r="A225" s="84" t="s">
        <v>564</v>
      </c>
      <c r="B225" s="86" t="s">
        <v>565</v>
      </c>
      <c r="C225" s="87">
        <f>МР!D118+'Кр-звезда'!D91+Макарово!D89+Салтыковка!D84+'Ш-Голицыно'!D88+Урусово!D89+Октябрьский!D88</f>
        <v>374.20000000000005</v>
      </c>
      <c r="D225" s="87">
        <f>МР!E118+'Кр-звезда'!E91+Макарово!E89+Салтыковка!E84+'Ш-Голицыно'!E88+Урусово!E89+Октябрьский!E88</f>
        <v>395.50000000000006</v>
      </c>
      <c r="E225" s="87">
        <f>МР!F118+'Кр-звезда'!F91+Макарово!F89+Салтыковка!F84+'Ш-Голицыно'!F88+Урусово!F89+Октябрьский!F88</f>
        <v>359.8</v>
      </c>
      <c r="F225" s="34">
        <f t="shared" si="6"/>
        <v>0.9615179048637091</v>
      </c>
      <c r="G225" s="34">
        <f t="shared" si="7"/>
        <v>0.9097345132743362</v>
      </c>
    </row>
    <row r="226" spans="1:7" ht="24.75" customHeight="1">
      <c r="A226" s="84" t="s">
        <v>41</v>
      </c>
      <c r="B226" s="86" t="s">
        <v>42</v>
      </c>
      <c r="C226" s="87">
        <f>МР!D119+'Кр-звезда'!D88+Макарово!D92+Октябрьский!D87+Салтыковка!D87+Урусово!D86+'Ш-Голицыно'!D90</f>
        <v>4622.9</v>
      </c>
      <c r="D226" s="87">
        <f>МР!E119+'Кр-звезда'!E88+Макарово!E92+Октябрьский!E87+Салтыковка!E87+Урусово!E86+'Ш-Голицыно'!E90</f>
        <v>4802.3</v>
      </c>
      <c r="E226" s="87">
        <f>МР!F119+'Кр-звезда'!F88+Макарово!F92+Октябрьский!F87+Салтыковка!F87+Урусово!F86+'Ш-Голицыно'!F90</f>
        <v>4553.2</v>
      </c>
      <c r="F226" s="34">
        <f t="shared" si="6"/>
        <v>0.9849228839040429</v>
      </c>
      <c r="G226" s="34">
        <f t="shared" si="7"/>
        <v>0.9481290215105261</v>
      </c>
    </row>
    <row r="227" spans="1:7" ht="24.75" customHeight="1">
      <c r="A227" s="84" t="s">
        <v>43</v>
      </c>
      <c r="B227" s="86" t="s">
        <v>227</v>
      </c>
      <c r="C227" s="87">
        <f>МР!D120</f>
        <v>27967.9</v>
      </c>
      <c r="D227" s="87">
        <f>МР!E120</f>
        <v>21145.5</v>
      </c>
      <c r="E227" s="87">
        <f>МР!F120</f>
        <v>26066.1</v>
      </c>
      <c r="F227" s="34">
        <f t="shared" si="6"/>
        <v>0.9320006149907571</v>
      </c>
      <c r="G227" s="34">
        <f t="shared" si="7"/>
        <v>1.2327019933319145</v>
      </c>
    </row>
    <row r="228" spans="1:7" ht="24.75" customHeight="1">
      <c r="A228" s="88" t="s">
        <v>44</v>
      </c>
      <c r="B228" s="83" t="s">
        <v>131</v>
      </c>
      <c r="C228" s="85">
        <f>C229+C230</f>
        <v>114554.1</v>
      </c>
      <c r="D228" s="85">
        <f>D229+D230</f>
        <v>84765.59999999999</v>
      </c>
      <c r="E228" s="85">
        <f>E229+E230</f>
        <v>110175.3</v>
      </c>
      <c r="F228" s="34">
        <f t="shared" si="6"/>
        <v>0.9617752660096844</v>
      </c>
      <c r="G228" s="34">
        <f t="shared" si="7"/>
        <v>1.299764291174722</v>
      </c>
    </row>
    <row r="229" spans="1:7" ht="24.75" customHeight="1">
      <c r="A229" s="84" t="s">
        <v>45</v>
      </c>
      <c r="B229" s="86" t="s">
        <v>46</v>
      </c>
      <c r="C229" s="87">
        <f>МР!D122</f>
        <v>88253.6</v>
      </c>
      <c r="D229" s="87">
        <f>МР!E122</f>
        <v>66172.4</v>
      </c>
      <c r="E229" s="87">
        <f>МР!F122</f>
        <v>84850.3</v>
      </c>
      <c r="F229" s="34">
        <f t="shared" si="6"/>
        <v>0.9614372671483089</v>
      </c>
      <c r="G229" s="34">
        <f t="shared" si="7"/>
        <v>1.2822611844212997</v>
      </c>
    </row>
    <row r="230" spans="1:7" ht="24.75" customHeight="1">
      <c r="A230" s="84" t="s">
        <v>47</v>
      </c>
      <c r="B230" s="86" t="s">
        <v>248</v>
      </c>
      <c r="C230" s="87">
        <f>МР!D123</f>
        <v>26300.5</v>
      </c>
      <c r="D230" s="87">
        <f>МР!E123</f>
        <v>18593.2</v>
      </c>
      <c r="E230" s="87">
        <f>МР!F123</f>
        <v>25325</v>
      </c>
      <c r="F230" s="34">
        <f t="shared" si="6"/>
        <v>0.962909450390677</v>
      </c>
      <c r="G230" s="34">
        <f t="shared" si="7"/>
        <v>1.3620570961426757</v>
      </c>
    </row>
    <row r="231" spans="1:7" ht="24.75" customHeight="1">
      <c r="A231" s="88" t="s">
        <v>48</v>
      </c>
      <c r="B231" s="83" t="s">
        <v>49</v>
      </c>
      <c r="C231" s="85">
        <f>C232+C233+C235+C234+C237+C238+C239+C236</f>
        <v>25580.2</v>
      </c>
      <c r="D231" s="85">
        <f>D232+D233+D235+D234+D237+D238+D239+D236</f>
        <v>22574.100000000006</v>
      </c>
      <c r="E231" s="85">
        <f>E232+E233+E235+E234+E237+E238+E239+E236</f>
        <v>24081.099999999995</v>
      </c>
      <c r="F231" s="34">
        <f t="shared" si="6"/>
        <v>0.9413960797804549</v>
      </c>
      <c r="G231" s="34">
        <f t="shared" si="7"/>
        <v>1.0667579216890148</v>
      </c>
    </row>
    <row r="232" spans="1:7" ht="36.75" customHeight="1">
      <c r="A232" s="84" t="s">
        <v>50</v>
      </c>
      <c r="B232" s="119" t="s">
        <v>165</v>
      </c>
      <c r="C232" s="87">
        <f>МР!D125+'МО г.Ртищево'!D154+'Кр-звезда'!D93+Макарово!D91+Октябрьский!D90+Салтыковка!D89+Урусово!D91+'Ш-Голицыно'!D92</f>
        <v>2452.4</v>
      </c>
      <c r="D232" s="87">
        <f>МР!E125+'МО г.Ртищево'!E154+'Кр-звезда'!E93+Макарово!E91+Октябрьский!E90+Салтыковка!E89+Урусово!E91+'Ш-Голицыно'!E92</f>
        <v>2148.6000000000004</v>
      </c>
      <c r="E232" s="87">
        <f>МР!F125+'МО г.Ртищево'!F154+'Кр-звезда'!F93+Макарово!F91+Октябрьский!F90+Салтыковка!F89+Урусово!F91+'Ш-Голицыно'!F92</f>
        <v>2267.9</v>
      </c>
      <c r="F232" s="34">
        <f t="shared" si="6"/>
        <v>0.9247675746207796</v>
      </c>
      <c r="G232" s="34">
        <f t="shared" si="7"/>
        <v>1.055524527599367</v>
      </c>
    </row>
    <row r="233" spans="1:7" ht="36.75" customHeight="1">
      <c r="A233" s="84"/>
      <c r="B233" s="119" t="s">
        <v>213</v>
      </c>
      <c r="C233" s="87">
        <f>МР!D126</f>
        <v>15092</v>
      </c>
      <c r="D233" s="87">
        <f>МР!E126</f>
        <v>13752.7</v>
      </c>
      <c r="E233" s="87">
        <f>МР!F126</f>
        <v>14000.3</v>
      </c>
      <c r="F233" s="34">
        <f t="shared" si="6"/>
        <v>0.9276636628677445</v>
      </c>
      <c r="G233" s="34">
        <f t="shared" si="7"/>
        <v>1.0180037374479192</v>
      </c>
    </row>
    <row r="234" spans="1:7" ht="70.5" customHeight="1">
      <c r="A234" s="84" t="s">
        <v>51</v>
      </c>
      <c r="B234" s="86" t="s">
        <v>147</v>
      </c>
      <c r="C234" s="87">
        <f>'МО г.Ртищево'!D155</f>
        <v>51.3</v>
      </c>
      <c r="D234" s="87">
        <f>'МО г.Ртищево'!E155</f>
        <v>38.4</v>
      </c>
      <c r="E234" s="87">
        <f>'МО г.Ртищево'!F155</f>
        <v>51.1</v>
      </c>
      <c r="F234" s="34">
        <f t="shared" si="6"/>
        <v>0.9961013645224173</v>
      </c>
      <c r="G234" s="34">
        <f t="shared" si="7"/>
        <v>1.3307291666666667</v>
      </c>
    </row>
    <row r="235" spans="1:7" ht="50.25" customHeight="1">
      <c r="A235" s="84" t="s">
        <v>52</v>
      </c>
      <c r="B235" s="86" t="s">
        <v>207</v>
      </c>
      <c r="C235" s="87">
        <f>МР!D135</f>
        <v>7101.6</v>
      </c>
      <c r="D235" s="87">
        <f>МР!E135</f>
        <v>5752.5</v>
      </c>
      <c r="E235" s="87">
        <f>МР!F135</f>
        <v>7050.7</v>
      </c>
      <c r="F235" s="34">
        <f t="shared" si="6"/>
        <v>0.9928326011039765</v>
      </c>
      <c r="G235" s="34">
        <f t="shared" si="7"/>
        <v>1.2256757931334201</v>
      </c>
    </row>
    <row r="236" spans="1:7" ht="27.75" customHeight="1">
      <c r="A236" s="84"/>
      <c r="B236" s="86" t="s">
        <v>566</v>
      </c>
      <c r="C236" s="87">
        <f>МР!D127</f>
        <v>23.3</v>
      </c>
      <c r="D236" s="87">
        <f>МР!E127</f>
        <v>22.3</v>
      </c>
      <c r="E236" s="87">
        <f>МР!F127</f>
        <v>22.1</v>
      </c>
      <c r="F236" s="34">
        <f t="shared" si="6"/>
        <v>0.9484978540772533</v>
      </c>
      <c r="G236" s="34">
        <f t="shared" si="7"/>
        <v>0.9910313901345292</v>
      </c>
    </row>
    <row r="237" spans="1:7" ht="36.75" customHeight="1">
      <c r="A237" s="84"/>
      <c r="B237" s="119" t="s">
        <v>364</v>
      </c>
      <c r="C237" s="87">
        <f>МР!D128</f>
        <v>15</v>
      </c>
      <c r="D237" s="87">
        <f>МР!E128</f>
        <v>15</v>
      </c>
      <c r="E237" s="87">
        <f>МР!F128</f>
        <v>12</v>
      </c>
      <c r="F237" s="34">
        <f t="shared" si="6"/>
        <v>0.8</v>
      </c>
      <c r="G237" s="34">
        <f t="shared" si="7"/>
        <v>0.8</v>
      </c>
    </row>
    <row r="238" spans="1:7" ht="48.75" customHeight="1">
      <c r="A238" s="84"/>
      <c r="B238" s="119" t="s">
        <v>301</v>
      </c>
      <c r="C238" s="87">
        <f>МР!D129</f>
        <v>425.7</v>
      </c>
      <c r="D238" s="87">
        <f>МР!E129</f>
        <v>425.7</v>
      </c>
      <c r="E238" s="87">
        <f>МР!F129</f>
        <v>341.2</v>
      </c>
      <c r="F238" s="34">
        <f t="shared" si="6"/>
        <v>0.8015034061545689</v>
      </c>
      <c r="G238" s="34">
        <f t="shared" si="7"/>
        <v>0.8015034061545689</v>
      </c>
    </row>
    <row r="239" spans="1:7" ht="48.75" customHeight="1">
      <c r="A239" s="84"/>
      <c r="B239" s="119" t="s">
        <v>304</v>
      </c>
      <c r="C239" s="87">
        <f>МР!D130</f>
        <v>418.9</v>
      </c>
      <c r="D239" s="87">
        <f>МР!E130</f>
        <v>418.9</v>
      </c>
      <c r="E239" s="87">
        <f>МР!F130</f>
        <v>335.8</v>
      </c>
      <c r="F239" s="34">
        <f t="shared" si="6"/>
        <v>0.8016232991167344</v>
      </c>
      <c r="G239" s="34">
        <f t="shared" si="7"/>
        <v>0.8016232991167344</v>
      </c>
    </row>
    <row r="240" spans="1:7" ht="52.5" customHeight="1">
      <c r="A240" s="88" t="s">
        <v>53</v>
      </c>
      <c r="B240" s="118" t="s">
        <v>111</v>
      </c>
      <c r="C240" s="85">
        <f>C241+C242</f>
        <v>33111.5</v>
      </c>
      <c r="D240" s="85">
        <f>D241+D242</f>
        <v>26642</v>
      </c>
      <c r="E240" s="85">
        <f>E241+E242</f>
        <v>32811</v>
      </c>
      <c r="F240" s="34">
        <f t="shared" si="6"/>
        <v>0.9909246032345258</v>
      </c>
      <c r="G240" s="34">
        <f t="shared" si="7"/>
        <v>1.2315516853089108</v>
      </c>
    </row>
    <row r="241" spans="1:7" ht="34.5" customHeight="1">
      <c r="A241" s="84" t="s">
        <v>54</v>
      </c>
      <c r="B241" s="86" t="s">
        <v>112</v>
      </c>
      <c r="C241" s="87">
        <f>'МО г.Ртищево'!D157</f>
        <v>32188.1</v>
      </c>
      <c r="D241" s="87">
        <f>'МО г.Ртищево'!E157</f>
        <v>26028.1</v>
      </c>
      <c r="E241" s="87">
        <f>'МО г.Ртищево'!F157</f>
        <v>31893.2</v>
      </c>
      <c r="F241" s="34">
        <f t="shared" si="6"/>
        <v>0.990838229034954</v>
      </c>
      <c r="G241" s="34">
        <f t="shared" si="7"/>
        <v>1.2253372316842184</v>
      </c>
    </row>
    <row r="242" spans="1:7" ht="34.5" customHeight="1">
      <c r="A242" s="104" t="s">
        <v>113</v>
      </c>
      <c r="B242" s="86" t="s">
        <v>114</v>
      </c>
      <c r="C242" s="87">
        <f>МР!D137</f>
        <v>923.4</v>
      </c>
      <c r="D242" s="87">
        <f>МР!E137</f>
        <v>613.9</v>
      </c>
      <c r="E242" s="87">
        <f>МР!F137</f>
        <v>917.8</v>
      </c>
      <c r="F242" s="34">
        <f aca="true" t="shared" si="8" ref="F242:F247">E242/C242</f>
        <v>0.99393545592376</v>
      </c>
      <c r="G242" s="34">
        <f t="shared" si="7"/>
        <v>1.4950317641309658</v>
      </c>
    </row>
    <row r="243" spans="1:7" ht="34.5" customHeight="1">
      <c r="A243" s="88" t="s">
        <v>115</v>
      </c>
      <c r="B243" s="118" t="s">
        <v>116</v>
      </c>
      <c r="C243" s="85">
        <f>C244</f>
        <v>1108.2</v>
      </c>
      <c r="D243" s="85">
        <f>D244</f>
        <v>890.3000000000001</v>
      </c>
      <c r="E243" s="85">
        <f>E244</f>
        <v>1046.2</v>
      </c>
      <c r="F243" s="34">
        <f t="shared" si="8"/>
        <v>0.944053419960296</v>
      </c>
      <c r="G243" s="34">
        <f>E243/D243</f>
        <v>1.1751095136470853</v>
      </c>
    </row>
    <row r="244" spans="1:7" ht="34.5" customHeight="1">
      <c r="A244" s="104" t="s">
        <v>117</v>
      </c>
      <c r="B244" s="86" t="s">
        <v>118</v>
      </c>
      <c r="C244" s="87">
        <f>МР!D139+'МО г.Ртищево'!D160</f>
        <v>1108.2</v>
      </c>
      <c r="D244" s="87">
        <f>МР!E139+'МО г.Ртищево'!E160</f>
        <v>890.3000000000001</v>
      </c>
      <c r="E244" s="87">
        <f>МР!F139+'МО г.Ртищево'!F160</f>
        <v>1046.2</v>
      </c>
      <c r="F244" s="34">
        <f t="shared" si="8"/>
        <v>0.944053419960296</v>
      </c>
      <c r="G244" s="34">
        <f>E244/D244</f>
        <v>1.1751095136470853</v>
      </c>
    </row>
    <row r="245" spans="1:7" ht="34.5" customHeight="1">
      <c r="A245" s="88" t="s">
        <v>119</v>
      </c>
      <c r="B245" s="118" t="s">
        <v>120</v>
      </c>
      <c r="C245" s="85">
        <f>C246</f>
        <v>5.2</v>
      </c>
      <c r="D245" s="85">
        <f>D246</f>
        <v>5.2</v>
      </c>
      <c r="E245" s="85">
        <f>E246</f>
        <v>5.2</v>
      </c>
      <c r="F245" s="34">
        <f t="shared" si="8"/>
        <v>1</v>
      </c>
      <c r="G245" s="34">
        <f>E245/D245</f>
        <v>1</v>
      </c>
    </row>
    <row r="246" spans="1:7" ht="34.5" customHeight="1">
      <c r="A246" s="84" t="s">
        <v>121</v>
      </c>
      <c r="B246" s="118" t="s">
        <v>150</v>
      </c>
      <c r="C246" s="87">
        <f>МР!D141</f>
        <v>5.2</v>
      </c>
      <c r="D246" s="87">
        <f>МР!E141</f>
        <v>5.2</v>
      </c>
      <c r="E246" s="87">
        <f>МР!F141</f>
        <v>5.2</v>
      </c>
      <c r="F246" s="34">
        <f t="shared" si="8"/>
        <v>1</v>
      </c>
      <c r="G246" s="34">
        <f>E246/D246</f>
        <v>1</v>
      </c>
    </row>
    <row r="247" spans="1:7" ht="22.5" customHeight="1">
      <c r="A247" s="84"/>
      <c r="B247" s="83" t="s">
        <v>55</v>
      </c>
      <c r="C247" s="85">
        <f>C49+C64+C66+C76+C138+C221+C228+C231+C240+C243+C245</f>
        <v>989366.1099999998</v>
      </c>
      <c r="D247" s="85">
        <f>D49+D64+D66+D76+D138+D221+D228+D231+D240+D243+D245</f>
        <v>766904.6</v>
      </c>
      <c r="E247" s="85">
        <f>E49+E64+E66+E76+E138+E221+E228+E231+E240+E243+E245</f>
        <v>956086.4</v>
      </c>
      <c r="F247" s="34">
        <f t="shared" si="8"/>
        <v>0.9663625935196024</v>
      </c>
      <c r="G247" s="34">
        <f>E247/D247</f>
        <v>1.2466823122458779</v>
      </c>
    </row>
    <row r="248" spans="3:6" ht="18.75">
      <c r="C248" s="36"/>
      <c r="D248" s="36"/>
      <c r="E248" s="36"/>
      <c r="F248" s="234"/>
    </row>
    <row r="249" spans="3:6" ht="18">
      <c r="C249" s="36"/>
      <c r="D249" s="36"/>
      <c r="E249" s="36"/>
      <c r="F249" s="235"/>
    </row>
    <row r="250" spans="2:6" ht="18">
      <c r="B250" s="123" t="s">
        <v>275</v>
      </c>
      <c r="C250" s="36"/>
      <c r="D250" s="36"/>
      <c r="E250" s="36">
        <f>МР!F150+'МО г.Ртищево'!F169+'Кр-звезда'!F99+Макарово!F99+Октябрьский!F97+Салтыковка!F96+Урусово!F98+'Ш-Голицыно'!F99</f>
        <v>50689.500000000015</v>
      </c>
      <c r="F250" s="36"/>
    </row>
    <row r="251" spans="2:6" ht="18">
      <c r="B251" s="123"/>
      <c r="C251" s="36"/>
      <c r="D251" s="36"/>
      <c r="E251" s="36"/>
      <c r="F251" s="36"/>
    </row>
    <row r="252" spans="2:6" ht="18" hidden="1">
      <c r="B252" s="124" t="s">
        <v>280</v>
      </c>
      <c r="C252" s="36"/>
      <c r="D252" s="36"/>
      <c r="E252" s="36"/>
      <c r="F252" s="36"/>
    </row>
    <row r="253" spans="2:7" ht="18.75" hidden="1">
      <c r="B253" s="123" t="s">
        <v>71</v>
      </c>
      <c r="C253" s="36"/>
      <c r="D253" s="36"/>
      <c r="E253" s="36"/>
      <c r="F253" s="36"/>
      <c r="G253" s="38"/>
    </row>
    <row r="254" spans="2:6" ht="18" hidden="1">
      <c r="B254" s="123" t="s">
        <v>72</v>
      </c>
      <c r="C254" s="36"/>
      <c r="D254" s="36"/>
      <c r="E254" s="36"/>
      <c r="F254" s="36"/>
    </row>
    <row r="255" spans="2:6" ht="18" hidden="1">
      <c r="B255" s="123"/>
      <c r="C255" s="36"/>
      <c r="D255" s="36"/>
      <c r="E255" s="36"/>
      <c r="F255" s="36"/>
    </row>
    <row r="256" spans="2:7" ht="18.75" hidden="1">
      <c r="B256" s="123" t="s">
        <v>73</v>
      </c>
      <c r="C256" s="36"/>
      <c r="D256" s="36"/>
      <c r="E256" s="36"/>
      <c r="F256" s="36"/>
      <c r="G256" s="39"/>
    </row>
    <row r="257" spans="2:6" ht="18" hidden="1">
      <c r="B257" s="123" t="s">
        <v>74</v>
      </c>
      <c r="C257" s="36"/>
      <c r="D257" s="36"/>
      <c r="E257" s="36"/>
      <c r="F257" s="36"/>
    </row>
    <row r="258" spans="2:6" ht="18" hidden="1">
      <c r="B258" s="123"/>
      <c r="C258" s="36"/>
      <c r="D258" s="36"/>
      <c r="E258" s="36"/>
      <c r="F258" s="36"/>
    </row>
    <row r="259" spans="2:7" ht="18.75" hidden="1">
      <c r="B259" s="123" t="s">
        <v>75</v>
      </c>
      <c r="C259" s="36"/>
      <c r="D259" s="36"/>
      <c r="E259" s="36"/>
      <c r="F259" s="36"/>
      <c r="G259" s="44"/>
    </row>
    <row r="260" spans="2:6" ht="18" hidden="1">
      <c r="B260" s="123" t="s">
        <v>76</v>
      </c>
      <c r="C260" s="36"/>
      <c r="D260" s="36"/>
      <c r="E260" s="36"/>
      <c r="F260" s="36"/>
    </row>
    <row r="261" spans="2:6" ht="18">
      <c r="B261" s="124" t="s">
        <v>281</v>
      </c>
      <c r="C261" s="36"/>
      <c r="D261" s="36"/>
      <c r="E261" s="36">
        <f>МР!F161</f>
        <v>9600</v>
      </c>
      <c r="F261" s="36"/>
    </row>
    <row r="262" spans="1:7" ht="18.75">
      <c r="A262" s="121"/>
      <c r="B262" s="124"/>
      <c r="C262" s="36"/>
      <c r="D262" s="36"/>
      <c r="E262" s="36"/>
      <c r="F262" s="36"/>
      <c r="G262" s="45"/>
    </row>
    <row r="263" spans="1:6" ht="12" customHeight="1" hidden="1">
      <c r="A263" s="121"/>
      <c r="B263" s="123"/>
      <c r="C263" s="36"/>
      <c r="D263" s="36"/>
      <c r="E263" s="36"/>
      <c r="F263" s="36"/>
    </row>
    <row r="264" spans="1:6" ht="5.25" customHeight="1" hidden="1">
      <c r="A264" s="121"/>
      <c r="B264" s="123"/>
      <c r="C264" s="36"/>
      <c r="D264" s="36"/>
      <c r="E264" s="36"/>
      <c r="F264" s="36"/>
    </row>
    <row r="265" spans="1:7" ht="45" customHeight="1">
      <c r="A265" s="121"/>
      <c r="B265" s="123" t="s">
        <v>79</v>
      </c>
      <c r="C265" s="36"/>
      <c r="D265" s="36"/>
      <c r="E265" s="36">
        <f>E250+E44-E247-E261+E251</f>
        <v>46651.90000000014</v>
      </c>
      <c r="F265" s="36"/>
      <c r="G265" s="41"/>
    </row>
    <row r="266" spans="1:6" ht="18">
      <c r="A266" s="121"/>
      <c r="B266" s="123"/>
      <c r="C266" s="36"/>
      <c r="D266" s="36"/>
      <c r="E266" s="36"/>
      <c r="F266" s="36"/>
    </row>
    <row r="267" spans="1:6" ht="18" hidden="1">
      <c r="A267" s="121"/>
      <c r="C267" s="36"/>
      <c r="D267" s="36"/>
      <c r="E267" s="36"/>
      <c r="F267" s="36"/>
    </row>
    <row r="268" spans="1:6" ht="18">
      <c r="A268" s="121"/>
      <c r="C268" s="36"/>
      <c r="D268" s="36"/>
      <c r="E268" s="36"/>
      <c r="F268" s="36"/>
    </row>
    <row r="269" spans="1:6" ht="18">
      <c r="A269" s="121"/>
      <c r="B269" s="123" t="s">
        <v>80</v>
      </c>
      <c r="C269" s="36"/>
      <c r="D269" s="36"/>
      <c r="E269" s="36"/>
      <c r="F269" s="36"/>
    </row>
    <row r="270" spans="1:6" ht="18">
      <c r="A270" s="121"/>
      <c r="B270" s="123" t="s">
        <v>81</v>
      </c>
      <c r="C270" s="36"/>
      <c r="D270" s="36"/>
      <c r="E270" s="36"/>
      <c r="F270" s="36"/>
    </row>
    <row r="271" ht="18">
      <c r="B271" s="123" t="s">
        <v>82</v>
      </c>
    </row>
  </sheetData>
  <sheetProtection/>
  <mergeCells count="16">
    <mergeCell ref="A1:G1"/>
    <mergeCell ref="A2:A3"/>
    <mergeCell ref="B2:B3"/>
    <mergeCell ref="C2:C3"/>
    <mergeCell ref="E2:E3"/>
    <mergeCell ref="G2:G3"/>
    <mergeCell ref="D2:D3"/>
    <mergeCell ref="F2:F3"/>
    <mergeCell ref="A46:G46"/>
    <mergeCell ref="F47:F48"/>
    <mergeCell ref="G47:G48"/>
    <mergeCell ref="A47:A48"/>
    <mergeCell ref="B47:B48"/>
    <mergeCell ref="C47:C48"/>
    <mergeCell ref="E47:E48"/>
    <mergeCell ref="D47:D48"/>
  </mergeCells>
  <printOptions/>
  <pageMargins left="0.7874015748031497" right="0.3937007874015748" top="0.5905511811023623" bottom="0.5905511811023623" header="0" footer="0"/>
  <pageSetup fitToHeight="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2020-01-23T08:01:45Z</cp:lastPrinted>
  <dcterms:created xsi:type="dcterms:W3CDTF">1996-10-08T23:32:33Z</dcterms:created>
  <dcterms:modified xsi:type="dcterms:W3CDTF">2020-01-23T08:20:59Z</dcterms:modified>
  <cp:category/>
  <cp:version/>
  <cp:contentType/>
  <cp:contentStatus/>
</cp:coreProperties>
</file>