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<sst xmlns="http://schemas.openxmlformats.org/spreadsheetml/2006/main" count="1694" uniqueCount="538">
  <si>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</si>
  <si>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</si>
  <si>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</si>
  <si>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</si>
  <si>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</si>
  <si>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Налог на доходы физ.лиц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</si>
  <si>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</si>
  <si>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</si>
  <si>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</si>
  <si>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</si>
  <si>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</si>
  <si>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</si>
  <si>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</si>
  <si>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</si>
  <si>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</si>
  <si>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</si>
  <si>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мест. бюдж. от продажи имущ.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</si>
  <si>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</si>
  <si>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</si>
  <si>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</si>
  <si>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</si>
  <si>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</si>
  <si>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</si>
  <si>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ИТОГО доходов</t>
  </si>
  <si>
    <t>РАСХОДЫ</t>
  </si>
  <si>
    <t>ОБЩЕГОСУДАРСТВЕННЫЕ ВОПРОСЫ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</si>
  <si>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</si>
  <si>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</si>
  <si>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</si>
  <si>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</si>
  <si>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</si>
  <si>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</si>
  <si>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</si>
  <si>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</si>
  <si>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</si>
  <si>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</si>
  <si>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</si>
  <si>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</si>
  <si>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</si>
  <si>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</si>
  <si>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</si>
  <si>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</si>
  <si>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</si>
  <si>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</si>
  <si>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</si>
  <si>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</si>
  <si>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</si>
  <si>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</si>
  <si>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</si>
  <si>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</si>
  <si>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</si>
  <si>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</si>
  <si>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</si>
  <si>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</si>
  <si>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</si>
  <si>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</si>
  <si>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</si>
  <si>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</si>
  <si>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</si>
  <si>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</si>
  <si>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</si>
  <si>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</si>
  <si>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</si>
  <si>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</si>
  <si>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</si>
  <si>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</si>
  <si>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</si>
  <si>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</si>
  <si>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</si>
  <si>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</si>
  <si>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</si>
  <si>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</si>
  <si>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</si>
  <si>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</si>
  <si>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</si>
  <si>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</si>
  <si>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</si>
  <si>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</si>
  <si>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</si>
  <si>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</si>
  <si>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</si>
  <si>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</si>
  <si>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</si>
  <si>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</si>
  <si>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</si>
  <si>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</si>
  <si>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</si>
  <si>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</si>
  <si>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</si>
  <si>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</si>
  <si>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</si>
  <si>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</si>
  <si>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</si>
  <si>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0200</t>
  </si>
  <si>
    <t>0203</t>
  </si>
  <si>
    <t>0310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</si>
  <si>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</si>
  <si>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</si>
  <si>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</si>
  <si>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</si>
  <si>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</si>
  <si>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</si>
  <si>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</si>
  <si>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</si>
  <si>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</si>
  <si>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</si>
  <si>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</si>
  <si>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</si>
  <si>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</si>
  <si>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</si>
  <si>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</si>
  <si>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</si>
  <si>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</si>
  <si>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</si>
  <si>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</si>
  <si>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</si>
  <si>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</si>
  <si>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</si>
  <si>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</si>
  <si>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</si>
  <si>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</si>
  <si>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</si>
  <si>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</si>
  <si>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</si>
  <si>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</si>
  <si>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</si>
  <si>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</si>
  <si>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</si>
  <si>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</si>
  <si>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</si>
  <si>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</si>
  <si>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 xml:space="preserve">КУЛЬТУРА 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</si>
  <si>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</si>
  <si>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</si>
  <si>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</si>
  <si>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</si>
  <si>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</si>
  <si>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</si>
  <si>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</si>
  <si>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</si>
  <si>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</si>
  <si>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</si>
  <si>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</si>
  <si>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</si>
  <si>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</si>
  <si>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Капитальный ремонт муниципального жилищного фонда</t>
  </si>
  <si>
    <t>Пенсионное обеспечение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</si>
  <si>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</si>
  <si>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</si>
  <si>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</si>
  <si>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</si>
  <si>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</si>
  <si>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</si>
  <si>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</si>
  <si>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</si>
  <si>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</si>
  <si>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</si>
  <si>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</si>
  <si>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</si>
  <si>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</si>
  <si>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</si>
  <si>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</si>
  <si>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</si>
  <si>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</si>
  <si>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</si>
  <si>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</si>
  <si>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</si>
  <si>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</si>
  <si>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</si>
  <si>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Обеспечение деятельности представительного органа муниципального образования</t>
  </si>
  <si>
    <t>9910100</t>
  </si>
  <si>
    <t>Мероприятия в области молодежной политики муниципального образования</t>
  </si>
  <si>
    <t>9920200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</si>
  <si>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</si>
  <si>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</si>
  <si>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</si>
  <si>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</si>
  <si>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</si>
  <si>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В том числе внутренние обороты</t>
  </si>
  <si>
    <t>ИТОГО конс. доходы без оборотов</t>
  </si>
  <si>
    <t>9412000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</si>
  <si>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</si>
  <si>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</si>
  <si>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</si>
  <si>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</si>
  <si>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</si>
  <si>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</si>
  <si>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</si>
  <si>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</si>
  <si>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</si>
  <si>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</si>
  <si>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</si>
  <si>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</si>
  <si>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Доходы мест. бюдж. от продажи земли.</t>
  </si>
  <si>
    <t>Доходы мест. бюдж. от продажи зем, имущ.</t>
  </si>
  <si>
    <t>9616000</t>
  </si>
  <si>
    <t>Доходы мест. бюдж. от продажи имущ.земл</t>
  </si>
  <si>
    <t>Молодежная политика и оздоровление детей</t>
  </si>
  <si>
    <t>9140008200</t>
  </si>
  <si>
    <t>9930006400</t>
  </si>
  <si>
    <t>9610007100</t>
  </si>
  <si>
    <t>9930008100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</si>
  <si>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</si>
  <si>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</si>
  <si>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</si>
  <si>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</si>
  <si>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 xml:space="preserve">Выполнение других обязательств муниципального образования 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</si>
  <si>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</si>
  <si>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</si>
  <si>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</si>
  <si>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</si>
  <si>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</si>
  <si>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</si>
  <si>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</si>
  <si>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</si>
  <si>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</si>
  <si>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</si>
  <si>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</si>
  <si>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</si>
  <si>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Социальное обеспечение населения (субсидии гражданам)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</si>
  <si>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</si>
  <si>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</si>
  <si>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</si>
  <si>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</si>
  <si>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</si>
  <si>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</si>
  <si>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</si>
  <si>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</si>
  <si>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7240100000</t>
  </si>
  <si>
    <t>Реализация основного мероприятия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</si>
  <si>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</si>
  <si>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</si>
  <si>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</si>
  <si>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</si>
  <si>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</si>
  <si>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</si>
  <si>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</si>
  <si>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</si>
  <si>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</si>
  <si>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</si>
  <si>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</si>
  <si>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</si>
  <si>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</si>
  <si>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</si>
  <si>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</si>
  <si>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</si>
  <si>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Основное мероприятие "Модернизация объектов водоснабжения и водоотведения", в том числе: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</si>
  <si>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</si>
  <si>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</si>
  <si>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</si>
  <si>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</si>
  <si>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Сельское хозяйство и рыболовство</t>
  </si>
  <si>
    <t>Транспорт</t>
  </si>
  <si>
    <t>Патент</t>
  </si>
  <si>
    <t>Другие вопросы в области культуры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</si>
  <si>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</si>
  <si>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</si>
  <si>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</si>
  <si>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</si>
  <si>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9400006800</t>
  </si>
  <si>
    <t>Иные мероприятия в области управления муниципальным имуществом</t>
  </si>
  <si>
    <t>7240200740</t>
  </si>
  <si>
    <t>Техническое обслуживание систем газораспределения и газопотребления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</si>
  <si>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</si>
  <si>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</si>
  <si>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Центральный аппарат</t>
  </si>
  <si>
    <t>Финансовые органы</t>
  </si>
  <si>
    <t>Обеспечение проведения выборов и референдумов</t>
  </si>
  <si>
    <t>% к год.плану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</si>
  <si>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</si>
  <si>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</si>
  <si>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</si>
  <si>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</si>
  <si>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</si>
  <si>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</si>
  <si>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</si>
  <si>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</si>
  <si>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</si>
  <si>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</si>
  <si>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</si>
  <si>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</si>
  <si>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Остатки на начало года</t>
  </si>
  <si>
    <t>Выполнение других обязательств муниципального образования</t>
  </si>
  <si>
    <t>993006400</t>
  </si>
  <si>
    <t>Прочие неналоговые доходы бюджетов муниц. районов</t>
  </si>
  <si>
    <t>9930006900</t>
  </si>
  <si>
    <t>Обеспечение первичных мер пожарной безопасности в границах населённых пунктов поселения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</si>
  <si>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</si>
  <si>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</si>
  <si>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</si>
  <si>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Невыясненный поступления</t>
  </si>
  <si>
    <t>Подпрограмма "Развитие учреждений и предприятий транспортной отрасли"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</si>
  <si>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</si>
  <si>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</si>
  <si>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7210000000</t>
  </si>
  <si>
    <t>9140008700</t>
  </si>
  <si>
    <t>Проведение выборов в представительные органы муниципального образования</t>
  </si>
  <si>
    <t>7530000000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</si>
  <si>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</si>
  <si>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</si>
  <si>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83001V0000</t>
  </si>
  <si>
    <t>Основное мероприятие "Приобретение и посадка цветочной рассады "</t>
  </si>
  <si>
    <t>83002V0000</t>
  </si>
  <si>
    <t>Основное мероприятие "Формовочная обрезка деревьев"</t>
  </si>
  <si>
    <t>83003V0000</t>
  </si>
  <si>
    <t>Основное мероприятие "Удаление, спил сухостойных и аварийных  деревьев"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</si>
  <si>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</si>
  <si>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72201L4970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</si>
  <si>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</si>
  <si>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</si>
  <si>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</si>
  <si>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</si>
  <si>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9910008530</t>
  </si>
  <si>
    <t>Расходы на исполнение административных правонарушений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</si>
  <si>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</si>
  <si>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840000000</t>
  </si>
  <si>
    <t>Доходы от сдачи в аренду имущества составляющего гос. (муниц.) казну</t>
  </si>
  <si>
    <t>Доходы от перечисления части прибыли гос. и муниципальных унитарных предприятий</t>
  </si>
  <si>
    <t>7240100Т20</t>
  </si>
  <si>
    <t>Строительство объекта: "Канализационно - очистные сооружения в г. Ртищево Саратовской области"</t>
  </si>
  <si>
    <t>Доходы от продажи материальных и нематериальных активов (зем.участ.)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</si>
  <si>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</si>
  <si>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</si>
  <si>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</si>
  <si>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</si>
  <si>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</si>
  <si>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</si>
  <si>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</si>
  <si>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оказания платных услуг (работ) и компенсации затрат</t>
  </si>
  <si>
    <t xml:space="preserve">Доходы от продажи материальных и нематариальных активов (имущества,земельных участков) </t>
  </si>
  <si>
    <t>Штрафы, санкции, возмещение ущерба (в т.ч. штрафы ГРОВД)</t>
  </si>
  <si>
    <t>Доходы от сдачи в аренду имущества находящегося в оперативном управлении</t>
  </si>
  <si>
    <t>Налог на имущество физических лиц</t>
  </si>
  <si>
    <t>Доходы от продажи земельных участков</t>
  </si>
  <si>
    <t>Штрафы, санкции, возмещение ущерба</t>
  </si>
  <si>
    <t>Доходы от сдачи в аренду имущества</t>
  </si>
  <si>
    <t>Меры социальной поддержки почетных граждан</t>
  </si>
  <si>
    <t>Предоставление субсидий бюджетным учреждениям  (Локомотив, МАУ СШ)</t>
  </si>
  <si>
    <t>9510005360</t>
  </si>
  <si>
    <t>Выполнение других обязательств муниципального образования в области жилищного хозяйства</t>
  </si>
  <si>
    <t>Субсидии бюджетам городских  поселений области на обеспечение повышения оплаты труда некоторых категорий работников муниципальных учреждений</t>
  </si>
  <si>
    <t>план на         I квартал</t>
  </si>
  <si>
    <t>Доходы от оказания платных услуг и компенсации затрат</t>
  </si>
  <si>
    <t>% к плану I квартала</t>
  </si>
  <si>
    <t>991000000</t>
  </si>
  <si>
    <t>Расходы на судебные издержки и исполнение судебных решений( в том числе обл. ср-ва)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</si>
  <si>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</si>
  <si>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</si>
  <si>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</si>
  <si>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</si>
  <si>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</si>
  <si>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</si>
  <si>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</si>
  <si>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75202G0Д40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</si>
  <si>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</si>
  <si>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75302G0890</t>
  </si>
  <si>
    <t>Ремонт дорожного покрытия улиц в границах сельских населённых пунктов за счет средств муниципального дорожного фонда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</si>
  <si>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</si>
  <si>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</si>
  <si>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</si>
  <si>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</si>
  <si>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 xml:space="preserve">Летнее содержание за счет средств муниципального дорожного фонда </t>
  </si>
  <si>
    <t>Зимнее содержание за счет средств муниципального дорожного фонда</t>
  </si>
  <si>
    <t>75303G0Д20</t>
  </si>
  <si>
    <t>75306G0Д30</t>
  </si>
  <si>
    <t xml:space="preserve">Изготовление сметной документации, технический контроль за счет средств муниципального дорожного фонда </t>
  </si>
  <si>
    <t>75308G0Д90</t>
  </si>
  <si>
    <t>Диагностика моста через р. Карай на км 10+895 автоподъезда к с. Северка от автомобильной дороги Тамбов-Ртищево-Саратов с. Холудёновка</t>
  </si>
  <si>
    <t>75308GД010</t>
  </si>
  <si>
    <t>Диагностика путепровода автогужевого (железобетонного)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</si>
  <si>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</si>
  <si>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</si>
  <si>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</si>
  <si>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Реализация мероприятий по обеспечению жильем молодых семей - за счет средств местного бюджета</t>
  </si>
  <si>
    <t>Расходы на обеспечение деятельности муниципальных казенных учреждений  (МУ "АХГР")</t>
  </si>
  <si>
    <t>754020Т020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</si>
  <si>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</si>
  <si>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75301G0880</t>
  </si>
  <si>
    <t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</t>
  </si>
  <si>
    <t>75308G0Д80</t>
  </si>
  <si>
    <t>Диагностика моста через р. Ольшанка</t>
  </si>
  <si>
    <t>75309G0Д20</t>
  </si>
  <si>
    <t>Паспортизация автомобильных дорог</t>
  </si>
  <si>
    <t>7240100Т40</t>
  </si>
  <si>
    <t>Капитальный ремонт водозаборной скважины, расположенной по адресу: Саратовская область, г.Ртищево, ул.Степная</t>
  </si>
  <si>
    <t>830010Б010</t>
  </si>
  <si>
    <t xml:space="preserve">Приобретение, посадка цветочной рассады </t>
  </si>
  <si>
    <t>Муниципальная программа  "Благоустройство населённых пунктов  муниципального образования на 2019 год"</t>
  </si>
  <si>
    <t>830020Б020</t>
  </si>
  <si>
    <t>Формовочная обрезка деревьев</t>
  </si>
  <si>
    <t>830030Б030</t>
  </si>
  <si>
    <t>Удаление, спил сухостойных и аварийных  деревьев</t>
  </si>
  <si>
    <t>830040Б030</t>
  </si>
  <si>
    <t>Ликвидация несанкционированных свалок</t>
  </si>
  <si>
    <t>830050Б040</t>
  </si>
  <si>
    <t>Прочие мероприятия по благоустройству кладбищ</t>
  </si>
  <si>
    <t>830060Б060</t>
  </si>
  <si>
    <t>Приобретение специализированной техники</t>
  </si>
  <si>
    <t>830070Б070</t>
  </si>
  <si>
    <t>Уборка, содержание территории муниципального образования</t>
  </si>
  <si>
    <t>830080Б090</t>
  </si>
  <si>
    <t>Улучшение эстетического и архитектурного вида городского парка культуры и отдыха</t>
  </si>
  <si>
    <t>830100Б120</t>
  </si>
  <si>
    <t xml:space="preserve">Изготовление баннеров (растяжек) </t>
  </si>
  <si>
    <t>830110Б130</t>
  </si>
  <si>
    <t>Поставка электроэнергии для работы уличного освещения</t>
  </si>
  <si>
    <t>830120Б140</t>
  </si>
  <si>
    <t>Выполнение работ по обслуживанию уличного освещения муниципального образования</t>
  </si>
  <si>
    <t>830140Б160</t>
  </si>
  <si>
    <t>Уменьшение численности безнадзорных животных</t>
  </si>
  <si>
    <t>830150Б170</t>
  </si>
  <si>
    <t>Уборка территорий в зонах отдыха</t>
  </si>
  <si>
    <t>830170Б290</t>
  </si>
  <si>
    <t>Приобретение светильников и (или) опор уличного освещения</t>
  </si>
  <si>
    <t>8300000000</t>
  </si>
  <si>
    <t>850020Э030</t>
  </si>
  <si>
    <t>Проведение ежегодных конкурсов среди субъектов малого и среднего предпринимательства и освещение проводимых мероприятий с целью создания благоприятного общественного климата</t>
  </si>
  <si>
    <t>830050Б050</t>
  </si>
  <si>
    <t>Уборка и содержание территорий  кладбищ</t>
  </si>
  <si>
    <t>830050Б360</t>
  </si>
  <si>
    <t>Дератизация территории кладбищ</t>
  </si>
  <si>
    <t>Окашивание территории населенных пунктов (окос пустырей)</t>
  </si>
  <si>
    <t>830160Б180</t>
  </si>
  <si>
    <t>Приобретение энергосберегающих, светодиодных ламп</t>
  </si>
  <si>
    <t>830170Б210</t>
  </si>
  <si>
    <t>830170Б310</t>
  </si>
  <si>
    <t>Ремонт, содержание и обслуживание наружных сетей уличного освещения территории поселения</t>
  </si>
  <si>
    <t>830210Б250</t>
  </si>
  <si>
    <t>Ремонт и содержание стелл, мемориалов,  обелисков и памятников и благоустройство прилегающей к ним территории</t>
  </si>
  <si>
    <t>830220Б260</t>
  </si>
  <si>
    <t>Обустройство детских площадок</t>
  </si>
  <si>
    <t>830230Б270</t>
  </si>
  <si>
    <t>Обустройство спортивных площадок</t>
  </si>
  <si>
    <t>830050Б320</t>
  </si>
  <si>
    <t>830250Б410</t>
  </si>
  <si>
    <t>Ограждение территории кладбищ</t>
  </si>
  <si>
    <t>Установка мусорных контейнеров на территории муниципального образования</t>
  </si>
  <si>
    <t>830220Б530</t>
  </si>
  <si>
    <t>830240Б280</t>
  </si>
  <si>
    <t>830250Б490</t>
  </si>
  <si>
    <t>830250Б520</t>
  </si>
  <si>
    <t xml:space="preserve">Приобретение, установка детского уличного игрового оборудования </t>
  </si>
  <si>
    <t xml:space="preserve">Приобретение, установка малых архитектурных форм (светильники, скамейки, урны и т.д. и т.п.) </t>
  </si>
  <si>
    <t>Приобретение, установка канализационных люков</t>
  </si>
  <si>
    <t>Проведение конкурсов по благоустройству</t>
  </si>
  <si>
    <t>850010Э010</t>
  </si>
  <si>
    <t>Содействие субъектам малого и среднего предпринимательства в обеспечении свободными нежилыми помещениями, а также в выделении земельных участков, отвечающих современным функциональным, технологическим, санитарно-эпидемиологическим, экологическим требованиям</t>
  </si>
  <si>
    <t>830220Б460</t>
  </si>
  <si>
    <t>830230Б430</t>
  </si>
  <si>
    <t>Приобретение, установка качелей на  детских площадках</t>
  </si>
  <si>
    <t xml:space="preserve">Приобретение и установка спортивного оборудования </t>
  </si>
  <si>
    <t>830050Б340</t>
  </si>
  <si>
    <t>830250Б510</t>
  </si>
  <si>
    <t>Установка мусорных контейнеров на территории кладбищ</t>
  </si>
  <si>
    <t xml:space="preserve">Прочие мероприятия по благоустройству </t>
  </si>
  <si>
    <t>830050Б330</t>
  </si>
  <si>
    <t>Ограждение территории кладбищ полосой зеленых насаждений</t>
  </si>
  <si>
    <t>9140006800</t>
  </si>
  <si>
    <t>Муниципальная программа  "Благоустройство населённых пунктов  муниципального образования на 2019 год", в том числе:</t>
  </si>
  <si>
    <t>Субсидии бюджетам муниципальных районов области на обеспечение повышения оплаты труда некоторых категорий работников муниципальных учреждений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</si>
  <si>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</si>
  <si>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</si>
  <si>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72401V0000</t>
  </si>
  <si>
    <t>Основное мероприятие "Модернизация объектов водоснабжения и водоотведения"</t>
  </si>
  <si>
    <t>75310GД030</t>
  </si>
  <si>
    <t>Строительно - техническая экспертиза</t>
  </si>
  <si>
    <t>95801S2110</t>
  </si>
  <si>
    <t>95801S2120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</si>
  <si>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</si>
  <si>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</si>
  <si>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Основное мероприятие: «Установка детской площадки в селе Лопатино Краснозвездинского МО»</t>
  </si>
  <si>
    <t>9580000000</t>
  </si>
  <si>
    <t>Основное мероприятие: «Установка детской игровой площадки в отдаленном селе Северка Макаровского МО»</t>
  </si>
  <si>
    <t>95802S2110</t>
  </si>
  <si>
    <t>95802S2120</t>
  </si>
  <si>
    <t>95802S2130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</si>
  <si>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</si>
  <si>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95803S2110</t>
  </si>
  <si>
    <t>95803S2120</t>
  </si>
  <si>
    <t>95803S2130</t>
  </si>
  <si>
    <t>Основное мероприятие: «Модернизация уличного освещения на территории Октябрьского МО в п. Темп, п. Луч, п. Правда, с. Сапожок"</t>
  </si>
  <si>
    <t>9010051180</t>
  </si>
  <si>
    <t>Основное мероприятие: «Приобретение и установка универсальной спортивной площадки в п. Первомайский Салтыковского МО"</t>
  </si>
  <si>
    <t>95804S2110</t>
  </si>
  <si>
    <t>95804S2120</t>
  </si>
  <si>
    <t>95804S2130</t>
  </si>
  <si>
    <t>Основное мероприятие: «Установка детской игровой площадки в п. Выдвиженец Урусовского МО"</t>
  </si>
  <si>
    <t>95805S2110</t>
  </si>
  <si>
    <t>95805S2120</t>
  </si>
  <si>
    <t>Основное мероприятие: «Установка детской игровой площадки в отдалённом селе Ерышёвка Шило - Голицынского  МО"</t>
  </si>
  <si>
    <t>95806S2110</t>
  </si>
  <si>
    <t>95806S2120</t>
  </si>
  <si>
    <t>830170Б190</t>
  </si>
  <si>
    <t>Прочие мероприятия по уличному освещению</t>
  </si>
  <si>
    <t>Обеспечение мероприятий в целях реализации 
проектов развития муниципальных образований, основанных на местных инициативах</t>
  </si>
  <si>
    <t>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</si>
  <si>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</si>
  <si>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</si>
  <si>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безвозмездные поступления</t>
  </si>
  <si>
    <t xml:space="preserve">СПРАВКА
об исполнении бюджета Ртищевского района
на 01.04.2019 г.
</t>
  </si>
  <si>
    <t xml:space="preserve">СПРАВКА
об исполнении бюджета МО г. Ртищево
на 01.04.2019г.
</t>
  </si>
  <si>
    <t>СПРАВКА
об исполнении бюджета Краснозвездинского МО
на 01.04.2019г.</t>
  </si>
  <si>
    <t xml:space="preserve">СПРАВКА
об исполнении бюджета Макаровского МО
на 01.04.2019г.                                                                                      </t>
  </si>
  <si>
    <t>СПРАВКА
об исполнении бюджета Октябрьского МО
на 01.04.2019г.</t>
  </si>
  <si>
    <t>СПРАВКА
об исполнении бюджета Салтыковского МО
на 01.04.2019г.</t>
  </si>
  <si>
    <t xml:space="preserve">СПРАВКА
об исполнении бюджета Урусовского МО
на 01.04.2019г.
</t>
  </si>
  <si>
    <t xml:space="preserve">СПРАВКА
об исполнении бюджета Шило-Голицынского МО
на 01.04.2019г.
</t>
  </si>
  <si>
    <t xml:space="preserve">СПРАВКА
об исполнении бюджета Ртищевского района (консолидация)
на 01.04.2019г.                                                                                                                      </t>
  </si>
  <si>
    <t>721440Г150</t>
  </si>
  <si>
    <t>721450Г160</t>
  </si>
  <si>
    <t>Подготовка карты (плана) границ населённых пунктов Ртищевского района</t>
  </si>
  <si>
    <t>Подготовка и проверка документации, полученной в результате градостроительной деятельности, осуществяемой в виде территориального планирования, градостроительного планирования, планировки территории Ртищевского района</t>
  </si>
  <si>
    <t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</si>
  <si>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830000000</t>
  </si>
  <si>
    <t>Муниципальная программа  "Благоустройство населённых пунктов  муниципального образования на 2018 год"</t>
  </si>
  <si>
    <t>830190Б230</t>
  </si>
  <si>
    <t>Приобретение и установка остановочных павильонов</t>
  </si>
  <si>
    <t>841F255550</t>
  </si>
  <si>
    <t>Реализация программ формирования современной городской среды, за счет средств областного бюджета</t>
  </si>
  <si>
    <t>Реализация программ формирования современной городской среды, за счет средств федерального бюджета</t>
  </si>
  <si>
    <t>Реализация программ формирования современной городской среды, за счет средств местного бюджета</t>
  </si>
  <si>
    <t>8400000000</t>
  </si>
  <si>
    <t>7240100Ф30</t>
  </si>
  <si>
    <t>7240100Ф40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</si>
  <si>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</si>
  <si>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</si>
  <si>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84003V0000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</si>
  <si>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</si>
  <si>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841000000</t>
  </si>
  <si>
    <t>Подпрограмма "Благоустройство дворовых территорий многоквартирных домов г. Ртищево"</t>
  </si>
  <si>
    <t>830220Б480</t>
  </si>
  <si>
    <t>Прочие мероприятия по благоустройству детских площадок</t>
  </si>
  <si>
    <t xml:space="preserve">Подпрограмма "Модернизация  объектов коммунальной инфраструктуры" </t>
  </si>
  <si>
    <t>Основное мероприятие "Модернизация объектов водоснабжения и водоотведения", за счет полномочий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</si>
  <si>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</si>
  <si>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>Межбюджетные трансферты</t>
  </si>
  <si>
    <t>Субсидии бюджетам городских поселений на реализацию программ формирования современной городской среды</t>
  </si>
  <si>
    <t>24,6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</si>
</sst>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  <numFmt numFmtId="201" formatCode="000\.000\.000"/>
    <numFmt numFmtId="202" formatCode="0\.0\.0"/>
    <numFmt numFmtId="203" formatCode="000"/>
    <numFmt numFmtId="204" formatCode="0000000000"/>
    <numFmt numFmtId="205" formatCode="0000"/>
    <numFmt numFmtId="206" formatCode="000\.00\.000\.0"/>
    <numFmt numFmtId="207" formatCode="#,##0.0_ ;[Red]\-#,##0.0\ "/>
    <numFmt numFmtId="208" formatCode="#,##0.00_ ;[Red]\-#,##0.00\ "/>
  </numFmts>
  <fonts count="6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85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85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85" fontId="3" fillId="33" borderId="0" xfId="0" applyNumberFormat="1" applyFont="1" applyFill="1" applyBorder="1" applyAlignment="1">
      <alignment horizontal="left" vertical="top" wrapText="1"/>
    </xf>
    <xf numFmtId="185" fontId="0" fillId="0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0" fontId="15" fillId="0" borderId="11" xfId="0" applyFont="1" applyFill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horizontal="left" vertical="top" wrapText="1"/>
    </xf>
    <xf numFmtId="204" fontId="15" fillId="0" borderId="11" xfId="90" applyNumberFormat="1" applyFont="1" applyFill="1" applyBorder="1" applyAlignment="1" applyProtection="1">
      <alignment horizontal="center"/>
      <protection hidden="1"/>
    </xf>
    <xf numFmtId="185" fontId="3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left" vertical="top" wrapText="1"/>
    </xf>
    <xf numFmtId="185" fontId="10" fillId="0" borderId="11" xfId="0" applyNumberFormat="1" applyFont="1" applyFill="1" applyBorder="1" applyAlignment="1">
      <alignment horizontal="center" vertical="center" wrapText="1"/>
    </xf>
    <xf numFmtId="9" fontId="10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9" fontId="3" fillId="0" borderId="11" xfId="0" applyNumberFormat="1" applyFont="1" applyFill="1" applyBorder="1" applyAlignment="1">
      <alignment horizontal="center" vertical="center" wrapText="1"/>
    </xf>
    <xf numFmtId="185" fontId="19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195" fontId="17" fillId="0" borderId="11" xfId="62" applyNumberFormat="1" applyFont="1" applyFill="1" applyBorder="1" applyAlignment="1" applyProtection="1">
      <alignment vertical="center" wrapText="1"/>
      <protection hidden="1"/>
    </xf>
    <xf numFmtId="49" fontId="15" fillId="0" borderId="11" xfId="62" applyNumberFormat="1" applyFont="1" applyFill="1" applyBorder="1" applyAlignment="1" applyProtection="1">
      <alignment vertical="center" wrapText="1"/>
      <protection hidden="1"/>
    </xf>
    <xf numFmtId="195" fontId="15" fillId="0" borderId="11" xfId="62" applyNumberFormat="1" applyFont="1" applyFill="1" applyBorder="1" applyAlignment="1" applyProtection="1">
      <alignment vertical="center" wrapText="1"/>
      <protection hidden="1"/>
    </xf>
    <xf numFmtId="49" fontId="17" fillId="0" borderId="11" xfId="0" applyNumberFormat="1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195" fontId="15" fillId="0" borderId="11" xfId="62" applyNumberFormat="1" applyFont="1" applyFill="1" applyBorder="1" applyAlignment="1" applyProtection="1">
      <alignment wrapText="1"/>
      <protection hidden="1"/>
    </xf>
    <xf numFmtId="49" fontId="15" fillId="0" borderId="11" xfId="62" applyNumberFormat="1" applyFont="1" applyFill="1" applyBorder="1" applyAlignment="1" applyProtection="1">
      <alignment wrapText="1"/>
      <protection hidden="1"/>
    </xf>
    <xf numFmtId="49" fontId="17" fillId="0" borderId="11" xfId="62" applyNumberFormat="1" applyFont="1" applyFill="1" applyBorder="1" applyAlignment="1" applyProtection="1">
      <alignment vertical="center" wrapText="1"/>
      <protection hidden="1"/>
    </xf>
    <xf numFmtId="0" fontId="15" fillId="0" borderId="11" xfId="0" applyFont="1" applyFill="1" applyBorder="1" applyAlignment="1">
      <alignment horizontal="left" vertical="center" wrapText="1"/>
    </xf>
    <xf numFmtId="204" fontId="15" fillId="0" borderId="11" xfId="85" applyNumberFormat="1" applyFont="1" applyFill="1" applyBorder="1" applyAlignment="1" applyProtection="1">
      <alignment horizontal="center"/>
      <protection hidden="1"/>
    </xf>
    <xf numFmtId="207" fontId="19" fillId="0" borderId="11" xfId="86" applyNumberFormat="1" applyFont="1" applyFill="1" applyBorder="1" applyAlignment="1" applyProtection="1">
      <alignment horizontal="center"/>
      <protection hidden="1"/>
    </xf>
    <xf numFmtId="49" fontId="15" fillId="0" borderId="11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185" fontId="20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185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00" fontId="3" fillId="0" borderId="0" xfId="0" applyNumberFormat="1" applyFont="1" applyFill="1" applyAlignment="1">
      <alignment horizontal="center" vertical="center"/>
    </xf>
    <xf numFmtId="185" fontId="3" fillId="0" borderId="0" xfId="0" applyNumberFormat="1" applyFont="1" applyFill="1" applyAlignment="1">
      <alignment horizontal="center" vertical="center"/>
    </xf>
    <xf numFmtId="0" fontId="17" fillId="0" borderId="12" xfId="0" applyFont="1" applyFill="1" applyBorder="1" applyAlignment="1">
      <alignment horizontal="left" vertical="top" wrapText="1"/>
    </xf>
    <xf numFmtId="49" fontId="17" fillId="0" borderId="12" xfId="0" applyNumberFormat="1" applyFont="1" applyFill="1" applyBorder="1" applyAlignment="1">
      <alignment horizontal="left" vertical="top" wrapText="1"/>
    </xf>
    <xf numFmtId="204" fontId="2" fillId="0" borderId="11" xfId="87" applyNumberFormat="1" applyFont="1" applyFill="1" applyBorder="1" applyAlignment="1" applyProtection="1">
      <alignment horizontal="center" vertical="center"/>
      <protection hidden="1"/>
    </xf>
    <xf numFmtId="204" fontId="15" fillId="0" borderId="11" xfId="88" applyNumberFormat="1" applyFont="1" applyFill="1" applyBorder="1" applyAlignment="1" applyProtection="1">
      <alignment horizontal="center"/>
      <protection hidden="1"/>
    </xf>
    <xf numFmtId="185" fontId="25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left" vertical="top" wrapText="1"/>
    </xf>
    <xf numFmtId="204" fontId="15" fillId="0" borderId="11" xfId="89" applyNumberFormat="1" applyFont="1" applyFill="1" applyBorder="1" applyAlignment="1" applyProtection="1">
      <alignment horizontal="center"/>
      <protection hidden="1"/>
    </xf>
    <xf numFmtId="0" fontId="15" fillId="0" borderId="11" xfId="0" applyNumberFormat="1" applyFont="1" applyFill="1" applyBorder="1" applyAlignment="1">
      <alignment horizontal="left" vertical="top" wrapText="1"/>
    </xf>
    <xf numFmtId="49" fontId="18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top" wrapText="1"/>
    </xf>
    <xf numFmtId="204" fontId="4" fillId="0" borderId="11" xfId="77" applyNumberFormat="1" applyFont="1" applyFill="1" applyBorder="1" applyAlignment="1" applyProtection="1">
      <alignment horizontal="center"/>
      <protection hidden="1"/>
    </xf>
    <xf numFmtId="49" fontId="6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204" fontId="4" fillId="0" borderId="11" xfId="91" applyNumberFormat="1" applyFont="1" applyFill="1" applyBorder="1" applyAlignment="1" applyProtection="1">
      <alignment horizontal="center"/>
      <protection hidden="1"/>
    </xf>
    <xf numFmtId="204" fontId="4" fillId="0" borderId="11" xfId="91" applyNumberFormat="1" applyFont="1" applyFill="1" applyBorder="1" applyAlignment="1" applyProtection="1">
      <alignment horizontal="center"/>
      <protection hidden="1"/>
    </xf>
    <xf numFmtId="204" fontId="4" fillId="0" borderId="11" xfId="78" applyNumberFormat="1" applyFont="1" applyFill="1" applyBorder="1" applyAlignment="1" applyProtection="1">
      <alignment horizontal="center"/>
      <protection hidden="1"/>
    </xf>
    <xf numFmtId="49" fontId="17" fillId="0" borderId="11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85" fontId="3" fillId="0" borderId="11" xfId="0" applyNumberFormat="1" applyFont="1" applyFill="1" applyBorder="1" applyAlignment="1" applyProtection="1">
      <alignment horizontal="center" vertical="center" wrapText="1"/>
      <protection/>
    </xf>
    <xf numFmtId="204" fontId="1" fillId="0" borderId="11" xfId="92" applyNumberFormat="1" applyFont="1" applyFill="1" applyBorder="1" applyAlignment="1" applyProtection="1">
      <alignment horizontal="center"/>
      <protection hidden="1"/>
    </xf>
    <xf numFmtId="207" fontId="3" fillId="0" borderId="11" xfId="95" applyNumberFormat="1" applyFont="1" applyFill="1" applyBorder="1" applyAlignment="1" applyProtection="1">
      <alignment horizontal="center" vertical="center"/>
      <protection hidden="1"/>
    </xf>
    <xf numFmtId="207" fontId="3" fillId="0" borderId="11" xfId="94" applyNumberFormat="1" applyFont="1" applyFill="1" applyBorder="1" applyAlignment="1" applyProtection="1">
      <alignment horizontal="center" vertical="center"/>
      <protection hidden="1"/>
    </xf>
    <xf numFmtId="204" fontId="4" fillId="0" borderId="11" xfId="79" applyNumberFormat="1" applyFont="1" applyFill="1" applyBorder="1" applyAlignment="1" applyProtection="1">
      <alignment horizontal="center"/>
      <protection hidden="1"/>
    </xf>
    <xf numFmtId="207" fontId="3" fillId="0" borderId="11" xfId="80" applyNumberFormat="1" applyFont="1" applyFill="1" applyBorder="1" applyAlignment="1" applyProtection="1">
      <alignment horizontal="center" vertical="center"/>
      <protection hidden="1"/>
    </xf>
    <xf numFmtId="49" fontId="3" fillId="0" borderId="11" xfId="0" applyNumberFormat="1" applyFont="1" applyFill="1" applyBorder="1" applyAlignment="1">
      <alignment horizontal="left" vertical="top" wrapText="1"/>
    </xf>
    <xf numFmtId="186" fontId="3" fillId="0" borderId="11" xfId="0" applyNumberFormat="1" applyFont="1" applyFill="1" applyBorder="1" applyAlignment="1">
      <alignment horizontal="center" vertical="center" wrapText="1"/>
    </xf>
    <xf numFmtId="204" fontId="4" fillId="0" borderId="11" xfId="96" applyNumberFormat="1" applyFont="1" applyFill="1" applyBorder="1" applyAlignment="1" applyProtection="1">
      <alignment horizontal="center"/>
      <protection hidden="1"/>
    </xf>
    <xf numFmtId="186" fontId="3" fillId="0" borderId="11" xfId="64" applyNumberFormat="1" applyFont="1" applyFill="1" applyBorder="1" applyAlignment="1" applyProtection="1">
      <alignment horizontal="center" vertical="center"/>
      <protection hidden="1"/>
    </xf>
    <xf numFmtId="186" fontId="3" fillId="0" borderId="11" xfId="65" applyNumberFormat="1" applyFont="1" applyFill="1" applyBorder="1" applyAlignment="1" applyProtection="1">
      <alignment horizontal="center" vertical="center"/>
      <protection hidden="1"/>
    </xf>
    <xf numFmtId="186" fontId="3" fillId="0" borderId="11" xfId="66" applyNumberFormat="1" applyFont="1" applyFill="1" applyBorder="1" applyAlignment="1" applyProtection="1">
      <alignment horizontal="center" vertical="center"/>
      <protection hidden="1"/>
    </xf>
    <xf numFmtId="204" fontId="4" fillId="0" borderId="11" xfId="81" applyNumberFormat="1" applyFont="1" applyFill="1" applyBorder="1" applyAlignment="1" applyProtection="1">
      <alignment horizontal="center"/>
      <protection hidden="1"/>
    </xf>
    <xf numFmtId="4" fontId="23" fillId="0" borderId="0" xfId="0" applyNumberFormat="1" applyFont="1" applyFill="1" applyAlignment="1">
      <alignment horizontal="center" vertical="center"/>
    </xf>
    <xf numFmtId="186" fontId="10" fillId="0" borderId="11" xfId="0" applyNumberFormat="1" applyFont="1" applyFill="1" applyBorder="1" applyAlignment="1">
      <alignment horizontal="center" vertical="center" wrapText="1"/>
    </xf>
    <xf numFmtId="204" fontId="4" fillId="0" borderId="11" xfId="68" applyNumberFormat="1" applyFont="1" applyFill="1" applyBorder="1" applyAlignment="1" applyProtection="1">
      <alignment horizontal="center"/>
      <protection hidden="1"/>
    </xf>
    <xf numFmtId="207" fontId="3" fillId="0" borderId="11" xfId="69" applyNumberFormat="1" applyFont="1" applyFill="1" applyBorder="1" applyAlignment="1" applyProtection="1">
      <alignment horizontal="center" vertical="center"/>
      <protection hidden="1"/>
    </xf>
    <xf numFmtId="207" fontId="3" fillId="0" borderId="11" xfId="70" applyNumberFormat="1" applyFont="1" applyFill="1" applyBorder="1" applyAlignment="1" applyProtection="1">
      <alignment horizontal="center" vertical="center"/>
      <protection hidden="1"/>
    </xf>
    <xf numFmtId="207" fontId="3" fillId="0" borderId="11" xfId="71" applyNumberFormat="1" applyFont="1" applyFill="1" applyBorder="1" applyAlignment="1" applyProtection="1">
      <alignment horizontal="center" vertical="center"/>
      <protection hidden="1"/>
    </xf>
    <xf numFmtId="204" fontId="4" fillId="0" borderId="11" xfId="68" applyNumberFormat="1" applyFont="1" applyFill="1" applyBorder="1" applyAlignment="1" applyProtection="1">
      <alignment horizontal="center"/>
      <protection hidden="1"/>
    </xf>
    <xf numFmtId="204" fontId="4" fillId="0" borderId="11" xfId="82" applyNumberFormat="1" applyFont="1" applyFill="1" applyBorder="1" applyAlignment="1" applyProtection="1">
      <alignment horizontal="center"/>
      <protection hidden="1"/>
    </xf>
    <xf numFmtId="186" fontId="20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85" fontId="10" fillId="0" borderId="11" xfId="0" applyNumberFormat="1" applyFont="1" applyFill="1" applyBorder="1" applyAlignment="1">
      <alignment horizontal="centerContinuous" vertical="center" wrapText="1"/>
    </xf>
    <xf numFmtId="9" fontId="10" fillId="0" borderId="11" xfId="0" applyNumberFormat="1" applyFont="1" applyFill="1" applyBorder="1" applyAlignment="1">
      <alignment horizontal="centerContinuous" vertical="center" wrapText="1"/>
    </xf>
    <xf numFmtId="185" fontId="3" fillId="0" borderId="11" xfId="0" applyNumberFormat="1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85" fontId="19" fillId="0" borderId="11" xfId="0" applyNumberFormat="1" applyFont="1" applyFill="1" applyBorder="1" applyAlignment="1">
      <alignment horizontal="centerContinuous" vertical="center" wrapText="1"/>
    </xf>
    <xf numFmtId="185" fontId="19" fillId="0" borderId="15" xfId="0" applyNumberFormat="1" applyFont="1" applyFill="1" applyBorder="1" applyAlignment="1">
      <alignment horizontal="center" vertical="center" wrapText="1"/>
    </xf>
    <xf numFmtId="204" fontId="4" fillId="0" borderId="11" xfId="72" applyNumberFormat="1" applyFont="1" applyFill="1" applyBorder="1" applyAlignment="1" applyProtection="1">
      <alignment horizontal="center"/>
      <protection hidden="1"/>
    </xf>
    <xf numFmtId="207" fontId="3" fillId="0" borderId="11" xfId="74" applyNumberFormat="1" applyFont="1" applyFill="1" applyBorder="1" applyAlignment="1" applyProtection="1">
      <alignment/>
      <protection hidden="1"/>
    </xf>
    <xf numFmtId="207" fontId="3" fillId="0" borderId="11" xfId="75" applyNumberFormat="1" applyFont="1" applyFill="1" applyBorder="1" applyAlignment="1" applyProtection="1">
      <alignment/>
      <protection hidden="1"/>
    </xf>
    <xf numFmtId="207" fontId="3" fillId="0" borderId="11" xfId="76" applyNumberFormat="1" applyFont="1" applyFill="1" applyBorder="1" applyAlignment="1" applyProtection="1">
      <alignment/>
      <protection hidden="1"/>
    </xf>
    <xf numFmtId="204" fontId="4" fillId="0" borderId="11" xfId="83" applyNumberFormat="1" applyFont="1" applyFill="1" applyBorder="1" applyAlignment="1" applyProtection="1">
      <alignment horizontal="center"/>
      <protection hidden="1"/>
    </xf>
    <xf numFmtId="185" fontId="20" fillId="0" borderId="11" xfId="0" applyNumberFormat="1" applyFont="1" applyFill="1" applyBorder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4" fontId="18" fillId="0" borderId="0" xfId="0" applyNumberFormat="1" applyFont="1" applyFill="1" applyAlignment="1">
      <alignment horizontal="centerContinuous" vertical="center"/>
    </xf>
    <xf numFmtId="185" fontId="20" fillId="0" borderId="0" xfId="0" applyNumberFormat="1" applyFont="1" applyFill="1" applyAlignment="1">
      <alignment horizontal="centerContinuous" vertical="center"/>
    </xf>
    <xf numFmtId="0" fontId="7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195" fontId="24" fillId="0" borderId="11" xfId="62" applyNumberFormat="1" applyFont="1" applyFill="1" applyBorder="1" applyAlignment="1" applyProtection="1">
      <alignment vertical="center" wrapText="1"/>
      <protection hidden="1"/>
    </xf>
    <xf numFmtId="0" fontId="24" fillId="0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186" fontId="3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top" wrapText="1"/>
    </xf>
    <xf numFmtId="9" fontId="10" fillId="0" borderId="0" xfId="0" applyNumberFormat="1" applyFont="1" applyFill="1" applyBorder="1" applyAlignment="1">
      <alignment horizontal="center" vertical="center" wrapText="1"/>
    </xf>
    <xf numFmtId="185" fontId="20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86" fontId="3" fillId="0" borderId="0" xfId="0" applyNumberFormat="1" applyFont="1" applyFill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49" fontId="18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</cellXfs>
  <cellStyles count="11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4" xfId="91"/>
    <cellStyle name="Обычный 2 5" xfId="92"/>
    <cellStyle name="Обычный 2 6" xfId="93"/>
    <cellStyle name="Обычный 2 7" xfId="94"/>
    <cellStyle name="Обычный 2 8" xfId="95"/>
    <cellStyle name="Обычный 2 9" xfId="96"/>
    <cellStyle name="Обычный 20" xfId="97"/>
    <cellStyle name="Обычный 21" xfId="98"/>
    <cellStyle name="Обычный 22" xfId="99"/>
    <cellStyle name="Обычный 23" xfId="100"/>
    <cellStyle name="Обычный 24" xfId="101"/>
    <cellStyle name="Обычный 25" xfId="102"/>
    <cellStyle name="Обычный 26" xfId="103"/>
    <cellStyle name="Обычный 27" xfId="104"/>
    <cellStyle name="Обычный 28" xfId="105"/>
    <cellStyle name="Обычный 29" xfId="106"/>
    <cellStyle name="Обычный 3" xfId="107"/>
    <cellStyle name="Обычный 30" xfId="108"/>
    <cellStyle name="Обычный 31" xfId="109"/>
    <cellStyle name="Обычный 32" xfId="110"/>
    <cellStyle name="Обычный 33" xfId="111"/>
    <cellStyle name="Обычный 34" xfId="112"/>
    <cellStyle name="Обычный 35" xfId="113"/>
    <cellStyle name="Обычный 4" xfId="114"/>
    <cellStyle name="Обычный 5" xfId="115"/>
    <cellStyle name="Обычный 6" xfId="116"/>
    <cellStyle name="Обычный 7" xfId="117"/>
    <cellStyle name="Обычный 8" xfId="118"/>
    <cellStyle name="Обычный 9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49"/>
  <sheetViews>
    <sheetView zoomScale="85" zoomScaleNormal="85" workbookViewId="0" topLeftCell="A88">
      <selection activeCell="C88" sqref="C1:C16384"/>
    </sheetView>
  </sheetViews>
  <sheetFormatPr defaultColWidth="9.140625" defaultRowHeight="12.75"/>
  <cols>
    <col min="1" max="1" width="6.57421875" style="82" customWidth="1"/>
    <col min="2" max="2" width="46.57421875" style="82" customWidth="1"/>
    <col min="3" max="3" width="15.7109375" style="83" hidden="1" customWidth="1"/>
    <col min="4" max="4" width="18.28125" style="85" customWidth="1"/>
    <col min="5" max="5" width="13.8515625" style="85" customWidth="1"/>
    <col min="6" max="6" width="15.28125" style="85" customWidth="1"/>
    <col min="7" max="7" width="13.8515625" style="85" customWidth="1"/>
    <col min="8" max="8" width="12.57421875" style="85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90" t="s">
        <v>499</v>
      </c>
      <c r="B1" s="190"/>
      <c r="C1" s="190"/>
      <c r="D1" s="190"/>
      <c r="E1" s="190"/>
      <c r="F1" s="190"/>
      <c r="G1" s="190"/>
      <c r="H1" s="190"/>
      <c r="I1" s="12"/>
    </row>
    <row r="2" spans="1:9" ht="12.75" customHeight="1">
      <c r="A2" s="191"/>
      <c r="B2" s="178" t="s">
        <v>2</v>
      </c>
      <c r="C2" s="192" t="s">
        <v>135</v>
      </c>
      <c r="D2" s="189" t="s">
        <v>3</v>
      </c>
      <c r="E2" s="178" t="s">
        <v>341</v>
      </c>
      <c r="F2" s="189" t="s">
        <v>4</v>
      </c>
      <c r="G2" s="178" t="s">
        <v>268</v>
      </c>
      <c r="H2" s="178" t="s">
        <v>343</v>
      </c>
      <c r="I2" s="13"/>
    </row>
    <row r="3" spans="1:9" ht="47.25" customHeight="1">
      <c r="A3" s="191"/>
      <c r="B3" s="179"/>
      <c r="C3" s="193"/>
      <c r="D3" s="189"/>
      <c r="E3" s="179"/>
      <c r="F3" s="189"/>
      <c r="G3" s="179"/>
      <c r="H3" s="179"/>
      <c r="I3" s="13"/>
    </row>
    <row r="4" spans="1:9" ht="24" customHeight="1">
      <c r="A4" s="53"/>
      <c r="B4" s="54" t="s">
        <v>69</v>
      </c>
      <c r="C4" s="55"/>
      <c r="D4" s="56">
        <f>D5+D7+D8+D9+D10+D11+D12+D13+D14+D15+D16+D17+D19+D20+D21+D22+D23+D25+D6</f>
        <v>172705.59999999998</v>
      </c>
      <c r="E4" s="56">
        <f>E5+E7+E8+E9+E10+E11+E12+E13+E14+E15+E16+E17+E19+E20+E21+E22+E23+E25+E6</f>
        <v>39275.9</v>
      </c>
      <c r="F4" s="56">
        <f>F5+F7+F8+F9+F10+F11+F12+F13+F14+F15+F16+F17+F19+F20+F21+F22+F23+F25+F6+F18</f>
        <v>52961.69999999999</v>
      </c>
      <c r="G4" s="57">
        <f>F4/D4</f>
        <v>0.30665884603626054</v>
      </c>
      <c r="H4" s="57">
        <f>F4/E4</f>
        <v>1.348452868043762</v>
      </c>
      <c r="I4" s="14"/>
    </row>
    <row r="5" spans="1:9" ht="18.75">
      <c r="A5" s="53"/>
      <c r="B5" s="58" t="s">
        <v>321</v>
      </c>
      <c r="C5" s="55"/>
      <c r="D5" s="52">
        <v>119313</v>
      </c>
      <c r="E5" s="52">
        <v>26710</v>
      </c>
      <c r="F5" s="52">
        <v>27290.5</v>
      </c>
      <c r="G5" s="57">
        <f aca="true" t="shared" si="0" ref="G5:G33">F5/D5</f>
        <v>0.228730314383177</v>
      </c>
      <c r="H5" s="57">
        <f aca="true" t="shared" si="1" ref="H5:H33">F5/E5</f>
        <v>1.021733433171097</v>
      </c>
      <c r="I5" s="14"/>
    </row>
    <row r="6" spans="1:9" ht="31.5">
      <c r="A6" s="53"/>
      <c r="B6" s="58" t="s">
        <v>322</v>
      </c>
      <c r="C6" s="55"/>
      <c r="D6" s="52">
        <v>100</v>
      </c>
      <c r="E6" s="52">
        <v>25</v>
      </c>
      <c r="F6" s="52">
        <v>132.4</v>
      </c>
      <c r="G6" s="57">
        <f t="shared" si="0"/>
        <v>1.324</v>
      </c>
      <c r="H6" s="57">
        <f t="shared" si="1"/>
        <v>5.296</v>
      </c>
      <c r="I6" s="14"/>
    </row>
    <row r="7" spans="1:9" ht="31.5">
      <c r="A7" s="53"/>
      <c r="B7" s="58" t="s">
        <v>323</v>
      </c>
      <c r="C7" s="55"/>
      <c r="D7" s="52">
        <v>12500</v>
      </c>
      <c r="E7" s="52">
        <v>3100</v>
      </c>
      <c r="F7" s="52">
        <v>2802.6</v>
      </c>
      <c r="G7" s="57">
        <f t="shared" si="0"/>
        <v>0.224208</v>
      </c>
      <c r="H7" s="57">
        <f t="shared" si="1"/>
        <v>0.9040645161290323</v>
      </c>
      <c r="I7" s="14"/>
    </row>
    <row r="8" spans="1:9" ht="18.75">
      <c r="A8" s="53"/>
      <c r="B8" s="58" t="s">
        <v>6</v>
      </c>
      <c r="C8" s="55"/>
      <c r="D8" s="52">
        <v>8776</v>
      </c>
      <c r="E8" s="52">
        <v>3500</v>
      </c>
      <c r="F8" s="52">
        <v>8929</v>
      </c>
      <c r="G8" s="57">
        <f t="shared" si="0"/>
        <v>1.0174339106654513</v>
      </c>
      <c r="H8" s="57">
        <f t="shared" si="1"/>
        <v>2.551142857142857</v>
      </c>
      <c r="I8" s="14"/>
    </row>
    <row r="9" spans="1:9" ht="18.75" hidden="1">
      <c r="A9" s="53"/>
      <c r="B9" s="58" t="s">
        <v>7</v>
      </c>
      <c r="C9" s="55"/>
      <c r="D9" s="52">
        <v>0</v>
      </c>
      <c r="E9" s="52">
        <v>0</v>
      </c>
      <c r="F9" s="52">
        <v>0</v>
      </c>
      <c r="G9" s="57" t="e">
        <f t="shared" si="0"/>
        <v>#DIV/0!</v>
      </c>
      <c r="H9" s="57" t="e">
        <f t="shared" si="1"/>
        <v>#DIV/0!</v>
      </c>
      <c r="I9" s="14"/>
    </row>
    <row r="10" spans="1:9" ht="18.75">
      <c r="A10" s="53"/>
      <c r="B10" s="58" t="s">
        <v>184</v>
      </c>
      <c r="C10" s="55"/>
      <c r="D10" s="52">
        <v>19241.3</v>
      </c>
      <c r="E10" s="52">
        <v>3498.9</v>
      </c>
      <c r="F10" s="52">
        <v>6166.1</v>
      </c>
      <c r="G10" s="57">
        <f t="shared" si="0"/>
        <v>0.3204617151647758</v>
      </c>
      <c r="H10" s="57">
        <f t="shared" si="1"/>
        <v>1.76229672182686</v>
      </c>
      <c r="I10" s="14"/>
    </row>
    <row r="11" spans="1:9" ht="18.75" hidden="1">
      <c r="A11" s="53"/>
      <c r="B11" s="58" t="s">
        <v>8</v>
      </c>
      <c r="C11" s="55"/>
      <c r="D11" s="52">
        <v>0</v>
      </c>
      <c r="E11" s="52">
        <v>0</v>
      </c>
      <c r="F11" s="52">
        <v>0</v>
      </c>
      <c r="G11" s="57" t="e">
        <f t="shared" si="0"/>
        <v>#DIV/0!</v>
      </c>
      <c r="H11" s="57" t="e">
        <f t="shared" si="1"/>
        <v>#DIV/0!</v>
      </c>
      <c r="I11" s="14"/>
    </row>
    <row r="12" spans="1:9" ht="17.25" customHeight="1">
      <c r="A12" s="53"/>
      <c r="B12" s="58" t="s">
        <v>324</v>
      </c>
      <c r="C12" s="55"/>
      <c r="D12" s="52">
        <v>4676</v>
      </c>
      <c r="E12" s="52">
        <v>800</v>
      </c>
      <c r="F12" s="52">
        <v>857.7</v>
      </c>
      <c r="G12" s="57">
        <f t="shared" si="0"/>
        <v>0.18342600513259197</v>
      </c>
      <c r="H12" s="57">
        <f t="shared" si="1"/>
        <v>1.072125</v>
      </c>
      <c r="I12" s="14"/>
    </row>
    <row r="13" spans="1:9" ht="18" customHeight="1" hidden="1">
      <c r="A13" s="53"/>
      <c r="B13" s="58" t="s">
        <v>253</v>
      </c>
      <c r="C13" s="55"/>
      <c r="D13" s="52"/>
      <c r="E13" s="52"/>
      <c r="F13" s="52"/>
      <c r="G13" s="57" t="e">
        <f t="shared" si="0"/>
        <v>#DIV/0!</v>
      </c>
      <c r="H13" s="57" t="e">
        <f t="shared" si="1"/>
        <v>#DIV/0!</v>
      </c>
      <c r="I13" s="14"/>
    </row>
    <row r="14" spans="1:9" ht="31.5">
      <c r="A14" s="53"/>
      <c r="B14" s="58" t="s">
        <v>325</v>
      </c>
      <c r="C14" s="55"/>
      <c r="D14" s="52">
        <v>4400</v>
      </c>
      <c r="E14" s="52">
        <v>800</v>
      </c>
      <c r="F14" s="52">
        <v>663.6</v>
      </c>
      <c r="G14" s="57">
        <f t="shared" si="0"/>
        <v>0.15081818181818182</v>
      </c>
      <c r="H14" s="57">
        <f t="shared" si="1"/>
        <v>0.8295</v>
      </c>
      <c r="I14" s="14"/>
    </row>
    <row r="15" spans="1:9" ht="30.75" customHeight="1">
      <c r="A15" s="53"/>
      <c r="B15" s="58" t="s">
        <v>331</v>
      </c>
      <c r="C15" s="55"/>
      <c r="D15" s="52">
        <v>400</v>
      </c>
      <c r="E15" s="52">
        <v>100</v>
      </c>
      <c r="F15" s="52">
        <v>97.7</v>
      </c>
      <c r="G15" s="57">
        <f t="shared" si="0"/>
        <v>0.24425</v>
      </c>
      <c r="H15" s="57">
        <f t="shared" si="1"/>
        <v>0.977</v>
      </c>
      <c r="I15" s="14"/>
    </row>
    <row r="16" spans="1:9" ht="25.5" customHeight="1" hidden="1">
      <c r="A16" s="53"/>
      <c r="B16" s="58" t="s">
        <v>12</v>
      </c>
      <c r="C16" s="55"/>
      <c r="D16" s="52">
        <v>0</v>
      </c>
      <c r="E16" s="52">
        <v>0</v>
      </c>
      <c r="F16" s="52">
        <v>0</v>
      </c>
      <c r="G16" s="57" t="e">
        <f t="shared" si="0"/>
        <v>#DIV/0!</v>
      </c>
      <c r="H16" s="57" t="e">
        <f t="shared" si="1"/>
        <v>#DIV/0!</v>
      </c>
      <c r="I16" s="14"/>
    </row>
    <row r="17" spans="1:9" ht="0.75" customHeight="1" hidden="1">
      <c r="A17" s="53"/>
      <c r="B17" s="58" t="s">
        <v>326</v>
      </c>
      <c r="C17" s="55"/>
      <c r="D17" s="52">
        <v>0</v>
      </c>
      <c r="E17" s="52">
        <v>0</v>
      </c>
      <c r="F17" s="52">
        <v>0</v>
      </c>
      <c r="G17" s="57" t="e">
        <f t="shared" si="0"/>
        <v>#DIV/0!</v>
      </c>
      <c r="H17" s="57" t="e">
        <f t="shared" si="1"/>
        <v>#DIV/0!</v>
      </c>
      <c r="I17" s="14"/>
    </row>
    <row r="18" spans="1:9" ht="47.25" customHeight="1">
      <c r="A18" s="53"/>
      <c r="B18" s="58" t="s">
        <v>326</v>
      </c>
      <c r="C18" s="55"/>
      <c r="D18" s="52">
        <v>0</v>
      </c>
      <c r="E18" s="52">
        <v>0</v>
      </c>
      <c r="F18" s="52">
        <v>22.4</v>
      </c>
      <c r="G18" s="57">
        <v>0</v>
      </c>
      <c r="H18" s="57">
        <v>0</v>
      </c>
      <c r="I18" s="14"/>
    </row>
    <row r="19" spans="1:9" ht="30.75" customHeight="1">
      <c r="A19" s="53"/>
      <c r="B19" s="58" t="s">
        <v>327</v>
      </c>
      <c r="C19" s="55"/>
      <c r="D19" s="52">
        <v>660</v>
      </c>
      <c r="E19" s="52">
        <v>146</v>
      </c>
      <c r="F19" s="52">
        <v>330.6</v>
      </c>
      <c r="G19" s="57">
        <f t="shared" si="0"/>
        <v>0.500909090909091</v>
      </c>
      <c r="H19" s="57">
        <f t="shared" si="1"/>
        <v>2.264383561643836</v>
      </c>
      <c r="I19" s="14"/>
    </row>
    <row r="20" spans="1:9" ht="18" customHeight="1" hidden="1">
      <c r="A20" s="53"/>
      <c r="B20" s="58" t="s">
        <v>289</v>
      </c>
      <c r="C20" s="55"/>
      <c r="D20" s="52"/>
      <c r="E20" s="52"/>
      <c r="F20" s="52"/>
      <c r="G20" s="57" t="e">
        <f t="shared" si="0"/>
        <v>#DIV/0!</v>
      </c>
      <c r="H20" s="57" t="e">
        <f t="shared" si="1"/>
        <v>#DIV/0!</v>
      </c>
      <c r="I20" s="14"/>
    </row>
    <row r="21" spans="1:9" ht="32.25" customHeight="1">
      <c r="A21" s="53"/>
      <c r="B21" s="58" t="s">
        <v>342</v>
      </c>
      <c r="C21" s="55"/>
      <c r="D21" s="52">
        <v>0</v>
      </c>
      <c r="E21" s="52">
        <v>0</v>
      </c>
      <c r="F21" s="52">
        <v>26.1</v>
      </c>
      <c r="G21" s="57">
        <v>0</v>
      </c>
      <c r="H21" s="57">
        <v>0</v>
      </c>
      <c r="I21" s="14"/>
    </row>
    <row r="22" spans="1:9" ht="47.25">
      <c r="A22" s="53"/>
      <c r="B22" s="58" t="s">
        <v>329</v>
      </c>
      <c r="C22" s="55"/>
      <c r="D22" s="52">
        <v>700</v>
      </c>
      <c r="E22" s="52">
        <v>150</v>
      </c>
      <c r="F22" s="52">
        <v>4695.6</v>
      </c>
      <c r="G22" s="57">
        <f t="shared" si="0"/>
        <v>6.708</v>
      </c>
      <c r="H22" s="57">
        <f t="shared" si="1"/>
        <v>31.304000000000002</v>
      </c>
      <c r="I22" s="14"/>
    </row>
    <row r="23" spans="1:9" ht="30.75" customHeight="1">
      <c r="A23" s="53"/>
      <c r="B23" s="58" t="s">
        <v>330</v>
      </c>
      <c r="C23" s="55"/>
      <c r="D23" s="52">
        <v>1939.3</v>
      </c>
      <c r="E23" s="52">
        <v>446</v>
      </c>
      <c r="F23" s="52">
        <v>947.1</v>
      </c>
      <c r="G23" s="57">
        <f t="shared" si="0"/>
        <v>0.48837209302325585</v>
      </c>
      <c r="H23" s="57">
        <f t="shared" si="1"/>
        <v>2.123542600896861</v>
      </c>
      <c r="I23" s="14"/>
    </row>
    <row r="24" spans="1:9" ht="0.75" customHeight="1" hidden="1">
      <c r="A24" s="53"/>
      <c r="B24" s="58" t="s">
        <v>17</v>
      </c>
      <c r="C24" s="55"/>
      <c r="D24" s="52">
        <v>1177.1</v>
      </c>
      <c r="E24" s="52">
        <v>291</v>
      </c>
      <c r="F24" s="52">
        <v>356.4</v>
      </c>
      <c r="G24" s="57">
        <f t="shared" si="0"/>
        <v>0.30277801376263697</v>
      </c>
      <c r="H24" s="57">
        <f t="shared" si="1"/>
        <v>1.224742268041237</v>
      </c>
      <c r="I24" s="14"/>
    </row>
    <row r="25" spans="1:9" ht="18.75">
      <c r="A25" s="53"/>
      <c r="B25" s="58" t="s">
        <v>18</v>
      </c>
      <c r="C25" s="55"/>
      <c r="D25" s="52">
        <v>0</v>
      </c>
      <c r="E25" s="52">
        <v>0</v>
      </c>
      <c r="F25" s="52">
        <v>0.3</v>
      </c>
      <c r="G25" s="57">
        <v>0</v>
      </c>
      <c r="H25" s="57">
        <v>0</v>
      </c>
      <c r="I25" s="14"/>
    </row>
    <row r="26" spans="1:9" ht="31.5">
      <c r="A26" s="53"/>
      <c r="B26" s="54" t="s">
        <v>68</v>
      </c>
      <c r="C26" s="59"/>
      <c r="D26" s="52">
        <f>D27+D28+D29+D30+D31+D32</f>
        <v>563845.4</v>
      </c>
      <c r="E26" s="52">
        <f>E27+E28+E29+E30+E31+E32</f>
        <v>139018.5</v>
      </c>
      <c r="F26" s="52">
        <f>F27+F28+F29+F30+F31+F32</f>
        <v>121511.4</v>
      </c>
      <c r="G26" s="57">
        <f t="shared" si="0"/>
        <v>0.21550481745528116</v>
      </c>
      <c r="H26" s="57">
        <f t="shared" si="1"/>
        <v>0.8740664012343681</v>
      </c>
      <c r="I26" s="14"/>
    </row>
    <row r="27" spans="1:9" ht="18.75">
      <c r="A27" s="53"/>
      <c r="B27" s="58" t="s">
        <v>20</v>
      </c>
      <c r="C27" s="55"/>
      <c r="D27" s="52">
        <v>138865.3</v>
      </c>
      <c r="E27" s="52">
        <v>34716.3</v>
      </c>
      <c r="F27" s="52">
        <v>32979</v>
      </c>
      <c r="G27" s="57">
        <f t="shared" si="0"/>
        <v>0.2374891351547147</v>
      </c>
      <c r="H27" s="57">
        <f t="shared" si="1"/>
        <v>0.9499572247042455</v>
      </c>
      <c r="I27" s="14"/>
    </row>
    <row r="28" spans="1:9" ht="18.75">
      <c r="A28" s="53"/>
      <c r="B28" s="58" t="s">
        <v>21</v>
      </c>
      <c r="C28" s="55"/>
      <c r="D28" s="52">
        <v>362727.4</v>
      </c>
      <c r="E28" s="52">
        <v>90681.9</v>
      </c>
      <c r="F28" s="52">
        <v>82729.7</v>
      </c>
      <c r="G28" s="57">
        <f t="shared" si="0"/>
        <v>0.22807678714097693</v>
      </c>
      <c r="H28" s="57">
        <f t="shared" si="1"/>
        <v>0.9123066455378637</v>
      </c>
      <c r="I28" s="14"/>
    </row>
    <row r="29" spans="1:9" ht="18.75">
      <c r="A29" s="53"/>
      <c r="B29" s="58" t="s">
        <v>22</v>
      </c>
      <c r="C29" s="55"/>
      <c r="D29" s="52">
        <v>58321.7</v>
      </c>
      <c r="E29" s="52">
        <v>12697.5</v>
      </c>
      <c r="F29" s="52">
        <v>5802.7</v>
      </c>
      <c r="G29" s="57">
        <f t="shared" si="0"/>
        <v>0.09949469922858901</v>
      </c>
      <c r="H29" s="57">
        <f t="shared" si="1"/>
        <v>0.4569954715495176</v>
      </c>
      <c r="I29" s="14"/>
    </row>
    <row r="30" spans="1:9" ht="53.25" customHeight="1">
      <c r="A30" s="53"/>
      <c r="B30" s="58" t="s">
        <v>126</v>
      </c>
      <c r="C30" s="59"/>
      <c r="D30" s="52">
        <v>191</v>
      </c>
      <c r="E30" s="52">
        <v>47.8</v>
      </c>
      <c r="F30" s="52">
        <v>0</v>
      </c>
      <c r="G30" s="57">
        <f t="shared" si="0"/>
        <v>0</v>
      </c>
      <c r="H30" s="57">
        <f t="shared" si="1"/>
        <v>0</v>
      </c>
      <c r="I30" s="14"/>
    </row>
    <row r="31" spans="1:9" ht="112.5" customHeight="1">
      <c r="A31" s="53"/>
      <c r="B31" s="58" t="s">
        <v>495</v>
      </c>
      <c r="C31" s="59"/>
      <c r="D31" s="52">
        <v>3500</v>
      </c>
      <c r="E31" s="52">
        <v>875</v>
      </c>
      <c r="F31" s="52">
        <v>0</v>
      </c>
      <c r="G31" s="57">
        <f t="shared" si="0"/>
        <v>0</v>
      </c>
      <c r="H31" s="57">
        <f t="shared" si="1"/>
        <v>0</v>
      </c>
      <c r="I31" s="14"/>
    </row>
    <row r="32" spans="1:9" ht="66" customHeight="1">
      <c r="A32" s="53"/>
      <c r="B32" s="58" t="s">
        <v>534</v>
      </c>
      <c r="C32" s="59"/>
      <c r="D32" s="52">
        <v>240</v>
      </c>
      <c r="E32" s="52">
        <v>0</v>
      </c>
      <c r="F32" s="52">
        <v>0</v>
      </c>
      <c r="G32" s="57">
        <f t="shared" si="0"/>
        <v>0</v>
      </c>
      <c r="H32" s="57">
        <v>0</v>
      </c>
      <c r="I32" s="14"/>
    </row>
    <row r="33" spans="1:9" ht="18.75">
      <c r="A33" s="53"/>
      <c r="B33" s="58" t="s">
        <v>23</v>
      </c>
      <c r="C33" s="55"/>
      <c r="D33" s="52">
        <f>D4+D26</f>
        <v>736551</v>
      </c>
      <c r="E33" s="52">
        <f>E4+E26</f>
        <v>178294.4</v>
      </c>
      <c r="F33" s="52">
        <f>F4+F26</f>
        <v>174473.09999999998</v>
      </c>
      <c r="G33" s="57">
        <f t="shared" si="0"/>
        <v>0.23687850535808108</v>
      </c>
      <c r="H33" s="57">
        <f t="shared" si="1"/>
        <v>0.9785674704309276</v>
      </c>
      <c r="I33" s="14"/>
    </row>
    <row r="34" spans="1:9" ht="18.75" hidden="1">
      <c r="A34" s="53"/>
      <c r="B34" s="58" t="s">
        <v>92</v>
      </c>
      <c r="C34" s="55"/>
      <c r="D34" s="52">
        <f>D4</f>
        <v>172705.59999999998</v>
      </c>
      <c r="E34" s="52">
        <f>E4</f>
        <v>39275.9</v>
      </c>
      <c r="F34" s="52">
        <f>F4</f>
        <v>52961.69999999999</v>
      </c>
      <c r="G34" s="57">
        <f>F34/D34</f>
        <v>0.30665884603626054</v>
      </c>
      <c r="H34" s="57">
        <f>F34/E34</f>
        <v>1.348452868043762</v>
      </c>
      <c r="I34" s="14"/>
    </row>
    <row r="35" spans="1:9" ht="12.75">
      <c r="A35" s="186"/>
      <c r="B35" s="187"/>
      <c r="C35" s="187"/>
      <c r="D35" s="187"/>
      <c r="E35" s="187"/>
      <c r="F35" s="187"/>
      <c r="G35" s="187"/>
      <c r="H35" s="188"/>
      <c r="I35" s="10"/>
    </row>
    <row r="36" spans="1:9" ht="15" customHeight="1">
      <c r="A36" s="180" t="s">
        <v>133</v>
      </c>
      <c r="B36" s="180" t="s">
        <v>24</v>
      </c>
      <c r="C36" s="194" t="s">
        <v>135</v>
      </c>
      <c r="D36" s="177" t="s">
        <v>3</v>
      </c>
      <c r="E36" s="184" t="s">
        <v>341</v>
      </c>
      <c r="F36" s="177" t="s">
        <v>4</v>
      </c>
      <c r="G36" s="184" t="s">
        <v>268</v>
      </c>
      <c r="H36" s="184" t="s">
        <v>343</v>
      </c>
      <c r="I36" s="13"/>
    </row>
    <row r="37" spans="1:9" ht="21.75" customHeight="1">
      <c r="A37" s="180"/>
      <c r="B37" s="180"/>
      <c r="C37" s="195"/>
      <c r="D37" s="177"/>
      <c r="E37" s="185"/>
      <c r="F37" s="177"/>
      <c r="G37" s="185"/>
      <c r="H37" s="185"/>
      <c r="I37" s="13"/>
    </row>
    <row r="38" spans="1:9" ht="19.5" customHeight="1">
      <c r="A38" s="59" t="s">
        <v>56</v>
      </c>
      <c r="B38" s="54" t="s">
        <v>25</v>
      </c>
      <c r="C38" s="59"/>
      <c r="D38" s="56">
        <f>D40+D45+D46+D43+D44+D42+D39</f>
        <v>56421.4</v>
      </c>
      <c r="E38" s="56">
        <f>E40+E45+E46+E43+E44+E42+E39</f>
        <v>13843.400000000001</v>
      </c>
      <c r="F38" s="56">
        <f>F40+F45+F46+F43+F44+F42+F39</f>
        <v>12017.699999999999</v>
      </c>
      <c r="G38" s="60">
        <f aca="true" t="shared" si="2" ref="G38:G110">F38/D38</f>
        <v>0.21299896847650002</v>
      </c>
      <c r="H38" s="60">
        <f>F38/E38</f>
        <v>0.8681176589566145</v>
      </c>
      <c r="I38" s="17"/>
    </row>
    <row r="39" spans="1:9" ht="51.75" customHeight="1">
      <c r="A39" s="55" t="s">
        <v>57</v>
      </c>
      <c r="B39" s="58" t="s">
        <v>220</v>
      </c>
      <c r="C39" s="55" t="s">
        <v>57</v>
      </c>
      <c r="D39" s="52">
        <v>1900</v>
      </c>
      <c r="E39" s="52">
        <v>475</v>
      </c>
      <c r="F39" s="52">
        <v>390.8</v>
      </c>
      <c r="G39" s="60">
        <f t="shared" si="2"/>
        <v>0.2056842105263158</v>
      </c>
      <c r="H39" s="60">
        <f aca="true" t="shared" si="3" ref="H39:H102">F39/E39</f>
        <v>0.8227368421052632</v>
      </c>
      <c r="I39" s="17"/>
    </row>
    <row r="40" spans="1:14" ht="84" customHeight="1">
      <c r="A40" s="55" t="s">
        <v>59</v>
      </c>
      <c r="B40" s="58" t="s">
        <v>136</v>
      </c>
      <c r="C40" s="55" t="s">
        <v>59</v>
      </c>
      <c r="D40" s="52">
        <f>D41</f>
        <v>21563.7</v>
      </c>
      <c r="E40" s="52">
        <f>E41</f>
        <v>5789.6</v>
      </c>
      <c r="F40" s="52">
        <f>F41</f>
        <v>5254.8</v>
      </c>
      <c r="G40" s="60">
        <f t="shared" si="2"/>
        <v>0.24368730783678125</v>
      </c>
      <c r="H40" s="60">
        <f t="shared" si="3"/>
        <v>0.9076274699461102</v>
      </c>
      <c r="I40" s="18"/>
      <c r="J40" s="182"/>
      <c r="K40" s="182"/>
      <c r="L40" s="181"/>
      <c r="M40" s="181"/>
      <c r="N40" s="181"/>
    </row>
    <row r="41" spans="1:14" s="16" customFormat="1" ht="18.75">
      <c r="A41" s="50"/>
      <c r="B41" s="49" t="s">
        <v>26</v>
      </c>
      <c r="C41" s="50" t="s">
        <v>59</v>
      </c>
      <c r="D41" s="61">
        <v>21563.7</v>
      </c>
      <c r="E41" s="61">
        <v>5789.6</v>
      </c>
      <c r="F41" s="61">
        <v>5254.8</v>
      </c>
      <c r="G41" s="60">
        <f t="shared" si="2"/>
        <v>0.24368730783678125</v>
      </c>
      <c r="H41" s="60">
        <f t="shared" si="3"/>
        <v>0.9076274699461102</v>
      </c>
      <c r="I41" s="19"/>
      <c r="J41" s="183"/>
      <c r="K41" s="183"/>
      <c r="L41" s="181"/>
      <c r="M41" s="181"/>
      <c r="N41" s="181"/>
    </row>
    <row r="42" spans="1:14" s="16" customFormat="1" ht="67.5" customHeight="1" hidden="1">
      <c r="A42" s="50" t="s">
        <v>191</v>
      </c>
      <c r="B42" s="58" t="s">
        <v>273</v>
      </c>
      <c r="C42" s="50" t="s">
        <v>274</v>
      </c>
      <c r="D42" s="61">
        <v>0</v>
      </c>
      <c r="E42" s="61">
        <v>0</v>
      </c>
      <c r="F42" s="61">
        <v>0</v>
      </c>
      <c r="G42" s="60" t="e">
        <f t="shared" si="2"/>
        <v>#DIV/0!</v>
      </c>
      <c r="H42" s="60" t="e">
        <f t="shared" si="3"/>
        <v>#DIV/0!</v>
      </c>
      <c r="I42" s="20"/>
      <c r="J42" s="34"/>
      <c r="K42" s="34"/>
      <c r="L42" s="33"/>
      <c r="M42" s="33"/>
      <c r="N42" s="33"/>
    </row>
    <row r="43" spans="1:14" s="29" customFormat="1" ht="54.75" customHeight="1">
      <c r="A43" s="55" t="s">
        <v>60</v>
      </c>
      <c r="B43" s="58" t="s">
        <v>137</v>
      </c>
      <c r="C43" s="55" t="s">
        <v>60</v>
      </c>
      <c r="D43" s="52">
        <v>9102.4</v>
      </c>
      <c r="E43" s="52">
        <v>2315.5</v>
      </c>
      <c r="F43" s="52">
        <v>1755.1</v>
      </c>
      <c r="G43" s="60">
        <f t="shared" si="2"/>
        <v>0.19281727895939532</v>
      </c>
      <c r="H43" s="60">
        <f t="shared" si="3"/>
        <v>0.7579788382638738</v>
      </c>
      <c r="I43" s="15"/>
      <c r="J43" s="27"/>
      <c r="K43" s="27"/>
      <c r="L43" s="28"/>
      <c r="M43" s="28"/>
      <c r="N43" s="28"/>
    </row>
    <row r="44" spans="1:14" s="29" customFormat="1" ht="30" customHeight="1" hidden="1">
      <c r="A44" s="55" t="s">
        <v>159</v>
      </c>
      <c r="B44" s="58" t="s">
        <v>160</v>
      </c>
      <c r="C44" s="55" t="s">
        <v>159</v>
      </c>
      <c r="D44" s="52">
        <v>0</v>
      </c>
      <c r="E44" s="52">
        <v>0</v>
      </c>
      <c r="F44" s="52">
        <v>0</v>
      </c>
      <c r="G44" s="60" t="e">
        <f t="shared" si="2"/>
        <v>#DIV/0!</v>
      </c>
      <c r="H44" s="60" t="e">
        <f t="shared" si="3"/>
        <v>#DIV/0!</v>
      </c>
      <c r="I44" s="15"/>
      <c r="J44" s="27"/>
      <c r="K44" s="27"/>
      <c r="L44" s="28"/>
      <c r="M44" s="28"/>
      <c r="N44" s="28"/>
    </row>
    <row r="45" spans="1:9" ht="22.5" customHeight="1">
      <c r="A45" s="55" t="s">
        <v>61</v>
      </c>
      <c r="B45" s="58" t="s">
        <v>138</v>
      </c>
      <c r="C45" s="55" t="s">
        <v>61</v>
      </c>
      <c r="D45" s="52">
        <v>3000</v>
      </c>
      <c r="E45" s="52">
        <v>0</v>
      </c>
      <c r="F45" s="52">
        <v>0</v>
      </c>
      <c r="G45" s="60">
        <f t="shared" si="2"/>
        <v>0</v>
      </c>
      <c r="H45" s="60">
        <v>0</v>
      </c>
      <c r="I45" s="15"/>
    </row>
    <row r="46" spans="1:9" ht="39" customHeight="1">
      <c r="A46" s="62" t="s">
        <v>110</v>
      </c>
      <c r="B46" s="63" t="s">
        <v>28</v>
      </c>
      <c r="C46" s="62"/>
      <c r="D46" s="52">
        <f>D47+D48+D49+D50+D51+D52</f>
        <v>20855.3</v>
      </c>
      <c r="E46" s="52">
        <f>E47+E48+E49+E50+E51+E52</f>
        <v>5263.3</v>
      </c>
      <c r="F46" s="52">
        <f>F47+F48+F49+F50+F51+F52</f>
        <v>4617</v>
      </c>
      <c r="G46" s="60">
        <f t="shared" si="2"/>
        <v>0.22138257421374902</v>
      </c>
      <c r="H46" s="60">
        <f t="shared" si="3"/>
        <v>0.8772063154294834</v>
      </c>
      <c r="I46" s="15"/>
    </row>
    <row r="47" spans="1:9" s="16" customFormat="1" ht="51" customHeight="1">
      <c r="A47" s="64"/>
      <c r="B47" s="65" t="s">
        <v>166</v>
      </c>
      <c r="C47" s="64" t="s">
        <v>346</v>
      </c>
      <c r="D47" s="61">
        <v>9973</v>
      </c>
      <c r="E47" s="61">
        <v>3185.7</v>
      </c>
      <c r="F47" s="61">
        <v>3099.3</v>
      </c>
      <c r="G47" s="60">
        <f t="shared" si="2"/>
        <v>0.31076907650656777</v>
      </c>
      <c r="H47" s="60">
        <f t="shared" si="3"/>
        <v>0.972878802147095</v>
      </c>
      <c r="I47" s="20"/>
    </row>
    <row r="48" spans="1:9" s="16" customFormat="1" ht="31.5">
      <c r="A48" s="64"/>
      <c r="B48" s="65" t="s">
        <v>163</v>
      </c>
      <c r="C48" s="64" t="s">
        <v>164</v>
      </c>
      <c r="D48" s="61">
        <v>145</v>
      </c>
      <c r="E48" s="61">
        <v>145</v>
      </c>
      <c r="F48" s="61">
        <v>145</v>
      </c>
      <c r="G48" s="60">
        <f t="shared" si="2"/>
        <v>1</v>
      </c>
      <c r="H48" s="60">
        <f t="shared" si="3"/>
        <v>1</v>
      </c>
      <c r="I48" s="20"/>
    </row>
    <row r="49" spans="1:9" s="16" customFormat="1" ht="47.25">
      <c r="A49" s="64"/>
      <c r="B49" s="65" t="s">
        <v>162</v>
      </c>
      <c r="C49" s="64" t="s">
        <v>207</v>
      </c>
      <c r="D49" s="61">
        <v>279</v>
      </c>
      <c r="E49" s="61">
        <v>50</v>
      </c>
      <c r="F49" s="61">
        <v>50</v>
      </c>
      <c r="G49" s="60">
        <f t="shared" si="2"/>
        <v>0.17921146953405018</v>
      </c>
      <c r="H49" s="60">
        <f t="shared" si="3"/>
        <v>1</v>
      </c>
      <c r="I49" s="20"/>
    </row>
    <row r="50" spans="1:9" s="16" customFormat="1" ht="18.75">
      <c r="A50" s="64"/>
      <c r="B50" s="65" t="s">
        <v>139</v>
      </c>
      <c r="C50" s="64" t="s">
        <v>165</v>
      </c>
      <c r="D50" s="61">
        <v>4106.6</v>
      </c>
      <c r="E50" s="61">
        <v>1071.3</v>
      </c>
      <c r="F50" s="61">
        <v>902</v>
      </c>
      <c r="G50" s="60">
        <f t="shared" si="2"/>
        <v>0.21964642283153946</v>
      </c>
      <c r="H50" s="60">
        <f t="shared" si="3"/>
        <v>0.8419677027910016</v>
      </c>
      <c r="I50" s="20"/>
    </row>
    <row r="51" spans="1:9" s="16" customFormat="1" ht="53.25" customHeight="1">
      <c r="A51" s="64"/>
      <c r="B51" s="65" t="s">
        <v>345</v>
      </c>
      <c r="C51" s="64" t="s">
        <v>344</v>
      </c>
      <c r="D51" s="61">
        <v>6061.7</v>
      </c>
      <c r="E51" s="61">
        <v>703.3</v>
      </c>
      <c r="F51" s="61">
        <v>371.8</v>
      </c>
      <c r="G51" s="60">
        <f t="shared" si="2"/>
        <v>0.0613359288648399</v>
      </c>
      <c r="H51" s="60">
        <f t="shared" si="3"/>
        <v>0.5286506469500925</v>
      </c>
      <c r="I51" s="20"/>
    </row>
    <row r="52" spans="1:9" s="16" customFormat="1" ht="42.75" customHeight="1">
      <c r="A52" s="64"/>
      <c r="B52" s="65" t="s">
        <v>206</v>
      </c>
      <c r="C52" s="64" t="s">
        <v>235</v>
      </c>
      <c r="D52" s="61">
        <v>290</v>
      </c>
      <c r="E52" s="61">
        <v>108</v>
      </c>
      <c r="F52" s="61">
        <v>48.9</v>
      </c>
      <c r="G52" s="60">
        <f t="shared" si="2"/>
        <v>0.1686206896551724</v>
      </c>
      <c r="H52" s="60">
        <f t="shared" si="3"/>
        <v>0.4527777777777778</v>
      </c>
      <c r="I52" s="20"/>
    </row>
    <row r="53" spans="1:9" ht="39" customHeight="1" hidden="1">
      <c r="A53" s="59" t="s">
        <v>62</v>
      </c>
      <c r="B53" s="54" t="s">
        <v>141</v>
      </c>
      <c r="C53" s="59"/>
      <c r="D53" s="56">
        <f aca="true" t="shared" si="4" ref="D53:F54">D54</f>
        <v>0</v>
      </c>
      <c r="E53" s="56">
        <f t="shared" si="4"/>
        <v>0</v>
      </c>
      <c r="F53" s="56">
        <f t="shared" si="4"/>
        <v>0</v>
      </c>
      <c r="G53" s="60" t="e">
        <f t="shared" si="2"/>
        <v>#DIV/0!</v>
      </c>
      <c r="H53" s="60" t="e">
        <f t="shared" si="3"/>
        <v>#DIV/0!</v>
      </c>
      <c r="I53" s="15"/>
    </row>
    <row r="54" spans="1:9" ht="34.5" customHeight="1" hidden="1">
      <c r="A54" s="55" t="s">
        <v>132</v>
      </c>
      <c r="B54" s="58" t="s">
        <v>142</v>
      </c>
      <c r="C54" s="55"/>
      <c r="D54" s="52">
        <f t="shared" si="4"/>
        <v>0</v>
      </c>
      <c r="E54" s="52">
        <f t="shared" si="4"/>
        <v>0</v>
      </c>
      <c r="F54" s="52">
        <f t="shared" si="4"/>
        <v>0</v>
      </c>
      <c r="G54" s="60" t="e">
        <f t="shared" si="2"/>
        <v>#DIV/0!</v>
      </c>
      <c r="H54" s="60" t="e">
        <f t="shared" si="3"/>
        <v>#DIV/0!</v>
      </c>
      <c r="I54" s="15"/>
    </row>
    <row r="55" spans="1:9" s="16" customFormat="1" ht="84" customHeight="1" hidden="1">
      <c r="A55" s="50"/>
      <c r="B55" s="49" t="s">
        <v>234</v>
      </c>
      <c r="C55" s="50" t="s">
        <v>208</v>
      </c>
      <c r="D55" s="61">
        <f>D56+D57+D58</f>
        <v>0</v>
      </c>
      <c r="E55" s="61">
        <f>E56+E57+E58</f>
        <v>0</v>
      </c>
      <c r="F55" s="61">
        <f>F56+F57+F58</f>
        <v>0</v>
      </c>
      <c r="G55" s="60" t="e">
        <f t="shared" si="2"/>
        <v>#DIV/0!</v>
      </c>
      <c r="H55" s="60" t="e">
        <f t="shared" si="3"/>
        <v>#DIV/0!</v>
      </c>
      <c r="I55" s="20"/>
    </row>
    <row r="56" spans="1:9" s="16" customFormat="1" ht="119.25" customHeight="1" hidden="1">
      <c r="A56" s="50"/>
      <c r="B56" s="49" t="s">
        <v>222</v>
      </c>
      <c r="C56" s="50" t="s">
        <v>221</v>
      </c>
      <c r="D56" s="61">
        <v>0</v>
      </c>
      <c r="E56" s="61">
        <v>0</v>
      </c>
      <c r="F56" s="61">
        <v>0</v>
      </c>
      <c r="G56" s="60" t="e">
        <f t="shared" si="2"/>
        <v>#DIV/0!</v>
      </c>
      <c r="H56" s="60" t="e">
        <f t="shared" si="3"/>
        <v>#DIV/0!</v>
      </c>
      <c r="I56" s="20"/>
    </row>
    <row r="57" spans="1:9" s="16" customFormat="1" ht="38.25" customHeight="1" hidden="1">
      <c r="A57" s="50"/>
      <c r="B57" s="49" t="s">
        <v>224</v>
      </c>
      <c r="C57" s="50" t="s">
        <v>223</v>
      </c>
      <c r="D57" s="61">
        <v>0</v>
      </c>
      <c r="E57" s="61">
        <v>0</v>
      </c>
      <c r="F57" s="61">
        <v>0</v>
      </c>
      <c r="G57" s="60" t="e">
        <f t="shared" si="2"/>
        <v>#DIV/0!</v>
      </c>
      <c r="H57" s="60" t="e">
        <f t="shared" si="3"/>
        <v>#DIV/0!</v>
      </c>
      <c r="I57" s="20"/>
    </row>
    <row r="58" spans="1:9" s="16" customFormat="1" ht="57" customHeight="1" hidden="1">
      <c r="A58" s="50"/>
      <c r="B58" s="49" t="s">
        <v>270</v>
      </c>
      <c r="C58" s="50" t="s">
        <v>269</v>
      </c>
      <c r="D58" s="61">
        <v>0</v>
      </c>
      <c r="E58" s="61">
        <v>0</v>
      </c>
      <c r="F58" s="61">
        <v>0</v>
      </c>
      <c r="G58" s="60" t="e">
        <f t="shared" si="2"/>
        <v>#DIV/0!</v>
      </c>
      <c r="H58" s="60" t="e">
        <f t="shared" si="3"/>
        <v>#DIV/0!</v>
      </c>
      <c r="I58" s="20"/>
    </row>
    <row r="59" spans="1:9" ht="19.5" customHeight="1">
      <c r="A59" s="59" t="s">
        <v>63</v>
      </c>
      <c r="B59" s="54" t="s">
        <v>31</v>
      </c>
      <c r="C59" s="59"/>
      <c r="D59" s="56">
        <f>D60+D62+D65+D81</f>
        <v>37801</v>
      </c>
      <c r="E59" s="56">
        <f>E60+E62+E65+E81</f>
        <v>6603.500000000001</v>
      </c>
      <c r="F59" s="56">
        <f>F60+F62+F65+F81</f>
        <v>1407.8</v>
      </c>
      <c r="G59" s="60">
        <f t="shared" si="2"/>
        <v>0.03724240099468268</v>
      </c>
      <c r="H59" s="60">
        <f t="shared" si="3"/>
        <v>0.21318997501325052</v>
      </c>
      <c r="I59" s="15"/>
    </row>
    <row r="60" spans="1:9" ht="21.75" customHeight="1">
      <c r="A60" s="55" t="s">
        <v>192</v>
      </c>
      <c r="B60" s="58" t="s">
        <v>251</v>
      </c>
      <c r="C60" s="55"/>
      <c r="D60" s="52">
        <f>D61</f>
        <v>48.7</v>
      </c>
      <c r="E60" s="52">
        <f>E61</f>
        <v>11.6</v>
      </c>
      <c r="F60" s="52">
        <f>F61</f>
        <v>0</v>
      </c>
      <c r="G60" s="60">
        <f t="shared" si="2"/>
        <v>0</v>
      </c>
      <c r="H60" s="60">
        <f t="shared" si="3"/>
        <v>0</v>
      </c>
      <c r="I60" s="15"/>
    </row>
    <row r="61" spans="1:9" ht="39" customHeight="1">
      <c r="A61" s="55"/>
      <c r="B61" s="49" t="s">
        <v>210</v>
      </c>
      <c r="C61" s="50" t="s">
        <v>209</v>
      </c>
      <c r="D61" s="61">
        <v>48.7</v>
      </c>
      <c r="E61" s="61">
        <v>11.6</v>
      </c>
      <c r="F61" s="61">
        <v>0</v>
      </c>
      <c r="G61" s="60">
        <f t="shared" si="2"/>
        <v>0</v>
      </c>
      <c r="H61" s="60">
        <f t="shared" si="3"/>
        <v>0</v>
      </c>
      <c r="I61" s="15"/>
    </row>
    <row r="62" spans="1:9" ht="27.75" customHeight="1">
      <c r="A62" s="55" t="s">
        <v>225</v>
      </c>
      <c r="B62" s="58" t="s">
        <v>252</v>
      </c>
      <c r="C62" s="55"/>
      <c r="D62" s="52">
        <f aca="true" t="shared" si="5" ref="D62:F63">D63</f>
        <v>1200</v>
      </c>
      <c r="E62" s="52">
        <f t="shared" si="5"/>
        <v>168.5</v>
      </c>
      <c r="F62" s="52">
        <f t="shared" si="5"/>
        <v>18.5</v>
      </c>
      <c r="G62" s="60">
        <f t="shared" si="2"/>
        <v>0.015416666666666667</v>
      </c>
      <c r="H62" s="60">
        <f t="shared" si="3"/>
        <v>0.10979228486646884</v>
      </c>
      <c r="I62" s="15"/>
    </row>
    <row r="63" spans="1:9" ht="52.5" customHeight="1">
      <c r="A63" s="55"/>
      <c r="B63" s="66" t="s">
        <v>291</v>
      </c>
      <c r="C63" s="67" t="s">
        <v>292</v>
      </c>
      <c r="D63" s="61">
        <f t="shared" si="5"/>
        <v>1200</v>
      </c>
      <c r="E63" s="61">
        <f t="shared" si="5"/>
        <v>168.5</v>
      </c>
      <c r="F63" s="61">
        <f t="shared" si="5"/>
        <v>18.5</v>
      </c>
      <c r="G63" s="60">
        <f t="shared" si="2"/>
        <v>0.015416666666666667</v>
      </c>
      <c r="H63" s="60">
        <f t="shared" si="3"/>
        <v>0.10979228486646884</v>
      </c>
      <c r="I63" s="15"/>
    </row>
    <row r="64" spans="1:9" ht="91.5" customHeight="1">
      <c r="A64" s="55"/>
      <c r="B64" s="68" t="s">
        <v>347</v>
      </c>
      <c r="C64" s="67" t="s">
        <v>348</v>
      </c>
      <c r="D64" s="61">
        <v>1200</v>
      </c>
      <c r="E64" s="61">
        <v>168.5</v>
      </c>
      <c r="F64" s="61">
        <v>18.5</v>
      </c>
      <c r="G64" s="60">
        <f t="shared" si="2"/>
        <v>0.015416666666666667</v>
      </c>
      <c r="H64" s="60">
        <f t="shared" si="3"/>
        <v>0.10979228486646884</v>
      </c>
      <c r="I64" s="15"/>
    </row>
    <row r="65" spans="1:9" ht="40.5" customHeight="1">
      <c r="A65" s="55" t="s">
        <v>101</v>
      </c>
      <c r="B65" s="58" t="s">
        <v>153</v>
      </c>
      <c r="C65" s="55"/>
      <c r="D65" s="52">
        <f>D66+D69+D71</f>
        <v>34487.3</v>
      </c>
      <c r="E65" s="52">
        <f>E66+E69+E71</f>
        <v>6327.1</v>
      </c>
      <c r="F65" s="52">
        <f>F66+F69+F71</f>
        <v>1362.3</v>
      </c>
      <c r="G65" s="60">
        <f t="shared" si="2"/>
        <v>0.03950149765275913</v>
      </c>
      <c r="H65" s="60">
        <f t="shared" si="3"/>
        <v>0.21531191225047808</v>
      </c>
      <c r="I65" s="15"/>
    </row>
    <row r="66" spans="1:9" ht="96" customHeight="1">
      <c r="A66" s="55"/>
      <c r="B66" s="58" t="s">
        <v>234</v>
      </c>
      <c r="C66" s="55" t="s">
        <v>208</v>
      </c>
      <c r="D66" s="52">
        <f>D67+D68</f>
        <v>600</v>
      </c>
      <c r="E66" s="52">
        <f>E67+E68</f>
        <v>155</v>
      </c>
      <c r="F66" s="52">
        <f>F67+F68</f>
        <v>0</v>
      </c>
      <c r="G66" s="60">
        <f t="shared" si="2"/>
        <v>0</v>
      </c>
      <c r="H66" s="60">
        <f t="shared" si="3"/>
        <v>0</v>
      </c>
      <c r="I66" s="15"/>
    </row>
    <row r="67" spans="1:9" ht="143.25" customHeight="1">
      <c r="A67" s="69"/>
      <c r="B67" s="49" t="s">
        <v>350</v>
      </c>
      <c r="C67" s="50" t="s">
        <v>349</v>
      </c>
      <c r="D67" s="61">
        <v>500</v>
      </c>
      <c r="E67" s="61">
        <v>137.5</v>
      </c>
      <c r="F67" s="61">
        <v>0</v>
      </c>
      <c r="G67" s="60">
        <f t="shared" si="2"/>
        <v>0</v>
      </c>
      <c r="H67" s="60">
        <f t="shared" si="3"/>
        <v>0</v>
      </c>
      <c r="I67" s="15"/>
    </row>
    <row r="68" spans="1:9" s="22" customFormat="1" ht="57" customHeight="1">
      <c r="A68" s="69"/>
      <c r="B68" s="68" t="s">
        <v>352</v>
      </c>
      <c r="C68" s="50" t="s">
        <v>351</v>
      </c>
      <c r="D68" s="61">
        <v>100</v>
      </c>
      <c r="E68" s="61">
        <v>17.5</v>
      </c>
      <c r="F68" s="61">
        <v>0</v>
      </c>
      <c r="G68" s="60">
        <f t="shared" si="2"/>
        <v>0</v>
      </c>
      <c r="H68" s="60">
        <f t="shared" si="3"/>
        <v>0</v>
      </c>
      <c r="I68" s="21"/>
    </row>
    <row r="69" spans="1:9" s="22" customFormat="1" ht="90" customHeight="1">
      <c r="A69" s="69"/>
      <c r="B69" s="66" t="s">
        <v>359</v>
      </c>
      <c r="C69" s="55" t="s">
        <v>358</v>
      </c>
      <c r="D69" s="52">
        <f>D70</f>
        <v>17785</v>
      </c>
      <c r="E69" s="52">
        <f>E70</f>
        <v>2545.6</v>
      </c>
      <c r="F69" s="52">
        <f>F70</f>
        <v>0</v>
      </c>
      <c r="G69" s="60">
        <f t="shared" si="2"/>
        <v>0</v>
      </c>
      <c r="H69" s="60">
        <f t="shared" si="3"/>
        <v>0</v>
      </c>
      <c r="I69" s="21"/>
    </row>
    <row r="70" spans="1:9" s="22" customFormat="1" ht="104.25" customHeight="1">
      <c r="A70" s="69"/>
      <c r="B70" s="68" t="s">
        <v>354</v>
      </c>
      <c r="C70" s="50" t="s">
        <v>353</v>
      </c>
      <c r="D70" s="61">
        <v>17785</v>
      </c>
      <c r="E70" s="61">
        <v>2545.6</v>
      </c>
      <c r="F70" s="61">
        <v>0</v>
      </c>
      <c r="G70" s="60">
        <f t="shared" si="2"/>
        <v>0</v>
      </c>
      <c r="H70" s="60">
        <f t="shared" si="3"/>
        <v>0</v>
      </c>
      <c r="I70" s="21"/>
    </row>
    <row r="71" spans="1:9" s="22" customFormat="1" ht="87.75" customHeight="1">
      <c r="A71" s="69"/>
      <c r="B71" s="66" t="s">
        <v>306</v>
      </c>
      <c r="C71" s="55" t="s">
        <v>357</v>
      </c>
      <c r="D71" s="52">
        <f>D73+D74+D75+D76+D77+D78+D79+D80+D72</f>
        <v>16102.3</v>
      </c>
      <c r="E71" s="52">
        <f>E73+E74+E75+E76+E77+E78+E79+E80+E72</f>
        <v>3626.5</v>
      </c>
      <c r="F71" s="52">
        <f>F73+F74+F75+F76+F77+F78+F79+F80+F72</f>
        <v>1362.3</v>
      </c>
      <c r="G71" s="60">
        <f t="shared" si="2"/>
        <v>0.08460282071505314</v>
      </c>
      <c r="H71" s="60">
        <f t="shared" si="3"/>
        <v>0.3756514545705225</v>
      </c>
      <c r="I71" s="21"/>
    </row>
    <row r="72" spans="1:9" s="22" customFormat="1" ht="72.75" customHeight="1">
      <c r="A72" s="69"/>
      <c r="B72" s="68" t="s">
        <v>461</v>
      </c>
      <c r="C72" s="55" t="s">
        <v>460</v>
      </c>
      <c r="D72" s="52">
        <v>74.5</v>
      </c>
      <c r="E72" s="52">
        <v>74.5</v>
      </c>
      <c r="F72" s="52">
        <v>0</v>
      </c>
      <c r="G72" s="60">
        <f t="shared" si="2"/>
        <v>0</v>
      </c>
      <c r="H72" s="60">
        <f t="shared" si="3"/>
        <v>0</v>
      </c>
      <c r="I72" s="21"/>
    </row>
    <row r="73" spans="1:9" s="22" customFormat="1" ht="68.25" customHeight="1">
      <c r="A73" s="69"/>
      <c r="B73" s="68" t="s">
        <v>356</v>
      </c>
      <c r="C73" s="50" t="s">
        <v>355</v>
      </c>
      <c r="D73" s="61">
        <v>2000</v>
      </c>
      <c r="E73" s="61">
        <v>350</v>
      </c>
      <c r="F73" s="61">
        <v>0</v>
      </c>
      <c r="G73" s="60">
        <f t="shared" si="2"/>
        <v>0</v>
      </c>
      <c r="H73" s="60">
        <f t="shared" si="3"/>
        <v>0</v>
      </c>
      <c r="I73" s="21"/>
    </row>
    <row r="74" spans="1:9" s="22" customFormat="1" ht="51.75" customHeight="1">
      <c r="A74" s="69"/>
      <c r="B74" s="68" t="s">
        <v>361</v>
      </c>
      <c r="C74" s="67" t="s">
        <v>360</v>
      </c>
      <c r="D74" s="61">
        <v>489.4</v>
      </c>
      <c r="E74" s="61">
        <v>85.6</v>
      </c>
      <c r="F74" s="61">
        <v>0</v>
      </c>
      <c r="G74" s="60">
        <f t="shared" si="2"/>
        <v>0</v>
      </c>
      <c r="H74" s="60">
        <f t="shared" si="3"/>
        <v>0</v>
      </c>
      <c r="I74" s="21"/>
    </row>
    <row r="75" spans="1:9" s="22" customFormat="1" ht="37.5" customHeight="1">
      <c r="A75" s="69"/>
      <c r="B75" s="68" t="s">
        <v>362</v>
      </c>
      <c r="C75" s="67" t="s">
        <v>363</v>
      </c>
      <c r="D75" s="61">
        <v>1600</v>
      </c>
      <c r="E75" s="61">
        <v>1370.2</v>
      </c>
      <c r="F75" s="61">
        <v>1362.3</v>
      </c>
      <c r="G75" s="60">
        <f t="shared" si="2"/>
        <v>0.8514375</v>
      </c>
      <c r="H75" s="60">
        <f t="shared" si="3"/>
        <v>0.99423441833309</v>
      </c>
      <c r="I75" s="21"/>
    </row>
    <row r="76" spans="1:9" s="22" customFormat="1" ht="70.5" customHeight="1">
      <c r="A76" s="69"/>
      <c r="B76" s="68" t="s">
        <v>256</v>
      </c>
      <c r="C76" s="67" t="s">
        <v>255</v>
      </c>
      <c r="D76" s="61">
        <v>10571.5</v>
      </c>
      <c r="E76" s="61">
        <v>1410.2</v>
      </c>
      <c r="F76" s="61">
        <v>0</v>
      </c>
      <c r="G76" s="60">
        <f t="shared" si="2"/>
        <v>0</v>
      </c>
      <c r="H76" s="60">
        <f t="shared" si="3"/>
        <v>0</v>
      </c>
      <c r="I76" s="21"/>
    </row>
    <row r="77" spans="1:9" s="22" customFormat="1" ht="93" customHeight="1">
      <c r="A77" s="69"/>
      <c r="B77" s="68" t="s">
        <v>258</v>
      </c>
      <c r="C77" s="67" t="s">
        <v>257</v>
      </c>
      <c r="D77" s="61">
        <v>105.7</v>
      </c>
      <c r="E77" s="61">
        <v>18.5</v>
      </c>
      <c r="F77" s="61">
        <v>0</v>
      </c>
      <c r="G77" s="60">
        <f t="shared" si="2"/>
        <v>0</v>
      </c>
      <c r="H77" s="60">
        <f t="shared" si="3"/>
        <v>0</v>
      </c>
      <c r="I77" s="21"/>
    </row>
    <row r="78" spans="1:9" s="24" customFormat="1" ht="50.25" customHeight="1">
      <c r="A78" s="70"/>
      <c r="B78" s="71" t="s">
        <v>365</v>
      </c>
      <c r="C78" s="72" t="s">
        <v>364</v>
      </c>
      <c r="D78" s="61">
        <v>500</v>
      </c>
      <c r="E78" s="61">
        <v>87.5</v>
      </c>
      <c r="F78" s="61">
        <v>0</v>
      </c>
      <c r="G78" s="60">
        <f t="shared" si="2"/>
        <v>0</v>
      </c>
      <c r="H78" s="60">
        <f t="shared" si="3"/>
        <v>0</v>
      </c>
      <c r="I78" s="23"/>
    </row>
    <row r="79" spans="1:9" s="24" customFormat="1" ht="72.75" customHeight="1">
      <c r="A79" s="70"/>
      <c r="B79" s="71" t="s">
        <v>367</v>
      </c>
      <c r="C79" s="72" t="s">
        <v>366</v>
      </c>
      <c r="D79" s="61">
        <v>215.9</v>
      </c>
      <c r="E79" s="61">
        <v>65</v>
      </c>
      <c r="F79" s="61">
        <v>0</v>
      </c>
      <c r="G79" s="60">
        <f t="shared" si="2"/>
        <v>0</v>
      </c>
      <c r="H79" s="60">
        <f t="shared" si="3"/>
        <v>0</v>
      </c>
      <c r="I79" s="23"/>
    </row>
    <row r="80" spans="1:9" s="24" customFormat="1" ht="42" customHeight="1">
      <c r="A80" s="70"/>
      <c r="B80" s="71" t="s">
        <v>369</v>
      </c>
      <c r="C80" s="72" t="s">
        <v>368</v>
      </c>
      <c r="D80" s="61">
        <v>545.3</v>
      </c>
      <c r="E80" s="61">
        <v>165</v>
      </c>
      <c r="F80" s="61">
        <v>0</v>
      </c>
      <c r="G80" s="60">
        <f t="shared" si="2"/>
        <v>0</v>
      </c>
      <c r="H80" s="60">
        <f t="shared" si="3"/>
        <v>0</v>
      </c>
      <c r="I80" s="23"/>
    </row>
    <row r="81" spans="1:9" s="22" customFormat="1" ht="30.75" customHeight="1">
      <c r="A81" s="69" t="s">
        <v>64</v>
      </c>
      <c r="B81" s="66" t="s">
        <v>161</v>
      </c>
      <c r="C81" s="73"/>
      <c r="D81" s="52">
        <f>D82+D83+D84+D85</f>
        <v>2065</v>
      </c>
      <c r="E81" s="52">
        <f>E82+E83+E84+E85</f>
        <v>96.3</v>
      </c>
      <c r="F81" s="52">
        <f>F82+F83+F84+F85</f>
        <v>27</v>
      </c>
      <c r="G81" s="60">
        <f t="shared" si="2"/>
        <v>0.013075060532687652</v>
      </c>
      <c r="H81" s="60">
        <f t="shared" si="3"/>
        <v>0.28037383177570097</v>
      </c>
      <c r="I81" s="25"/>
    </row>
    <row r="82" spans="1:9" s="24" customFormat="1" ht="37.5" customHeight="1">
      <c r="A82" s="70"/>
      <c r="B82" s="74" t="s">
        <v>105</v>
      </c>
      <c r="C82" s="70" t="s">
        <v>211</v>
      </c>
      <c r="D82" s="61">
        <v>550</v>
      </c>
      <c r="E82" s="61">
        <v>96.3</v>
      </c>
      <c r="F82" s="61">
        <v>27</v>
      </c>
      <c r="G82" s="60">
        <f t="shared" si="2"/>
        <v>0.04909090909090909</v>
      </c>
      <c r="H82" s="60">
        <f t="shared" si="3"/>
        <v>0.28037383177570097</v>
      </c>
      <c r="I82" s="23"/>
    </row>
    <row r="83" spans="1:9" s="24" customFormat="1" ht="32.25" customHeight="1">
      <c r="A83" s="70"/>
      <c r="B83" s="74" t="s">
        <v>229</v>
      </c>
      <c r="C83" s="70" t="s">
        <v>370</v>
      </c>
      <c r="D83" s="61">
        <v>15</v>
      </c>
      <c r="E83" s="61">
        <v>0</v>
      </c>
      <c r="F83" s="61">
        <v>0</v>
      </c>
      <c r="G83" s="60">
        <f t="shared" si="2"/>
        <v>0</v>
      </c>
      <c r="H83" s="60">
        <v>0</v>
      </c>
      <c r="I83" s="23"/>
    </row>
    <row r="84" spans="1:9" s="24" customFormat="1" ht="32.25" customHeight="1">
      <c r="A84" s="70"/>
      <c r="B84" s="74" t="s">
        <v>510</v>
      </c>
      <c r="C84" s="75" t="s">
        <v>508</v>
      </c>
      <c r="D84" s="76">
        <v>900</v>
      </c>
      <c r="E84" s="61">
        <v>0</v>
      </c>
      <c r="F84" s="61">
        <v>0</v>
      </c>
      <c r="G84" s="60">
        <f t="shared" si="2"/>
        <v>0</v>
      </c>
      <c r="H84" s="60">
        <v>0</v>
      </c>
      <c r="I84" s="23"/>
    </row>
    <row r="85" spans="1:9" s="24" customFormat="1" ht="111.75" customHeight="1">
      <c r="A85" s="70"/>
      <c r="B85" s="74" t="s">
        <v>511</v>
      </c>
      <c r="C85" s="75" t="s">
        <v>509</v>
      </c>
      <c r="D85" s="76">
        <v>600</v>
      </c>
      <c r="E85" s="61">
        <v>0</v>
      </c>
      <c r="F85" s="61">
        <v>0</v>
      </c>
      <c r="G85" s="60">
        <f t="shared" si="2"/>
        <v>0</v>
      </c>
      <c r="H85" s="60">
        <v>0</v>
      </c>
      <c r="I85" s="23"/>
    </row>
    <row r="86" spans="1:9" ht="30.75" customHeight="1">
      <c r="A86" s="59" t="s">
        <v>65</v>
      </c>
      <c r="B86" s="54" t="s">
        <v>32</v>
      </c>
      <c r="C86" s="59"/>
      <c r="D86" s="56">
        <f>D87+D91</f>
        <v>7596.200000000001</v>
      </c>
      <c r="E86" s="56">
        <f>E87+E91</f>
        <v>473.40000000000003</v>
      </c>
      <c r="F86" s="56">
        <f>F87+F91</f>
        <v>265.1</v>
      </c>
      <c r="G86" s="60">
        <f t="shared" si="2"/>
        <v>0.03489902846159922</v>
      </c>
      <c r="H86" s="60">
        <f t="shared" si="3"/>
        <v>0.559991550485847</v>
      </c>
      <c r="I86" s="15"/>
    </row>
    <row r="87" spans="1:9" ht="18.75" customHeight="1">
      <c r="A87" s="55" t="s">
        <v>66</v>
      </c>
      <c r="B87" s="58" t="s">
        <v>33</v>
      </c>
      <c r="C87" s="59"/>
      <c r="D87" s="52">
        <f>D88+D89</f>
        <v>2000</v>
      </c>
      <c r="E87" s="52">
        <f>E88+E89</f>
        <v>445.8</v>
      </c>
      <c r="F87" s="52">
        <f>F88+F89</f>
        <v>265.1</v>
      </c>
      <c r="G87" s="60">
        <f t="shared" si="2"/>
        <v>0.13255</v>
      </c>
      <c r="H87" s="60">
        <f t="shared" si="3"/>
        <v>0.594661283086586</v>
      </c>
      <c r="I87" s="15"/>
    </row>
    <row r="88" spans="1:9" ht="30.75" customHeight="1">
      <c r="A88" s="55"/>
      <c r="B88" s="49" t="s">
        <v>145</v>
      </c>
      <c r="C88" s="50" t="s">
        <v>227</v>
      </c>
      <c r="D88" s="61">
        <v>2000</v>
      </c>
      <c r="E88" s="61">
        <v>445.8</v>
      </c>
      <c r="F88" s="61">
        <v>265.1</v>
      </c>
      <c r="G88" s="60">
        <f t="shared" si="2"/>
        <v>0.13255</v>
      </c>
      <c r="H88" s="60">
        <f t="shared" si="3"/>
        <v>0.594661283086586</v>
      </c>
      <c r="I88" s="15"/>
    </row>
    <row r="89" spans="1:9" ht="66" customHeight="1" hidden="1">
      <c r="A89" s="55"/>
      <c r="B89" s="49" t="s">
        <v>226</v>
      </c>
      <c r="C89" s="50" t="s">
        <v>294</v>
      </c>
      <c r="D89" s="61">
        <f>D90</f>
        <v>0</v>
      </c>
      <c r="E89" s="61">
        <f>E90</f>
        <v>0</v>
      </c>
      <c r="F89" s="61">
        <f>F90</f>
        <v>0</v>
      </c>
      <c r="G89" s="60" t="e">
        <f t="shared" si="2"/>
        <v>#DIV/0!</v>
      </c>
      <c r="H89" s="60" t="e">
        <f t="shared" si="3"/>
        <v>#DIV/0!</v>
      </c>
      <c r="I89" s="15"/>
    </row>
    <row r="90" spans="1:9" ht="54" customHeight="1" hidden="1">
      <c r="A90" s="55"/>
      <c r="B90" s="49" t="s">
        <v>372</v>
      </c>
      <c r="C90" s="50" t="s">
        <v>371</v>
      </c>
      <c r="D90" s="61">
        <v>0</v>
      </c>
      <c r="E90" s="61">
        <v>0</v>
      </c>
      <c r="F90" s="61">
        <v>0</v>
      </c>
      <c r="G90" s="60" t="e">
        <f t="shared" si="2"/>
        <v>#DIV/0!</v>
      </c>
      <c r="H90" s="60" t="e">
        <f t="shared" si="3"/>
        <v>#DIV/0!</v>
      </c>
      <c r="I90" s="15"/>
    </row>
    <row r="91" spans="1:9" ht="18.75">
      <c r="A91" s="55" t="s">
        <v>67</v>
      </c>
      <c r="B91" s="58" t="s">
        <v>34</v>
      </c>
      <c r="C91" s="59"/>
      <c r="D91" s="52">
        <f>D92+D94</f>
        <v>5596.200000000001</v>
      </c>
      <c r="E91" s="52">
        <f>E92+E94</f>
        <v>27.6</v>
      </c>
      <c r="F91" s="52">
        <f>F92+F94</f>
        <v>0</v>
      </c>
      <c r="G91" s="60">
        <f t="shared" si="2"/>
        <v>0</v>
      </c>
      <c r="H91" s="60">
        <f t="shared" si="3"/>
        <v>0</v>
      </c>
      <c r="I91" s="15"/>
    </row>
    <row r="92" spans="1:9" ht="83.25" customHeight="1">
      <c r="A92" s="59"/>
      <c r="B92" s="49" t="s">
        <v>275</v>
      </c>
      <c r="C92" s="50"/>
      <c r="D92" s="61">
        <f>D93</f>
        <v>110.1</v>
      </c>
      <c r="E92" s="61">
        <f>E93</f>
        <v>27.6</v>
      </c>
      <c r="F92" s="61">
        <f>F93</f>
        <v>0</v>
      </c>
      <c r="G92" s="60">
        <f t="shared" si="2"/>
        <v>0</v>
      </c>
      <c r="H92" s="60">
        <f t="shared" si="3"/>
        <v>0</v>
      </c>
      <c r="I92" s="15"/>
    </row>
    <row r="93" spans="1:9" s="16" customFormat="1" ht="40.5" customHeight="1">
      <c r="A93" s="50"/>
      <c r="B93" s="49" t="s">
        <v>262</v>
      </c>
      <c r="C93" s="77" t="s">
        <v>261</v>
      </c>
      <c r="D93" s="61">
        <v>110.1</v>
      </c>
      <c r="E93" s="61">
        <v>27.6</v>
      </c>
      <c r="F93" s="61">
        <v>0</v>
      </c>
      <c r="G93" s="60">
        <f t="shared" si="2"/>
        <v>0</v>
      </c>
      <c r="H93" s="60">
        <f t="shared" si="3"/>
        <v>0</v>
      </c>
      <c r="I93" s="20"/>
    </row>
    <row r="94" spans="1:9" s="16" customFormat="1" ht="52.5" customHeight="1">
      <c r="A94" s="50"/>
      <c r="B94" s="49" t="s">
        <v>463</v>
      </c>
      <c r="C94" s="77" t="s">
        <v>462</v>
      </c>
      <c r="D94" s="61">
        <v>5486.1</v>
      </c>
      <c r="E94" s="61">
        <v>0</v>
      </c>
      <c r="F94" s="61">
        <v>0</v>
      </c>
      <c r="G94" s="60">
        <f t="shared" si="2"/>
        <v>0</v>
      </c>
      <c r="H94" s="60">
        <v>0</v>
      </c>
      <c r="I94" s="20"/>
    </row>
    <row r="95" spans="1:9" ht="22.5" customHeight="1">
      <c r="A95" s="59" t="s">
        <v>37</v>
      </c>
      <c r="B95" s="54" t="s">
        <v>38</v>
      </c>
      <c r="C95" s="59"/>
      <c r="D95" s="56">
        <f>D96+D97+D99+D100+D98</f>
        <v>517205.1</v>
      </c>
      <c r="E95" s="56">
        <f>E96+E97+E99+E100+E98</f>
        <v>140103.5</v>
      </c>
      <c r="F95" s="56">
        <f>F96+F97+F99+F100+F98</f>
        <v>113293</v>
      </c>
      <c r="G95" s="60">
        <f t="shared" si="2"/>
        <v>0.21904849739494062</v>
      </c>
      <c r="H95" s="60">
        <f t="shared" si="3"/>
        <v>0.8086378998383338</v>
      </c>
      <c r="I95" s="15"/>
    </row>
    <row r="96" spans="1:9" ht="20.25" customHeight="1">
      <c r="A96" s="55" t="s">
        <v>39</v>
      </c>
      <c r="B96" s="58" t="s">
        <v>127</v>
      </c>
      <c r="C96" s="50" t="s">
        <v>39</v>
      </c>
      <c r="D96" s="61">
        <v>164396.2</v>
      </c>
      <c r="E96" s="61">
        <v>40145.1</v>
      </c>
      <c r="F96" s="61">
        <v>36182.2</v>
      </c>
      <c r="G96" s="60">
        <f t="shared" si="2"/>
        <v>0.22009146196809898</v>
      </c>
      <c r="H96" s="60">
        <f t="shared" si="3"/>
        <v>0.9012855865348448</v>
      </c>
      <c r="I96" s="15"/>
    </row>
    <row r="97" spans="1:9" ht="20.25" customHeight="1">
      <c r="A97" s="55" t="s">
        <v>40</v>
      </c>
      <c r="B97" s="58" t="s">
        <v>128</v>
      </c>
      <c r="C97" s="50" t="s">
        <v>40</v>
      </c>
      <c r="D97" s="61">
        <v>294914.6</v>
      </c>
      <c r="E97" s="61">
        <v>83860.3</v>
      </c>
      <c r="F97" s="61">
        <v>64634.9</v>
      </c>
      <c r="G97" s="60">
        <f t="shared" si="2"/>
        <v>0.21916480228513613</v>
      </c>
      <c r="H97" s="60">
        <f t="shared" si="3"/>
        <v>0.7707449174400759</v>
      </c>
      <c r="I97" s="15"/>
    </row>
    <row r="98" spans="1:9" ht="20.25" customHeight="1">
      <c r="A98" s="55" t="s">
        <v>230</v>
      </c>
      <c r="B98" s="58" t="s">
        <v>231</v>
      </c>
      <c r="C98" s="50" t="s">
        <v>230</v>
      </c>
      <c r="D98" s="61">
        <v>28382</v>
      </c>
      <c r="E98" s="61">
        <v>7970.5</v>
      </c>
      <c r="F98" s="61">
        <v>6920.1</v>
      </c>
      <c r="G98" s="60">
        <f t="shared" si="2"/>
        <v>0.24382002677753506</v>
      </c>
      <c r="H98" s="60">
        <f t="shared" si="3"/>
        <v>0.8682140392698074</v>
      </c>
      <c r="I98" s="15"/>
    </row>
    <row r="99" spans="1:9" ht="20.25" customHeight="1">
      <c r="A99" s="55" t="s">
        <v>41</v>
      </c>
      <c r="B99" s="58" t="s">
        <v>197</v>
      </c>
      <c r="C99" s="50" t="s">
        <v>41</v>
      </c>
      <c r="D99" s="61">
        <v>4630.1</v>
      </c>
      <c r="E99" s="61">
        <v>1636.7</v>
      </c>
      <c r="F99" s="61">
        <v>166.9</v>
      </c>
      <c r="G99" s="60">
        <f t="shared" si="2"/>
        <v>0.03604673765145461</v>
      </c>
      <c r="H99" s="60">
        <f t="shared" si="3"/>
        <v>0.10197348322844749</v>
      </c>
      <c r="I99" s="15"/>
    </row>
    <row r="100" spans="1:9" ht="20.25" customHeight="1">
      <c r="A100" s="55" t="s">
        <v>43</v>
      </c>
      <c r="B100" s="58" t="s">
        <v>233</v>
      </c>
      <c r="C100" s="50" t="s">
        <v>43</v>
      </c>
      <c r="D100" s="61">
        <v>24882.2</v>
      </c>
      <c r="E100" s="61">
        <v>6490.9</v>
      </c>
      <c r="F100" s="61">
        <v>5388.9</v>
      </c>
      <c r="G100" s="60">
        <f t="shared" si="2"/>
        <v>0.2165765085080901</v>
      </c>
      <c r="H100" s="60">
        <f t="shared" si="3"/>
        <v>0.8302238518541343</v>
      </c>
      <c r="I100" s="15"/>
    </row>
    <row r="101" spans="1:9" ht="20.25" customHeight="1">
      <c r="A101" s="59" t="s">
        <v>44</v>
      </c>
      <c r="B101" s="54" t="s">
        <v>130</v>
      </c>
      <c r="C101" s="59"/>
      <c r="D101" s="56">
        <f>D102++D103</f>
        <v>90964.29999999999</v>
      </c>
      <c r="E101" s="56">
        <f>E102++E103</f>
        <v>27829</v>
      </c>
      <c r="F101" s="56">
        <f>F102++F103</f>
        <v>24317.8</v>
      </c>
      <c r="G101" s="60">
        <f t="shared" si="2"/>
        <v>0.26733344839678863</v>
      </c>
      <c r="H101" s="60">
        <f t="shared" si="3"/>
        <v>0.8738294584785655</v>
      </c>
      <c r="I101" s="15"/>
    </row>
    <row r="102" spans="1:9" ht="20.25" customHeight="1">
      <c r="A102" s="55" t="s">
        <v>45</v>
      </c>
      <c r="B102" s="58" t="s">
        <v>46</v>
      </c>
      <c r="C102" s="50" t="s">
        <v>45</v>
      </c>
      <c r="D102" s="61">
        <v>70735.7</v>
      </c>
      <c r="E102" s="61">
        <v>20310.5</v>
      </c>
      <c r="F102" s="61">
        <v>18236.5</v>
      </c>
      <c r="G102" s="60">
        <f t="shared" si="2"/>
        <v>0.25781182627725463</v>
      </c>
      <c r="H102" s="60">
        <f t="shared" si="3"/>
        <v>0.8978853302479013</v>
      </c>
      <c r="I102" s="15"/>
    </row>
    <row r="103" spans="1:9" ht="20.25" customHeight="1">
      <c r="A103" s="55" t="s">
        <v>47</v>
      </c>
      <c r="B103" s="58" t="s">
        <v>276</v>
      </c>
      <c r="C103" s="50" t="s">
        <v>47</v>
      </c>
      <c r="D103" s="61">
        <v>20228.6</v>
      </c>
      <c r="E103" s="61">
        <v>7518.5</v>
      </c>
      <c r="F103" s="61">
        <v>6081.3</v>
      </c>
      <c r="G103" s="60">
        <f t="shared" si="2"/>
        <v>0.3006288126711686</v>
      </c>
      <c r="H103" s="60">
        <f aca="true" t="shared" si="6" ref="H103:H126">F103/E103</f>
        <v>0.8088448493715502</v>
      </c>
      <c r="I103" s="15"/>
    </row>
    <row r="104" spans="1:9" ht="20.25" customHeight="1">
      <c r="A104" s="78" t="s">
        <v>48</v>
      </c>
      <c r="B104" s="79" t="s">
        <v>49</v>
      </c>
      <c r="C104" s="78"/>
      <c r="D104" s="56">
        <f>D105+D107+D110+D111+D114+D112+D113+D106+D108+D109</f>
        <v>24083.600000000002</v>
      </c>
      <c r="E104" s="56">
        <f>E105+E107+E110+E111+E114+E112+E113+E106+E108+E109</f>
        <v>9018.9</v>
      </c>
      <c r="F104" s="56">
        <f>F105+F107+F110+F111+F114+F112+F113+F106+F108+F109</f>
        <v>8807.5</v>
      </c>
      <c r="G104" s="60">
        <f t="shared" si="2"/>
        <v>0.3657052932285871</v>
      </c>
      <c r="H104" s="60">
        <f t="shared" si="6"/>
        <v>0.9765603344088526</v>
      </c>
      <c r="I104" s="15"/>
    </row>
    <row r="105" spans="1:9" ht="34.5" customHeight="1">
      <c r="A105" s="69" t="s">
        <v>50</v>
      </c>
      <c r="B105" s="80" t="s">
        <v>167</v>
      </c>
      <c r="C105" s="69" t="s">
        <v>50</v>
      </c>
      <c r="D105" s="52">
        <v>1686</v>
      </c>
      <c r="E105" s="52">
        <v>427.6</v>
      </c>
      <c r="F105" s="52">
        <v>427.6</v>
      </c>
      <c r="G105" s="60">
        <f t="shared" si="2"/>
        <v>0.25361803084223017</v>
      </c>
      <c r="H105" s="60">
        <f t="shared" si="6"/>
        <v>1</v>
      </c>
      <c r="I105" s="15"/>
    </row>
    <row r="106" spans="1:9" ht="44.25" customHeight="1">
      <c r="A106" s="69" t="s">
        <v>51</v>
      </c>
      <c r="B106" s="80" t="s">
        <v>232</v>
      </c>
      <c r="C106" s="69" t="s">
        <v>51</v>
      </c>
      <c r="D106" s="52">
        <v>15066.3</v>
      </c>
      <c r="E106" s="52">
        <v>6604.4</v>
      </c>
      <c r="F106" s="52">
        <v>6535.5</v>
      </c>
      <c r="G106" s="60">
        <f t="shared" si="2"/>
        <v>0.43378268055196034</v>
      </c>
      <c r="H106" s="60">
        <f t="shared" si="6"/>
        <v>0.9895675610199262</v>
      </c>
      <c r="I106" s="15"/>
    </row>
    <row r="107" spans="1:9" ht="50.25" customHeight="1">
      <c r="A107" s="69" t="s">
        <v>52</v>
      </c>
      <c r="B107" s="80" t="s">
        <v>373</v>
      </c>
      <c r="C107" s="69" t="s">
        <v>307</v>
      </c>
      <c r="D107" s="52">
        <v>15</v>
      </c>
      <c r="E107" s="52">
        <v>0</v>
      </c>
      <c r="F107" s="52">
        <v>0</v>
      </c>
      <c r="G107" s="60">
        <f t="shared" si="2"/>
        <v>0</v>
      </c>
      <c r="H107" s="60">
        <v>0</v>
      </c>
      <c r="I107" s="15"/>
    </row>
    <row r="108" spans="1:9" ht="51" customHeight="1">
      <c r="A108" s="69" t="s">
        <v>52</v>
      </c>
      <c r="B108" s="80" t="s">
        <v>308</v>
      </c>
      <c r="C108" s="69" t="s">
        <v>309</v>
      </c>
      <c r="D108" s="52">
        <v>425.7</v>
      </c>
      <c r="E108" s="52">
        <v>0</v>
      </c>
      <c r="F108" s="52">
        <v>0</v>
      </c>
      <c r="G108" s="60">
        <f t="shared" si="2"/>
        <v>0</v>
      </c>
      <c r="H108" s="60">
        <v>0</v>
      </c>
      <c r="I108" s="15"/>
    </row>
    <row r="109" spans="1:9" ht="51" customHeight="1">
      <c r="A109" s="69" t="s">
        <v>52</v>
      </c>
      <c r="B109" s="80" t="s">
        <v>311</v>
      </c>
      <c r="C109" s="69" t="s">
        <v>310</v>
      </c>
      <c r="D109" s="52">
        <v>418.9</v>
      </c>
      <c r="E109" s="52">
        <v>0</v>
      </c>
      <c r="F109" s="52">
        <v>0</v>
      </c>
      <c r="G109" s="60">
        <f t="shared" si="2"/>
        <v>0</v>
      </c>
      <c r="H109" s="60">
        <v>0</v>
      </c>
      <c r="I109" s="15"/>
    </row>
    <row r="110" spans="1:9" s="26" customFormat="1" ht="22.5" customHeight="1" hidden="1">
      <c r="A110" s="55" t="s">
        <v>51</v>
      </c>
      <c r="B110" s="58" t="s">
        <v>185</v>
      </c>
      <c r="C110" s="55" t="s">
        <v>186</v>
      </c>
      <c r="D110" s="52">
        <v>0</v>
      </c>
      <c r="E110" s="52">
        <v>0</v>
      </c>
      <c r="F110" s="52">
        <v>0</v>
      </c>
      <c r="G110" s="60" t="e">
        <f t="shared" si="2"/>
        <v>#DIV/0!</v>
      </c>
      <c r="H110" s="60" t="e">
        <f t="shared" si="6"/>
        <v>#DIV/0!</v>
      </c>
      <c r="I110" s="15"/>
    </row>
    <row r="111" spans="1:9" s="26" customFormat="1" ht="35.25" customHeight="1" hidden="1">
      <c r="A111" s="55" t="s">
        <v>51</v>
      </c>
      <c r="B111" s="58" t="s">
        <v>148</v>
      </c>
      <c r="C111" s="55" t="s">
        <v>149</v>
      </c>
      <c r="D111" s="52">
        <v>0</v>
      </c>
      <c r="E111" s="52">
        <v>0</v>
      </c>
      <c r="F111" s="52">
        <v>0</v>
      </c>
      <c r="G111" s="60" t="e">
        <f aca="true" t="shared" si="7" ref="G111:G126">F111/D111</f>
        <v>#DIV/0!</v>
      </c>
      <c r="H111" s="60" t="e">
        <f t="shared" si="6"/>
        <v>#DIV/0!</v>
      </c>
      <c r="I111" s="15"/>
    </row>
    <row r="112" spans="1:9" s="26" customFormat="1" ht="30.75" customHeight="1" hidden="1">
      <c r="A112" s="55" t="s">
        <v>51</v>
      </c>
      <c r="B112" s="58" t="s">
        <v>187</v>
      </c>
      <c r="C112" s="55" t="s">
        <v>188</v>
      </c>
      <c r="D112" s="52">
        <v>0</v>
      </c>
      <c r="E112" s="52">
        <v>0</v>
      </c>
      <c r="F112" s="52">
        <v>0</v>
      </c>
      <c r="G112" s="60" t="e">
        <f t="shared" si="7"/>
        <v>#DIV/0!</v>
      </c>
      <c r="H112" s="60" t="e">
        <f t="shared" si="6"/>
        <v>#DIV/0!</v>
      </c>
      <c r="I112" s="15"/>
    </row>
    <row r="113" spans="1:9" s="26" customFormat="1" ht="44.25" customHeight="1" hidden="1">
      <c r="A113" s="55" t="s">
        <v>51</v>
      </c>
      <c r="B113" s="58" t="s">
        <v>190</v>
      </c>
      <c r="C113" s="55" t="s">
        <v>189</v>
      </c>
      <c r="D113" s="52">
        <v>0</v>
      </c>
      <c r="E113" s="52">
        <v>0</v>
      </c>
      <c r="F113" s="52">
        <v>0</v>
      </c>
      <c r="G113" s="60" t="e">
        <f t="shared" si="7"/>
        <v>#DIV/0!</v>
      </c>
      <c r="H113" s="60" t="e">
        <f t="shared" si="6"/>
        <v>#DIV/0!</v>
      </c>
      <c r="I113" s="15"/>
    </row>
    <row r="114" spans="1:9" ht="36" customHeight="1">
      <c r="A114" s="55" t="s">
        <v>52</v>
      </c>
      <c r="B114" s="58" t="s">
        <v>213</v>
      </c>
      <c r="C114" s="55" t="s">
        <v>212</v>
      </c>
      <c r="D114" s="52">
        <v>6471.7</v>
      </c>
      <c r="E114" s="52">
        <v>1986.9</v>
      </c>
      <c r="F114" s="52">
        <v>1844.4</v>
      </c>
      <c r="G114" s="60">
        <f t="shared" si="7"/>
        <v>0.2849946690977641</v>
      </c>
      <c r="H114" s="60">
        <f t="shared" si="6"/>
        <v>0.9282802355428054</v>
      </c>
      <c r="I114" s="15"/>
    </row>
    <row r="115" spans="1:9" ht="26.25" customHeight="1">
      <c r="A115" s="59" t="s">
        <v>53</v>
      </c>
      <c r="B115" s="54" t="s">
        <v>111</v>
      </c>
      <c r="C115" s="59"/>
      <c r="D115" s="56">
        <f>D116</f>
        <v>750</v>
      </c>
      <c r="E115" s="56">
        <f>E116</f>
        <v>196.5</v>
      </c>
      <c r="F115" s="56">
        <f>F116</f>
        <v>150.3</v>
      </c>
      <c r="G115" s="60">
        <f t="shared" si="7"/>
        <v>0.20040000000000002</v>
      </c>
      <c r="H115" s="60">
        <f t="shared" si="6"/>
        <v>0.7648854961832061</v>
      </c>
      <c r="I115" s="15"/>
    </row>
    <row r="116" spans="1:9" ht="34.5" customHeight="1">
      <c r="A116" s="55" t="s">
        <v>113</v>
      </c>
      <c r="B116" s="58" t="s">
        <v>114</v>
      </c>
      <c r="C116" s="55" t="s">
        <v>113</v>
      </c>
      <c r="D116" s="52">
        <v>750</v>
      </c>
      <c r="E116" s="52">
        <v>196.5</v>
      </c>
      <c r="F116" s="52">
        <v>150.3</v>
      </c>
      <c r="G116" s="60">
        <f t="shared" si="7"/>
        <v>0.20040000000000002</v>
      </c>
      <c r="H116" s="60">
        <f t="shared" si="6"/>
        <v>0.7648854961832061</v>
      </c>
      <c r="I116" s="15"/>
    </row>
    <row r="117" spans="1:9" ht="27" customHeight="1">
      <c r="A117" s="59" t="s">
        <v>115</v>
      </c>
      <c r="B117" s="54" t="s">
        <v>116</v>
      </c>
      <c r="C117" s="59"/>
      <c r="D117" s="56">
        <f>D118</f>
        <v>670</v>
      </c>
      <c r="E117" s="56">
        <f>E118</f>
        <v>306.3</v>
      </c>
      <c r="F117" s="56">
        <f>F118</f>
        <v>305.2</v>
      </c>
      <c r="G117" s="60">
        <f t="shared" si="7"/>
        <v>0.45552238805970147</v>
      </c>
      <c r="H117" s="60">
        <f t="shared" si="6"/>
        <v>0.9964087495919033</v>
      </c>
      <c r="I117" s="15"/>
    </row>
    <row r="118" spans="1:9" ht="17.25" customHeight="1">
      <c r="A118" s="55" t="s">
        <v>117</v>
      </c>
      <c r="B118" s="58" t="s">
        <v>118</v>
      </c>
      <c r="C118" s="55" t="s">
        <v>117</v>
      </c>
      <c r="D118" s="52">
        <v>670</v>
      </c>
      <c r="E118" s="52">
        <v>306.3</v>
      </c>
      <c r="F118" s="52">
        <v>305.2</v>
      </c>
      <c r="G118" s="60">
        <f t="shared" si="7"/>
        <v>0.45552238805970147</v>
      </c>
      <c r="H118" s="60">
        <f t="shared" si="6"/>
        <v>0.9964087495919033</v>
      </c>
      <c r="I118" s="15"/>
    </row>
    <row r="119" spans="1:9" ht="55.5" customHeight="1">
      <c r="A119" s="59" t="s">
        <v>119</v>
      </c>
      <c r="B119" s="54" t="s">
        <v>120</v>
      </c>
      <c r="C119" s="59"/>
      <c r="D119" s="56">
        <f>D120</f>
        <v>5</v>
      </c>
      <c r="E119" s="56">
        <f>E120</f>
        <v>0</v>
      </c>
      <c r="F119" s="56">
        <f>F120</f>
        <v>0</v>
      </c>
      <c r="G119" s="60">
        <f t="shared" si="7"/>
        <v>0</v>
      </c>
      <c r="H119" s="60">
        <v>0</v>
      </c>
      <c r="I119" s="15"/>
    </row>
    <row r="120" spans="1:9" ht="30.75" customHeight="1">
      <c r="A120" s="55" t="s">
        <v>121</v>
      </c>
      <c r="B120" s="58" t="s">
        <v>150</v>
      </c>
      <c r="C120" s="55" t="s">
        <v>121</v>
      </c>
      <c r="D120" s="52">
        <v>5</v>
      </c>
      <c r="E120" s="52">
        <v>0</v>
      </c>
      <c r="F120" s="52">
        <v>0</v>
      </c>
      <c r="G120" s="60">
        <f t="shared" si="7"/>
        <v>0</v>
      </c>
      <c r="H120" s="60">
        <v>0</v>
      </c>
      <c r="I120" s="15"/>
    </row>
    <row r="121" spans="1:9" ht="26.25" customHeight="1">
      <c r="A121" s="59" t="s">
        <v>122</v>
      </c>
      <c r="B121" s="54" t="s">
        <v>125</v>
      </c>
      <c r="C121" s="59"/>
      <c r="D121" s="56">
        <f>D122+D124+D123</f>
        <v>2575.5</v>
      </c>
      <c r="E121" s="56">
        <f>E122+E124+E123</f>
        <v>612</v>
      </c>
      <c r="F121" s="56">
        <f>F122+F124+F123</f>
        <v>612</v>
      </c>
      <c r="G121" s="60">
        <f t="shared" si="7"/>
        <v>0.2376237623762376</v>
      </c>
      <c r="H121" s="60">
        <f t="shared" si="6"/>
        <v>1</v>
      </c>
      <c r="I121" s="15"/>
    </row>
    <row r="122" spans="1:9" ht="66" customHeight="1">
      <c r="A122" s="55" t="s">
        <v>123</v>
      </c>
      <c r="B122" s="58" t="s">
        <v>214</v>
      </c>
      <c r="C122" s="55" t="s">
        <v>215</v>
      </c>
      <c r="D122" s="52">
        <v>2575.5</v>
      </c>
      <c r="E122" s="52">
        <v>612</v>
      </c>
      <c r="F122" s="52">
        <v>612</v>
      </c>
      <c r="G122" s="60">
        <f t="shared" si="7"/>
        <v>0.2376237623762376</v>
      </c>
      <c r="H122" s="60">
        <f t="shared" si="6"/>
        <v>1</v>
      </c>
      <c r="I122" s="15"/>
    </row>
    <row r="123" spans="1:9" ht="36" customHeight="1" hidden="1">
      <c r="A123" s="55" t="s">
        <v>123</v>
      </c>
      <c r="B123" s="58" t="s">
        <v>216</v>
      </c>
      <c r="C123" s="55" t="s">
        <v>217</v>
      </c>
      <c r="D123" s="52">
        <v>0</v>
      </c>
      <c r="E123" s="52">
        <v>0</v>
      </c>
      <c r="F123" s="52">
        <v>0</v>
      </c>
      <c r="G123" s="60" t="e">
        <f t="shared" si="7"/>
        <v>#DIV/0!</v>
      </c>
      <c r="H123" s="60" t="e">
        <f t="shared" si="6"/>
        <v>#DIV/0!</v>
      </c>
      <c r="I123" s="15"/>
    </row>
    <row r="124" spans="1:9" ht="30.75" customHeight="1" hidden="1">
      <c r="A124" s="55" t="s">
        <v>124</v>
      </c>
      <c r="B124" s="58" t="s">
        <v>168</v>
      </c>
      <c r="C124" s="55" t="s">
        <v>218</v>
      </c>
      <c r="D124" s="52">
        <v>0</v>
      </c>
      <c r="E124" s="52">
        <v>0</v>
      </c>
      <c r="F124" s="52">
        <v>0</v>
      </c>
      <c r="G124" s="60" t="e">
        <f t="shared" si="7"/>
        <v>#DIV/0!</v>
      </c>
      <c r="H124" s="60" t="e">
        <f t="shared" si="6"/>
        <v>#DIV/0!</v>
      </c>
      <c r="I124" s="15"/>
    </row>
    <row r="125" spans="1:9" ht="26.25" customHeight="1">
      <c r="A125" s="78"/>
      <c r="B125" s="79" t="s">
        <v>55</v>
      </c>
      <c r="C125" s="78"/>
      <c r="D125" s="56">
        <f>D38+D53+D59+D86+D95+D101+D104+D115+D117+D119+D121</f>
        <v>738072.1</v>
      </c>
      <c r="E125" s="56">
        <f>E38+E53+E59+E86+E95+E101+E104+E115+E117+E119+E121</f>
        <v>198986.49999999997</v>
      </c>
      <c r="F125" s="56">
        <f>F38+F53+F59+F86+F95+F101+F104+F115+F117+F119+F121</f>
        <v>161176.4</v>
      </c>
      <c r="G125" s="60">
        <f t="shared" si="7"/>
        <v>0.2183748715064558</v>
      </c>
      <c r="H125" s="60">
        <f t="shared" si="6"/>
        <v>0.8099866071316397</v>
      </c>
      <c r="I125" s="15"/>
    </row>
    <row r="126" spans="1:9" ht="19.5" customHeight="1">
      <c r="A126" s="53"/>
      <c r="B126" s="58" t="s">
        <v>70</v>
      </c>
      <c r="C126" s="55"/>
      <c r="D126" s="81">
        <f>D121</f>
        <v>2575.5</v>
      </c>
      <c r="E126" s="81">
        <f>E121</f>
        <v>612</v>
      </c>
      <c r="F126" s="81">
        <f>F121</f>
        <v>612</v>
      </c>
      <c r="G126" s="60">
        <f t="shared" si="7"/>
        <v>0.2376237623762376</v>
      </c>
      <c r="H126" s="60">
        <f t="shared" si="6"/>
        <v>1</v>
      </c>
      <c r="I126" s="15"/>
    </row>
    <row r="127" spans="4:7" ht="18">
      <c r="D127" s="84"/>
      <c r="E127" s="84"/>
      <c r="F127" s="84"/>
      <c r="G127" s="84"/>
    </row>
    <row r="128" spans="4:7" ht="18">
      <c r="D128" s="84"/>
      <c r="E128" s="84"/>
      <c r="F128" s="84"/>
      <c r="G128" s="84"/>
    </row>
    <row r="129" spans="2:7" ht="18">
      <c r="B129" s="86" t="s">
        <v>281</v>
      </c>
      <c r="C129" s="87"/>
      <c r="D129" s="84"/>
      <c r="E129" s="84"/>
      <c r="F129" s="84">
        <v>19083.6</v>
      </c>
      <c r="G129" s="84"/>
    </row>
    <row r="130" spans="2:7" ht="18" hidden="1">
      <c r="B130" s="87" t="s">
        <v>287</v>
      </c>
      <c r="C130" s="87"/>
      <c r="D130" s="84"/>
      <c r="E130" s="84"/>
      <c r="F130" s="84">
        <v>0</v>
      </c>
      <c r="G130" s="84"/>
    </row>
    <row r="131" spans="2:7" ht="18" hidden="1">
      <c r="B131" s="86" t="s">
        <v>71</v>
      </c>
      <c r="C131" s="87"/>
      <c r="D131" s="84"/>
      <c r="E131" s="84"/>
      <c r="F131" s="84"/>
      <c r="G131" s="84"/>
    </row>
    <row r="132" spans="2:9" ht="18.75" hidden="1">
      <c r="B132" s="86" t="s">
        <v>72</v>
      </c>
      <c r="C132" s="87"/>
      <c r="D132" s="84"/>
      <c r="E132" s="84"/>
      <c r="F132" s="84"/>
      <c r="G132" s="84"/>
      <c r="H132" s="88"/>
      <c r="I132" s="6"/>
    </row>
    <row r="133" spans="2:7" ht="18" hidden="1">
      <c r="B133" s="86"/>
      <c r="C133" s="87"/>
      <c r="D133" s="84"/>
      <c r="E133" s="84"/>
      <c r="F133" s="84"/>
      <c r="G133" s="84"/>
    </row>
    <row r="134" spans="2:7" ht="18" hidden="1">
      <c r="B134" s="86" t="s">
        <v>73</v>
      </c>
      <c r="C134" s="87"/>
      <c r="D134" s="84"/>
      <c r="E134" s="84"/>
      <c r="F134" s="84"/>
      <c r="G134" s="84"/>
    </row>
    <row r="135" spans="2:9" ht="18.75" hidden="1">
      <c r="B135" s="86" t="s">
        <v>74</v>
      </c>
      <c r="C135" s="87"/>
      <c r="D135" s="84"/>
      <c r="E135" s="84"/>
      <c r="F135" s="84">
        <v>0</v>
      </c>
      <c r="G135" s="84"/>
      <c r="H135" s="88"/>
      <c r="I135" s="6"/>
    </row>
    <row r="136" spans="2:7" ht="18" hidden="1">
      <c r="B136" s="86"/>
      <c r="C136" s="87"/>
      <c r="D136" s="84"/>
      <c r="E136" s="84"/>
      <c r="F136" s="84"/>
      <c r="G136" s="84"/>
    </row>
    <row r="137" spans="2:7" ht="18" hidden="1">
      <c r="B137" s="86" t="s">
        <v>75</v>
      </c>
      <c r="C137" s="87"/>
      <c r="D137" s="84"/>
      <c r="E137" s="84"/>
      <c r="F137" s="84"/>
      <c r="G137" s="84"/>
    </row>
    <row r="138" spans="2:9" ht="18.75" hidden="1">
      <c r="B138" s="86" t="s">
        <v>76</v>
      </c>
      <c r="C138" s="87"/>
      <c r="D138" s="84"/>
      <c r="E138" s="84"/>
      <c r="F138" s="84"/>
      <c r="G138" s="84"/>
      <c r="H138" s="89"/>
      <c r="I138" s="3"/>
    </row>
    <row r="139" spans="2:7" ht="18" hidden="1">
      <c r="B139" s="86"/>
      <c r="C139" s="87"/>
      <c r="D139" s="84"/>
      <c r="E139" s="84"/>
      <c r="F139" s="84"/>
      <c r="G139" s="84"/>
    </row>
    <row r="140" spans="2:7" ht="18">
      <c r="B140" s="87" t="s">
        <v>288</v>
      </c>
      <c r="C140" s="87"/>
      <c r="D140" s="84"/>
      <c r="E140" s="84"/>
      <c r="F140" s="84">
        <v>0</v>
      </c>
      <c r="G140" s="84"/>
    </row>
    <row r="141" spans="2:9" ht="18.75">
      <c r="B141" s="86"/>
      <c r="C141" s="87"/>
      <c r="D141" s="84"/>
      <c r="E141" s="84"/>
      <c r="F141" s="84"/>
      <c r="G141" s="84"/>
      <c r="H141" s="90"/>
      <c r="I141" s="3"/>
    </row>
    <row r="142" spans="2:7" ht="18">
      <c r="B142" s="87"/>
      <c r="C142" s="87"/>
      <c r="D142" s="84"/>
      <c r="E142" s="84"/>
      <c r="F142" s="84"/>
      <c r="G142" s="84"/>
    </row>
    <row r="143" spans="2:7" ht="18">
      <c r="B143" s="86"/>
      <c r="C143" s="87"/>
      <c r="D143" s="84"/>
      <c r="E143" s="84"/>
      <c r="F143" s="84"/>
      <c r="G143" s="84"/>
    </row>
    <row r="144" spans="2:9" ht="18.75">
      <c r="B144" s="86" t="s">
        <v>79</v>
      </c>
      <c r="C144" s="87"/>
      <c r="D144" s="84"/>
      <c r="E144" s="84"/>
      <c r="F144" s="84">
        <f>F129+F33+F132+F135-F125-F138-F140+F130</f>
        <v>32380.29999999999</v>
      </c>
      <c r="G144" s="84"/>
      <c r="H144" s="91"/>
      <c r="I144" s="9"/>
    </row>
    <row r="145" spans="4:7" ht="18">
      <c r="D145" s="84"/>
      <c r="E145" s="84"/>
      <c r="F145" s="84"/>
      <c r="G145" s="84"/>
    </row>
    <row r="146" spans="4:7" ht="18">
      <c r="D146" s="84"/>
      <c r="E146" s="84"/>
      <c r="F146" s="84"/>
      <c r="G146" s="84"/>
    </row>
    <row r="147" spans="2:7" ht="18">
      <c r="B147" s="86" t="s">
        <v>80</v>
      </c>
      <c r="C147" s="87"/>
      <c r="D147" s="84"/>
      <c r="E147" s="84"/>
      <c r="F147" s="84"/>
      <c r="G147" s="84"/>
    </row>
    <row r="148" spans="2:7" ht="18">
      <c r="B148" s="86" t="s">
        <v>81</v>
      </c>
      <c r="C148" s="87"/>
      <c r="D148" s="84"/>
      <c r="E148" s="84"/>
      <c r="F148" s="84"/>
      <c r="G148" s="84"/>
    </row>
    <row r="149" spans="2:7" ht="18">
      <c r="B149" s="86" t="s">
        <v>82</v>
      </c>
      <c r="C149" s="87"/>
      <c r="D149" s="84"/>
      <c r="E149" s="84"/>
      <c r="F149" s="84"/>
      <c r="G149" s="84"/>
    </row>
  </sheetData>
  <sheetProtection/>
  <mergeCells count="21">
    <mergeCell ref="C36:C37"/>
    <mergeCell ref="A35:H35"/>
    <mergeCell ref="E36:E37"/>
    <mergeCell ref="B2:B3"/>
    <mergeCell ref="D2:D3"/>
    <mergeCell ref="A1:H1"/>
    <mergeCell ref="F2:F3"/>
    <mergeCell ref="A2:A3"/>
    <mergeCell ref="H36:H37"/>
    <mergeCell ref="B36:B37"/>
    <mergeCell ref="C2:C3"/>
    <mergeCell ref="D36:D37"/>
    <mergeCell ref="G2:G3"/>
    <mergeCell ref="A36:A37"/>
    <mergeCell ref="E2:E3"/>
    <mergeCell ref="L40:N41"/>
    <mergeCell ref="F36:F37"/>
    <mergeCell ref="J40:K40"/>
    <mergeCell ref="H2:H3"/>
    <mergeCell ref="J41:K41"/>
    <mergeCell ref="G36:G37"/>
  </mergeCells>
  <printOptions/>
  <pageMargins left="0.15748031496062992" right="0.2362204724409449" top="0.35433070866141736" bottom="0.3937007874015748" header="0" footer="0"/>
  <pageSetup fitToHeight="6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47"/>
  <sheetViews>
    <sheetView zoomScale="85" zoomScaleNormal="85" zoomScalePageLayoutView="0" workbookViewId="0" topLeftCell="A103">
      <selection activeCell="C103" sqref="C1:C16384"/>
    </sheetView>
  </sheetViews>
  <sheetFormatPr defaultColWidth="9.140625" defaultRowHeight="12.75"/>
  <cols>
    <col min="1" max="1" width="6.7109375" style="82" customWidth="1"/>
    <col min="2" max="2" width="45.8515625" style="82" customWidth="1"/>
    <col min="3" max="3" width="15.421875" style="83" hidden="1" customWidth="1"/>
    <col min="4" max="4" width="14.421875" style="85" customWidth="1"/>
    <col min="5" max="5" width="12.140625" style="85" customWidth="1"/>
    <col min="6" max="6" width="13.57421875" style="85" customWidth="1"/>
    <col min="7" max="7" width="11.57421875" style="85" customWidth="1"/>
    <col min="8" max="8" width="11.8515625" style="85" customWidth="1"/>
    <col min="9" max="9" width="12.28125" style="38" customWidth="1"/>
    <col min="10" max="16384" width="9.140625" style="1" customWidth="1"/>
  </cols>
  <sheetData>
    <row r="1" spans="1:9" s="8" customFormat="1" ht="64.5" customHeight="1">
      <c r="A1" s="190" t="s">
        <v>500</v>
      </c>
      <c r="B1" s="190"/>
      <c r="C1" s="190"/>
      <c r="D1" s="190"/>
      <c r="E1" s="190"/>
      <c r="F1" s="190"/>
      <c r="G1" s="190"/>
      <c r="H1" s="190"/>
      <c r="I1" s="39"/>
    </row>
    <row r="2" spans="1:8" ht="12.75" customHeight="1">
      <c r="A2" s="53"/>
      <c r="B2" s="178" t="s">
        <v>2</v>
      </c>
      <c r="C2" s="194"/>
      <c r="D2" s="189" t="s">
        <v>3</v>
      </c>
      <c r="E2" s="178" t="s">
        <v>341</v>
      </c>
      <c r="F2" s="189" t="s">
        <v>4</v>
      </c>
      <c r="G2" s="178" t="s">
        <v>268</v>
      </c>
      <c r="H2" s="178" t="s">
        <v>343</v>
      </c>
    </row>
    <row r="3" spans="1:8" ht="41.25" customHeight="1">
      <c r="A3" s="53"/>
      <c r="B3" s="179"/>
      <c r="C3" s="195"/>
      <c r="D3" s="189"/>
      <c r="E3" s="179"/>
      <c r="F3" s="189"/>
      <c r="G3" s="179"/>
      <c r="H3" s="179"/>
    </row>
    <row r="4" spans="1:8" ht="18.75">
      <c r="A4" s="53"/>
      <c r="B4" s="54" t="s">
        <v>69</v>
      </c>
      <c r="C4" s="55"/>
      <c r="D4" s="56">
        <f>D5+D6+D7+D8+D9+D10+D11+D12+D13+D16+D17+D18+D19+D20+D21+D14+D15</f>
        <v>73964.1</v>
      </c>
      <c r="E4" s="56">
        <f>E5+E6+E7+E8+E9+E10+E11+E12+E13+E16+E17+E18+E19+E20+E21+E14</f>
        <v>13185</v>
      </c>
      <c r="F4" s="56">
        <f>F5+F6+F7+F8+F9+F10+F11+F12+F13+F16+F17+F18+F19+F20+F21+F14+F15</f>
        <v>16878.7</v>
      </c>
      <c r="G4" s="57">
        <f aca="true" t="shared" si="0" ref="G4:G27">F4/D4</f>
        <v>0.22820124898430455</v>
      </c>
      <c r="H4" s="57">
        <f>F4/E4</f>
        <v>1.2801441031475163</v>
      </c>
    </row>
    <row r="5" spans="1:8" ht="18.75">
      <c r="A5" s="53"/>
      <c r="B5" s="58" t="s">
        <v>321</v>
      </c>
      <c r="C5" s="55"/>
      <c r="D5" s="52">
        <v>42923</v>
      </c>
      <c r="E5" s="52">
        <v>8600</v>
      </c>
      <c r="F5" s="52">
        <v>9880.3</v>
      </c>
      <c r="G5" s="57">
        <f t="shared" si="0"/>
        <v>0.23018661323765813</v>
      </c>
      <c r="H5" s="57">
        <f aca="true" t="shared" si="1" ref="H5:H26">F5/E5</f>
        <v>1.1488720930232557</v>
      </c>
    </row>
    <row r="6" spans="1:8" ht="18.75">
      <c r="A6" s="53"/>
      <c r="B6" s="58" t="s">
        <v>184</v>
      </c>
      <c r="C6" s="55"/>
      <c r="D6" s="52">
        <v>4809.1</v>
      </c>
      <c r="E6" s="52">
        <v>1200</v>
      </c>
      <c r="F6" s="52">
        <v>1541.1</v>
      </c>
      <c r="G6" s="57">
        <f t="shared" si="0"/>
        <v>0.32045497078455426</v>
      </c>
      <c r="H6" s="57">
        <f t="shared" si="1"/>
        <v>1.28425</v>
      </c>
    </row>
    <row r="7" spans="1:8" ht="18.75">
      <c r="A7" s="53"/>
      <c r="B7" s="58" t="s">
        <v>6</v>
      </c>
      <c r="C7" s="55"/>
      <c r="D7" s="52">
        <v>1142</v>
      </c>
      <c r="E7" s="52">
        <v>480</v>
      </c>
      <c r="F7" s="52">
        <v>1508.5</v>
      </c>
      <c r="G7" s="57">
        <f t="shared" si="0"/>
        <v>1.3209281961471104</v>
      </c>
      <c r="H7" s="57">
        <f t="shared" si="1"/>
        <v>3.142708333333333</v>
      </c>
    </row>
    <row r="8" spans="1:8" ht="18.75">
      <c r="A8" s="53"/>
      <c r="B8" s="58" t="s">
        <v>332</v>
      </c>
      <c r="C8" s="55"/>
      <c r="D8" s="52">
        <v>8682</v>
      </c>
      <c r="E8" s="52">
        <v>380</v>
      </c>
      <c r="F8" s="52">
        <v>989.2</v>
      </c>
      <c r="G8" s="57">
        <f t="shared" si="0"/>
        <v>0.11393688090301775</v>
      </c>
      <c r="H8" s="57">
        <f t="shared" si="1"/>
        <v>2.6031578947368423</v>
      </c>
    </row>
    <row r="9" spans="1:8" ht="18.75">
      <c r="A9" s="53"/>
      <c r="B9" s="58" t="s">
        <v>8</v>
      </c>
      <c r="C9" s="55"/>
      <c r="D9" s="52">
        <v>12208</v>
      </c>
      <c r="E9" s="52">
        <v>1450</v>
      </c>
      <c r="F9" s="52">
        <v>2082.2</v>
      </c>
      <c r="G9" s="57">
        <f t="shared" si="0"/>
        <v>0.17056028833551767</v>
      </c>
      <c r="H9" s="57">
        <f t="shared" si="1"/>
        <v>1.436</v>
      </c>
    </row>
    <row r="10" spans="1:8" ht="18.75" hidden="1">
      <c r="A10" s="53"/>
      <c r="B10" s="58" t="s">
        <v>91</v>
      </c>
      <c r="C10" s="55"/>
      <c r="D10" s="52">
        <v>0</v>
      </c>
      <c r="E10" s="52">
        <v>0</v>
      </c>
      <c r="F10" s="52">
        <v>0</v>
      </c>
      <c r="G10" s="57" t="e">
        <f t="shared" si="0"/>
        <v>#DIV/0!</v>
      </c>
      <c r="H10" s="57" t="e">
        <f t="shared" si="1"/>
        <v>#DIV/0!</v>
      </c>
    </row>
    <row r="11" spans="1:8" ht="18.75" hidden="1">
      <c r="A11" s="53"/>
      <c r="B11" s="58" t="s">
        <v>83</v>
      </c>
      <c r="C11" s="55"/>
      <c r="D11" s="52">
        <v>0</v>
      </c>
      <c r="E11" s="52">
        <v>0</v>
      </c>
      <c r="F11" s="52">
        <v>0</v>
      </c>
      <c r="G11" s="57" t="e">
        <f t="shared" si="0"/>
        <v>#DIV/0!</v>
      </c>
      <c r="H11" s="57" t="e">
        <f t="shared" si="1"/>
        <v>#DIV/0!</v>
      </c>
    </row>
    <row r="12" spans="1:8" ht="31.5">
      <c r="A12" s="53"/>
      <c r="B12" s="58" t="s">
        <v>325</v>
      </c>
      <c r="C12" s="55"/>
      <c r="D12" s="52">
        <v>1900</v>
      </c>
      <c r="E12" s="52">
        <v>500</v>
      </c>
      <c r="F12" s="52">
        <v>232.7</v>
      </c>
      <c r="G12" s="57">
        <f t="shared" si="0"/>
        <v>0.1224736842105263</v>
      </c>
      <c r="H12" s="57">
        <f t="shared" si="1"/>
        <v>0.4654</v>
      </c>
    </row>
    <row r="13" spans="1:8" ht="31.5">
      <c r="A13" s="53"/>
      <c r="B13" s="58" t="s">
        <v>331</v>
      </c>
      <c r="C13" s="55"/>
      <c r="D13" s="52">
        <v>1600</v>
      </c>
      <c r="E13" s="52">
        <v>400</v>
      </c>
      <c r="F13" s="52">
        <v>462</v>
      </c>
      <c r="G13" s="57">
        <f t="shared" si="0"/>
        <v>0.28875</v>
      </c>
      <c r="H13" s="57">
        <f t="shared" si="1"/>
        <v>1.155</v>
      </c>
    </row>
    <row r="14" spans="1:8" ht="18.75" hidden="1">
      <c r="A14" s="53"/>
      <c r="B14" s="58" t="s">
        <v>12</v>
      </c>
      <c r="C14" s="55"/>
      <c r="D14" s="52"/>
      <c r="E14" s="52"/>
      <c r="F14" s="52"/>
      <c r="G14" s="57" t="e">
        <f t="shared" si="0"/>
        <v>#DIV/0!</v>
      </c>
      <c r="H14" s="57" t="e">
        <f t="shared" si="1"/>
        <v>#DIV/0!</v>
      </c>
    </row>
    <row r="15" spans="1:8" ht="30.75" customHeight="1" hidden="1">
      <c r="A15" s="53"/>
      <c r="B15" s="58" t="s">
        <v>317</v>
      </c>
      <c r="C15" s="55"/>
      <c r="D15" s="52">
        <v>0</v>
      </c>
      <c r="E15" s="52">
        <v>0</v>
      </c>
      <c r="F15" s="52">
        <v>0</v>
      </c>
      <c r="G15" s="57" t="e">
        <f t="shared" si="0"/>
        <v>#DIV/0!</v>
      </c>
      <c r="H15" s="57" t="e">
        <f t="shared" si="1"/>
        <v>#DIV/0!</v>
      </c>
    </row>
    <row r="16" spans="1:8" ht="47.25">
      <c r="A16" s="53"/>
      <c r="B16" s="58" t="s">
        <v>326</v>
      </c>
      <c r="C16" s="55"/>
      <c r="D16" s="52">
        <v>300</v>
      </c>
      <c r="E16" s="52">
        <v>75</v>
      </c>
      <c r="F16" s="52">
        <v>56.5</v>
      </c>
      <c r="G16" s="57">
        <f t="shared" si="0"/>
        <v>0.18833333333333332</v>
      </c>
      <c r="H16" s="57">
        <f t="shared" si="1"/>
        <v>0.7533333333333333</v>
      </c>
    </row>
    <row r="17" spans="1:8" ht="18.75" hidden="1">
      <c r="A17" s="53"/>
      <c r="B17" s="58" t="s">
        <v>14</v>
      </c>
      <c r="C17" s="55"/>
      <c r="D17" s="52">
        <v>0</v>
      </c>
      <c r="E17" s="52">
        <v>0</v>
      </c>
      <c r="F17" s="52">
        <v>0</v>
      </c>
      <c r="G17" s="57" t="e">
        <f t="shared" si="0"/>
        <v>#DIV/0!</v>
      </c>
      <c r="H17" s="57" t="e">
        <f t="shared" si="1"/>
        <v>#DIV/0!</v>
      </c>
    </row>
    <row r="18" spans="1:8" ht="18.75" hidden="1">
      <c r="A18" s="53"/>
      <c r="B18" s="58" t="s">
        <v>104</v>
      </c>
      <c r="C18" s="55"/>
      <c r="D18" s="52">
        <v>0</v>
      </c>
      <c r="E18" s="52">
        <v>0</v>
      </c>
      <c r="F18" s="52">
        <v>0</v>
      </c>
      <c r="G18" s="57" t="e">
        <f t="shared" si="0"/>
        <v>#DIV/0!</v>
      </c>
      <c r="H18" s="57" t="e">
        <f t="shared" si="1"/>
        <v>#DIV/0!</v>
      </c>
    </row>
    <row r="19" spans="1:8" ht="20.25" customHeight="1">
      <c r="A19" s="53"/>
      <c r="B19" s="58" t="s">
        <v>333</v>
      </c>
      <c r="C19" s="55"/>
      <c r="D19" s="52">
        <v>400</v>
      </c>
      <c r="E19" s="52">
        <v>100</v>
      </c>
      <c r="F19" s="52">
        <v>123.3</v>
      </c>
      <c r="G19" s="57">
        <f t="shared" si="0"/>
        <v>0.30824999999999997</v>
      </c>
      <c r="H19" s="57">
        <f t="shared" si="1"/>
        <v>1.2329999999999999</v>
      </c>
    </row>
    <row r="20" spans="1:8" ht="18.75">
      <c r="A20" s="53"/>
      <c r="B20" s="58" t="s">
        <v>334</v>
      </c>
      <c r="C20" s="55"/>
      <c r="D20" s="52">
        <v>0</v>
      </c>
      <c r="E20" s="52">
        <v>0</v>
      </c>
      <c r="F20" s="52">
        <v>2.9</v>
      </c>
      <c r="G20" s="57">
        <v>0</v>
      </c>
      <c r="H20" s="57">
        <v>0</v>
      </c>
    </row>
    <row r="21" spans="1:8" ht="18.75" hidden="1">
      <c r="A21" s="53"/>
      <c r="B21" s="58" t="s">
        <v>18</v>
      </c>
      <c r="C21" s="55"/>
      <c r="D21" s="52">
        <v>0</v>
      </c>
      <c r="E21" s="52">
        <v>0</v>
      </c>
      <c r="F21" s="52">
        <v>0</v>
      </c>
      <c r="G21" s="57" t="e">
        <f t="shared" si="0"/>
        <v>#DIV/0!</v>
      </c>
      <c r="H21" s="57" t="e">
        <f t="shared" si="1"/>
        <v>#DIV/0!</v>
      </c>
    </row>
    <row r="22" spans="1:8" ht="33.75" customHeight="1">
      <c r="A22" s="53"/>
      <c r="B22" s="54" t="s">
        <v>68</v>
      </c>
      <c r="C22" s="59"/>
      <c r="D22" s="52">
        <f>D23+D24+D25</f>
        <v>19615.1</v>
      </c>
      <c r="E22" s="52">
        <f>E23+E24+E25</f>
        <v>917.5</v>
      </c>
      <c r="F22" s="52">
        <f>F23+F24+F25</f>
        <v>868.2</v>
      </c>
      <c r="G22" s="57">
        <f t="shared" si="0"/>
        <v>0.044261818700898806</v>
      </c>
      <c r="H22" s="57">
        <f t="shared" si="1"/>
        <v>0.9462670299727521</v>
      </c>
    </row>
    <row r="23" spans="1:8" ht="18.75">
      <c r="A23" s="53"/>
      <c r="B23" s="58" t="s">
        <v>20</v>
      </c>
      <c r="C23" s="55"/>
      <c r="D23" s="52">
        <v>1851.8</v>
      </c>
      <c r="E23" s="52">
        <v>463</v>
      </c>
      <c r="F23" s="52">
        <v>439.8</v>
      </c>
      <c r="G23" s="57">
        <f t="shared" si="0"/>
        <v>0.23749864996219897</v>
      </c>
      <c r="H23" s="57">
        <f t="shared" si="1"/>
        <v>0.9498920086393089</v>
      </c>
    </row>
    <row r="24" spans="1:8" ht="65.25" customHeight="1">
      <c r="A24" s="53"/>
      <c r="B24" s="92" t="s">
        <v>340</v>
      </c>
      <c r="C24" s="93"/>
      <c r="D24" s="52">
        <v>1818.1</v>
      </c>
      <c r="E24" s="52">
        <v>454.5</v>
      </c>
      <c r="F24" s="52">
        <v>428.4</v>
      </c>
      <c r="G24" s="57">
        <f t="shared" si="0"/>
        <v>0.23563060337715197</v>
      </c>
      <c r="H24" s="57">
        <f t="shared" si="1"/>
        <v>0.9425742574257425</v>
      </c>
    </row>
    <row r="25" spans="1:8" ht="51" customHeight="1">
      <c r="A25" s="53"/>
      <c r="B25" s="92" t="s">
        <v>536</v>
      </c>
      <c r="C25" s="93"/>
      <c r="D25" s="52">
        <v>15945.2</v>
      </c>
      <c r="E25" s="52">
        <v>0</v>
      </c>
      <c r="F25" s="52">
        <v>0</v>
      </c>
      <c r="G25" s="57">
        <f t="shared" si="0"/>
        <v>0</v>
      </c>
      <c r="H25" s="57">
        <v>0</v>
      </c>
    </row>
    <row r="26" spans="1:8" ht="18.75">
      <c r="A26" s="53"/>
      <c r="B26" s="58" t="s">
        <v>23</v>
      </c>
      <c r="C26" s="55"/>
      <c r="D26" s="52">
        <f>D4+D22</f>
        <v>93579.20000000001</v>
      </c>
      <c r="E26" s="52">
        <f>E4+E22</f>
        <v>14102.5</v>
      </c>
      <c r="F26" s="52">
        <f>F4+F22</f>
        <v>17746.9</v>
      </c>
      <c r="G26" s="57">
        <f t="shared" si="0"/>
        <v>0.1896457759844068</v>
      </c>
      <c r="H26" s="57">
        <f t="shared" si="1"/>
        <v>1.2584222655557527</v>
      </c>
    </row>
    <row r="27" spans="1:8" ht="18.75" hidden="1">
      <c r="A27" s="53"/>
      <c r="B27" s="58" t="s">
        <v>92</v>
      </c>
      <c r="C27" s="55"/>
      <c r="D27" s="52">
        <f>D4</f>
        <v>73964.1</v>
      </c>
      <c r="E27" s="52">
        <f>E4</f>
        <v>13185</v>
      </c>
      <c r="F27" s="52">
        <f>F4</f>
        <v>16878.7</v>
      </c>
      <c r="G27" s="57">
        <f t="shared" si="0"/>
        <v>0.22820124898430455</v>
      </c>
      <c r="H27" s="57">
        <f>F27/E27</f>
        <v>1.2801441031475163</v>
      </c>
    </row>
    <row r="28" spans="1:8" ht="12.75">
      <c r="A28" s="186"/>
      <c r="B28" s="198"/>
      <c r="C28" s="198"/>
      <c r="D28" s="198"/>
      <c r="E28" s="198"/>
      <c r="F28" s="198"/>
      <c r="G28" s="198"/>
      <c r="H28" s="199"/>
    </row>
    <row r="29" spans="1:8" ht="15" customHeight="1">
      <c r="A29" s="196" t="s">
        <v>133</v>
      </c>
      <c r="B29" s="197" t="s">
        <v>24</v>
      </c>
      <c r="C29" s="192" t="s">
        <v>135</v>
      </c>
      <c r="D29" s="177" t="s">
        <v>3</v>
      </c>
      <c r="E29" s="184" t="s">
        <v>341</v>
      </c>
      <c r="F29" s="177" t="s">
        <v>4</v>
      </c>
      <c r="G29" s="184" t="s">
        <v>268</v>
      </c>
      <c r="H29" s="184" t="s">
        <v>343</v>
      </c>
    </row>
    <row r="30" spans="1:8" ht="45" customHeight="1">
      <c r="A30" s="196"/>
      <c r="B30" s="197"/>
      <c r="C30" s="193"/>
      <c r="D30" s="177"/>
      <c r="E30" s="185"/>
      <c r="F30" s="177"/>
      <c r="G30" s="185"/>
      <c r="H30" s="185"/>
    </row>
    <row r="31" spans="1:8" ht="18.75">
      <c r="A31" s="59" t="s">
        <v>56</v>
      </c>
      <c r="B31" s="54" t="s">
        <v>25</v>
      </c>
      <c r="C31" s="59"/>
      <c r="D31" s="56">
        <f>D32+D36+D37+D34</f>
        <v>1768.7</v>
      </c>
      <c r="E31" s="56">
        <f>E32+E36+E37+E34</f>
        <v>478.7</v>
      </c>
      <c r="F31" s="56">
        <f>F32+F36+F37+F34</f>
        <v>455</v>
      </c>
      <c r="G31" s="57">
        <f>F31/D31</f>
        <v>0.2572510883699893</v>
      </c>
      <c r="H31" s="57">
        <f>F31/E31</f>
        <v>0.9504909128890746</v>
      </c>
    </row>
    <row r="32" spans="1:8" ht="69" customHeight="1" hidden="1">
      <c r="A32" s="55" t="s">
        <v>58</v>
      </c>
      <c r="B32" s="58" t="s">
        <v>263</v>
      </c>
      <c r="C32" s="59"/>
      <c r="D32" s="52">
        <f>D33</f>
        <v>0</v>
      </c>
      <c r="E32" s="52">
        <f>E33</f>
        <v>0</v>
      </c>
      <c r="F32" s="52">
        <f>F33</f>
        <v>0</v>
      </c>
      <c r="G32" s="57" t="e">
        <f aca="true" t="shared" si="2" ref="G32:G95">F32/D32</f>
        <v>#DIV/0!</v>
      </c>
      <c r="H32" s="57" t="e">
        <f aca="true" t="shared" si="3" ref="H32:H95">F32/E32</f>
        <v>#DIV/0!</v>
      </c>
    </row>
    <row r="33" spans="1:8" ht="55.5" customHeight="1" hidden="1">
      <c r="A33" s="50"/>
      <c r="B33" s="49" t="s">
        <v>169</v>
      </c>
      <c r="C33" s="50" t="s">
        <v>58</v>
      </c>
      <c r="D33" s="61">
        <v>0</v>
      </c>
      <c r="E33" s="61">
        <v>0</v>
      </c>
      <c r="F33" s="61">
        <v>0</v>
      </c>
      <c r="G33" s="57" t="e">
        <f t="shared" si="2"/>
        <v>#DIV/0!</v>
      </c>
      <c r="H33" s="57" t="e">
        <f t="shared" si="3"/>
        <v>#DIV/0!</v>
      </c>
    </row>
    <row r="34" spans="1:8" ht="39.75" customHeight="1" hidden="1">
      <c r="A34" s="50" t="s">
        <v>159</v>
      </c>
      <c r="B34" s="49" t="s">
        <v>267</v>
      </c>
      <c r="C34" s="50" t="s">
        <v>159</v>
      </c>
      <c r="D34" s="61">
        <f>D35</f>
        <v>0</v>
      </c>
      <c r="E34" s="61">
        <f>E35</f>
        <v>0</v>
      </c>
      <c r="F34" s="61">
        <f>F35</f>
        <v>0</v>
      </c>
      <c r="G34" s="57" t="e">
        <f t="shared" si="2"/>
        <v>#DIV/0!</v>
      </c>
      <c r="H34" s="57" t="e">
        <f t="shared" si="3"/>
        <v>#DIV/0!</v>
      </c>
    </row>
    <row r="35" spans="1:8" ht="40.5" customHeight="1" hidden="1">
      <c r="A35" s="50"/>
      <c r="B35" s="49" t="s">
        <v>296</v>
      </c>
      <c r="C35" s="50" t="s">
        <v>295</v>
      </c>
      <c r="D35" s="61">
        <v>0</v>
      </c>
      <c r="E35" s="61">
        <v>0</v>
      </c>
      <c r="F35" s="61">
        <v>0</v>
      </c>
      <c r="G35" s="57" t="e">
        <f t="shared" si="2"/>
        <v>#DIV/0!</v>
      </c>
      <c r="H35" s="57" t="e">
        <f t="shared" si="3"/>
        <v>#DIV/0!</v>
      </c>
    </row>
    <row r="36" spans="1:8" ht="33.75" customHeight="1">
      <c r="A36" s="55" t="s">
        <v>61</v>
      </c>
      <c r="B36" s="58" t="s">
        <v>151</v>
      </c>
      <c r="C36" s="55" t="s">
        <v>61</v>
      </c>
      <c r="D36" s="52">
        <v>100</v>
      </c>
      <c r="E36" s="52">
        <v>0</v>
      </c>
      <c r="F36" s="52">
        <v>0</v>
      </c>
      <c r="G36" s="57">
        <f t="shared" si="2"/>
        <v>0</v>
      </c>
      <c r="H36" s="57">
        <v>0</v>
      </c>
    </row>
    <row r="37" spans="1:9" ht="37.5" customHeight="1">
      <c r="A37" s="55" t="s">
        <v>110</v>
      </c>
      <c r="B37" s="58" t="s">
        <v>98</v>
      </c>
      <c r="C37" s="55"/>
      <c r="D37" s="52">
        <f>D38+D40+D41+D43+D39+D42</f>
        <v>1668.7</v>
      </c>
      <c r="E37" s="52">
        <f>E38+E40+E41+E43+E39+E42</f>
        <v>478.7</v>
      </c>
      <c r="F37" s="52">
        <f>F38+F40+F41+F43+F39+F42</f>
        <v>455</v>
      </c>
      <c r="G37" s="57">
        <f t="shared" si="2"/>
        <v>0.27266734583807756</v>
      </c>
      <c r="H37" s="57">
        <f t="shared" si="3"/>
        <v>0.9504909128890746</v>
      </c>
      <c r="I37" s="40"/>
    </row>
    <row r="38" spans="1:9" s="16" customFormat="1" ht="55.5" customHeight="1">
      <c r="A38" s="50"/>
      <c r="B38" s="49" t="s">
        <v>374</v>
      </c>
      <c r="C38" s="50" t="s">
        <v>346</v>
      </c>
      <c r="D38" s="61">
        <v>850</v>
      </c>
      <c r="E38" s="61">
        <v>259.4</v>
      </c>
      <c r="F38" s="61">
        <v>256.2</v>
      </c>
      <c r="G38" s="57">
        <f t="shared" si="2"/>
        <v>0.3014117647058823</v>
      </c>
      <c r="H38" s="57">
        <f t="shared" si="3"/>
        <v>0.9876638396299152</v>
      </c>
      <c r="I38" s="41"/>
    </row>
    <row r="39" spans="1:9" s="16" customFormat="1" ht="39.75" customHeight="1" hidden="1">
      <c r="A39" s="50"/>
      <c r="B39" s="49" t="s">
        <v>260</v>
      </c>
      <c r="C39" s="50" t="s">
        <v>259</v>
      </c>
      <c r="D39" s="61">
        <v>0</v>
      </c>
      <c r="E39" s="61">
        <v>0</v>
      </c>
      <c r="F39" s="61">
        <v>0</v>
      </c>
      <c r="G39" s="57" t="e">
        <f t="shared" si="2"/>
        <v>#DIV/0!</v>
      </c>
      <c r="H39" s="57" t="e">
        <f t="shared" si="3"/>
        <v>#DIV/0!</v>
      </c>
      <c r="I39" s="41"/>
    </row>
    <row r="40" spans="1:9" s="16" customFormat="1" ht="51.75" customHeight="1">
      <c r="A40" s="50"/>
      <c r="B40" s="49" t="s">
        <v>250</v>
      </c>
      <c r="C40" s="50" t="s">
        <v>235</v>
      </c>
      <c r="D40" s="61">
        <v>521.7</v>
      </c>
      <c r="E40" s="61">
        <v>121.3</v>
      </c>
      <c r="F40" s="61">
        <v>118.2</v>
      </c>
      <c r="G40" s="57">
        <f t="shared" si="2"/>
        <v>0.22656699252443932</v>
      </c>
      <c r="H40" s="57">
        <f t="shared" si="3"/>
        <v>0.9744435284418796</v>
      </c>
      <c r="I40" s="41"/>
    </row>
    <row r="41" spans="1:9" s="16" customFormat="1" ht="31.5" customHeight="1">
      <c r="A41" s="50"/>
      <c r="B41" s="49" t="s">
        <v>163</v>
      </c>
      <c r="C41" s="50" t="s">
        <v>198</v>
      </c>
      <c r="D41" s="61">
        <v>50</v>
      </c>
      <c r="E41" s="61">
        <v>35</v>
      </c>
      <c r="F41" s="61">
        <v>31.1</v>
      </c>
      <c r="G41" s="57">
        <f t="shared" si="2"/>
        <v>0.622</v>
      </c>
      <c r="H41" s="57">
        <f t="shared" si="3"/>
        <v>0.8885714285714286</v>
      </c>
      <c r="I41" s="41"/>
    </row>
    <row r="42" spans="1:9" s="16" customFormat="1" ht="53.25" customHeight="1">
      <c r="A42" s="50"/>
      <c r="B42" s="49" t="s">
        <v>162</v>
      </c>
      <c r="C42" s="50" t="s">
        <v>207</v>
      </c>
      <c r="D42" s="61">
        <v>7</v>
      </c>
      <c r="E42" s="61">
        <v>7</v>
      </c>
      <c r="F42" s="61">
        <v>7</v>
      </c>
      <c r="G42" s="57">
        <f t="shared" si="2"/>
        <v>1</v>
      </c>
      <c r="H42" s="57">
        <f t="shared" si="3"/>
        <v>1</v>
      </c>
      <c r="I42" s="41"/>
    </row>
    <row r="43" spans="1:9" s="16" customFormat="1" ht="31.5">
      <c r="A43" s="50"/>
      <c r="B43" s="49" t="s">
        <v>181</v>
      </c>
      <c r="C43" s="50" t="s">
        <v>201</v>
      </c>
      <c r="D43" s="61">
        <v>240</v>
      </c>
      <c r="E43" s="61">
        <v>56</v>
      </c>
      <c r="F43" s="61">
        <v>42.5</v>
      </c>
      <c r="G43" s="57">
        <f t="shared" si="2"/>
        <v>0.17708333333333334</v>
      </c>
      <c r="H43" s="57">
        <f t="shared" si="3"/>
        <v>0.7589285714285714</v>
      </c>
      <c r="I43" s="41"/>
    </row>
    <row r="44" spans="1:8" ht="37.5" customHeight="1">
      <c r="A44" s="78" t="s">
        <v>62</v>
      </c>
      <c r="B44" s="79" t="s">
        <v>30</v>
      </c>
      <c r="C44" s="78"/>
      <c r="D44" s="56">
        <f>D45</f>
        <v>730</v>
      </c>
      <c r="E44" s="56">
        <f>E45</f>
        <v>164</v>
      </c>
      <c r="F44" s="56">
        <f>F45</f>
        <v>136</v>
      </c>
      <c r="G44" s="57">
        <f t="shared" si="2"/>
        <v>0.1863013698630137</v>
      </c>
      <c r="H44" s="57">
        <f t="shared" si="3"/>
        <v>0.8292682926829268</v>
      </c>
    </row>
    <row r="45" spans="1:8" ht="57.75" customHeight="1">
      <c r="A45" s="55" t="s">
        <v>132</v>
      </c>
      <c r="B45" s="58" t="s">
        <v>152</v>
      </c>
      <c r="C45" s="55"/>
      <c r="D45" s="52">
        <f>D46+D51</f>
        <v>730</v>
      </c>
      <c r="E45" s="52">
        <f>E46+E51</f>
        <v>164</v>
      </c>
      <c r="F45" s="52">
        <f>F46+F51</f>
        <v>136</v>
      </c>
      <c r="G45" s="57">
        <f t="shared" si="2"/>
        <v>0.1863013698630137</v>
      </c>
      <c r="H45" s="57">
        <f t="shared" si="3"/>
        <v>0.8292682926829268</v>
      </c>
    </row>
    <row r="46" spans="1:8" ht="100.5" customHeight="1">
      <c r="A46" s="55"/>
      <c r="B46" s="58" t="s">
        <v>272</v>
      </c>
      <c r="C46" s="55" t="s">
        <v>271</v>
      </c>
      <c r="D46" s="52">
        <f>D47+D48+D49+D50</f>
        <v>730</v>
      </c>
      <c r="E46" s="52">
        <f>E47+E48+E49+E50</f>
        <v>164</v>
      </c>
      <c r="F46" s="52">
        <f>F47+F48+F49+F50</f>
        <v>136</v>
      </c>
      <c r="G46" s="57">
        <f t="shared" si="2"/>
        <v>0.1863013698630137</v>
      </c>
      <c r="H46" s="57">
        <f t="shared" si="3"/>
        <v>0.8292682926829268</v>
      </c>
    </row>
    <row r="47" spans="1:9" s="16" customFormat="1" ht="36" customHeight="1">
      <c r="A47" s="50"/>
      <c r="B47" s="49" t="s">
        <v>236</v>
      </c>
      <c r="C47" s="50" t="s">
        <v>237</v>
      </c>
      <c r="D47" s="61">
        <v>150</v>
      </c>
      <c r="E47" s="61">
        <v>26.3</v>
      </c>
      <c r="F47" s="61">
        <v>0</v>
      </c>
      <c r="G47" s="57">
        <f t="shared" si="2"/>
        <v>0</v>
      </c>
      <c r="H47" s="57">
        <f t="shared" si="3"/>
        <v>0</v>
      </c>
      <c r="I47" s="42"/>
    </row>
    <row r="48" spans="1:9" s="16" customFormat="1" ht="66.75" customHeight="1">
      <c r="A48" s="50"/>
      <c r="B48" s="49" t="s">
        <v>238</v>
      </c>
      <c r="C48" s="50" t="s">
        <v>239</v>
      </c>
      <c r="D48" s="61">
        <v>570</v>
      </c>
      <c r="E48" s="61">
        <v>136</v>
      </c>
      <c r="F48" s="61">
        <v>136</v>
      </c>
      <c r="G48" s="57">
        <f t="shared" si="2"/>
        <v>0.23859649122807017</v>
      </c>
      <c r="H48" s="57">
        <f t="shared" si="3"/>
        <v>1</v>
      </c>
      <c r="I48" s="42"/>
    </row>
    <row r="49" spans="1:9" s="16" customFormat="1" ht="66.75" customHeight="1" hidden="1">
      <c r="A49" s="50"/>
      <c r="B49" s="49" t="s">
        <v>241</v>
      </c>
      <c r="C49" s="50" t="s">
        <v>240</v>
      </c>
      <c r="D49" s="61">
        <v>0</v>
      </c>
      <c r="E49" s="61">
        <v>0</v>
      </c>
      <c r="F49" s="61">
        <v>0</v>
      </c>
      <c r="G49" s="57" t="e">
        <f t="shared" si="2"/>
        <v>#DIV/0!</v>
      </c>
      <c r="H49" s="57" t="e">
        <f t="shared" si="3"/>
        <v>#DIV/0!</v>
      </c>
      <c r="I49" s="42"/>
    </row>
    <row r="50" spans="1:9" s="16" customFormat="1" ht="51.75" customHeight="1">
      <c r="A50" s="50"/>
      <c r="B50" s="49" t="s">
        <v>242</v>
      </c>
      <c r="C50" s="50" t="s">
        <v>243</v>
      </c>
      <c r="D50" s="61">
        <v>10</v>
      </c>
      <c r="E50" s="61">
        <v>1.7</v>
      </c>
      <c r="F50" s="61">
        <v>0</v>
      </c>
      <c r="G50" s="57">
        <f t="shared" si="2"/>
        <v>0</v>
      </c>
      <c r="H50" s="57">
        <f t="shared" si="3"/>
        <v>0</v>
      </c>
      <c r="I50" s="42"/>
    </row>
    <row r="51" spans="1:9" s="16" customFormat="1" ht="41.25" customHeight="1" hidden="1">
      <c r="A51" s="50"/>
      <c r="B51" s="49" t="s">
        <v>313</v>
      </c>
      <c r="C51" s="50" t="s">
        <v>312</v>
      </c>
      <c r="D51" s="61">
        <v>0</v>
      </c>
      <c r="E51" s="61">
        <v>0</v>
      </c>
      <c r="F51" s="61">
        <v>0</v>
      </c>
      <c r="G51" s="57" t="e">
        <f t="shared" si="2"/>
        <v>#DIV/0!</v>
      </c>
      <c r="H51" s="57" t="e">
        <f t="shared" si="3"/>
        <v>#DIV/0!</v>
      </c>
      <c r="I51" s="42"/>
    </row>
    <row r="52" spans="1:8" ht="34.5" customHeight="1">
      <c r="A52" s="59" t="s">
        <v>63</v>
      </c>
      <c r="B52" s="54" t="s">
        <v>31</v>
      </c>
      <c r="C52" s="59"/>
      <c r="D52" s="56">
        <f>D53+D55+D71</f>
        <v>16290.099999999999</v>
      </c>
      <c r="E52" s="56">
        <f>E53+E55+E71</f>
        <v>1510.8999999999999</v>
      </c>
      <c r="F52" s="56">
        <f>F53+F55+F71</f>
        <v>18.1</v>
      </c>
      <c r="G52" s="57">
        <f t="shared" si="2"/>
        <v>0.0011111042903358484</v>
      </c>
      <c r="H52" s="57">
        <f t="shared" si="3"/>
        <v>0.01197961479912635</v>
      </c>
    </row>
    <row r="53" spans="1:8" ht="34.5" customHeight="1">
      <c r="A53" s="59" t="s">
        <v>225</v>
      </c>
      <c r="B53" s="54" t="s">
        <v>252</v>
      </c>
      <c r="C53" s="59"/>
      <c r="D53" s="56">
        <f>D54</f>
        <v>8.1</v>
      </c>
      <c r="E53" s="56">
        <f>E54</f>
        <v>8.1</v>
      </c>
      <c r="F53" s="56">
        <f>F54</f>
        <v>8.1</v>
      </c>
      <c r="G53" s="57">
        <f t="shared" si="2"/>
        <v>1</v>
      </c>
      <c r="H53" s="57">
        <f t="shared" si="3"/>
        <v>1</v>
      </c>
    </row>
    <row r="54" spans="1:8" ht="75.75" customHeight="1">
      <c r="A54" s="59"/>
      <c r="B54" s="58" t="s">
        <v>376</v>
      </c>
      <c r="C54" s="55" t="s">
        <v>375</v>
      </c>
      <c r="D54" s="52">
        <v>8.1</v>
      </c>
      <c r="E54" s="52">
        <v>8.1</v>
      </c>
      <c r="F54" s="52">
        <v>8.1</v>
      </c>
      <c r="G54" s="57">
        <f t="shared" si="2"/>
        <v>1</v>
      </c>
      <c r="H54" s="57">
        <f t="shared" si="3"/>
        <v>1</v>
      </c>
    </row>
    <row r="55" spans="1:8" ht="39.75" customHeight="1">
      <c r="A55" s="59" t="s">
        <v>101</v>
      </c>
      <c r="B55" s="54" t="s">
        <v>153</v>
      </c>
      <c r="C55" s="59"/>
      <c r="D55" s="56">
        <f>D56+D58+D65+D67</f>
        <v>16231.999999999998</v>
      </c>
      <c r="E55" s="56">
        <f>E56+E58+E65+E67</f>
        <v>1494</v>
      </c>
      <c r="F55" s="56">
        <f>F56+F58+F65+F67</f>
        <v>10</v>
      </c>
      <c r="G55" s="57">
        <f t="shared" si="2"/>
        <v>0.0006160670280926565</v>
      </c>
      <c r="H55" s="57">
        <f t="shared" si="3"/>
        <v>0.006693440428380187</v>
      </c>
    </row>
    <row r="56" spans="1:8" ht="84.75" customHeight="1">
      <c r="A56" s="59"/>
      <c r="B56" s="58" t="s">
        <v>234</v>
      </c>
      <c r="C56" s="59" t="s">
        <v>208</v>
      </c>
      <c r="D56" s="56">
        <f>D57</f>
        <v>200</v>
      </c>
      <c r="E56" s="56">
        <f>E57</f>
        <v>0</v>
      </c>
      <c r="F56" s="56">
        <f>F57</f>
        <v>0</v>
      </c>
      <c r="G56" s="57">
        <f t="shared" si="2"/>
        <v>0</v>
      </c>
      <c r="H56" s="57">
        <v>0</v>
      </c>
    </row>
    <row r="57" spans="1:8" ht="111.75" customHeight="1">
      <c r="A57" s="59"/>
      <c r="B57" s="58" t="s">
        <v>512</v>
      </c>
      <c r="C57" s="94" t="s">
        <v>349</v>
      </c>
      <c r="D57" s="52">
        <v>200</v>
      </c>
      <c r="E57" s="52">
        <v>0</v>
      </c>
      <c r="F57" s="52">
        <v>0</v>
      </c>
      <c r="G57" s="57">
        <f t="shared" si="2"/>
        <v>0</v>
      </c>
      <c r="H57" s="57">
        <v>0</v>
      </c>
    </row>
    <row r="58" spans="1:8" ht="57" customHeight="1">
      <c r="A58" s="59"/>
      <c r="B58" s="58" t="s">
        <v>202</v>
      </c>
      <c r="C58" s="55" t="s">
        <v>297</v>
      </c>
      <c r="D58" s="52">
        <f>D59+D60+D61+D63+D62+D64</f>
        <v>7809.099999999999</v>
      </c>
      <c r="E58" s="52">
        <f>E59+E60+E61+E63+E62+E64</f>
        <v>1494</v>
      </c>
      <c r="F58" s="52">
        <f>F59+F60+F61+F63+F62+F64</f>
        <v>10</v>
      </c>
      <c r="G58" s="57">
        <f t="shared" si="2"/>
        <v>0.0012805572985363231</v>
      </c>
      <c r="H58" s="57">
        <f t="shared" si="3"/>
        <v>0.006693440428380187</v>
      </c>
    </row>
    <row r="59" spans="1:8" ht="85.5" customHeight="1">
      <c r="A59" s="55"/>
      <c r="B59" s="49" t="s">
        <v>378</v>
      </c>
      <c r="C59" s="50" t="s">
        <v>377</v>
      </c>
      <c r="D59" s="61">
        <v>4422.4</v>
      </c>
      <c r="E59" s="61">
        <v>899</v>
      </c>
      <c r="F59" s="61">
        <v>0</v>
      </c>
      <c r="G59" s="57">
        <f t="shared" si="2"/>
        <v>0</v>
      </c>
      <c r="H59" s="57">
        <f t="shared" si="3"/>
        <v>0</v>
      </c>
    </row>
    <row r="60" spans="1:8" ht="40.5" customHeight="1">
      <c r="A60" s="59"/>
      <c r="B60" s="49" t="s">
        <v>361</v>
      </c>
      <c r="C60" s="50" t="s">
        <v>360</v>
      </c>
      <c r="D60" s="61">
        <v>2000</v>
      </c>
      <c r="E60" s="61">
        <v>350</v>
      </c>
      <c r="F60" s="61">
        <v>0</v>
      </c>
      <c r="G60" s="57">
        <f t="shared" si="2"/>
        <v>0</v>
      </c>
      <c r="H60" s="57">
        <f t="shared" si="3"/>
        <v>0</v>
      </c>
    </row>
    <row r="61" spans="1:8" ht="51.75" customHeight="1">
      <c r="A61" s="59"/>
      <c r="B61" s="49" t="s">
        <v>365</v>
      </c>
      <c r="C61" s="50" t="s">
        <v>364</v>
      </c>
      <c r="D61" s="61">
        <v>390</v>
      </c>
      <c r="E61" s="61">
        <v>60</v>
      </c>
      <c r="F61" s="61">
        <v>0</v>
      </c>
      <c r="G61" s="57">
        <f t="shared" si="2"/>
        <v>0</v>
      </c>
      <c r="H61" s="57">
        <f t="shared" si="3"/>
        <v>0</v>
      </c>
    </row>
    <row r="62" spans="1:8" ht="29.25" customHeight="1">
      <c r="A62" s="59"/>
      <c r="B62" s="49" t="s">
        <v>380</v>
      </c>
      <c r="C62" s="50" t="s">
        <v>379</v>
      </c>
      <c r="D62" s="61">
        <v>286.7</v>
      </c>
      <c r="E62" s="61">
        <v>0</v>
      </c>
      <c r="F62" s="61">
        <v>0</v>
      </c>
      <c r="G62" s="57">
        <f t="shared" si="2"/>
        <v>0</v>
      </c>
      <c r="H62" s="57">
        <v>0</v>
      </c>
    </row>
    <row r="63" spans="1:8" ht="29.25" customHeight="1">
      <c r="A63" s="59"/>
      <c r="B63" s="49" t="s">
        <v>382</v>
      </c>
      <c r="C63" s="50" t="s">
        <v>381</v>
      </c>
      <c r="D63" s="61">
        <v>700</v>
      </c>
      <c r="E63" s="61">
        <v>175</v>
      </c>
      <c r="F63" s="61">
        <v>0</v>
      </c>
      <c r="G63" s="57">
        <f t="shared" si="2"/>
        <v>0</v>
      </c>
      <c r="H63" s="57">
        <f t="shared" si="3"/>
        <v>0</v>
      </c>
    </row>
    <row r="64" spans="1:8" ht="29.25" customHeight="1">
      <c r="A64" s="59"/>
      <c r="B64" s="49" t="s">
        <v>465</v>
      </c>
      <c r="C64" s="50" t="s">
        <v>464</v>
      </c>
      <c r="D64" s="61">
        <v>10</v>
      </c>
      <c r="E64" s="61">
        <v>10</v>
      </c>
      <c r="F64" s="61">
        <v>10</v>
      </c>
      <c r="G64" s="57">
        <f t="shared" si="2"/>
        <v>1</v>
      </c>
      <c r="H64" s="57">
        <f t="shared" si="3"/>
        <v>1</v>
      </c>
    </row>
    <row r="65" spans="1:8" ht="54.75" customHeight="1">
      <c r="A65" s="59"/>
      <c r="B65" s="49" t="s">
        <v>514</v>
      </c>
      <c r="C65" s="50" t="s">
        <v>513</v>
      </c>
      <c r="D65" s="61">
        <f>D66</f>
        <v>325</v>
      </c>
      <c r="E65" s="61">
        <f>E66</f>
        <v>0</v>
      </c>
      <c r="F65" s="61">
        <f>F66</f>
        <v>0</v>
      </c>
      <c r="G65" s="57">
        <f t="shared" si="2"/>
        <v>0</v>
      </c>
      <c r="H65" s="57">
        <v>0</v>
      </c>
    </row>
    <row r="66" spans="1:8" ht="39.75" customHeight="1">
      <c r="A66" s="59"/>
      <c r="B66" s="49" t="s">
        <v>516</v>
      </c>
      <c r="C66" s="50" t="s">
        <v>515</v>
      </c>
      <c r="D66" s="61">
        <v>325</v>
      </c>
      <c r="E66" s="61">
        <v>0</v>
      </c>
      <c r="F66" s="61">
        <v>0</v>
      </c>
      <c r="G66" s="57">
        <f t="shared" si="2"/>
        <v>0</v>
      </c>
      <c r="H66" s="57">
        <v>0</v>
      </c>
    </row>
    <row r="67" spans="1:8" ht="63" customHeight="1">
      <c r="A67" s="59"/>
      <c r="B67" s="49" t="s">
        <v>314</v>
      </c>
      <c r="C67" s="50" t="s">
        <v>521</v>
      </c>
      <c r="D67" s="61">
        <f>D68+D69+D70</f>
        <v>7897.9</v>
      </c>
      <c r="E67" s="61">
        <f>E68+E69+E70</f>
        <v>0</v>
      </c>
      <c r="F67" s="61">
        <f>F68+F69+F70</f>
        <v>0</v>
      </c>
      <c r="G67" s="57">
        <f t="shared" si="2"/>
        <v>0</v>
      </c>
      <c r="H67" s="57">
        <v>0</v>
      </c>
    </row>
    <row r="68" spans="1:8" ht="59.25" customHeight="1">
      <c r="A68" s="59"/>
      <c r="B68" s="49" t="s">
        <v>518</v>
      </c>
      <c r="C68" s="95" t="s">
        <v>517</v>
      </c>
      <c r="D68" s="61">
        <v>156.4</v>
      </c>
      <c r="E68" s="61">
        <v>0</v>
      </c>
      <c r="F68" s="61">
        <v>0</v>
      </c>
      <c r="G68" s="57">
        <f t="shared" si="2"/>
        <v>0</v>
      </c>
      <c r="H68" s="57">
        <v>0</v>
      </c>
    </row>
    <row r="69" spans="1:8" ht="56.25" customHeight="1">
      <c r="A69" s="59"/>
      <c r="B69" s="49" t="s">
        <v>519</v>
      </c>
      <c r="C69" s="95" t="s">
        <v>517</v>
      </c>
      <c r="D69" s="61">
        <v>7662.5</v>
      </c>
      <c r="E69" s="61">
        <v>0</v>
      </c>
      <c r="F69" s="61">
        <v>0</v>
      </c>
      <c r="G69" s="57">
        <f t="shared" si="2"/>
        <v>0</v>
      </c>
      <c r="H69" s="57">
        <v>0</v>
      </c>
    </row>
    <row r="70" spans="1:8" ht="56.25" customHeight="1">
      <c r="A70" s="59"/>
      <c r="B70" s="49" t="s">
        <v>520</v>
      </c>
      <c r="C70" s="95" t="s">
        <v>517</v>
      </c>
      <c r="D70" s="61">
        <v>79</v>
      </c>
      <c r="E70" s="61">
        <v>0</v>
      </c>
      <c r="F70" s="61">
        <v>0</v>
      </c>
      <c r="G70" s="57">
        <f t="shared" si="2"/>
        <v>0</v>
      </c>
      <c r="H70" s="57">
        <v>0</v>
      </c>
    </row>
    <row r="71" spans="1:8" ht="45.75" customHeight="1">
      <c r="A71" s="59" t="s">
        <v>64</v>
      </c>
      <c r="B71" s="58" t="s">
        <v>161</v>
      </c>
      <c r="C71" s="50"/>
      <c r="D71" s="96">
        <f>D72</f>
        <v>50</v>
      </c>
      <c r="E71" s="96">
        <f>E72</f>
        <v>8.8</v>
      </c>
      <c r="F71" s="96">
        <f>F72</f>
        <v>0</v>
      </c>
      <c r="G71" s="57">
        <f t="shared" si="2"/>
        <v>0</v>
      </c>
      <c r="H71" s="57">
        <f t="shared" si="3"/>
        <v>0</v>
      </c>
    </row>
    <row r="72" spans="1:8" ht="37.5" customHeight="1">
      <c r="A72" s="59"/>
      <c r="B72" s="49" t="s">
        <v>105</v>
      </c>
      <c r="C72" s="50" t="s">
        <v>211</v>
      </c>
      <c r="D72" s="61">
        <v>50</v>
      </c>
      <c r="E72" s="61">
        <v>8.8</v>
      </c>
      <c r="F72" s="61">
        <v>0</v>
      </c>
      <c r="G72" s="57">
        <f t="shared" si="2"/>
        <v>0</v>
      </c>
      <c r="H72" s="57">
        <f t="shared" si="3"/>
        <v>0</v>
      </c>
    </row>
    <row r="73" spans="1:8" ht="30.75" customHeight="1">
      <c r="A73" s="59" t="s">
        <v>65</v>
      </c>
      <c r="B73" s="54" t="s">
        <v>32</v>
      </c>
      <c r="C73" s="59"/>
      <c r="D73" s="56">
        <f>D74+D79+D88</f>
        <v>53061.600000000006</v>
      </c>
      <c r="E73" s="56">
        <f>E74+E79+E88</f>
        <v>12967.199999999999</v>
      </c>
      <c r="F73" s="56">
        <f>F74+F79+F88</f>
        <v>7606.400000000001</v>
      </c>
      <c r="G73" s="57">
        <f t="shared" si="2"/>
        <v>0.14335037013584212</v>
      </c>
      <c r="H73" s="57">
        <f t="shared" si="3"/>
        <v>0.5865876981923623</v>
      </c>
    </row>
    <row r="74" spans="1:8" ht="21.75" customHeight="1">
      <c r="A74" s="59" t="s">
        <v>66</v>
      </c>
      <c r="B74" s="54" t="s">
        <v>33</v>
      </c>
      <c r="C74" s="59"/>
      <c r="D74" s="52">
        <f>D77+D76+D75+D78</f>
        <v>1566.3</v>
      </c>
      <c r="E74" s="52">
        <f>E77+E76+E75+E78</f>
        <v>324</v>
      </c>
      <c r="F74" s="52">
        <f>F77+F76+F75+F78</f>
        <v>184.1</v>
      </c>
      <c r="G74" s="57">
        <f t="shared" si="2"/>
        <v>0.1175381472259465</v>
      </c>
      <c r="H74" s="57">
        <f t="shared" si="3"/>
        <v>0.5682098765432099</v>
      </c>
    </row>
    <row r="75" spans="1:8" ht="70.5" customHeight="1">
      <c r="A75" s="59"/>
      <c r="B75" s="49" t="s">
        <v>203</v>
      </c>
      <c r="C75" s="50" t="s">
        <v>204</v>
      </c>
      <c r="D75" s="61">
        <v>600</v>
      </c>
      <c r="E75" s="61">
        <v>182.7</v>
      </c>
      <c r="F75" s="61">
        <v>182.7</v>
      </c>
      <c r="G75" s="57">
        <f t="shared" si="2"/>
        <v>0.3045</v>
      </c>
      <c r="H75" s="57">
        <f t="shared" si="3"/>
        <v>1</v>
      </c>
    </row>
    <row r="76" spans="1:8" ht="70.5" customHeight="1" hidden="1">
      <c r="A76" s="55"/>
      <c r="B76" s="49" t="s">
        <v>299</v>
      </c>
      <c r="C76" s="97" t="s">
        <v>298</v>
      </c>
      <c r="D76" s="61">
        <v>0</v>
      </c>
      <c r="E76" s="61">
        <v>0</v>
      </c>
      <c r="F76" s="61">
        <v>0</v>
      </c>
      <c r="G76" s="57" t="e">
        <f t="shared" si="2"/>
        <v>#DIV/0!</v>
      </c>
      <c r="H76" s="57" t="e">
        <f t="shared" si="3"/>
        <v>#DIV/0!</v>
      </c>
    </row>
    <row r="77" spans="1:8" ht="37.5" customHeight="1">
      <c r="A77" s="59"/>
      <c r="B77" s="49" t="s">
        <v>145</v>
      </c>
      <c r="C77" s="50" t="s">
        <v>205</v>
      </c>
      <c r="D77" s="61">
        <v>966.3</v>
      </c>
      <c r="E77" s="61">
        <v>141.3</v>
      </c>
      <c r="F77" s="61">
        <v>1.4</v>
      </c>
      <c r="G77" s="57">
        <f t="shared" si="2"/>
        <v>0.0014488254165373072</v>
      </c>
      <c r="H77" s="57">
        <f t="shared" si="3"/>
        <v>0.009907997169143664</v>
      </c>
    </row>
    <row r="78" spans="1:8" ht="51" customHeight="1" hidden="1">
      <c r="A78" s="59"/>
      <c r="B78" s="49" t="s">
        <v>339</v>
      </c>
      <c r="C78" s="50" t="s">
        <v>338</v>
      </c>
      <c r="D78" s="61">
        <v>0</v>
      </c>
      <c r="E78" s="61"/>
      <c r="F78" s="61">
        <v>0</v>
      </c>
      <c r="G78" s="57" t="e">
        <f t="shared" si="2"/>
        <v>#DIV/0!</v>
      </c>
      <c r="H78" s="57" t="e">
        <f t="shared" si="3"/>
        <v>#DIV/0!</v>
      </c>
    </row>
    <row r="79" spans="1:8" ht="27" customHeight="1">
      <c r="A79" s="59" t="s">
        <v>67</v>
      </c>
      <c r="B79" s="58" t="s">
        <v>264</v>
      </c>
      <c r="C79" s="55"/>
      <c r="D79" s="52">
        <f>D80+D86+D87</f>
        <v>8450</v>
      </c>
      <c r="E79" s="52">
        <f>E80+E86+E87</f>
        <v>525</v>
      </c>
      <c r="F79" s="52">
        <f>F80+F86+F87</f>
        <v>0</v>
      </c>
      <c r="G79" s="57">
        <f t="shared" si="2"/>
        <v>0</v>
      </c>
      <c r="H79" s="57">
        <f t="shared" si="3"/>
        <v>0</v>
      </c>
    </row>
    <row r="80" spans="1:9" s="16" customFormat="1" ht="51" customHeight="1">
      <c r="A80" s="98"/>
      <c r="B80" s="49" t="s">
        <v>246</v>
      </c>
      <c r="C80" s="50" t="s">
        <v>228</v>
      </c>
      <c r="D80" s="61">
        <f>D81+D82+D83+D84+D85</f>
        <v>8000</v>
      </c>
      <c r="E80" s="61">
        <f>E81+E82+E83+E84+E85</f>
        <v>525</v>
      </c>
      <c r="F80" s="61">
        <f>F81+F82+F83+F84+F85</f>
        <v>0</v>
      </c>
      <c r="G80" s="57">
        <f t="shared" si="2"/>
        <v>0</v>
      </c>
      <c r="H80" s="57">
        <f t="shared" si="3"/>
        <v>0</v>
      </c>
      <c r="I80" s="42"/>
    </row>
    <row r="81" spans="1:9" s="16" customFormat="1" ht="56.25" customHeight="1" hidden="1">
      <c r="A81" s="98"/>
      <c r="B81" s="49" t="s">
        <v>244</v>
      </c>
      <c r="C81" s="50" t="s">
        <v>245</v>
      </c>
      <c r="D81" s="61">
        <v>0</v>
      </c>
      <c r="E81" s="61">
        <v>0</v>
      </c>
      <c r="F81" s="61">
        <v>0</v>
      </c>
      <c r="G81" s="57" t="e">
        <f t="shared" si="2"/>
        <v>#DIV/0!</v>
      </c>
      <c r="H81" s="57" t="e">
        <f t="shared" si="3"/>
        <v>#DIV/0!</v>
      </c>
      <c r="I81" s="42"/>
    </row>
    <row r="82" spans="1:9" s="16" customFormat="1" ht="70.5" customHeight="1" hidden="1">
      <c r="A82" s="98"/>
      <c r="B82" s="49" t="s">
        <v>278</v>
      </c>
      <c r="C82" s="50" t="s">
        <v>277</v>
      </c>
      <c r="D82" s="61">
        <v>0</v>
      </c>
      <c r="E82" s="61">
        <v>0</v>
      </c>
      <c r="F82" s="61">
        <v>0</v>
      </c>
      <c r="G82" s="57" t="e">
        <f t="shared" si="2"/>
        <v>#DIV/0!</v>
      </c>
      <c r="H82" s="57" t="e">
        <f t="shared" si="3"/>
        <v>#DIV/0!</v>
      </c>
      <c r="I82" s="42"/>
    </row>
    <row r="83" spans="1:9" s="16" customFormat="1" ht="56.25" customHeight="1" hidden="1">
      <c r="A83" s="98"/>
      <c r="B83" s="49" t="s">
        <v>280</v>
      </c>
      <c r="C83" s="50" t="s">
        <v>279</v>
      </c>
      <c r="D83" s="61">
        <v>0</v>
      </c>
      <c r="E83" s="61">
        <v>0</v>
      </c>
      <c r="F83" s="61">
        <v>0</v>
      </c>
      <c r="G83" s="57" t="e">
        <f t="shared" si="2"/>
        <v>#DIV/0!</v>
      </c>
      <c r="H83" s="57" t="e">
        <f t="shared" si="3"/>
        <v>#DIV/0!</v>
      </c>
      <c r="I83" s="42"/>
    </row>
    <row r="84" spans="1:9" s="16" customFormat="1" ht="75" customHeight="1">
      <c r="A84" s="98"/>
      <c r="B84" s="49" t="s">
        <v>384</v>
      </c>
      <c r="C84" s="50" t="s">
        <v>383</v>
      </c>
      <c r="D84" s="61">
        <v>3000</v>
      </c>
      <c r="E84" s="61">
        <v>525</v>
      </c>
      <c r="F84" s="61">
        <v>0</v>
      </c>
      <c r="G84" s="57">
        <f t="shared" si="2"/>
        <v>0</v>
      </c>
      <c r="H84" s="57">
        <f t="shared" si="3"/>
        <v>0</v>
      </c>
      <c r="I84" s="42"/>
    </row>
    <row r="85" spans="1:9" s="16" customFormat="1" ht="51.75" customHeight="1">
      <c r="A85" s="98"/>
      <c r="B85" s="49" t="s">
        <v>319</v>
      </c>
      <c r="C85" s="50" t="s">
        <v>318</v>
      </c>
      <c r="D85" s="61">
        <v>5000</v>
      </c>
      <c r="E85" s="61">
        <v>0</v>
      </c>
      <c r="F85" s="61">
        <v>0</v>
      </c>
      <c r="G85" s="57">
        <f t="shared" si="2"/>
        <v>0</v>
      </c>
      <c r="H85" s="57">
        <v>0</v>
      </c>
      <c r="I85" s="42"/>
    </row>
    <row r="86" spans="1:9" s="16" customFormat="1" ht="67.5" customHeight="1">
      <c r="A86" s="98"/>
      <c r="B86" s="49" t="s">
        <v>524</v>
      </c>
      <c r="C86" s="99" t="s">
        <v>522</v>
      </c>
      <c r="D86" s="61">
        <v>100</v>
      </c>
      <c r="E86" s="61">
        <v>0</v>
      </c>
      <c r="F86" s="61">
        <v>0</v>
      </c>
      <c r="G86" s="57">
        <f t="shared" si="2"/>
        <v>0</v>
      </c>
      <c r="H86" s="57">
        <v>0</v>
      </c>
      <c r="I86" s="42"/>
    </row>
    <row r="87" spans="1:9" s="16" customFormat="1" ht="72" customHeight="1">
      <c r="A87" s="98"/>
      <c r="B87" s="49" t="s">
        <v>525</v>
      </c>
      <c r="C87" s="99" t="s">
        <v>523</v>
      </c>
      <c r="D87" s="61">
        <v>350</v>
      </c>
      <c r="E87" s="61">
        <v>0</v>
      </c>
      <c r="F87" s="61">
        <v>0</v>
      </c>
      <c r="G87" s="57">
        <f t="shared" si="2"/>
        <v>0</v>
      </c>
      <c r="H87" s="57">
        <v>0</v>
      </c>
      <c r="I87" s="42"/>
    </row>
    <row r="88" spans="1:9" s="16" customFormat="1" ht="28.5" customHeight="1">
      <c r="A88" s="98" t="s">
        <v>35</v>
      </c>
      <c r="B88" s="49" t="s">
        <v>36</v>
      </c>
      <c r="C88" s="50"/>
      <c r="D88" s="96">
        <f>D89+D104</f>
        <v>43045.3</v>
      </c>
      <c r="E88" s="96">
        <f>E89+E104</f>
        <v>12118.199999999999</v>
      </c>
      <c r="F88" s="96">
        <f>F89+F104</f>
        <v>7422.3</v>
      </c>
      <c r="G88" s="57">
        <f t="shared" si="2"/>
        <v>0.17242997493338413</v>
      </c>
      <c r="H88" s="57">
        <f t="shared" si="3"/>
        <v>0.6124919542506313</v>
      </c>
      <c r="I88" s="42"/>
    </row>
    <row r="89" spans="1:9" s="16" customFormat="1" ht="72" customHeight="1">
      <c r="A89" s="59"/>
      <c r="B89" s="54" t="s">
        <v>387</v>
      </c>
      <c r="C89" s="59" t="s">
        <v>414</v>
      </c>
      <c r="D89" s="56">
        <f>D90+D91+D92+D93+D94+D95+D96+D97+D98+D99+D100+D101+D102+D103</f>
        <v>34456.9</v>
      </c>
      <c r="E89" s="56">
        <f>E90+E91+E92+E93+E94+E95+E96+E97+E98+E99+E100+E101+E102+E103</f>
        <v>12004.199999999999</v>
      </c>
      <c r="F89" s="56">
        <f>F90+F91+F92+F93+F94+F95+F96+F97+F98+F99+F100+F101+F102+F103</f>
        <v>7422.3</v>
      </c>
      <c r="G89" s="57">
        <f t="shared" si="2"/>
        <v>0.2154082346351529</v>
      </c>
      <c r="H89" s="57">
        <f t="shared" si="3"/>
        <v>0.6183085919928026</v>
      </c>
      <c r="I89" s="42"/>
    </row>
    <row r="90" spans="1:9" s="16" customFormat="1" ht="37.5" customHeight="1">
      <c r="A90" s="50"/>
      <c r="B90" s="49" t="s">
        <v>386</v>
      </c>
      <c r="C90" s="50" t="s">
        <v>385</v>
      </c>
      <c r="D90" s="61">
        <v>225</v>
      </c>
      <c r="E90" s="61">
        <v>42.5</v>
      </c>
      <c r="F90" s="61">
        <v>0</v>
      </c>
      <c r="G90" s="57">
        <f t="shared" si="2"/>
        <v>0</v>
      </c>
      <c r="H90" s="57">
        <f t="shared" si="3"/>
        <v>0</v>
      </c>
      <c r="I90" s="42"/>
    </row>
    <row r="91" spans="1:9" s="16" customFormat="1" ht="39.75" customHeight="1">
      <c r="A91" s="50"/>
      <c r="B91" s="49" t="s">
        <v>389</v>
      </c>
      <c r="C91" s="50" t="s">
        <v>388</v>
      </c>
      <c r="D91" s="61">
        <v>125</v>
      </c>
      <c r="E91" s="61">
        <v>0</v>
      </c>
      <c r="F91" s="61">
        <v>0</v>
      </c>
      <c r="G91" s="57">
        <f t="shared" si="2"/>
        <v>0</v>
      </c>
      <c r="H91" s="57">
        <v>0</v>
      </c>
      <c r="I91" s="42"/>
    </row>
    <row r="92" spans="1:9" s="16" customFormat="1" ht="33.75" customHeight="1">
      <c r="A92" s="50"/>
      <c r="B92" s="49" t="s">
        <v>391</v>
      </c>
      <c r="C92" s="50" t="s">
        <v>390</v>
      </c>
      <c r="D92" s="61">
        <v>125</v>
      </c>
      <c r="E92" s="61">
        <v>21.9</v>
      </c>
      <c r="F92" s="61">
        <v>0</v>
      </c>
      <c r="G92" s="57">
        <f t="shared" si="2"/>
        <v>0</v>
      </c>
      <c r="H92" s="57">
        <f t="shared" si="3"/>
        <v>0</v>
      </c>
      <c r="I92" s="42"/>
    </row>
    <row r="93" spans="1:9" s="16" customFormat="1" ht="30.75" customHeight="1">
      <c r="A93" s="50"/>
      <c r="B93" s="49" t="s">
        <v>393</v>
      </c>
      <c r="C93" s="50" t="s">
        <v>392</v>
      </c>
      <c r="D93" s="61">
        <v>400</v>
      </c>
      <c r="E93" s="61">
        <v>70</v>
      </c>
      <c r="F93" s="61">
        <v>0</v>
      </c>
      <c r="G93" s="57">
        <f t="shared" si="2"/>
        <v>0</v>
      </c>
      <c r="H93" s="57">
        <f t="shared" si="3"/>
        <v>0</v>
      </c>
      <c r="I93" s="42"/>
    </row>
    <row r="94" spans="1:9" s="16" customFormat="1" ht="34.5" customHeight="1">
      <c r="A94" s="50"/>
      <c r="B94" s="49" t="s">
        <v>395</v>
      </c>
      <c r="C94" s="50" t="s">
        <v>394</v>
      </c>
      <c r="D94" s="61">
        <v>225</v>
      </c>
      <c r="E94" s="61">
        <v>39.4</v>
      </c>
      <c r="F94" s="61">
        <v>0</v>
      </c>
      <c r="G94" s="57">
        <f t="shared" si="2"/>
        <v>0</v>
      </c>
      <c r="H94" s="57">
        <f t="shared" si="3"/>
        <v>0</v>
      </c>
      <c r="I94" s="42"/>
    </row>
    <row r="95" spans="1:9" s="16" customFormat="1" ht="31.5" customHeight="1">
      <c r="A95" s="50"/>
      <c r="B95" s="49" t="s">
        <v>397</v>
      </c>
      <c r="C95" s="50" t="s">
        <v>396</v>
      </c>
      <c r="D95" s="61">
        <v>8900</v>
      </c>
      <c r="E95" s="61">
        <v>3310</v>
      </c>
      <c r="F95" s="61">
        <v>0</v>
      </c>
      <c r="G95" s="57">
        <f t="shared" si="2"/>
        <v>0</v>
      </c>
      <c r="H95" s="57">
        <f t="shared" si="3"/>
        <v>0</v>
      </c>
      <c r="I95" s="42"/>
    </row>
    <row r="96" spans="1:9" s="16" customFormat="1" ht="39.75" customHeight="1">
      <c r="A96" s="50"/>
      <c r="B96" s="49" t="s">
        <v>399</v>
      </c>
      <c r="C96" s="50" t="s">
        <v>398</v>
      </c>
      <c r="D96" s="61">
        <v>14691.9</v>
      </c>
      <c r="E96" s="61">
        <v>6111.5</v>
      </c>
      <c r="F96" s="61">
        <v>5500</v>
      </c>
      <c r="G96" s="57">
        <f aca="true" t="shared" si="4" ref="G96:G123">F96/D96</f>
        <v>0.37435593762549435</v>
      </c>
      <c r="H96" s="57">
        <f aca="true" t="shared" si="5" ref="H96:H123">F96/E96</f>
        <v>0.8999427309171234</v>
      </c>
      <c r="I96" s="42"/>
    </row>
    <row r="97" spans="1:9" s="16" customFormat="1" ht="57" customHeight="1">
      <c r="A97" s="50"/>
      <c r="B97" s="49" t="s">
        <v>401</v>
      </c>
      <c r="C97" s="50" t="s">
        <v>400</v>
      </c>
      <c r="D97" s="61">
        <v>2500</v>
      </c>
      <c r="E97" s="61">
        <v>0</v>
      </c>
      <c r="F97" s="61">
        <v>0</v>
      </c>
      <c r="G97" s="57">
        <f t="shared" si="4"/>
        <v>0</v>
      </c>
      <c r="H97" s="57">
        <v>0</v>
      </c>
      <c r="I97" s="42"/>
    </row>
    <row r="98" spans="1:9" s="16" customFormat="1" ht="34.5" customHeight="1">
      <c r="A98" s="50"/>
      <c r="B98" s="49" t="s">
        <v>403</v>
      </c>
      <c r="C98" s="50" t="s">
        <v>402</v>
      </c>
      <c r="D98" s="61">
        <v>100</v>
      </c>
      <c r="E98" s="61">
        <v>17.5</v>
      </c>
      <c r="F98" s="61">
        <v>0</v>
      </c>
      <c r="G98" s="57">
        <f t="shared" si="4"/>
        <v>0</v>
      </c>
      <c r="H98" s="57">
        <f t="shared" si="5"/>
        <v>0</v>
      </c>
      <c r="I98" s="42"/>
    </row>
    <row r="99" spans="1:9" s="16" customFormat="1" ht="38.25" customHeight="1">
      <c r="A99" s="50"/>
      <c r="B99" s="49" t="s">
        <v>405</v>
      </c>
      <c r="C99" s="50" t="s">
        <v>404</v>
      </c>
      <c r="D99" s="61">
        <v>5200</v>
      </c>
      <c r="E99" s="61">
        <v>1630.4</v>
      </c>
      <c r="F99" s="61">
        <v>1461.3</v>
      </c>
      <c r="G99" s="57">
        <f t="shared" si="4"/>
        <v>0.28101923076923074</v>
      </c>
      <c r="H99" s="57">
        <f t="shared" si="5"/>
        <v>0.896283120706575</v>
      </c>
      <c r="I99" s="42"/>
    </row>
    <row r="100" spans="1:9" s="16" customFormat="1" ht="53.25" customHeight="1">
      <c r="A100" s="50"/>
      <c r="B100" s="49" t="s">
        <v>407</v>
      </c>
      <c r="C100" s="50" t="s">
        <v>406</v>
      </c>
      <c r="D100" s="61">
        <v>1350</v>
      </c>
      <c r="E100" s="61">
        <v>663</v>
      </c>
      <c r="F100" s="61">
        <v>461</v>
      </c>
      <c r="G100" s="57">
        <f t="shared" si="4"/>
        <v>0.3414814814814815</v>
      </c>
      <c r="H100" s="57">
        <f t="shared" si="5"/>
        <v>0.6953242835595776</v>
      </c>
      <c r="I100" s="42"/>
    </row>
    <row r="101" spans="1:9" s="16" customFormat="1" ht="41.25" customHeight="1">
      <c r="A101" s="50"/>
      <c r="B101" s="49" t="s">
        <v>409</v>
      </c>
      <c r="C101" s="50" t="s">
        <v>408</v>
      </c>
      <c r="D101" s="61">
        <v>15</v>
      </c>
      <c r="E101" s="61">
        <v>10.5</v>
      </c>
      <c r="F101" s="61">
        <v>0</v>
      </c>
      <c r="G101" s="57">
        <f t="shared" si="4"/>
        <v>0</v>
      </c>
      <c r="H101" s="57">
        <f t="shared" si="5"/>
        <v>0</v>
      </c>
      <c r="I101" s="42"/>
    </row>
    <row r="102" spans="1:9" s="16" customFormat="1" ht="32.25" customHeight="1">
      <c r="A102" s="50"/>
      <c r="B102" s="49" t="s">
        <v>411</v>
      </c>
      <c r="C102" s="50" t="s">
        <v>410</v>
      </c>
      <c r="D102" s="61">
        <v>100</v>
      </c>
      <c r="E102" s="61">
        <v>0</v>
      </c>
      <c r="F102" s="61">
        <v>0</v>
      </c>
      <c r="G102" s="57">
        <f t="shared" si="4"/>
        <v>0</v>
      </c>
      <c r="H102" s="57">
        <v>0</v>
      </c>
      <c r="I102" s="42"/>
    </row>
    <row r="103" spans="1:9" s="16" customFormat="1" ht="38.25" customHeight="1">
      <c r="A103" s="50"/>
      <c r="B103" s="49" t="s">
        <v>413</v>
      </c>
      <c r="C103" s="50" t="s">
        <v>412</v>
      </c>
      <c r="D103" s="61">
        <v>500</v>
      </c>
      <c r="E103" s="61">
        <v>87.5</v>
      </c>
      <c r="F103" s="61">
        <v>0</v>
      </c>
      <c r="G103" s="57">
        <f t="shared" si="4"/>
        <v>0</v>
      </c>
      <c r="H103" s="57">
        <f t="shared" si="5"/>
        <v>0</v>
      </c>
      <c r="I103" s="42"/>
    </row>
    <row r="104" spans="1:9" s="16" customFormat="1" ht="74.25" customHeight="1">
      <c r="A104" s="50"/>
      <c r="B104" s="54" t="s">
        <v>314</v>
      </c>
      <c r="C104" s="50" t="s">
        <v>315</v>
      </c>
      <c r="D104" s="96">
        <f>D105+D106</f>
        <v>8588.4</v>
      </c>
      <c r="E104" s="96">
        <f>E105+E106</f>
        <v>114</v>
      </c>
      <c r="F104" s="96">
        <f>F105+F106</f>
        <v>0</v>
      </c>
      <c r="G104" s="57">
        <f t="shared" si="4"/>
        <v>0</v>
      </c>
      <c r="H104" s="57">
        <f t="shared" si="5"/>
        <v>0</v>
      </c>
      <c r="I104" s="42"/>
    </row>
    <row r="105" spans="1:9" s="16" customFormat="1" ht="81.75" customHeight="1">
      <c r="A105" s="50"/>
      <c r="B105" s="49" t="s">
        <v>527</v>
      </c>
      <c r="C105" s="50" t="s">
        <v>526</v>
      </c>
      <c r="D105" s="96">
        <v>380</v>
      </c>
      <c r="E105" s="96">
        <v>114</v>
      </c>
      <c r="F105" s="96">
        <f>F106</f>
        <v>0</v>
      </c>
      <c r="G105" s="57">
        <f t="shared" si="4"/>
        <v>0</v>
      </c>
      <c r="H105" s="57">
        <f t="shared" si="5"/>
        <v>0</v>
      </c>
      <c r="I105" s="42"/>
    </row>
    <row r="106" spans="1:9" s="16" customFormat="1" ht="51" customHeight="1">
      <c r="A106" s="50"/>
      <c r="B106" s="49" t="s">
        <v>529</v>
      </c>
      <c r="C106" s="50" t="s">
        <v>528</v>
      </c>
      <c r="D106" s="96">
        <f>D107+D108+D109</f>
        <v>8208.4</v>
      </c>
      <c r="E106" s="96">
        <f>E107+E108+E109</f>
        <v>0</v>
      </c>
      <c r="F106" s="96">
        <f>F107+F108+F109</f>
        <v>0</v>
      </c>
      <c r="G106" s="57">
        <f t="shared" si="4"/>
        <v>0</v>
      </c>
      <c r="H106" s="57">
        <v>0</v>
      </c>
      <c r="I106" s="42"/>
    </row>
    <row r="107" spans="1:9" s="16" customFormat="1" ht="53.25" customHeight="1">
      <c r="A107" s="50"/>
      <c r="B107" s="49" t="s">
        <v>518</v>
      </c>
      <c r="C107" s="51" t="s">
        <v>517</v>
      </c>
      <c r="D107" s="96">
        <v>162.5</v>
      </c>
      <c r="E107" s="96">
        <v>0</v>
      </c>
      <c r="F107" s="96">
        <v>0</v>
      </c>
      <c r="G107" s="57">
        <f t="shared" si="4"/>
        <v>0</v>
      </c>
      <c r="H107" s="57">
        <v>0</v>
      </c>
      <c r="I107" s="42"/>
    </row>
    <row r="108" spans="1:9" s="16" customFormat="1" ht="52.5" customHeight="1">
      <c r="A108" s="50"/>
      <c r="B108" s="49" t="s">
        <v>519</v>
      </c>
      <c r="C108" s="51" t="s">
        <v>517</v>
      </c>
      <c r="D108" s="96">
        <v>7963.8</v>
      </c>
      <c r="E108" s="96">
        <v>0</v>
      </c>
      <c r="F108" s="96">
        <v>0</v>
      </c>
      <c r="G108" s="57">
        <f t="shared" si="4"/>
        <v>0</v>
      </c>
      <c r="H108" s="57">
        <v>0</v>
      </c>
      <c r="I108" s="42"/>
    </row>
    <row r="109" spans="1:9" s="16" customFormat="1" ht="51" customHeight="1">
      <c r="A109" s="50"/>
      <c r="B109" s="49" t="s">
        <v>520</v>
      </c>
      <c r="C109" s="51" t="s">
        <v>517</v>
      </c>
      <c r="D109" s="96">
        <v>82.1</v>
      </c>
      <c r="E109" s="96">
        <v>0</v>
      </c>
      <c r="F109" s="96">
        <v>0</v>
      </c>
      <c r="G109" s="57">
        <f t="shared" si="4"/>
        <v>0</v>
      </c>
      <c r="H109" s="57">
        <v>0</v>
      </c>
      <c r="I109" s="42"/>
    </row>
    <row r="110" spans="1:9" s="11" customFormat="1" ht="21.75" customHeight="1" hidden="1">
      <c r="A110" s="59" t="s">
        <v>37</v>
      </c>
      <c r="B110" s="54" t="s">
        <v>38</v>
      </c>
      <c r="C110" s="59"/>
      <c r="D110" s="56">
        <f>D111</f>
        <v>0</v>
      </c>
      <c r="E110" s="56">
        <f>E111</f>
        <v>0</v>
      </c>
      <c r="F110" s="56">
        <f>F111</f>
        <v>0</v>
      </c>
      <c r="G110" s="57" t="e">
        <f t="shared" si="4"/>
        <v>#DIV/0!</v>
      </c>
      <c r="H110" s="57" t="e">
        <f t="shared" si="5"/>
        <v>#DIV/0!</v>
      </c>
      <c r="I110" s="43"/>
    </row>
    <row r="111" spans="1:9" s="16" customFormat="1" ht="37.5" customHeight="1" hidden="1">
      <c r="A111" s="50" t="s">
        <v>230</v>
      </c>
      <c r="B111" s="49" t="s">
        <v>231</v>
      </c>
      <c r="C111" s="50"/>
      <c r="D111" s="61">
        <v>0</v>
      </c>
      <c r="E111" s="61">
        <v>0</v>
      </c>
      <c r="F111" s="61">
        <v>0</v>
      </c>
      <c r="G111" s="57" t="e">
        <f t="shared" si="4"/>
        <v>#DIV/0!</v>
      </c>
      <c r="H111" s="57" t="e">
        <f t="shared" si="5"/>
        <v>#DIV/0!</v>
      </c>
      <c r="I111" s="42"/>
    </row>
    <row r="112" spans="1:8" ht="20.25" customHeight="1">
      <c r="A112" s="59">
        <v>1000</v>
      </c>
      <c r="B112" s="54" t="s">
        <v>49</v>
      </c>
      <c r="C112" s="59"/>
      <c r="D112" s="56">
        <f>D113+D114</f>
        <v>405</v>
      </c>
      <c r="E112" s="56">
        <f>E113+E114</f>
        <v>100.39999999999999</v>
      </c>
      <c r="F112" s="56">
        <f>F113+F114</f>
        <v>92.8</v>
      </c>
      <c r="G112" s="57">
        <f t="shared" si="4"/>
        <v>0.22913580246913579</v>
      </c>
      <c r="H112" s="57">
        <f t="shared" si="5"/>
        <v>0.9243027888446216</v>
      </c>
    </row>
    <row r="113" spans="1:8" ht="39.75" customHeight="1">
      <c r="A113" s="55">
        <v>1001</v>
      </c>
      <c r="B113" s="58" t="s">
        <v>167</v>
      </c>
      <c r="C113" s="55" t="s">
        <v>50</v>
      </c>
      <c r="D113" s="52">
        <v>353.7</v>
      </c>
      <c r="E113" s="52">
        <v>87.6</v>
      </c>
      <c r="F113" s="52">
        <v>80</v>
      </c>
      <c r="G113" s="57">
        <f t="shared" si="4"/>
        <v>0.22618037885213457</v>
      </c>
      <c r="H113" s="57">
        <f t="shared" si="5"/>
        <v>0.9132420091324202</v>
      </c>
    </row>
    <row r="114" spans="1:8" ht="39.75" customHeight="1">
      <c r="A114" s="55" t="s">
        <v>51</v>
      </c>
      <c r="B114" s="58" t="s">
        <v>336</v>
      </c>
      <c r="C114" s="55" t="s">
        <v>51</v>
      </c>
      <c r="D114" s="52">
        <v>51.3</v>
      </c>
      <c r="E114" s="52">
        <v>12.8</v>
      </c>
      <c r="F114" s="52">
        <v>12.8</v>
      </c>
      <c r="G114" s="57">
        <f t="shared" si="4"/>
        <v>0.24951267056530216</v>
      </c>
      <c r="H114" s="57">
        <f t="shared" si="5"/>
        <v>1</v>
      </c>
    </row>
    <row r="115" spans="1:8" ht="29.25" customHeight="1">
      <c r="A115" s="59" t="s">
        <v>53</v>
      </c>
      <c r="B115" s="54" t="s">
        <v>111</v>
      </c>
      <c r="C115" s="59"/>
      <c r="D115" s="56">
        <f>D116</f>
        <v>33349.9</v>
      </c>
      <c r="E115" s="56">
        <f>E116</f>
        <v>11917.3</v>
      </c>
      <c r="F115" s="56">
        <f>F116</f>
        <v>9231.9</v>
      </c>
      <c r="G115" s="57">
        <f t="shared" si="4"/>
        <v>0.2768194207478883</v>
      </c>
      <c r="H115" s="57">
        <f t="shared" si="5"/>
        <v>0.7746637241657087</v>
      </c>
    </row>
    <row r="116" spans="1:8" ht="37.5" customHeight="1">
      <c r="A116" s="55" t="s">
        <v>54</v>
      </c>
      <c r="B116" s="58" t="s">
        <v>337</v>
      </c>
      <c r="C116" s="55" t="s">
        <v>54</v>
      </c>
      <c r="D116" s="52">
        <v>33349.9</v>
      </c>
      <c r="E116" s="52">
        <v>11917.3</v>
      </c>
      <c r="F116" s="52">
        <v>9231.9</v>
      </c>
      <c r="G116" s="57">
        <f t="shared" si="4"/>
        <v>0.2768194207478883</v>
      </c>
      <c r="H116" s="57">
        <f t="shared" si="5"/>
        <v>0.7746637241657087</v>
      </c>
    </row>
    <row r="117" spans="1:8" ht="20.25" customHeight="1">
      <c r="A117" s="59" t="s">
        <v>115</v>
      </c>
      <c r="B117" s="54" t="s">
        <v>116</v>
      </c>
      <c r="C117" s="59"/>
      <c r="D117" s="56">
        <f>D118</f>
        <v>90</v>
      </c>
      <c r="E117" s="56">
        <f>E118</f>
        <v>45</v>
      </c>
      <c r="F117" s="56">
        <f>F118</f>
        <v>36.9</v>
      </c>
      <c r="G117" s="57">
        <f t="shared" si="4"/>
        <v>0.41</v>
      </c>
      <c r="H117" s="57">
        <f t="shared" si="5"/>
        <v>0.82</v>
      </c>
    </row>
    <row r="118" spans="1:8" ht="18.75" customHeight="1">
      <c r="A118" s="55" t="s">
        <v>117</v>
      </c>
      <c r="B118" s="58" t="s">
        <v>118</v>
      </c>
      <c r="C118" s="55" t="s">
        <v>117</v>
      </c>
      <c r="D118" s="52">
        <v>90</v>
      </c>
      <c r="E118" s="52">
        <v>45</v>
      </c>
      <c r="F118" s="52">
        <v>36.9</v>
      </c>
      <c r="G118" s="57">
        <f t="shared" si="4"/>
        <v>0.41</v>
      </c>
      <c r="H118" s="57">
        <f t="shared" si="5"/>
        <v>0.82</v>
      </c>
    </row>
    <row r="119" spans="1:8" ht="25.5" customHeight="1" hidden="1">
      <c r="A119" s="59"/>
      <c r="B119" s="54" t="s">
        <v>84</v>
      </c>
      <c r="C119" s="59"/>
      <c r="D119" s="56">
        <f>D120+D121+D122</f>
        <v>0</v>
      </c>
      <c r="E119" s="56">
        <f>E120+E121+E122</f>
        <v>0</v>
      </c>
      <c r="F119" s="56">
        <f>F120+F121+F122</f>
        <v>0</v>
      </c>
      <c r="G119" s="57" t="e">
        <f t="shared" si="4"/>
        <v>#DIV/0!</v>
      </c>
      <c r="H119" s="57" t="e">
        <f t="shared" si="5"/>
        <v>#DIV/0!</v>
      </c>
    </row>
    <row r="120" spans="1:9" s="16" customFormat="1" ht="30" customHeight="1" hidden="1">
      <c r="A120" s="50"/>
      <c r="B120" s="49" t="s">
        <v>85</v>
      </c>
      <c r="C120" s="50" t="s">
        <v>154</v>
      </c>
      <c r="D120" s="61">
        <v>0</v>
      </c>
      <c r="E120" s="61">
        <v>0</v>
      </c>
      <c r="F120" s="61">
        <v>0</v>
      </c>
      <c r="G120" s="57" t="e">
        <f t="shared" si="4"/>
        <v>#DIV/0!</v>
      </c>
      <c r="H120" s="57" t="e">
        <f t="shared" si="5"/>
        <v>#DIV/0!</v>
      </c>
      <c r="I120" s="42"/>
    </row>
    <row r="121" spans="1:9" s="16" customFormat="1" ht="106.5" customHeight="1" hidden="1">
      <c r="A121" s="50"/>
      <c r="B121" s="100" t="s">
        <v>0</v>
      </c>
      <c r="C121" s="50" t="s">
        <v>143</v>
      </c>
      <c r="D121" s="61">
        <v>0</v>
      </c>
      <c r="E121" s="61">
        <v>0</v>
      </c>
      <c r="F121" s="61">
        <v>0</v>
      </c>
      <c r="G121" s="57" t="e">
        <f t="shared" si="4"/>
        <v>#DIV/0!</v>
      </c>
      <c r="H121" s="57" t="e">
        <f t="shared" si="5"/>
        <v>#DIV/0!</v>
      </c>
      <c r="I121" s="42"/>
    </row>
    <row r="122" spans="1:9" s="16" customFormat="1" ht="91.5" customHeight="1" hidden="1">
      <c r="A122" s="50"/>
      <c r="B122" s="100" t="s">
        <v>1</v>
      </c>
      <c r="C122" s="50" t="s">
        <v>144</v>
      </c>
      <c r="D122" s="61">
        <v>0</v>
      </c>
      <c r="E122" s="61">
        <v>0</v>
      </c>
      <c r="F122" s="61">
        <v>0</v>
      </c>
      <c r="G122" s="57" t="e">
        <f t="shared" si="4"/>
        <v>#DIV/0!</v>
      </c>
      <c r="H122" s="57" t="e">
        <f t="shared" si="5"/>
        <v>#DIV/0!</v>
      </c>
      <c r="I122" s="42"/>
    </row>
    <row r="123" spans="1:8" ht="27" customHeight="1">
      <c r="A123" s="55"/>
      <c r="B123" s="54" t="s">
        <v>55</v>
      </c>
      <c r="C123" s="59"/>
      <c r="D123" s="56">
        <f>D31+D44+D52+D73+D112+D117+D119+D110+D115</f>
        <v>105695.30000000002</v>
      </c>
      <c r="E123" s="56">
        <f>E31+E44+E52+E73+E112+E117+E119+E110+E115</f>
        <v>27183.5</v>
      </c>
      <c r="F123" s="56">
        <f>F31+F44+F52+F73+F112+F117+F119+F110+F115</f>
        <v>17577.1</v>
      </c>
      <c r="G123" s="57">
        <f t="shared" si="4"/>
        <v>0.16629973139770637</v>
      </c>
      <c r="H123" s="57">
        <f t="shared" si="5"/>
        <v>0.646609156289661</v>
      </c>
    </row>
    <row r="124" spans="1:8" ht="18.75">
      <c r="A124" s="101"/>
      <c r="B124" s="58" t="s">
        <v>70</v>
      </c>
      <c r="C124" s="55"/>
      <c r="D124" s="81">
        <f>D119</f>
        <v>0</v>
      </c>
      <c r="E124" s="81">
        <f>E119</f>
        <v>0</v>
      </c>
      <c r="F124" s="81">
        <f>F119</f>
        <v>0</v>
      </c>
      <c r="G124" s="57">
        <v>0</v>
      </c>
      <c r="H124" s="57">
        <v>0</v>
      </c>
    </row>
    <row r="127" spans="2:6" ht="18">
      <c r="B127" s="86" t="s">
        <v>281</v>
      </c>
      <c r="C127" s="87"/>
      <c r="F127" s="85">
        <v>18881.7</v>
      </c>
    </row>
    <row r="128" spans="2:3" ht="18">
      <c r="B128" s="86"/>
      <c r="C128" s="87"/>
    </row>
    <row r="129" spans="2:3" ht="18" hidden="1">
      <c r="B129" s="86" t="s">
        <v>71</v>
      </c>
      <c r="C129" s="87"/>
    </row>
    <row r="130" spans="2:3" ht="18" hidden="1">
      <c r="B130" s="86" t="s">
        <v>72</v>
      </c>
      <c r="C130" s="87"/>
    </row>
    <row r="131" spans="2:3" ht="18" hidden="1">
      <c r="B131" s="86"/>
      <c r="C131" s="87"/>
    </row>
    <row r="132" spans="2:3" ht="18" hidden="1">
      <c r="B132" s="86" t="s">
        <v>73</v>
      </c>
      <c r="C132" s="87"/>
    </row>
    <row r="133" spans="2:3" ht="18" hidden="1">
      <c r="B133" s="86" t="s">
        <v>74</v>
      </c>
      <c r="C133" s="87"/>
    </row>
    <row r="134" spans="2:3" ht="18" hidden="1">
      <c r="B134" s="86"/>
      <c r="C134" s="87"/>
    </row>
    <row r="135" spans="2:3" ht="18" hidden="1">
      <c r="B135" s="86" t="s">
        <v>75</v>
      </c>
      <c r="C135" s="87"/>
    </row>
    <row r="136" spans="2:3" ht="18" hidden="1">
      <c r="B136" s="86" t="s">
        <v>76</v>
      </c>
      <c r="C136" s="87"/>
    </row>
    <row r="137" spans="2:3" ht="18" hidden="1">
      <c r="B137" s="86"/>
      <c r="C137" s="87"/>
    </row>
    <row r="138" spans="2:3" ht="18" hidden="1">
      <c r="B138" s="86" t="s">
        <v>77</v>
      </c>
      <c r="C138" s="87"/>
    </row>
    <row r="139" spans="2:3" ht="18" hidden="1">
      <c r="B139" s="86" t="s">
        <v>78</v>
      </c>
      <c r="C139" s="87"/>
    </row>
    <row r="140" spans="2:3" ht="18" hidden="1">
      <c r="B140" s="86"/>
      <c r="C140" s="87"/>
    </row>
    <row r="141" spans="2:3" ht="18" hidden="1">
      <c r="B141" s="86"/>
      <c r="C141" s="87"/>
    </row>
    <row r="142" spans="2:8" ht="18">
      <c r="B142" s="86" t="s">
        <v>79</v>
      </c>
      <c r="C142" s="87"/>
      <c r="E142" s="84"/>
      <c r="F142" s="84">
        <f>F127+F26-F123</f>
        <v>19051.500000000007</v>
      </c>
      <c r="H142" s="84"/>
    </row>
    <row r="145" spans="2:3" ht="18">
      <c r="B145" s="86" t="s">
        <v>80</v>
      </c>
      <c r="C145" s="87"/>
    </row>
    <row r="146" spans="2:3" ht="18">
      <c r="B146" s="86" t="s">
        <v>81</v>
      </c>
      <c r="C146" s="87"/>
    </row>
    <row r="147" spans="2:3" ht="18">
      <c r="B147" s="86" t="s">
        <v>82</v>
      </c>
      <c r="C147" s="87"/>
    </row>
  </sheetData>
  <sheetProtection/>
  <mergeCells count="17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C2:C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104"/>
  <sheetViews>
    <sheetView zoomScalePageLayoutView="0" workbookViewId="0" topLeftCell="A33">
      <selection activeCell="C33" sqref="C1:C16384"/>
    </sheetView>
  </sheetViews>
  <sheetFormatPr defaultColWidth="9.140625" defaultRowHeight="12.75"/>
  <cols>
    <col min="1" max="1" width="6.7109375" style="1" customWidth="1"/>
    <col min="2" max="2" width="37.421875" style="82" customWidth="1"/>
    <col min="3" max="3" width="11.8515625" style="117" hidden="1" customWidth="1"/>
    <col min="4" max="4" width="11.7109375" style="85" customWidth="1"/>
    <col min="5" max="5" width="10.7109375" style="85" customWidth="1"/>
    <col min="6" max="6" width="14.00390625" style="85" customWidth="1"/>
    <col min="7" max="7" width="11.140625" style="85" customWidth="1"/>
    <col min="8" max="8" width="12.7109375" style="85" customWidth="1"/>
    <col min="9" max="9" width="12.57421875" style="38" customWidth="1"/>
    <col min="10" max="16384" width="9.140625" style="1" customWidth="1"/>
  </cols>
  <sheetData>
    <row r="1" spans="1:9" s="7" customFormat="1" ht="67.5" customHeight="1">
      <c r="A1" s="190" t="s">
        <v>501</v>
      </c>
      <c r="B1" s="190"/>
      <c r="C1" s="190"/>
      <c r="D1" s="190"/>
      <c r="E1" s="190"/>
      <c r="F1" s="190"/>
      <c r="G1" s="190"/>
      <c r="H1" s="190"/>
      <c r="I1" s="44"/>
    </row>
    <row r="2" spans="1:8" ht="12.75" customHeight="1">
      <c r="A2" s="102"/>
      <c r="B2" s="178" t="s">
        <v>2</v>
      </c>
      <c r="C2" s="103"/>
      <c r="D2" s="189" t="s">
        <v>3</v>
      </c>
      <c r="E2" s="178" t="s">
        <v>341</v>
      </c>
      <c r="F2" s="189" t="s">
        <v>4</v>
      </c>
      <c r="G2" s="178" t="s">
        <v>268</v>
      </c>
      <c r="H2" s="178" t="s">
        <v>343</v>
      </c>
    </row>
    <row r="3" spans="1:8" ht="34.5" customHeight="1">
      <c r="A3" s="104"/>
      <c r="B3" s="179"/>
      <c r="C3" s="105"/>
      <c r="D3" s="189"/>
      <c r="E3" s="179"/>
      <c r="F3" s="189"/>
      <c r="G3" s="179"/>
      <c r="H3" s="179"/>
    </row>
    <row r="4" spans="1:8" ht="21" customHeight="1">
      <c r="A4" s="104"/>
      <c r="B4" s="54" t="s">
        <v>69</v>
      </c>
      <c r="C4" s="106"/>
      <c r="D4" s="56">
        <f>D5+D6+D7+D8+D9+D10+D11+D12+D13+D14+D15+D16+D17+D18+D19+D20</f>
        <v>4579</v>
      </c>
      <c r="E4" s="56">
        <f>E5+E6+E7+E8+E9+E10+E11+E12+E13+E14+E15+E16+E17+E18+E19+E20</f>
        <v>1059</v>
      </c>
      <c r="F4" s="56">
        <f>F5+F6+F7+F8+F9+F10+F11+F12+F13+F14+F15+F16+F17+F18+F19+F20</f>
        <v>331.59999999999997</v>
      </c>
      <c r="G4" s="57">
        <f>F4/D4</f>
        <v>0.07241755841886874</v>
      </c>
      <c r="H4" s="57">
        <f>F4/E4</f>
        <v>0.3131255901794145</v>
      </c>
    </row>
    <row r="5" spans="1:8" ht="18.75">
      <c r="A5" s="104"/>
      <c r="B5" s="58" t="s">
        <v>321</v>
      </c>
      <c r="C5" s="107"/>
      <c r="D5" s="52">
        <v>259</v>
      </c>
      <c r="E5" s="52">
        <v>50</v>
      </c>
      <c r="F5" s="52">
        <v>65.7</v>
      </c>
      <c r="G5" s="57">
        <f aca="true" t="shared" si="0" ref="G5:G26">F5/D5</f>
        <v>0.2536679536679537</v>
      </c>
      <c r="H5" s="57">
        <f aca="true" t="shared" si="1" ref="H5:H26">F5/E5</f>
        <v>1.314</v>
      </c>
    </row>
    <row r="6" spans="1:8" ht="18.75" hidden="1">
      <c r="A6" s="104"/>
      <c r="B6" s="58" t="s">
        <v>184</v>
      </c>
      <c r="C6" s="107"/>
      <c r="D6" s="52">
        <v>0</v>
      </c>
      <c r="E6" s="52">
        <v>0</v>
      </c>
      <c r="F6" s="52">
        <v>0</v>
      </c>
      <c r="G6" s="57" t="e">
        <f t="shared" si="0"/>
        <v>#DIV/0!</v>
      </c>
      <c r="H6" s="57" t="e">
        <f t="shared" si="1"/>
        <v>#DIV/0!</v>
      </c>
    </row>
    <row r="7" spans="1:8" ht="18.75">
      <c r="A7" s="104"/>
      <c r="B7" s="58" t="s">
        <v>6</v>
      </c>
      <c r="C7" s="107"/>
      <c r="D7" s="52">
        <v>1434</v>
      </c>
      <c r="E7" s="52">
        <v>800</v>
      </c>
      <c r="F7" s="52">
        <v>21.8</v>
      </c>
      <c r="G7" s="57">
        <f t="shared" si="0"/>
        <v>0.015202231520223153</v>
      </c>
      <c r="H7" s="57">
        <f t="shared" si="1"/>
        <v>0.02725</v>
      </c>
    </row>
    <row r="8" spans="1:8" ht="24" customHeight="1">
      <c r="A8" s="104"/>
      <c r="B8" s="58" t="s">
        <v>332</v>
      </c>
      <c r="C8" s="107"/>
      <c r="D8" s="52">
        <v>116</v>
      </c>
      <c r="E8" s="52">
        <v>5</v>
      </c>
      <c r="F8" s="52">
        <v>13.9</v>
      </c>
      <c r="G8" s="57">
        <f t="shared" si="0"/>
        <v>0.11982758620689656</v>
      </c>
      <c r="H8" s="57">
        <f t="shared" si="1"/>
        <v>2.7800000000000002</v>
      </c>
    </row>
    <row r="9" spans="1:8" ht="18.75">
      <c r="A9" s="104"/>
      <c r="B9" s="58" t="s">
        <v>8</v>
      </c>
      <c r="C9" s="107"/>
      <c r="D9" s="52">
        <v>2750</v>
      </c>
      <c r="E9" s="52">
        <v>200</v>
      </c>
      <c r="F9" s="52">
        <v>215.5</v>
      </c>
      <c r="G9" s="57">
        <f t="shared" si="0"/>
        <v>0.07836363636363636</v>
      </c>
      <c r="H9" s="57">
        <f t="shared" si="1"/>
        <v>1.0775</v>
      </c>
    </row>
    <row r="10" spans="1:8" ht="18.75">
      <c r="A10" s="104"/>
      <c r="B10" s="58" t="s">
        <v>324</v>
      </c>
      <c r="C10" s="107"/>
      <c r="D10" s="52">
        <v>15</v>
      </c>
      <c r="E10" s="52">
        <v>3</v>
      </c>
      <c r="F10" s="52">
        <v>10.2</v>
      </c>
      <c r="G10" s="57">
        <f t="shared" si="0"/>
        <v>0.6799999999999999</v>
      </c>
      <c r="H10" s="57">
        <f t="shared" si="1"/>
        <v>3.4</v>
      </c>
    </row>
    <row r="11" spans="1:8" ht="31.5" hidden="1">
      <c r="A11" s="104"/>
      <c r="B11" s="58" t="s">
        <v>9</v>
      </c>
      <c r="C11" s="107"/>
      <c r="D11" s="52">
        <v>0</v>
      </c>
      <c r="E11" s="52">
        <v>0</v>
      </c>
      <c r="F11" s="52">
        <v>0</v>
      </c>
      <c r="G11" s="57" t="e">
        <f t="shared" si="0"/>
        <v>#DIV/0!</v>
      </c>
      <c r="H11" s="57" t="e">
        <f t="shared" si="1"/>
        <v>#DIV/0!</v>
      </c>
    </row>
    <row r="12" spans="1:8" ht="18.75" hidden="1">
      <c r="A12" s="104"/>
      <c r="B12" s="58" t="s">
        <v>10</v>
      </c>
      <c r="C12" s="107"/>
      <c r="D12" s="52">
        <v>0</v>
      </c>
      <c r="E12" s="52">
        <v>0</v>
      </c>
      <c r="F12" s="52">
        <v>0</v>
      </c>
      <c r="G12" s="57" t="e">
        <f t="shared" si="0"/>
        <v>#DIV/0!</v>
      </c>
      <c r="H12" s="57" t="e">
        <f t="shared" si="1"/>
        <v>#DIV/0!</v>
      </c>
    </row>
    <row r="13" spans="1:8" ht="18.75" hidden="1">
      <c r="A13" s="104"/>
      <c r="B13" s="58" t="s">
        <v>11</v>
      </c>
      <c r="C13" s="107"/>
      <c r="D13" s="52">
        <v>0</v>
      </c>
      <c r="E13" s="52">
        <v>0</v>
      </c>
      <c r="F13" s="52">
        <v>0</v>
      </c>
      <c r="G13" s="57" t="e">
        <f t="shared" si="0"/>
        <v>#DIV/0!</v>
      </c>
      <c r="H13" s="57" t="e">
        <f t="shared" si="1"/>
        <v>#DIV/0!</v>
      </c>
    </row>
    <row r="14" spans="1:8" ht="18.75" hidden="1">
      <c r="A14" s="104"/>
      <c r="B14" s="58" t="s">
        <v>13</v>
      </c>
      <c r="C14" s="107"/>
      <c r="D14" s="52">
        <v>0</v>
      </c>
      <c r="E14" s="52">
        <v>0</v>
      </c>
      <c r="F14" s="52">
        <v>0</v>
      </c>
      <c r="G14" s="57" t="e">
        <f t="shared" si="0"/>
        <v>#DIV/0!</v>
      </c>
      <c r="H14" s="57" t="e">
        <f t="shared" si="1"/>
        <v>#DIV/0!</v>
      </c>
    </row>
    <row r="15" spans="1:8" ht="18.75" hidden="1">
      <c r="A15" s="104"/>
      <c r="B15" s="58" t="s">
        <v>14</v>
      </c>
      <c r="C15" s="107"/>
      <c r="D15" s="52">
        <v>0</v>
      </c>
      <c r="E15" s="52">
        <v>0</v>
      </c>
      <c r="F15" s="52">
        <v>0</v>
      </c>
      <c r="G15" s="57" t="e">
        <f t="shared" si="0"/>
        <v>#DIV/0!</v>
      </c>
      <c r="H15" s="57" t="e">
        <f t="shared" si="1"/>
        <v>#DIV/0!</v>
      </c>
    </row>
    <row r="16" spans="1:8" ht="31.5" hidden="1">
      <c r="A16" s="104"/>
      <c r="B16" s="58" t="s">
        <v>15</v>
      </c>
      <c r="C16" s="107"/>
      <c r="D16" s="52">
        <v>0</v>
      </c>
      <c r="E16" s="52">
        <v>0</v>
      </c>
      <c r="F16" s="52">
        <v>0</v>
      </c>
      <c r="G16" s="57" t="e">
        <f t="shared" si="0"/>
        <v>#DIV/0!</v>
      </c>
      <c r="H16" s="57" t="e">
        <f t="shared" si="1"/>
        <v>#DIV/0!</v>
      </c>
    </row>
    <row r="17" spans="1:8" ht="31.5" hidden="1">
      <c r="A17" s="104"/>
      <c r="B17" s="58" t="s">
        <v>196</v>
      </c>
      <c r="C17" s="107"/>
      <c r="D17" s="52">
        <v>0</v>
      </c>
      <c r="E17" s="52">
        <v>0</v>
      </c>
      <c r="F17" s="52">
        <v>0</v>
      </c>
      <c r="G17" s="57" t="e">
        <f t="shared" si="0"/>
        <v>#DIV/0!</v>
      </c>
      <c r="H17" s="57" t="e">
        <f t="shared" si="1"/>
        <v>#DIV/0!</v>
      </c>
    </row>
    <row r="18" spans="1:8" ht="18.75" hidden="1">
      <c r="A18" s="104"/>
      <c r="B18" s="58" t="s">
        <v>100</v>
      </c>
      <c r="C18" s="107"/>
      <c r="D18" s="52">
        <v>0</v>
      </c>
      <c r="E18" s="52">
        <v>0</v>
      </c>
      <c r="F18" s="52">
        <v>0</v>
      </c>
      <c r="G18" s="57" t="e">
        <f t="shared" si="0"/>
        <v>#DIV/0!</v>
      </c>
      <c r="H18" s="57" t="e">
        <f t="shared" si="1"/>
        <v>#DIV/0!</v>
      </c>
    </row>
    <row r="19" spans="1:8" ht="18.75" hidden="1">
      <c r="A19" s="104"/>
      <c r="B19" s="58" t="s">
        <v>18</v>
      </c>
      <c r="C19" s="107"/>
      <c r="D19" s="52">
        <v>0</v>
      </c>
      <c r="E19" s="52">
        <v>0</v>
      </c>
      <c r="F19" s="52"/>
      <c r="G19" s="57" t="e">
        <f t="shared" si="0"/>
        <v>#DIV/0!</v>
      </c>
      <c r="H19" s="57" t="e">
        <f t="shared" si="1"/>
        <v>#DIV/0!</v>
      </c>
    </row>
    <row r="20" spans="1:8" ht="30.75" customHeight="1">
      <c r="A20" s="104"/>
      <c r="B20" s="58" t="s">
        <v>316</v>
      </c>
      <c r="C20" s="107"/>
      <c r="D20" s="52">
        <v>5</v>
      </c>
      <c r="E20" s="52">
        <v>1</v>
      </c>
      <c r="F20" s="52">
        <v>4.5</v>
      </c>
      <c r="G20" s="57">
        <f t="shared" si="0"/>
        <v>0.9</v>
      </c>
      <c r="H20" s="57">
        <f t="shared" si="1"/>
        <v>4.5</v>
      </c>
    </row>
    <row r="21" spans="1:8" ht="31.5">
      <c r="A21" s="104"/>
      <c r="B21" s="54" t="s">
        <v>68</v>
      </c>
      <c r="C21" s="108"/>
      <c r="D21" s="52">
        <f>D22+D23+D24+D25</f>
        <v>345.9</v>
      </c>
      <c r="E21" s="52">
        <f>E22+E23+E24+E25</f>
        <v>82.69999999999999</v>
      </c>
      <c r="F21" s="52">
        <f>F22+F23+F24+F25</f>
        <v>61.5</v>
      </c>
      <c r="G21" s="57">
        <f t="shared" si="0"/>
        <v>0.17779705117085864</v>
      </c>
      <c r="H21" s="57">
        <f t="shared" si="1"/>
        <v>0.7436517533252722</v>
      </c>
    </row>
    <row r="22" spans="1:8" ht="18.75">
      <c r="A22" s="104"/>
      <c r="B22" s="58" t="s">
        <v>20</v>
      </c>
      <c r="C22" s="107"/>
      <c r="D22" s="52">
        <v>123.6</v>
      </c>
      <c r="E22" s="52">
        <v>30.9</v>
      </c>
      <c r="F22" s="52">
        <v>29.4</v>
      </c>
      <c r="G22" s="57">
        <f t="shared" si="0"/>
        <v>0.23786407766990292</v>
      </c>
      <c r="H22" s="57">
        <f t="shared" si="1"/>
        <v>0.9514563106796117</v>
      </c>
    </row>
    <row r="23" spans="1:8" ht="18.75">
      <c r="A23" s="104"/>
      <c r="B23" s="58" t="s">
        <v>86</v>
      </c>
      <c r="C23" s="107"/>
      <c r="D23" s="52">
        <v>207.3</v>
      </c>
      <c r="E23" s="52">
        <v>51.8</v>
      </c>
      <c r="F23" s="52">
        <v>32.1</v>
      </c>
      <c r="G23" s="57">
        <f t="shared" si="0"/>
        <v>0.1548480463096961</v>
      </c>
      <c r="H23" s="57">
        <f t="shared" si="1"/>
        <v>0.6196911196911198</v>
      </c>
    </row>
    <row r="24" spans="1:8" ht="94.5" hidden="1">
      <c r="A24" s="104"/>
      <c r="B24" s="58" t="s">
        <v>459</v>
      </c>
      <c r="C24" s="107"/>
      <c r="D24" s="52">
        <v>0</v>
      </c>
      <c r="E24" s="52">
        <v>0</v>
      </c>
      <c r="F24" s="52">
        <v>0</v>
      </c>
      <c r="G24" s="57" t="e">
        <f t="shared" si="0"/>
        <v>#DIV/0!</v>
      </c>
      <c r="H24" s="57" t="e">
        <f t="shared" si="1"/>
        <v>#DIV/0!</v>
      </c>
    </row>
    <row r="25" spans="1:8" ht="31.5">
      <c r="A25" s="104"/>
      <c r="B25" s="58" t="s">
        <v>497</v>
      </c>
      <c r="C25" s="107"/>
      <c r="D25" s="52">
        <v>15</v>
      </c>
      <c r="E25" s="52">
        <v>0</v>
      </c>
      <c r="F25" s="52">
        <v>0</v>
      </c>
      <c r="G25" s="57">
        <f t="shared" si="0"/>
        <v>0</v>
      </c>
      <c r="H25" s="57">
        <v>0</v>
      </c>
    </row>
    <row r="26" spans="1:8" ht="18.75">
      <c r="A26" s="109"/>
      <c r="B26" s="54" t="s">
        <v>23</v>
      </c>
      <c r="C26" s="110"/>
      <c r="D26" s="52">
        <f>D4+D21</f>
        <v>4924.9</v>
      </c>
      <c r="E26" s="52">
        <f>E4+E21</f>
        <v>1141.7</v>
      </c>
      <c r="F26" s="52">
        <f>F4+F21</f>
        <v>393.09999999999997</v>
      </c>
      <c r="G26" s="57">
        <f t="shared" si="0"/>
        <v>0.07981887957115881</v>
      </c>
      <c r="H26" s="57">
        <f t="shared" si="1"/>
        <v>0.34431111500394146</v>
      </c>
    </row>
    <row r="27" spans="1:8" ht="18.75" hidden="1">
      <c r="A27" s="104"/>
      <c r="B27" s="58" t="s">
        <v>92</v>
      </c>
      <c r="C27" s="107"/>
      <c r="D27" s="52">
        <f>D4</f>
        <v>4579</v>
      </c>
      <c r="E27" s="52">
        <f>E4</f>
        <v>1059</v>
      </c>
      <c r="F27" s="52">
        <f>F4</f>
        <v>331.59999999999997</v>
      </c>
      <c r="G27" s="57">
        <f>F27/D27</f>
        <v>0.07241755841886874</v>
      </c>
      <c r="H27" s="57">
        <f>F27/E27</f>
        <v>0.3131255901794145</v>
      </c>
    </row>
    <row r="28" spans="1:8" ht="12.75">
      <c r="A28" s="186"/>
      <c r="B28" s="198"/>
      <c r="C28" s="198"/>
      <c r="D28" s="198"/>
      <c r="E28" s="198"/>
      <c r="F28" s="198"/>
      <c r="G28" s="198"/>
      <c r="H28" s="199"/>
    </row>
    <row r="29" spans="1:8" ht="15" customHeight="1">
      <c r="A29" s="200" t="s">
        <v>133</v>
      </c>
      <c r="B29" s="202" t="s">
        <v>24</v>
      </c>
      <c r="C29" s="204" t="s">
        <v>155</v>
      </c>
      <c r="D29" s="177" t="s">
        <v>3</v>
      </c>
      <c r="E29" s="184" t="s">
        <v>341</v>
      </c>
      <c r="F29" s="177" t="s">
        <v>4</v>
      </c>
      <c r="G29" s="184" t="s">
        <v>268</v>
      </c>
      <c r="H29" s="184" t="s">
        <v>343</v>
      </c>
    </row>
    <row r="30" spans="1:8" ht="41.25" customHeight="1">
      <c r="A30" s="201"/>
      <c r="B30" s="203"/>
      <c r="C30" s="205"/>
      <c r="D30" s="177"/>
      <c r="E30" s="185"/>
      <c r="F30" s="177"/>
      <c r="G30" s="185"/>
      <c r="H30" s="185"/>
    </row>
    <row r="31" spans="1:8" ht="31.5">
      <c r="A31" s="108" t="s">
        <v>56</v>
      </c>
      <c r="B31" s="54" t="s">
        <v>25</v>
      </c>
      <c r="C31" s="108"/>
      <c r="D31" s="56">
        <f>D32+D33+D36+D37+D34</f>
        <v>3357</v>
      </c>
      <c r="E31" s="56">
        <f>E32+E33+E36+E37+E34</f>
        <v>904.1</v>
      </c>
      <c r="F31" s="56">
        <f>F32+F33+F36+F37+F34</f>
        <v>700.8</v>
      </c>
      <c r="G31" s="57">
        <f>F31/D31</f>
        <v>0.20875781948168007</v>
      </c>
      <c r="H31" s="57">
        <f>F31/E31</f>
        <v>0.7751354938612984</v>
      </c>
    </row>
    <row r="32" spans="1:8" ht="18.75" hidden="1">
      <c r="A32" s="107" t="s">
        <v>57</v>
      </c>
      <c r="B32" s="58" t="s">
        <v>87</v>
      </c>
      <c r="C32" s="107"/>
      <c r="D32" s="52">
        <v>0</v>
      </c>
      <c r="E32" s="52">
        <v>0</v>
      </c>
      <c r="F32" s="52">
        <v>0</v>
      </c>
      <c r="G32" s="57" t="e">
        <f aca="true" t="shared" si="2" ref="G32:G82">F32/D32</f>
        <v>#DIV/0!</v>
      </c>
      <c r="H32" s="57" t="e">
        <f aca="true" t="shared" si="3" ref="H32:H82">F32/E32</f>
        <v>#DIV/0!</v>
      </c>
    </row>
    <row r="33" spans="1:8" ht="96" customHeight="1">
      <c r="A33" s="107" t="s">
        <v>59</v>
      </c>
      <c r="B33" s="58" t="s">
        <v>136</v>
      </c>
      <c r="C33" s="107" t="s">
        <v>59</v>
      </c>
      <c r="D33" s="52">
        <v>3284</v>
      </c>
      <c r="E33" s="52">
        <v>883.5</v>
      </c>
      <c r="F33" s="52">
        <v>689.8</v>
      </c>
      <c r="G33" s="57">
        <f t="shared" si="2"/>
        <v>0.21004872107186356</v>
      </c>
      <c r="H33" s="57">
        <f t="shared" si="3"/>
        <v>0.7807583474816072</v>
      </c>
    </row>
    <row r="34" spans="1:8" ht="33" customHeight="1" hidden="1">
      <c r="A34" s="107" t="s">
        <v>159</v>
      </c>
      <c r="B34" s="58" t="s">
        <v>267</v>
      </c>
      <c r="C34" s="107" t="s">
        <v>159</v>
      </c>
      <c r="D34" s="52">
        <f>D35</f>
        <v>0</v>
      </c>
      <c r="E34" s="52">
        <f>E35</f>
        <v>0</v>
      </c>
      <c r="F34" s="52">
        <f>F35</f>
        <v>0</v>
      </c>
      <c r="G34" s="57" t="e">
        <f t="shared" si="2"/>
        <v>#DIV/0!</v>
      </c>
      <c r="H34" s="57" t="e">
        <f t="shared" si="3"/>
        <v>#DIV/0!</v>
      </c>
    </row>
    <row r="35" spans="1:8" ht="48.75" customHeight="1" hidden="1">
      <c r="A35" s="107"/>
      <c r="B35" s="58" t="s">
        <v>296</v>
      </c>
      <c r="C35" s="107" t="s">
        <v>295</v>
      </c>
      <c r="D35" s="52">
        <v>0</v>
      </c>
      <c r="E35" s="52">
        <v>0</v>
      </c>
      <c r="F35" s="52">
        <v>0</v>
      </c>
      <c r="G35" s="57" t="e">
        <f t="shared" si="2"/>
        <v>#DIV/0!</v>
      </c>
      <c r="H35" s="57" t="e">
        <f t="shared" si="3"/>
        <v>#DIV/0!</v>
      </c>
    </row>
    <row r="36" spans="1:8" ht="27.75" customHeight="1">
      <c r="A36" s="107" t="s">
        <v>61</v>
      </c>
      <c r="B36" s="58" t="s">
        <v>27</v>
      </c>
      <c r="C36" s="107"/>
      <c r="D36" s="52">
        <v>50</v>
      </c>
      <c r="E36" s="52">
        <v>0</v>
      </c>
      <c r="F36" s="52">
        <v>0</v>
      </c>
      <c r="G36" s="57">
        <f t="shared" si="2"/>
        <v>0</v>
      </c>
      <c r="H36" s="57">
        <v>0</v>
      </c>
    </row>
    <row r="37" spans="1:8" ht="31.5">
      <c r="A37" s="107" t="s">
        <v>110</v>
      </c>
      <c r="B37" s="58" t="s">
        <v>103</v>
      </c>
      <c r="C37" s="107"/>
      <c r="D37" s="52">
        <f>D38+D39+D41+D40</f>
        <v>23</v>
      </c>
      <c r="E37" s="52">
        <f>E38+E39+E41+E40</f>
        <v>20.6</v>
      </c>
      <c r="F37" s="52">
        <f>F38+F39+F41+F40</f>
        <v>11</v>
      </c>
      <c r="G37" s="57">
        <f t="shared" si="2"/>
        <v>0.4782608695652174</v>
      </c>
      <c r="H37" s="57">
        <f t="shared" si="3"/>
        <v>0.5339805825242718</v>
      </c>
    </row>
    <row r="38" spans="1:9" s="16" customFormat="1" ht="31.5">
      <c r="A38" s="111"/>
      <c r="B38" s="49" t="s">
        <v>96</v>
      </c>
      <c r="C38" s="111" t="s">
        <v>198</v>
      </c>
      <c r="D38" s="61">
        <v>5</v>
      </c>
      <c r="E38" s="61">
        <v>2.6</v>
      </c>
      <c r="F38" s="61">
        <v>2</v>
      </c>
      <c r="G38" s="57">
        <f t="shared" si="2"/>
        <v>0.4</v>
      </c>
      <c r="H38" s="57">
        <f t="shared" si="3"/>
        <v>0.7692307692307692</v>
      </c>
      <c r="I38" s="42"/>
    </row>
    <row r="39" spans="1:9" s="16" customFormat="1" ht="47.25">
      <c r="A39" s="111"/>
      <c r="B39" s="49" t="s">
        <v>162</v>
      </c>
      <c r="C39" s="111" t="s">
        <v>207</v>
      </c>
      <c r="D39" s="61">
        <v>18</v>
      </c>
      <c r="E39" s="61">
        <v>18</v>
      </c>
      <c r="F39" s="61">
        <v>9</v>
      </c>
      <c r="G39" s="57">
        <f t="shared" si="2"/>
        <v>0.5</v>
      </c>
      <c r="H39" s="57">
        <f t="shared" si="3"/>
        <v>0.5</v>
      </c>
      <c r="I39" s="42"/>
    </row>
    <row r="40" spans="1:9" s="16" customFormat="1" ht="31.5" hidden="1">
      <c r="A40" s="111"/>
      <c r="B40" s="49" t="s">
        <v>282</v>
      </c>
      <c r="C40" s="111" t="s">
        <v>235</v>
      </c>
      <c r="D40" s="61"/>
      <c r="E40" s="61"/>
      <c r="F40" s="61"/>
      <c r="G40" s="57" t="e">
        <f t="shared" si="2"/>
        <v>#DIV/0!</v>
      </c>
      <c r="H40" s="57" t="e">
        <f t="shared" si="3"/>
        <v>#DIV/0!</v>
      </c>
      <c r="I40" s="42"/>
    </row>
    <row r="41" spans="1:9" s="16" customFormat="1" ht="47.25" hidden="1">
      <c r="A41" s="111"/>
      <c r="B41" s="49" t="s">
        <v>260</v>
      </c>
      <c r="C41" s="111" t="s">
        <v>259</v>
      </c>
      <c r="D41" s="61"/>
      <c r="E41" s="61"/>
      <c r="F41" s="61"/>
      <c r="G41" s="57" t="e">
        <f t="shared" si="2"/>
        <v>#DIV/0!</v>
      </c>
      <c r="H41" s="57" t="e">
        <f t="shared" si="3"/>
        <v>#DIV/0!</v>
      </c>
      <c r="I41" s="42"/>
    </row>
    <row r="42" spans="1:8" ht="18.75">
      <c r="A42" s="108" t="s">
        <v>93</v>
      </c>
      <c r="B42" s="54" t="s">
        <v>88</v>
      </c>
      <c r="C42" s="108"/>
      <c r="D42" s="52">
        <f>D43</f>
        <v>207.3</v>
      </c>
      <c r="E42" s="52">
        <f>E43</f>
        <v>51.8</v>
      </c>
      <c r="F42" s="52">
        <f>F43</f>
        <v>32.1</v>
      </c>
      <c r="G42" s="57">
        <f t="shared" si="2"/>
        <v>0.1548480463096961</v>
      </c>
      <c r="H42" s="57">
        <f t="shared" si="3"/>
        <v>0.6196911196911198</v>
      </c>
    </row>
    <row r="43" spans="1:8" ht="51.75" customHeight="1">
      <c r="A43" s="107" t="s">
        <v>94</v>
      </c>
      <c r="B43" s="58" t="s">
        <v>140</v>
      </c>
      <c r="C43" s="107" t="s">
        <v>481</v>
      </c>
      <c r="D43" s="52">
        <v>207.3</v>
      </c>
      <c r="E43" s="52">
        <v>51.8</v>
      </c>
      <c r="F43" s="52">
        <v>32.1</v>
      </c>
      <c r="G43" s="57">
        <f t="shared" si="2"/>
        <v>0.1548480463096961</v>
      </c>
      <c r="H43" s="57">
        <f t="shared" si="3"/>
        <v>0.6196911196911198</v>
      </c>
    </row>
    <row r="44" spans="1:8" ht="31.5" hidden="1">
      <c r="A44" s="108" t="s">
        <v>62</v>
      </c>
      <c r="B44" s="54" t="s">
        <v>30</v>
      </c>
      <c r="C44" s="108"/>
      <c r="D44" s="56">
        <f aca="true" t="shared" si="4" ref="D44:F45">D45</f>
        <v>0</v>
      </c>
      <c r="E44" s="56">
        <f t="shared" si="4"/>
        <v>0</v>
      </c>
      <c r="F44" s="56">
        <f t="shared" si="4"/>
        <v>0</v>
      </c>
      <c r="G44" s="57" t="e">
        <f t="shared" si="2"/>
        <v>#DIV/0!</v>
      </c>
      <c r="H44" s="57" t="e">
        <f t="shared" si="3"/>
        <v>#DIV/0!</v>
      </c>
    </row>
    <row r="45" spans="1:8" ht="31.5" hidden="1">
      <c r="A45" s="107" t="s">
        <v>95</v>
      </c>
      <c r="B45" s="58" t="s">
        <v>90</v>
      </c>
      <c r="C45" s="107"/>
      <c r="D45" s="52">
        <f t="shared" si="4"/>
        <v>0</v>
      </c>
      <c r="E45" s="52">
        <f t="shared" si="4"/>
        <v>0</v>
      </c>
      <c r="F45" s="52">
        <f t="shared" si="4"/>
        <v>0</v>
      </c>
      <c r="G45" s="57" t="e">
        <f t="shared" si="2"/>
        <v>#DIV/0!</v>
      </c>
      <c r="H45" s="57" t="e">
        <f t="shared" si="3"/>
        <v>#DIV/0!</v>
      </c>
    </row>
    <row r="46" spans="1:9" s="16" customFormat="1" ht="51.75" customHeight="1" hidden="1">
      <c r="A46" s="111"/>
      <c r="B46" s="49" t="s">
        <v>286</v>
      </c>
      <c r="C46" s="111" t="s">
        <v>285</v>
      </c>
      <c r="D46" s="61">
        <v>0</v>
      </c>
      <c r="E46" s="61">
        <v>0</v>
      </c>
      <c r="F46" s="61">
        <v>0</v>
      </c>
      <c r="G46" s="57" t="e">
        <f t="shared" si="2"/>
        <v>#DIV/0!</v>
      </c>
      <c r="H46" s="57" t="e">
        <f t="shared" si="3"/>
        <v>#DIV/0!</v>
      </c>
      <c r="I46" s="42"/>
    </row>
    <row r="47" spans="1:9" s="11" customFormat="1" ht="31.5">
      <c r="A47" s="108" t="s">
        <v>63</v>
      </c>
      <c r="B47" s="54" t="s">
        <v>31</v>
      </c>
      <c r="C47" s="108"/>
      <c r="D47" s="56">
        <f>D48</f>
        <v>73</v>
      </c>
      <c r="E47" s="56">
        <f>E48</f>
        <v>70</v>
      </c>
      <c r="F47" s="56">
        <f>F48</f>
        <v>3</v>
      </c>
      <c r="G47" s="57">
        <f t="shared" si="2"/>
        <v>0.0410958904109589</v>
      </c>
      <c r="H47" s="57">
        <f t="shared" si="3"/>
        <v>0.04285714285714286</v>
      </c>
      <c r="I47" s="43"/>
    </row>
    <row r="48" spans="1:8" ht="31.5">
      <c r="A48" s="112" t="s">
        <v>64</v>
      </c>
      <c r="B48" s="80" t="s">
        <v>105</v>
      </c>
      <c r="C48" s="107"/>
      <c r="D48" s="52">
        <f>D49+D50</f>
        <v>73</v>
      </c>
      <c r="E48" s="52">
        <f>E49+E50</f>
        <v>70</v>
      </c>
      <c r="F48" s="52">
        <f>F49+F50</f>
        <v>3</v>
      </c>
      <c r="G48" s="57">
        <f t="shared" si="2"/>
        <v>0.0410958904109589</v>
      </c>
      <c r="H48" s="57">
        <f t="shared" si="3"/>
        <v>0.04285714285714286</v>
      </c>
    </row>
    <row r="49" spans="1:9" s="16" customFormat="1" ht="94.5">
      <c r="A49" s="111"/>
      <c r="B49" s="74" t="s">
        <v>416</v>
      </c>
      <c r="C49" s="111" t="s">
        <v>415</v>
      </c>
      <c r="D49" s="61">
        <v>3</v>
      </c>
      <c r="E49" s="61">
        <v>0</v>
      </c>
      <c r="F49" s="61">
        <v>0</v>
      </c>
      <c r="G49" s="57">
        <f t="shared" si="2"/>
        <v>0</v>
      </c>
      <c r="H49" s="57">
        <v>0</v>
      </c>
      <c r="I49" s="42"/>
    </row>
    <row r="50" spans="1:9" s="16" customFormat="1" ht="31.5">
      <c r="A50" s="111"/>
      <c r="B50" s="74" t="s">
        <v>105</v>
      </c>
      <c r="C50" s="111" t="s">
        <v>211</v>
      </c>
      <c r="D50" s="61">
        <v>70</v>
      </c>
      <c r="E50" s="61">
        <v>70</v>
      </c>
      <c r="F50" s="61">
        <v>3</v>
      </c>
      <c r="G50" s="57">
        <f t="shared" si="2"/>
        <v>0.04285714285714286</v>
      </c>
      <c r="H50" s="57">
        <f t="shared" si="3"/>
        <v>0.04285714285714286</v>
      </c>
      <c r="I50" s="42"/>
    </row>
    <row r="51" spans="1:8" ht="31.5">
      <c r="A51" s="113" t="s">
        <v>65</v>
      </c>
      <c r="B51" s="54" t="s">
        <v>32</v>
      </c>
      <c r="C51" s="108"/>
      <c r="D51" s="56">
        <f>D52</f>
        <v>1354.6</v>
      </c>
      <c r="E51" s="56">
        <f>E52</f>
        <v>237.09999999999997</v>
      </c>
      <c r="F51" s="56">
        <f>F52</f>
        <v>150.2</v>
      </c>
      <c r="G51" s="57">
        <f t="shared" si="2"/>
        <v>0.11088144101579803</v>
      </c>
      <c r="H51" s="57">
        <f t="shared" si="3"/>
        <v>0.6334879797553775</v>
      </c>
    </row>
    <row r="52" spans="1:8" ht="18.75">
      <c r="A52" s="108" t="s">
        <v>35</v>
      </c>
      <c r="B52" s="54" t="s">
        <v>36</v>
      </c>
      <c r="C52" s="108"/>
      <c r="D52" s="56">
        <f>D53+D68</f>
        <v>1354.6</v>
      </c>
      <c r="E52" s="56">
        <f>E53+E68</f>
        <v>237.09999999999997</v>
      </c>
      <c r="F52" s="56">
        <f>F53+F68</f>
        <v>150.2</v>
      </c>
      <c r="G52" s="57">
        <f t="shared" si="2"/>
        <v>0.11088144101579803</v>
      </c>
      <c r="H52" s="57">
        <f t="shared" si="3"/>
        <v>0.6334879797553775</v>
      </c>
    </row>
    <row r="53" spans="1:8" ht="63">
      <c r="A53" s="107"/>
      <c r="B53" s="58" t="s">
        <v>387</v>
      </c>
      <c r="C53" s="107" t="s">
        <v>414</v>
      </c>
      <c r="D53" s="52">
        <f>D55+D56+D57+D58+D59+D60+D61+D62+D63+D64+D65+D66+D67</f>
        <v>1289.6</v>
      </c>
      <c r="E53" s="52">
        <f>E55+E56+E57+E58+E59+E60+E61+E62+E63+E64+E65+E66+E67</f>
        <v>237.09999999999997</v>
      </c>
      <c r="F53" s="52">
        <f>F55+F56+F57+F58+F59+F60+F61+F62+F63+F64+F65+F66+F67</f>
        <v>150.2</v>
      </c>
      <c r="G53" s="57">
        <f t="shared" si="2"/>
        <v>0.11647022332506203</v>
      </c>
      <c r="H53" s="57">
        <f t="shared" si="3"/>
        <v>0.6334879797553775</v>
      </c>
    </row>
    <row r="54" spans="1:8" ht="18.75" hidden="1">
      <c r="A54" s="107"/>
      <c r="B54" s="49"/>
      <c r="C54" s="111"/>
      <c r="D54" s="61"/>
      <c r="E54" s="61"/>
      <c r="F54" s="61"/>
      <c r="G54" s="57" t="e">
        <f t="shared" si="2"/>
        <v>#DIV/0!</v>
      </c>
      <c r="H54" s="57" t="e">
        <f t="shared" si="3"/>
        <v>#DIV/0!</v>
      </c>
    </row>
    <row r="55" spans="1:8" ht="31.5">
      <c r="A55" s="107"/>
      <c r="B55" s="49" t="s">
        <v>386</v>
      </c>
      <c r="C55" s="111" t="s">
        <v>385</v>
      </c>
      <c r="D55" s="61">
        <v>30</v>
      </c>
      <c r="E55" s="61">
        <v>0</v>
      </c>
      <c r="F55" s="61">
        <v>0</v>
      </c>
      <c r="G55" s="57">
        <f t="shared" si="2"/>
        <v>0</v>
      </c>
      <c r="H55" s="57">
        <v>0</v>
      </c>
    </row>
    <row r="56" spans="1:8" ht="37.5" customHeight="1">
      <c r="A56" s="107"/>
      <c r="B56" s="49" t="s">
        <v>391</v>
      </c>
      <c r="C56" s="111" t="s">
        <v>390</v>
      </c>
      <c r="D56" s="61">
        <v>10</v>
      </c>
      <c r="E56" s="61">
        <v>1.8</v>
      </c>
      <c r="F56" s="61">
        <v>0</v>
      </c>
      <c r="G56" s="57">
        <f t="shared" si="2"/>
        <v>0</v>
      </c>
      <c r="H56" s="57">
        <f t="shared" si="3"/>
        <v>0</v>
      </c>
    </row>
    <row r="57" spans="1:8" ht="31.5">
      <c r="A57" s="107"/>
      <c r="B57" s="49" t="s">
        <v>393</v>
      </c>
      <c r="C57" s="111" t="s">
        <v>392</v>
      </c>
      <c r="D57" s="61">
        <v>120</v>
      </c>
      <c r="E57" s="61">
        <v>21</v>
      </c>
      <c r="F57" s="61">
        <v>0</v>
      </c>
      <c r="G57" s="57">
        <f t="shared" si="2"/>
        <v>0</v>
      </c>
      <c r="H57" s="57">
        <f t="shared" si="3"/>
        <v>0</v>
      </c>
    </row>
    <row r="58" spans="1:9" s="16" customFormat="1" ht="37.5" customHeight="1">
      <c r="A58" s="111"/>
      <c r="B58" s="49" t="s">
        <v>418</v>
      </c>
      <c r="C58" s="111" t="s">
        <v>417</v>
      </c>
      <c r="D58" s="61">
        <v>40</v>
      </c>
      <c r="E58" s="61">
        <v>7</v>
      </c>
      <c r="F58" s="61">
        <v>0</v>
      </c>
      <c r="G58" s="57">
        <f t="shared" si="2"/>
        <v>0</v>
      </c>
      <c r="H58" s="57">
        <f t="shared" si="3"/>
        <v>0</v>
      </c>
      <c r="I58" s="42"/>
    </row>
    <row r="59" spans="1:9" s="16" customFormat="1" ht="27" customHeight="1">
      <c r="A59" s="111"/>
      <c r="B59" s="49" t="s">
        <v>420</v>
      </c>
      <c r="C59" s="111" t="s">
        <v>419</v>
      </c>
      <c r="D59" s="61">
        <v>20</v>
      </c>
      <c r="E59" s="61">
        <v>3.5</v>
      </c>
      <c r="F59" s="61">
        <v>0</v>
      </c>
      <c r="G59" s="57">
        <f t="shared" si="2"/>
        <v>0</v>
      </c>
      <c r="H59" s="57">
        <f t="shared" si="3"/>
        <v>0</v>
      </c>
      <c r="I59" s="42"/>
    </row>
    <row r="60" spans="1:9" s="16" customFormat="1" ht="37.5" customHeight="1">
      <c r="A60" s="111"/>
      <c r="B60" s="49" t="s">
        <v>399</v>
      </c>
      <c r="C60" s="111" t="s">
        <v>398</v>
      </c>
      <c r="D60" s="61">
        <v>230</v>
      </c>
      <c r="E60" s="61">
        <v>40.3</v>
      </c>
      <c r="F60" s="61">
        <v>0</v>
      </c>
      <c r="G60" s="57">
        <f t="shared" si="2"/>
        <v>0</v>
      </c>
      <c r="H60" s="57">
        <f t="shared" si="3"/>
        <v>0</v>
      </c>
      <c r="I60" s="42"/>
    </row>
    <row r="61" spans="1:9" s="16" customFormat="1" ht="42" customHeight="1">
      <c r="A61" s="111"/>
      <c r="B61" s="49" t="s">
        <v>405</v>
      </c>
      <c r="C61" s="111" t="s">
        <v>404</v>
      </c>
      <c r="D61" s="61">
        <v>367.6</v>
      </c>
      <c r="E61" s="61">
        <v>90.3</v>
      </c>
      <c r="F61" s="61">
        <v>90.3</v>
      </c>
      <c r="G61" s="57">
        <f t="shared" si="2"/>
        <v>0.2456474428726877</v>
      </c>
      <c r="H61" s="57">
        <f t="shared" si="3"/>
        <v>1</v>
      </c>
      <c r="I61" s="42"/>
    </row>
    <row r="62" spans="1:9" s="16" customFormat="1" ht="51.75" customHeight="1">
      <c r="A62" s="111"/>
      <c r="B62" s="49" t="s">
        <v>421</v>
      </c>
      <c r="C62" s="111" t="s">
        <v>422</v>
      </c>
      <c r="D62" s="61">
        <v>25</v>
      </c>
      <c r="E62" s="61">
        <v>0</v>
      </c>
      <c r="F62" s="61">
        <v>0</v>
      </c>
      <c r="G62" s="57">
        <f t="shared" si="2"/>
        <v>0</v>
      </c>
      <c r="H62" s="57">
        <v>0</v>
      </c>
      <c r="I62" s="42"/>
    </row>
    <row r="63" spans="1:9" s="16" customFormat="1" ht="42" customHeight="1">
      <c r="A63" s="111"/>
      <c r="B63" s="49" t="s">
        <v>423</v>
      </c>
      <c r="C63" s="111" t="s">
        <v>424</v>
      </c>
      <c r="D63" s="61">
        <v>60</v>
      </c>
      <c r="E63" s="61">
        <v>60</v>
      </c>
      <c r="F63" s="61">
        <v>59.9</v>
      </c>
      <c r="G63" s="57">
        <f t="shared" si="2"/>
        <v>0.9983333333333333</v>
      </c>
      <c r="H63" s="57">
        <f t="shared" si="3"/>
        <v>0.9983333333333333</v>
      </c>
      <c r="I63" s="42"/>
    </row>
    <row r="64" spans="1:9" s="16" customFormat="1" ht="66" customHeight="1">
      <c r="A64" s="111"/>
      <c r="B64" s="49" t="s">
        <v>426</v>
      </c>
      <c r="C64" s="111" t="s">
        <v>425</v>
      </c>
      <c r="D64" s="61">
        <v>12</v>
      </c>
      <c r="E64" s="61">
        <v>5.7</v>
      </c>
      <c r="F64" s="61">
        <v>0</v>
      </c>
      <c r="G64" s="57">
        <f t="shared" si="2"/>
        <v>0</v>
      </c>
      <c r="H64" s="57">
        <f t="shared" si="3"/>
        <v>0</v>
      </c>
      <c r="I64" s="42"/>
    </row>
    <row r="65" spans="1:9" s="16" customFormat="1" ht="67.5" customHeight="1">
      <c r="A65" s="111"/>
      <c r="B65" s="49" t="s">
        <v>428</v>
      </c>
      <c r="C65" s="111" t="s">
        <v>427</v>
      </c>
      <c r="D65" s="61">
        <v>25</v>
      </c>
      <c r="E65" s="61">
        <v>7.5</v>
      </c>
      <c r="F65" s="61">
        <v>0</v>
      </c>
      <c r="G65" s="57">
        <f t="shared" si="2"/>
        <v>0</v>
      </c>
      <c r="H65" s="57">
        <f t="shared" si="3"/>
        <v>0</v>
      </c>
      <c r="I65" s="42"/>
    </row>
    <row r="66" spans="1:9" s="16" customFormat="1" ht="27" customHeight="1">
      <c r="A66" s="111"/>
      <c r="B66" s="49" t="s">
        <v>430</v>
      </c>
      <c r="C66" s="111" t="s">
        <v>429</v>
      </c>
      <c r="D66" s="61">
        <v>300</v>
      </c>
      <c r="E66" s="61">
        <v>0</v>
      </c>
      <c r="F66" s="61">
        <v>0</v>
      </c>
      <c r="G66" s="57">
        <f t="shared" si="2"/>
        <v>0</v>
      </c>
      <c r="H66" s="57">
        <v>0</v>
      </c>
      <c r="I66" s="42"/>
    </row>
    <row r="67" spans="1:9" s="16" customFormat="1" ht="31.5" customHeight="1">
      <c r="A67" s="111"/>
      <c r="B67" s="49" t="s">
        <v>432</v>
      </c>
      <c r="C67" s="111" t="s">
        <v>431</v>
      </c>
      <c r="D67" s="61">
        <v>50</v>
      </c>
      <c r="E67" s="61">
        <v>0</v>
      </c>
      <c r="F67" s="61">
        <v>0</v>
      </c>
      <c r="G67" s="57">
        <f t="shared" si="2"/>
        <v>0</v>
      </c>
      <c r="H67" s="57">
        <v>0</v>
      </c>
      <c r="I67" s="42"/>
    </row>
    <row r="68" spans="1:9" s="16" customFormat="1" ht="56.25" customHeight="1">
      <c r="A68" s="111"/>
      <c r="B68" s="58" t="s">
        <v>470</v>
      </c>
      <c r="C68" s="107" t="s">
        <v>471</v>
      </c>
      <c r="D68" s="52">
        <f>D69+D70</f>
        <v>65</v>
      </c>
      <c r="E68" s="52">
        <f>E69+E70</f>
        <v>0</v>
      </c>
      <c r="F68" s="52">
        <f>F69+F70</f>
        <v>0</v>
      </c>
      <c r="G68" s="57">
        <f t="shared" si="2"/>
        <v>0</v>
      </c>
      <c r="H68" s="57">
        <v>0</v>
      </c>
      <c r="I68" s="42"/>
    </row>
    <row r="69" spans="1:8" ht="147" customHeight="1">
      <c r="A69" s="108"/>
      <c r="B69" s="49" t="s">
        <v>468</v>
      </c>
      <c r="C69" s="114" t="s">
        <v>466</v>
      </c>
      <c r="D69" s="61">
        <v>50</v>
      </c>
      <c r="E69" s="61">
        <v>0</v>
      </c>
      <c r="F69" s="61">
        <v>0</v>
      </c>
      <c r="G69" s="57">
        <f t="shared" si="2"/>
        <v>0</v>
      </c>
      <c r="H69" s="57">
        <v>0</v>
      </c>
    </row>
    <row r="70" spans="1:8" ht="132.75" customHeight="1">
      <c r="A70" s="108"/>
      <c r="B70" s="49" t="s">
        <v>469</v>
      </c>
      <c r="C70" s="114" t="s">
        <v>467</v>
      </c>
      <c r="D70" s="61">
        <v>15</v>
      </c>
      <c r="E70" s="61">
        <v>0</v>
      </c>
      <c r="F70" s="61">
        <v>0</v>
      </c>
      <c r="G70" s="57">
        <f t="shared" si="2"/>
        <v>0</v>
      </c>
      <c r="H70" s="57">
        <v>0</v>
      </c>
    </row>
    <row r="71" spans="1:8" ht="39" customHeight="1" hidden="1">
      <c r="A71" s="115" t="s">
        <v>108</v>
      </c>
      <c r="B71" s="79" t="s">
        <v>106</v>
      </c>
      <c r="C71" s="115"/>
      <c r="D71" s="52">
        <f aca="true" t="shared" si="5" ref="D71:F72">D72</f>
        <v>0</v>
      </c>
      <c r="E71" s="52">
        <f t="shared" si="5"/>
        <v>0</v>
      </c>
      <c r="F71" s="52">
        <f t="shared" si="5"/>
        <v>0</v>
      </c>
      <c r="G71" s="57" t="e">
        <f t="shared" si="2"/>
        <v>#DIV/0!</v>
      </c>
      <c r="H71" s="57" t="e">
        <f t="shared" si="3"/>
        <v>#DIV/0!</v>
      </c>
    </row>
    <row r="72" spans="1:8" ht="42.75" customHeight="1" hidden="1">
      <c r="A72" s="112" t="s">
        <v>102</v>
      </c>
      <c r="B72" s="80" t="s">
        <v>109</v>
      </c>
      <c r="C72" s="112"/>
      <c r="D72" s="52">
        <f t="shared" si="5"/>
        <v>0</v>
      </c>
      <c r="E72" s="52">
        <f t="shared" si="5"/>
        <v>0</v>
      </c>
      <c r="F72" s="52">
        <f t="shared" si="5"/>
        <v>0</v>
      </c>
      <c r="G72" s="57" t="e">
        <f t="shared" si="2"/>
        <v>#DIV/0!</v>
      </c>
      <c r="H72" s="57" t="e">
        <f t="shared" si="3"/>
        <v>#DIV/0!</v>
      </c>
    </row>
    <row r="73" spans="1:9" s="16" customFormat="1" ht="42" customHeight="1" hidden="1">
      <c r="A73" s="111"/>
      <c r="B73" s="49" t="s">
        <v>175</v>
      </c>
      <c r="C73" s="111" t="s">
        <v>199</v>
      </c>
      <c r="D73" s="61">
        <v>0</v>
      </c>
      <c r="E73" s="61">
        <v>0</v>
      </c>
      <c r="F73" s="61">
        <v>0</v>
      </c>
      <c r="G73" s="57" t="e">
        <f t="shared" si="2"/>
        <v>#DIV/0!</v>
      </c>
      <c r="H73" s="57" t="e">
        <f t="shared" si="3"/>
        <v>#DIV/0!</v>
      </c>
      <c r="I73" s="42"/>
    </row>
    <row r="74" spans="1:8" ht="17.25" customHeight="1" hidden="1">
      <c r="A74" s="108" t="s">
        <v>37</v>
      </c>
      <c r="B74" s="54" t="s">
        <v>38</v>
      </c>
      <c r="C74" s="108"/>
      <c r="D74" s="56">
        <f aca="true" t="shared" si="6" ref="D74:F75">D75</f>
        <v>0</v>
      </c>
      <c r="E74" s="56">
        <f t="shared" si="6"/>
        <v>0</v>
      </c>
      <c r="F74" s="56">
        <f t="shared" si="6"/>
        <v>0</v>
      </c>
      <c r="G74" s="57" t="e">
        <f t="shared" si="2"/>
        <v>#DIV/0!</v>
      </c>
      <c r="H74" s="57" t="e">
        <f t="shared" si="3"/>
        <v>#DIV/0!</v>
      </c>
    </row>
    <row r="75" spans="1:8" ht="18.75" customHeight="1" hidden="1">
      <c r="A75" s="107" t="s">
        <v>41</v>
      </c>
      <c r="B75" s="58" t="s">
        <v>42</v>
      </c>
      <c r="C75" s="107"/>
      <c r="D75" s="52">
        <f t="shared" si="6"/>
        <v>0</v>
      </c>
      <c r="E75" s="52">
        <f t="shared" si="6"/>
        <v>0</v>
      </c>
      <c r="F75" s="52">
        <f t="shared" si="6"/>
        <v>0</v>
      </c>
      <c r="G75" s="57" t="e">
        <f t="shared" si="2"/>
        <v>#DIV/0!</v>
      </c>
      <c r="H75" s="57" t="e">
        <f t="shared" si="3"/>
        <v>#DIV/0!</v>
      </c>
    </row>
    <row r="76" spans="1:9" s="16" customFormat="1" ht="39" customHeight="1" hidden="1">
      <c r="A76" s="111"/>
      <c r="B76" s="49" t="s">
        <v>171</v>
      </c>
      <c r="C76" s="111" t="s">
        <v>172</v>
      </c>
      <c r="D76" s="61">
        <v>0</v>
      </c>
      <c r="E76" s="61">
        <v>0</v>
      </c>
      <c r="F76" s="61">
        <v>0</v>
      </c>
      <c r="G76" s="57" t="e">
        <f t="shared" si="2"/>
        <v>#DIV/0!</v>
      </c>
      <c r="H76" s="57" t="e">
        <f t="shared" si="3"/>
        <v>#DIV/0!</v>
      </c>
      <c r="I76" s="42"/>
    </row>
    <row r="77" spans="1:8" ht="17.25" customHeight="1">
      <c r="A77" s="108">
        <v>1000</v>
      </c>
      <c r="B77" s="54" t="s">
        <v>49</v>
      </c>
      <c r="C77" s="108"/>
      <c r="D77" s="56">
        <f>D78</f>
        <v>36</v>
      </c>
      <c r="E77" s="56">
        <f>E78</f>
        <v>9</v>
      </c>
      <c r="F77" s="56">
        <f>F78</f>
        <v>6</v>
      </c>
      <c r="G77" s="57">
        <f t="shared" si="2"/>
        <v>0.16666666666666666</v>
      </c>
      <c r="H77" s="57">
        <f t="shared" si="3"/>
        <v>0.6666666666666666</v>
      </c>
    </row>
    <row r="78" spans="1:8" ht="16.5" customHeight="1">
      <c r="A78" s="107">
        <v>1001</v>
      </c>
      <c r="B78" s="58" t="s">
        <v>146</v>
      </c>
      <c r="C78" s="107" t="s">
        <v>200</v>
      </c>
      <c r="D78" s="52">
        <v>36</v>
      </c>
      <c r="E78" s="52">
        <v>9</v>
      </c>
      <c r="F78" s="52">
        <v>6</v>
      </c>
      <c r="G78" s="57">
        <f t="shared" si="2"/>
        <v>0.16666666666666666</v>
      </c>
      <c r="H78" s="57">
        <f t="shared" si="3"/>
        <v>0.6666666666666666</v>
      </c>
    </row>
    <row r="79" spans="1:8" ht="30.75" customHeight="1">
      <c r="A79" s="108"/>
      <c r="B79" s="54" t="s">
        <v>84</v>
      </c>
      <c r="C79" s="108"/>
      <c r="D79" s="52">
        <f>D80</f>
        <v>535</v>
      </c>
      <c r="E79" s="52">
        <f>E80</f>
        <v>131.1</v>
      </c>
      <c r="F79" s="52">
        <f>F80</f>
        <v>0</v>
      </c>
      <c r="G79" s="57">
        <f t="shared" si="2"/>
        <v>0</v>
      </c>
      <c r="H79" s="57">
        <f t="shared" si="3"/>
        <v>0</v>
      </c>
    </row>
    <row r="80" spans="1:9" s="16" customFormat="1" ht="36.75" customHeight="1">
      <c r="A80" s="111"/>
      <c r="B80" s="49" t="s">
        <v>85</v>
      </c>
      <c r="C80" s="111" t="s">
        <v>156</v>
      </c>
      <c r="D80" s="61">
        <v>535</v>
      </c>
      <c r="E80" s="61">
        <v>131.1</v>
      </c>
      <c r="F80" s="61">
        <v>0</v>
      </c>
      <c r="G80" s="57">
        <f t="shared" si="2"/>
        <v>0</v>
      </c>
      <c r="H80" s="57">
        <f t="shared" si="3"/>
        <v>0</v>
      </c>
      <c r="I80" s="42"/>
    </row>
    <row r="81" spans="1:8" ht="18.75">
      <c r="A81" s="108"/>
      <c r="B81" s="54" t="s">
        <v>55</v>
      </c>
      <c r="C81" s="59"/>
      <c r="D81" s="56">
        <f>D31+D42+D44+D47+D51++D71+D74+D77+D79</f>
        <v>5562.9</v>
      </c>
      <c r="E81" s="56">
        <f>E31+E42+E44+E47+E51++E71+E74+E77+E79</f>
        <v>1403.1</v>
      </c>
      <c r="F81" s="56">
        <f>F31+F42+F44+F47+F51++F71+F74+F77+F79</f>
        <v>892.0999999999999</v>
      </c>
      <c r="G81" s="57">
        <f t="shared" si="2"/>
        <v>0.1603659961530856</v>
      </c>
      <c r="H81" s="57">
        <f t="shared" si="3"/>
        <v>0.6358064286223363</v>
      </c>
    </row>
    <row r="82" spans="1:8" ht="15.75" customHeight="1">
      <c r="A82" s="116"/>
      <c r="B82" s="58" t="s">
        <v>70</v>
      </c>
      <c r="C82" s="107"/>
      <c r="D82" s="81">
        <f>D79</f>
        <v>535</v>
      </c>
      <c r="E82" s="81">
        <f>E79</f>
        <v>131.1</v>
      </c>
      <c r="F82" s="81">
        <f>F79</f>
        <v>0</v>
      </c>
      <c r="G82" s="57">
        <f t="shared" si="2"/>
        <v>0</v>
      </c>
      <c r="H82" s="57">
        <f t="shared" si="3"/>
        <v>0</v>
      </c>
    </row>
    <row r="83" spans="1:10" ht="18">
      <c r="A83" s="117"/>
      <c r="J83" s="37"/>
    </row>
    <row r="84" spans="1:6" ht="18">
      <c r="A84" s="117"/>
      <c r="B84" s="86" t="s">
        <v>281</v>
      </c>
      <c r="C84" s="6"/>
      <c r="F84" s="85">
        <v>2028.3</v>
      </c>
    </row>
    <row r="85" spans="1:3" ht="18">
      <c r="A85" s="117"/>
      <c r="B85" s="86"/>
      <c r="C85" s="6"/>
    </row>
    <row r="86" spans="1:3" ht="18" hidden="1">
      <c r="A86" s="117"/>
      <c r="B86" s="86" t="s">
        <v>71</v>
      </c>
      <c r="C86" s="6"/>
    </row>
    <row r="87" spans="1:3" ht="18" hidden="1">
      <c r="A87" s="117"/>
      <c r="B87" s="86" t="s">
        <v>72</v>
      </c>
      <c r="C87" s="6"/>
    </row>
    <row r="88" spans="1:3" ht="18" hidden="1">
      <c r="A88" s="117"/>
      <c r="B88" s="86"/>
      <c r="C88" s="6"/>
    </row>
    <row r="89" spans="1:3" ht="18" hidden="1">
      <c r="A89" s="117"/>
      <c r="B89" s="86" t="s">
        <v>73</v>
      </c>
      <c r="C89" s="6"/>
    </row>
    <row r="90" spans="1:3" ht="18" hidden="1">
      <c r="A90" s="117"/>
      <c r="B90" s="86" t="s">
        <v>74</v>
      </c>
      <c r="C90" s="6"/>
    </row>
    <row r="91" spans="1:3" ht="18" hidden="1">
      <c r="A91" s="117"/>
      <c r="B91" s="86"/>
      <c r="C91" s="6"/>
    </row>
    <row r="92" spans="1:3" ht="18" hidden="1">
      <c r="A92" s="117"/>
      <c r="B92" s="86" t="s">
        <v>75</v>
      </c>
      <c r="C92" s="6"/>
    </row>
    <row r="93" spans="1:3" ht="18" hidden="1">
      <c r="A93" s="117"/>
      <c r="B93" s="86" t="s">
        <v>76</v>
      </c>
      <c r="C93" s="6"/>
    </row>
    <row r="94" spans="1:3" ht="18" hidden="1">
      <c r="A94" s="117"/>
      <c r="B94" s="86"/>
      <c r="C94" s="6"/>
    </row>
    <row r="95" spans="1:3" ht="18" hidden="1">
      <c r="A95" s="117"/>
      <c r="B95" s="86" t="s">
        <v>77</v>
      </c>
      <c r="C95" s="6"/>
    </row>
    <row r="96" spans="1:3" ht="18" hidden="1">
      <c r="A96" s="117"/>
      <c r="B96" s="86" t="s">
        <v>78</v>
      </c>
      <c r="C96" s="6"/>
    </row>
    <row r="97" spans="1:3" ht="18" hidden="1">
      <c r="A97" s="117"/>
      <c r="B97" s="86"/>
      <c r="C97" s="6"/>
    </row>
    <row r="98" spans="1:3" ht="18" hidden="1">
      <c r="A98" s="117"/>
      <c r="B98" s="86"/>
      <c r="C98" s="6"/>
    </row>
    <row r="99" spans="1:8" ht="18">
      <c r="A99" s="117"/>
      <c r="B99" s="86" t="s">
        <v>79</v>
      </c>
      <c r="C99" s="6"/>
      <c r="F99" s="84">
        <f>F84+F26-F81</f>
        <v>1529.3000000000002</v>
      </c>
      <c r="H99" s="84"/>
    </row>
    <row r="100" ht="18">
      <c r="A100" s="117"/>
    </row>
    <row r="101" ht="18">
      <c r="A101" s="117"/>
    </row>
    <row r="102" spans="1:3" ht="18">
      <c r="A102" s="117"/>
      <c r="B102" s="86" t="s">
        <v>80</v>
      </c>
      <c r="C102" s="6"/>
    </row>
    <row r="103" spans="1:3" ht="18">
      <c r="A103" s="117"/>
      <c r="B103" s="86" t="s">
        <v>81</v>
      </c>
      <c r="C103" s="6"/>
    </row>
    <row r="104" spans="1:3" ht="18">
      <c r="A104" s="117"/>
      <c r="B104" s="86" t="s">
        <v>82</v>
      </c>
      <c r="C104" s="6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05"/>
  <sheetViews>
    <sheetView zoomScalePageLayoutView="0" workbookViewId="0" topLeftCell="A29">
      <selection activeCell="C29" sqref="C1:C16384"/>
    </sheetView>
  </sheetViews>
  <sheetFormatPr defaultColWidth="9.140625" defaultRowHeight="12.75"/>
  <cols>
    <col min="1" max="1" width="7.8515625" style="82" customWidth="1"/>
    <col min="2" max="2" width="38.140625" style="82" customWidth="1"/>
    <col min="3" max="3" width="12.7109375" style="117" hidden="1" customWidth="1"/>
    <col min="4" max="4" width="11.7109375" style="85" customWidth="1"/>
    <col min="5" max="5" width="12.7109375" style="85" customWidth="1"/>
    <col min="6" max="6" width="13.140625" style="85" customWidth="1"/>
    <col min="7" max="7" width="12.57421875" style="85" customWidth="1"/>
    <col min="8" max="8" width="11.140625" style="85" customWidth="1"/>
    <col min="9" max="9" width="9.140625" style="38" customWidth="1"/>
    <col min="10" max="16384" width="9.140625" style="1" customWidth="1"/>
  </cols>
  <sheetData>
    <row r="1" spans="1:9" s="5" customFormat="1" ht="52.5" customHeight="1">
      <c r="A1" s="190" t="s">
        <v>502</v>
      </c>
      <c r="B1" s="190"/>
      <c r="C1" s="190"/>
      <c r="D1" s="190"/>
      <c r="E1" s="190"/>
      <c r="F1" s="190"/>
      <c r="G1" s="190"/>
      <c r="H1" s="190"/>
      <c r="I1" s="45"/>
    </row>
    <row r="2" spans="1:8" ht="12.75" customHeight="1">
      <c r="A2" s="53"/>
      <c r="B2" s="178" t="s">
        <v>2</v>
      </c>
      <c r="C2" s="206"/>
      <c r="D2" s="189" t="s">
        <v>3</v>
      </c>
      <c r="E2" s="178" t="s">
        <v>341</v>
      </c>
      <c r="F2" s="189" t="s">
        <v>4</v>
      </c>
      <c r="G2" s="178" t="s">
        <v>268</v>
      </c>
      <c r="H2" s="178" t="s">
        <v>343</v>
      </c>
    </row>
    <row r="3" spans="1:8" ht="51" customHeight="1">
      <c r="A3" s="53"/>
      <c r="B3" s="179"/>
      <c r="C3" s="207"/>
      <c r="D3" s="189"/>
      <c r="E3" s="179"/>
      <c r="F3" s="189"/>
      <c r="G3" s="179"/>
      <c r="H3" s="179"/>
    </row>
    <row r="4" spans="1:8" ht="18.75">
      <c r="A4" s="53"/>
      <c r="B4" s="54" t="s">
        <v>69</v>
      </c>
      <c r="C4" s="106"/>
      <c r="D4" s="56">
        <f>D5+D6+D7+D8+D9+D10+D11+D12+D13+D14+D15+D16+D19+D20+D21+D22+D23+D18</f>
        <v>3770</v>
      </c>
      <c r="E4" s="56">
        <f>E5+E6+E7+E8+E9+E10+E11+E12+E13+E14+E15+E16+E19+E20+E21+E22+E18</f>
        <v>564</v>
      </c>
      <c r="F4" s="56">
        <f>F5+F7+F8+F9+F10+F17+F18+F19</f>
        <v>1415.8999999999999</v>
      </c>
      <c r="G4" s="57">
        <f aca="true" t="shared" si="0" ref="G4:G31">F4/D4</f>
        <v>0.3755702917771883</v>
      </c>
      <c r="H4" s="57">
        <f aca="true" t="shared" si="1" ref="H4:H31">F4/E4</f>
        <v>2.510460992907801</v>
      </c>
    </row>
    <row r="5" spans="1:8" ht="25.5" customHeight="1">
      <c r="A5" s="53"/>
      <c r="B5" s="80" t="s">
        <v>321</v>
      </c>
      <c r="C5" s="107"/>
      <c r="D5" s="52">
        <v>170</v>
      </c>
      <c r="E5" s="52">
        <v>5</v>
      </c>
      <c r="F5" s="52">
        <v>30.6</v>
      </c>
      <c r="G5" s="57">
        <f t="shared" si="0"/>
        <v>0.18000000000000002</v>
      </c>
      <c r="H5" s="57">
        <f t="shared" si="1"/>
        <v>6.12</v>
      </c>
    </row>
    <row r="6" spans="1:8" ht="21" customHeight="1" hidden="1">
      <c r="A6" s="53"/>
      <c r="B6" s="80" t="s">
        <v>184</v>
      </c>
      <c r="C6" s="107"/>
      <c r="D6" s="52">
        <v>0</v>
      </c>
      <c r="E6" s="52">
        <v>0</v>
      </c>
      <c r="F6" s="52">
        <v>0</v>
      </c>
      <c r="G6" s="57" t="e">
        <f t="shared" si="0"/>
        <v>#DIV/0!</v>
      </c>
      <c r="H6" s="57" t="e">
        <f t="shared" si="1"/>
        <v>#DIV/0!</v>
      </c>
    </row>
    <row r="7" spans="1:8" ht="18.75">
      <c r="A7" s="53"/>
      <c r="B7" s="80" t="s">
        <v>6</v>
      </c>
      <c r="C7" s="107"/>
      <c r="D7" s="52">
        <v>449</v>
      </c>
      <c r="E7" s="52">
        <v>200</v>
      </c>
      <c r="F7" s="52">
        <v>1146.6</v>
      </c>
      <c r="G7" s="57">
        <f t="shared" si="0"/>
        <v>2.553674832962138</v>
      </c>
      <c r="H7" s="57">
        <f t="shared" si="1"/>
        <v>5.733</v>
      </c>
    </row>
    <row r="8" spans="1:8" ht="18.75">
      <c r="A8" s="53"/>
      <c r="B8" s="80" t="s">
        <v>332</v>
      </c>
      <c r="C8" s="107"/>
      <c r="D8" s="52">
        <v>161</v>
      </c>
      <c r="E8" s="52">
        <v>5</v>
      </c>
      <c r="F8" s="52">
        <v>18.2</v>
      </c>
      <c r="G8" s="57">
        <f t="shared" si="0"/>
        <v>0.11304347826086956</v>
      </c>
      <c r="H8" s="57">
        <f t="shared" si="1"/>
        <v>3.6399999999999997</v>
      </c>
    </row>
    <row r="9" spans="1:8" ht="18.75">
      <c r="A9" s="53"/>
      <c r="B9" s="80" t="s">
        <v>8</v>
      </c>
      <c r="C9" s="107"/>
      <c r="D9" s="52">
        <v>2970</v>
      </c>
      <c r="E9" s="52">
        <v>350</v>
      </c>
      <c r="F9" s="52">
        <v>196.9</v>
      </c>
      <c r="G9" s="57">
        <f t="shared" si="0"/>
        <v>0.0662962962962963</v>
      </c>
      <c r="H9" s="57">
        <f t="shared" si="1"/>
        <v>0.5625714285714286</v>
      </c>
    </row>
    <row r="10" spans="1:8" ht="18.75">
      <c r="A10" s="53"/>
      <c r="B10" s="80" t="s">
        <v>324</v>
      </c>
      <c r="C10" s="107"/>
      <c r="D10" s="52">
        <v>15</v>
      </c>
      <c r="E10" s="52">
        <v>3</v>
      </c>
      <c r="F10" s="52">
        <v>14.3</v>
      </c>
      <c r="G10" s="57">
        <f t="shared" si="0"/>
        <v>0.9533333333333334</v>
      </c>
      <c r="H10" s="57">
        <f t="shared" si="1"/>
        <v>4.766666666666667</v>
      </c>
    </row>
    <row r="11" spans="1:8" ht="31.5" hidden="1">
      <c r="A11" s="53"/>
      <c r="B11" s="80" t="s">
        <v>9</v>
      </c>
      <c r="C11" s="107"/>
      <c r="D11" s="52">
        <v>0</v>
      </c>
      <c r="E11" s="52">
        <v>0</v>
      </c>
      <c r="F11" s="52">
        <v>0</v>
      </c>
      <c r="G11" s="57" t="e">
        <f t="shared" si="0"/>
        <v>#DIV/0!</v>
      </c>
      <c r="H11" s="57" t="e">
        <f t="shared" si="1"/>
        <v>#DIV/0!</v>
      </c>
    </row>
    <row r="12" spans="1:8" ht="18.75" hidden="1">
      <c r="A12" s="53"/>
      <c r="B12" s="80" t="s">
        <v>10</v>
      </c>
      <c r="C12" s="107"/>
      <c r="D12" s="52">
        <v>0</v>
      </c>
      <c r="E12" s="52">
        <v>0</v>
      </c>
      <c r="F12" s="52">
        <v>0</v>
      </c>
      <c r="G12" s="57" t="e">
        <f t="shared" si="0"/>
        <v>#DIV/0!</v>
      </c>
      <c r="H12" s="57" t="e">
        <f t="shared" si="1"/>
        <v>#DIV/0!</v>
      </c>
    </row>
    <row r="13" spans="1:8" ht="31.5" customHeight="1" hidden="1">
      <c r="A13" s="53"/>
      <c r="B13" s="80" t="s">
        <v>335</v>
      </c>
      <c r="C13" s="107"/>
      <c r="D13" s="52">
        <v>0</v>
      </c>
      <c r="E13" s="52">
        <v>0</v>
      </c>
      <c r="F13" s="52">
        <v>0</v>
      </c>
      <c r="G13" s="57" t="e">
        <f t="shared" si="0"/>
        <v>#DIV/0!</v>
      </c>
      <c r="H13" s="57" t="e">
        <f t="shared" si="1"/>
        <v>#DIV/0!</v>
      </c>
    </row>
    <row r="14" spans="1:8" ht="16.5" customHeight="1" hidden="1">
      <c r="A14" s="53"/>
      <c r="B14" s="80" t="s">
        <v>13</v>
      </c>
      <c r="C14" s="107"/>
      <c r="D14" s="52">
        <v>0</v>
      </c>
      <c r="E14" s="52">
        <v>0</v>
      </c>
      <c r="F14" s="52">
        <v>0</v>
      </c>
      <c r="G14" s="57" t="e">
        <f t="shared" si="0"/>
        <v>#DIV/0!</v>
      </c>
      <c r="H14" s="57" t="e">
        <f t="shared" si="1"/>
        <v>#DIV/0!</v>
      </c>
    </row>
    <row r="15" spans="1:8" ht="18" customHeight="1" hidden="1">
      <c r="A15" s="53"/>
      <c r="B15" s="80" t="s">
        <v>14</v>
      </c>
      <c r="C15" s="107"/>
      <c r="D15" s="52">
        <v>0</v>
      </c>
      <c r="E15" s="52">
        <v>0</v>
      </c>
      <c r="F15" s="52">
        <v>0</v>
      </c>
      <c r="G15" s="57" t="e">
        <f t="shared" si="0"/>
        <v>#DIV/0!</v>
      </c>
      <c r="H15" s="57" t="e">
        <f t="shared" si="1"/>
        <v>#DIV/0!</v>
      </c>
    </row>
    <row r="16" spans="1:8" ht="20.25" customHeight="1" hidden="1">
      <c r="A16" s="53"/>
      <c r="B16" s="80" t="s">
        <v>15</v>
      </c>
      <c r="C16" s="107"/>
      <c r="D16" s="52">
        <v>0</v>
      </c>
      <c r="E16" s="52">
        <v>0</v>
      </c>
      <c r="F16" s="52">
        <v>0</v>
      </c>
      <c r="G16" s="57" t="e">
        <f t="shared" si="0"/>
        <v>#DIV/0!</v>
      </c>
      <c r="H16" s="57" t="e">
        <f t="shared" si="1"/>
        <v>#DIV/0!</v>
      </c>
    </row>
    <row r="17" spans="1:8" ht="20.25" customHeight="1">
      <c r="A17" s="53"/>
      <c r="B17" s="80" t="s">
        <v>335</v>
      </c>
      <c r="C17" s="107"/>
      <c r="D17" s="52">
        <v>0</v>
      </c>
      <c r="E17" s="52">
        <v>0</v>
      </c>
      <c r="F17" s="52">
        <v>3</v>
      </c>
      <c r="G17" s="57">
        <v>0</v>
      </c>
      <c r="H17" s="57">
        <v>0</v>
      </c>
    </row>
    <row r="18" spans="1:8" ht="34.5" customHeight="1">
      <c r="A18" s="53"/>
      <c r="B18" s="58" t="s">
        <v>316</v>
      </c>
      <c r="C18" s="107"/>
      <c r="D18" s="52">
        <v>5</v>
      </c>
      <c r="E18" s="52">
        <v>1</v>
      </c>
      <c r="F18" s="52">
        <v>2</v>
      </c>
      <c r="G18" s="57">
        <f t="shared" si="0"/>
        <v>0.4</v>
      </c>
      <c r="H18" s="57">
        <f t="shared" si="1"/>
        <v>2</v>
      </c>
    </row>
    <row r="19" spans="1:8" ht="31.5">
      <c r="A19" s="53"/>
      <c r="B19" s="80" t="s">
        <v>342</v>
      </c>
      <c r="C19" s="107"/>
      <c r="D19" s="52">
        <v>0</v>
      </c>
      <c r="E19" s="52">
        <v>0</v>
      </c>
      <c r="F19" s="52">
        <v>4.3</v>
      </c>
      <c r="G19" s="57">
        <v>0</v>
      </c>
      <c r="H19" s="57">
        <v>0</v>
      </c>
    </row>
    <row r="20" spans="1:8" ht="31.5" hidden="1">
      <c r="A20" s="53"/>
      <c r="B20" s="58" t="s">
        <v>196</v>
      </c>
      <c r="C20" s="107"/>
      <c r="D20" s="52">
        <v>0</v>
      </c>
      <c r="E20" s="52">
        <v>0</v>
      </c>
      <c r="F20" s="52">
        <v>0</v>
      </c>
      <c r="G20" s="57" t="e">
        <f t="shared" si="0"/>
        <v>#DIV/0!</v>
      </c>
      <c r="H20" s="57" t="e">
        <f t="shared" si="1"/>
        <v>#DIV/0!</v>
      </c>
    </row>
    <row r="21" spans="1:8" ht="18.75" hidden="1">
      <c r="A21" s="53"/>
      <c r="B21" s="58" t="s">
        <v>100</v>
      </c>
      <c r="C21" s="107"/>
      <c r="D21" s="52">
        <v>0</v>
      </c>
      <c r="E21" s="52">
        <v>0</v>
      </c>
      <c r="F21" s="52">
        <v>0</v>
      </c>
      <c r="G21" s="57" t="e">
        <f t="shared" si="0"/>
        <v>#DIV/0!</v>
      </c>
      <c r="H21" s="57" t="e">
        <f t="shared" si="1"/>
        <v>#DIV/0!</v>
      </c>
    </row>
    <row r="22" spans="1:8" ht="18.75" hidden="1">
      <c r="A22" s="53"/>
      <c r="B22" s="58" t="s">
        <v>18</v>
      </c>
      <c r="C22" s="107"/>
      <c r="D22" s="52">
        <v>0</v>
      </c>
      <c r="E22" s="52">
        <v>0</v>
      </c>
      <c r="F22" s="52">
        <v>0</v>
      </c>
      <c r="G22" s="57" t="e">
        <f t="shared" si="0"/>
        <v>#DIV/0!</v>
      </c>
      <c r="H22" s="57" t="e">
        <f t="shared" si="1"/>
        <v>#DIV/0!</v>
      </c>
    </row>
    <row r="23" spans="1:8" ht="31.5" hidden="1">
      <c r="A23" s="53"/>
      <c r="B23" s="58" t="s">
        <v>330</v>
      </c>
      <c r="C23" s="107"/>
      <c r="D23" s="52">
        <v>0</v>
      </c>
      <c r="E23" s="52">
        <v>0</v>
      </c>
      <c r="F23" s="52">
        <v>0</v>
      </c>
      <c r="G23" s="57" t="e">
        <f t="shared" si="0"/>
        <v>#DIV/0!</v>
      </c>
      <c r="H23" s="57" t="e">
        <f t="shared" si="1"/>
        <v>#DIV/0!</v>
      </c>
    </row>
    <row r="24" spans="1:8" ht="31.5">
      <c r="A24" s="53"/>
      <c r="B24" s="54" t="s">
        <v>19</v>
      </c>
      <c r="C24" s="108"/>
      <c r="D24" s="52">
        <f>D25+D26+D27+D28+D29</f>
        <v>293.6</v>
      </c>
      <c r="E24" s="52">
        <f>E25+E26+E27+E28+E29</f>
        <v>48.4</v>
      </c>
      <c r="F24" s="52">
        <f>F25+F26+F27+F28+F29</f>
        <v>47.099999999999994</v>
      </c>
      <c r="G24" s="57">
        <f t="shared" si="0"/>
        <v>0.16042234332425065</v>
      </c>
      <c r="H24" s="57">
        <f t="shared" si="1"/>
        <v>0.9731404958677685</v>
      </c>
    </row>
    <row r="25" spans="1:8" ht="18.75">
      <c r="A25" s="53"/>
      <c r="B25" s="58" t="s">
        <v>20</v>
      </c>
      <c r="C25" s="107"/>
      <c r="D25" s="52">
        <v>110.7</v>
      </c>
      <c r="E25" s="52">
        <v>27.7</v>
      </c>
      <c r="F25" s="52">
        <v>26.4</v>
      </c>
      <c r="G25" s="57">
        <f t="shared" si="0"/>
        <v>0.23848238482384823</v>
      </c>
      <c r="H25" s="57">
        <f t="shared" si="1"/>
        <v>0.9530685920577617</v>
      </c>
    </row>
    <row r="26" spans="1:8" ht="18.75">
      <c r="A26" s="53"/>
      <c r="B26" s="58" t="s">
        <v>86</v>
      </c>
      <c r="C26" s="107"/>
      <c r="D26" s="52">
        <v>82.9</v>
      </c>
      <c r="E26" s="52">
        <v>20.7</v>
      </c>
      <c r="F26" s="52">
        <v>20.7</v>
      </c>
      <c r="G26" s="57">
        <f t="shared" si="0"/>
        <v>0.2496984318455971</v>
      </c>
      <c r="H26" s="57">
        <f t="shared" si="1"/>
        <v>1</v>
      </c>
    </row>
    <row r="27" spans="1:8" ht="87" customHeight="1" hidden="1">
      <c r="A27" s="53"/>
      <c r="B27" s="58" t="s">
        <v>459</v>
      </c>
      <c r="C27" s="107"/>
      <c r="D27" s="52">
        <v>0</v>
      </c>
      <c r="E27" s="52">
        <v>0</v>
      </c>
      <c r="F27" s="52">
        <v>0</v>
      </c>
      <c r="G27" s="57" t="e">
        <f t="shared" si="0"/>
        <v>#DIV/0!</v>
      </c>
      <c r="H27" s="57" t="e">
        <f t="shared" si="1"/>
        <v>#DIV/0!</v>
      </c>
    </row>
    <row r="28" spans="1:8" ht="48" customHeight="1">
      <c r="A28" s="53"/>
      <c r="B28" s="58" t="s">
        <v>496</v>
      </c>
      <c r="C28" s="107"/>
      <c r="D28" s="52">
        <v>85</v>
      </c>
      <c r="E28" s="52">
        <v>0</v>
      </c>
      <c r="F28" s="52">
        <v>0</v>
      </c>
      <c r="G28" s="57">
        <f t="shared" si="0"/>
        <v>0</v>
      </c>
      <c r="H28" s="57">
        <v>0</v>
      </c>
    </row>
    <row r="29" spans="1:8" ht="37.5" customHeight="1">
      <c r="A29" s="53"/>
      <c r="B29" s="58" t="s">
        <v>497</v>
      </c>
      <c r="C29" s="107"/>
      <c r="D29" s="52">
        <v>15</v>
      </c>
      <c r="E29" s="52">
        <v>0</v>
      </c>
      <c r="F29" s="52">
        <v>0</v>
      </c>
      <c r="G29" s="57">
        <f t="shared" si="0"/>
        <v>0</v>
      </c>
      <c r="H29" s="57">
        <v>0</v>
      </c>
    </row>
    <row r="30" spans="1:8" ht="18.75">
      <c r="A30" s="53"/>
      <c r="B30" s="54" t="s">
        <v>23</v>
      </c>
      <c r="C30" s="110"/>
      <c r="D30" s="52">
        <f>D4+D24</f>
        <v>4063.6</v>
      </c>
      <c r="E30" s="52">
        <f>E4+E24</f>
        <v>612.4</v>
      </c>
      <c r="F30" s="52">
        <f>F4+F24</f>
        <v>1462.9999999999998</v>
      </c>
      <c r="G30" s="57">
        <f t="shared" si="0"/>
        <v>0.360025593070184</v>
      </c>
      <c r="H30" s="57">
        <f t="shared" si="1"/>
        <v>2.3889614630960154</v>
      </c>
    </row>
    <row r="31" spans="1:8" ht="18.75" hidden="1">
      <c r="A31" s="53"/>
      <c r="B31" s="58" t="s">
        <v>92</v>
      </c>
      <c r="C31" s="107"/>
      <c r="D31" s="52">
        <f>D4</f>
        <v>3770</v>
      </c>
      <c r="E31" s="52">
        <f>E4</f>
        <v>564</v>
      </c>
      <c r="F31" s="52">
        <f>F4</f>
        <v>1415.8999999999999</v>
      </c>
      <c r="G31" s="57">
        <f t="shared" si="0"/>
        <v>0.3755702917771883</v>
      </c>
      <c r="H31" s="57">
        <f t="shared" si="1"/>
        <v>2.510460992907801</v>
      </c>
    </row>
    <row r="32" spans="1:8" ht="12.75">
      <c r="A32" s="186"/>
      <c r="B32" s="198"/>
      <c r="C32" s="198"/>
      <c r="D32" s="198"/>
      <c r="E32" s="198"/>
      <c r="F32" s="198"/>
      <c r="G32" s="198"/>
      <c r="H32" s="199"/>
    </row>
    <row r="33" spans="1:8" ht="15" customHeight="1">
      <c r="A33" s="208" t="s">
        <v>133</v>
      </c>
      <c r="B33" s="209" t="s">
        <v>24</v>
      </c>
      <c r="C33" s="206" t="s">
        <v>155</v>
      </c>
      <c r="D33" s="177" t="s">
        <v>3</v>
      </c>
      <c r="E33" s="184" t="s">
        <v>341</v>
      </c>
      <c r="F33" s="177" t="s">
        <v>4</v>
      </c>
      <c r="G33" s="184" t="s">
        <v>268</v>
      </c>
      <c r="H33" s="184" t="s">
        <v>343</v>
      </c>
    </row>
    <row r="34" spans="1:8" ht="46.5" customHeight="1">
      <c r="A34" s="208"/>
      <c r="B34" s="209"/>
      <c r="C34" s="207"/>
      <c r="D34" s="177"/>
      <c r="E34" s="185"/>
      <c r="F34" s="177"/>
      <c r="G34" s="185"/>
      <c r="H34" s="185"/>
    </row>
    <row r="35" spans="1:8" ht="39.75" customHeight="1">
      <c r="A35" s="59" t="s">
        <v>56</v>
      </c>
      <c r="B35" s="54" t="s">
        <v>25</v>
      </c>
      <c r="C35" s="108"/>
      <c r="D35" s="56">
        <f>D36+D39+D40+D37</f>
        <v>3047</v>
      </c>
      <c r="E35" s="56">
        <f>E36+E39+E40+E37</f>
        <v>789</v>
      </c>
      <c r="F35" s="56">
        <f>F36+F39+F40+F37</f>
        <v>671.6</v>
      </c>
      <c r="G35" s="57">
        <f>F35/D35</f>
        <v>0.220413521496554</v>
      </c>
      <c r="H35" s="57">
        <f>F35/E35</f>
        <v>0.8512040557667935</v>
      </c>
    </row>
    <row r="36" spans="1:8" ht="102.75" customHeight="1">
      <c r="A36" s="55" t="s">
        <v>59</v>
      </c>
      <c r="B36" s="58" t="s">
        <v>136</v>
      </c>
      <c r="C36" s="107" t="s">
        <v>59</v>
      </c>
      <c r="D36" s="52">
        <v>3012</v>
      </c>
      <c r="E36" s="52">
        <v>786.4</v>
      </c>
      <c r="F36" s="52">
        <v>670</v>
      </c>
      <c r="G36" s="57">
        <f aca="true" t="shared" si="2" ref="G36:G82">F36/D36</f>
        <v>0.22244355909694555</v>
      </c>
      <c r="H36" s="57">
        <f aca="true" t="shared" si="3" ref="H36:H82">F36/E36</f>
        <v>0.8519837232960326</v>
      </c>
    </row>
    <row r="37" spans="1:8" ht="32.25" customHeight="1" hidden="1">
      <c r="A37" s="55" t="s">
        <v>159</v>
      </c>
      <c r="B37" s="58" t="s">
        <v>267</v>
      </c>
      <c r="C37" s="107" t="s">
        <v>159</v>
      </c>
      <c r="D37" s="52">
        <f>D38</f>
        <v>0</v>
      </c>
      <c r="E37" s="52">
        <f>E38</f>
        <v>0</v>
      </c>
      <c r="F37" s="52">
        <f>F38</f>
        <v>0</v>
      </c>
      <c r="G37" s="57" t="e">
        <f t="shared" si="2"/>
        <v>#DIV/0!</v>
      </c>
      <c r="H37" s="57" t="e">
        <f t="shared" si="3"/>
        <v>#DIV/0!</v>
      </c>
    </row>
    <row r="38" spans="1:8" ht="53.25" customHeight="1" hidden="1">
      <c r="A38" s="55"/>
      <c r="B38" s="58" t="s">
        <v>296</v>
      </c>
      <c r="C38" s="107" t="s">
        <v>295</v>
      </c>
      <c r="D38" s="52">
        <v>0</v>
      </c>
      <c r="E38" s="52">
        <v>0</v>
      </c>
      <c r="F38" s="52">
        <v>0</v>
      </c>
      <c r="G38" s="57" t="e">
        <f t="shared" si="2"/>
        <v>#DIV/0!</v>
      </c>
      <c r="H38" s="57" t="e">
        <f t="shared" si="3"/>
        <v>#DIV/0!</v>
      </c>
    </row>
    <row r="39" spans="1:8" ht="29.25" customHeight="1">
      <c r="A39" s="55" t="s">
        <v>61</v>
      </c>
      <c r="B39" s="58" t="s">
        <v>27</v>
      </c>
      <c r="C39" s="107" t="s">
        <v>61</v>
      </c>
      <c r="D39" s="52">
        <v>30</v>
      </c>
      <c r="E39" s="52">
        <v>0</v>
      </c>
      <c r="F39" s="52">
        <v>0</v>
      </c>
      <c r="G39" s="57">
        <f t="shared" si="2"/>
        <v>0</v>
      </c>
      <c r="H39" s="57">
        <v>0</v>
      </c>
    </row>
    <row r="40" spans="1:8" ht="32.25" customHeight="1">
      <c r="A40" s="55" t="s">
        <v>110</v>
      </c>
      <c r="B40" s="58" t="s">
        <v>107</v>
      </c>
      <c r="C40" s="107"/>
      <c r="D40" s="52">
        <f>D41+D42+D43+D44</f>
        <v>5</v>
      </c>
      <c r="E40" s="52">
        <f>E41+E42+E43+E44</f>
        <v>2.6</v>
      </c>
      <c r="F40" s="52">
        <f>F41+F42+F43+F44</f>
        <v>1.6</v>
      </c>
      <c r="G40" s="57">
        <f t="shared" si="2"/>
        <v>0.32</v>
      </c>
      <c r="H40" s="57">
        <f t="shared" si="3"/>
        <v>0.6153846153846154</v>
      </c>
    </row>
    <row r="41" spans="1:9" s="16" customFormat="1" ht="31.5">
      <c r="A41" s="50"/>
      <c r="B41" s="49" t="s">
        <v>96</v>
      </c>
      <c r="C41" s="111" t="s">
        <v>198</v>
      </c>
      <c r="D41" s="61">
        <v>5</v>
      </c>
      <c r="E41" s="61">
        <v>2.6</v>
      </c>
      <c r="F41" s="61">
        <v>1.6</v>
      </c>
      <c r="G41" s="57">
        <f t="shared" si="2"/>
        <v>0.32</v>
      </c>
      <c r="H41" s="57">
        <f t="shared" si="3"/>
        <v>0.6153846153846154</v>
      </c>
      <c r="I41" s="42"/>
    </row>
    <row r="42" spans="1:9" s="16" customFormat="1" ht="47.25" hidden="1">
      <c r="A42" s="50"/>
      <c r="B42" s="49" t="s">
        <v>162</v>
      </c>
      <c r="C42" s="111" t="s">
        <v>207</v>
      </c>
      <c r="D42" s="61">
        <v>0</v>
      </c>
      <c r="E42" s="61">
        <v>0</v>
      </c>
      <c r="F42" s="61">
        <v>0</v>
      </c>
      <c r="G42" s="57" t="e">
        <f t="shared" si="2"/>
        <v>#DIV/0!</v>
      </c>
      <c r="H42" s="57" t="e">
        <f t="shared" si="3"/>
        <v>#DIV/0!</v>
      </c>
      <c r="I42" s="42"/>
    </row>
    <row r="43" spans="1:9" s="16" customFormat="1" ht="47.25" hidden="1">
      <c r="A43" s="50"/>
      <c r="B43" s="49" t="s">
        <v>260</v>
      </c>
      <c r="C43" s="111" t="s">
        <v>259</v>
      </c>
      <c r="D43" s="61">
        <v>0</v>
      </c>
      <c r="E43" s="61"/>
      <c r="F43" s="61">
        <v>0</v>
      </c>
      <c r="G43" s="57" t="e">
        <f t="shared" si="2"/>
        <v>#DIV/0!</v>
      </c>
      <c r="H43" s="57" t="e">
        <f t="shared" si="3"/>
        <v>#DIV/0!</v>
      </c>
      <c r="I43" s="42"/>
    </row>
    <row r="44" spans="1:9" s="16" customFormat="1" ht="31.5" hidden="1">
      <c r="A44" s="50"/>
      <c r="B44" s="49" t="s">
        <v>282</v>
      </c>
      <c r="C44" s="111" t="s">
        <v>235</v>
      </c>
      <c r="D44" s="61">
        <v>0</v>
      </c>
      <c r="E44" s="61">
        <v>0</v>
      </c>
      <c r="F44" s="61">
        <v>0</v>
      </c>
      <c r="G44" s="57" t="e">
        <f t="shared" si="2"/>
        <v>#DIV/0!</v>
      </c>
      <c r="H44" s="57" t="e">
        <f t="shared" si="3"/>
        <v>#DIV/0!</v>
      </c>
      <c r="I44" s="42"/>
    </row>
    <row r="45" spans="1:8" ht="17.25" customHeight="1">
      <c r="A45" s="59" t="s">
        <v>93</v>
      </c>
      <c r="B45" s="54" t="s">
        <v>88</v>
      </c>
      <c r="C45" s="108"/>
      <c r="D45" s="56">
        <f>D46</f>
        <v>82.9</v>
      </c>
      <c r="E45" s="56">
        <f>E46</f>
        <v>20.7</v>
      </c>
      <c r="F45" s="56">
        <f>F46</f>
        <v>20.7</v>
      </c>
      <c r="G45" s="57">
        <f t="shared" si="2"/>
        <v>0.2496984318455971</v>
      </c>
      <c r="H45" s="57">
        <f t="shared" si="3"/>
        <v>1</v>
      </c>
    </row>
    <row r="46" spans="1:8" ht="47.25">
      <c r="A46" s="55" t="s">
        <v>94</v>
      </c>
      <c r="B46" s="58" t="s">
        <v>140</v>
      </c>
      <c r="C46" s="107" t="s">
        <v>481</v>
      </c>
      <c r="D46" s="52">
        <v>82.9</v>
      </c>
      <c r="E46" s="52">
        <v>20.7</v>
      </c>
      <c r="F46" s="52">
        <v>20.7</v>
      </c>
      <c r="G46" s="57">
        <f t="shared" si="2"/>
        <v>0.2496984318455971</v>
      </c>
      <c r="H46" s="57">
        <f t="shared" si="3"/>
        <v>1</v>
      </c>
    </row>
    <row r="47" spans="1:9" ht="31.5" hidden="1">
      <c r="A47" s="59" t="s">
        <v>62</v>
      </c>
      <c r="B47" s="54" t="s">
        <v>30</v>
      </c>
      <c r="C47" s="108"/>
      <c r="D47" s="56">
        <f>D48</f>
        <v>0</v>
      </c>
      <c r="E47" s="56">
        <f>E48</f>
        <v>0</v>
      </c>
      <c r="F47" s="56">
        <f>F48</f>
        <v>0</v>
      </c>
      <c r="G47" s="57" t="e">
        <f t="shared" si="2"/>
        <v>#DIV/0!</v>
      </c>
      <c r="H47" s="57" t="e">
        <f t="shared" si="3"/>
        <v>#DIV/0!</v>
      </c>
      <c r="I47" s="43"/>
    </row>
    <row r="48" spans="1:8" ht="31.5" hidden="1">
      <c r="A48" s="55" t="s">
        <v>95</v>
      </c>
      <c r="B48" s="58" t="s">
        <v>90</v>
      </c>
      <c r="C48" s="107"/>
      <c r="D48" s="52">
        <f>D49</f>
        <v>0</v>
      </c>
      <c r="E48" s="52">
        <f>E49</f>
        <v>0</v>
      </c>
      <c r="F48" s="52">
        <v>0</v>
      </c>
      <c r="G48" s="57" t="e">
        <f t="shared" si="2"/>
        <v>#DIV/0!</v>
      </c>
      <c r="H48" s="57" t="e">
        <f t="shared" si="3"/>
        <v>#DIV/0!</v>
      </c>
    </row>
    <row r="49" spans="1:9" s="16" customFormat="1" ht="54.75" customHeight="1" hidden="1">
      <c r="A49" s="50"/>
      <c r="B49" s="49" t="s">
        <v>174</v>
      </c>
      <c r="C49" s="111" t="s">
        <v>173</v>
      </c>
      <c r="D49" s="61">
        <v>0</v>
      </c>
      <c r="E49" s="61">
        <v>0</v>
      </c>
      <c r="F49" s="61">
        <v>0</v>
      </c>
      <c r="G49" s="57" t="e">
        <f t="shared" si="2"/>
        <v>#DIV/0!</v>
      </c>
      <c r="H49" s="57" t="e">
        <f t="shared" si="3"/>
        <v>#DIV/0!</v>
      </c>
      <c r="I49" s="42"/>
    </row>
    <row r="50" spans="1:9" s="16" customFormat="1" ht="21.75" customHeight="1">
      <c r="A50" s="59" t="s">
        <v>63</v>
      </c>
      <c r="B50" s="54" t="s">
        <v>31</v>
      </c>
      <c r="C50" s="108"/>
      <c r="D50" s="56">
        <f>D51</f>
        <v>43</v>
      </c>
      <c r="E50" s="56">
        <f>E51</f>
        <v>7</v>
      </c>
      <c r="F50" s="56">
        <f>F51</f>
        <v>0</v>
      </c>
      <c r="G50" s="57">
        <f t="shared" si="2"/>
        <v>0</v>
      </c>
      <c r="H50" s="57">
        <f t="shared" si="3"/>
        <v>0</v>
      </c>
      <c r="I50" s="42"/>
    </row>
    <row r="51" spans="1:9" s="16" customFormat="1" ht="33" customHeight="1">
      <c r="A51" s="69" t="s">
        <v>64</v>
      </c>
      <c r="B51" s="80" t="s">
        <v>105</v>
      </c>
      <c r="C51" s="107"/>
      <c r="D51" s="52">
        <f>D52+D53</f>
        <v>43</v>
      </c>
      <c r="E51" s="52">
        <f>E52+E53</f>
        <v>7</v>
      </c>
      <c r="F51" s="52">
        <f>F52+F53</f>
        <v>0</v>
      </c>
      <c r="G51" s="57">
        <f t="shared" si="2"/>
        <v>0</v>
      </c>
      <c r="H51" s="57">
        <f t="shared" si="3"/>
        <v>0</v>
      </c>
      <c r="I51" s="42"/>
    </row>
    <row r="52" spans="1:9" s="16" customFormat="1" ht="32.25" customHeight="1">
      <c r="A52" s="50"/>
      <c r="B52" s="74" t="s">
        <v>105</v>
      </c>
      <c r="C52" s="111" t="s">
        <v>211</v>
      </c>
      <c r="D52" s="61">
        <v>40</v>
      </c>
      <c r="E52" s="61">
        <v>7</v>
      </c>
      <c r="F52" s="61">
        <v>0</v>
      </c>
      <c r="G52" s="57">
        <f t="shared" si="2"/>
        <v>0</v>
      </c>
      <c r="H52" s="57">
        <f t="shared" si="3"/>
        <v>0</v>
      </c>
      <c r="I52" s="42"/>
    </row>
    <row r="53" spans="1:9" s="16" customFormat="1" ht="101.25" customHeight="1">
      <c r="A53" s="50"/>
      <c r="B53" s="74" t="s">
        <v>416</v>
      </c>
      <c r="C53" s="111" t="s">
        <v>415</v>
      </c>
      <c r="D53" s="61">
        <v>3</v>
      </c>
      <c r="E53" s="61">
        <v>0</v>
      </c>
      <c r="F53" s="61">
        <v>0</v>
      </c>
      <c r="G53" s="57">
        <f t="shared" si="2"/>
        <v>0</v>
      </c>
      <c r="H53" s="57">
        <v>0</v>
      </c>
      <c r="I53" s="42"/>
    </row>
    <row r="54" spans="1:8" ht="31.5">
      <c r="A54" s="59" t="s">
        <v>65</v>
      </c>
      <c r="B54" s="54" t="s">
        <v>32</v>
      </c>
      <c r="C54" s="108"/>
      <c r="D54" s="56">
        <f>D55</f>
        <v>928.2</v>
      </c>
      <c r="E54" s="56">
        <f>E55</f>
        <v>292.7</v>
      </c>
      <c r="F54" s="56">
        <f>F55</f>
        <v>266.7</v>
      </c>
      <c r="G54" s="57">
        <f t="shared" si="2"/>
        <v>0.2873303167420814</v>
      </c>
      <c r="H54" s="57">
        <f t="shared" si="3"/>
        <v>0.9111718483088487</v>
      </c>
    </row>
    <row r="55" spans="1:8" ht="18.75">
      <c r="A55" s="55" t="s">
        <v>35</v>
      </c>
      <c r="B55" s="58" t="s">
        <v>36</v>
      </c>
      <c r="C55" s="107"/>
      <c r="D55" s="52">
        <f>D56+D69</f>
        <v>928.2</v>
      </c>
      <c r="E55" s="52">
        <f>E56+E69</f>
        <v>292.7</v>
      </c>
      <c r="F55" s="52">
        <f>F56+F69</f>
        <v>266.7</v>
      </c>
      <c r="G55" s="57">
        <f t="shared" si="2"/>
        <v>0.2873303167420814</v>
      </c>
      <c r="H55" s="57">
        <f t="shared" si="3"/>
        <v>0.9111718483088487</v>
      </c>
    </row>
    <row r="56" spans="1:9" s="16" customFormat="1" ht="67.5" customHeight="1">
      <c r="A56" s="50"/>
      <c r="B56" s="49" t="s">
        <v>387</v>
      </c>
      <c r="C56" s="111" t="s">
        <v>414</v>
      </c>
      <c r="D56" s="61">
        <f>D57+D58+D59+D60+D61+D62+D63+D64+D65+D66+D67+D68</f>
        <v>778.2</v>
      </c>
      <c r="E56" s="61">
        <f>E57+E58+E59+E60+E61+E62+E63+E64+E65+E66+E67+E68</f>
        <v>292.7</v>
      </c>
      <c r="F56" s="61">
        <f>F57+F58+F59+F60+F61+F62+F63+F64+F65+F66+F67+F68</f>
        <v>266.7</v>
      </c>
      <c r="G56" s="57">
        <f t="shared" si="2"/>
        <v>0.3427139552814186</v>
      </c>
      <c r="H56" s="57">
        <f t="shared" si="3"/>
        <v>0.9111718483088487</v>
      </c>
      <c r="I56" s="42"/>
    </row>
    <row r="57" spans="1:9" s="16" customFormat="1" ht="39" customHeight="1">
      <c r="A57" s="50"/>
      <c r="B57" s="49" t="s">
        <v>386</v>
      </c>
      <c r="C57" s="118" t="s">
        <v>385</v>
      </c>
      <c r="D57" s="61">
        <v>15</v>
      </c>
      <c r="E57" s="61">
        <v>0</v>
      </c>
      <c r="F57" s="61">
        <v>0</v>
      </c>
      <c r="G57" s="57">
        <f t="shared" si="2"/>
        <v>0</v>
      </c>
      <c r="H57" s="57">
        <v>0</v>
      </c>
      <c r="I57" s="42"/>
    </row>
    <row r="58" spans="1:9" s="16" customFormat="1" ht="38.25" customHeight="1">
      <c r="A58" s="50"/>
      <c r="B58" s="49" t="s">
        <v>391</v>
      </c>
      <c r="C58" s="118" t="s">
        <v>390</v>
      </c>
      <c r="D58" s="61">
        <v>20</v>
      </c>
      <c r="E58" s="61">
        <v>3.5</v>
      </c>
      <c r="F58" s="61">
        <v>0</v>
      </c>
      <c r="G58" s="57">
        <f t="shared" si="2"/>
        <v>0</v>
      </c>
      <c r="H58" s="57">
        <f t="shared" si="3"/>
        <v>0</v>
      </c>
      <c r="I58" s="42"/>
    </row>
    <row r="59" spans="1:9" s="16" customFormat="1" ht="35.25" customHeight="1">
      <c r="A59" s="50"/>
      <c r="B59" s="49" t="s">
        <v>393</v>
      </c>
      <c r="C59" s="118" t="s">
        <v>392</v>
      </c>
      <c r="D59" s="61">
        <v>50</v>
      </c>
      <c r="E59" s="61">
        <v>8.8</v>
      </c>
      <c r="F59" s="61">
        <v>0</v>
      </c>
      <c r="G59" s="57">
        <f t="shared" si="2"/>
        <v>0</v>
      </c>
      <c r="H59" s="57">
        <f t="shared" si="3"/>
        <v>0</v>
      </c>
      <c r="I59" s="42"/>
    </row>
    <row r="60" spans="1:9" s="16" customFormat="1" ht="38.25" customHeight="1">
      <c r="A60" s="50"/>
      <c r="B60" s="49" t="s">
        <v>418</v>
      </c>
      <c r="C60" s="118" t="s">
        <v>417</v>
      </c>
      <c r="D60" s="61">
        <v>20</v>
      </c>
      <c r="E60" s="61">
        <v>3.5</v>
      </c>
      <c r="F60" s="61">
        <v>0</v>
      </c>
      <c r="G60" s="57">
        <f t="shared" si="2"/>
        <v>0</v>
      </c>
      <c r="H60" s="57">
        <f t="shared" si="3"/>
        <v>0</v>
      </c>
      <c r="I60" s="42"/>
    </row>
    <row r="61" spans="1:9" s="16" customFormat="1" ht="29.25" customHeight="1">
      <c r="A61" s="50"/>
      <c r="B61" s="49" t="s">
        <v>435</v>
      </c>
      <c r="C61" s="118" t="s">
        <v>433</v>
      </c>
      <c r="D61" s="61">
        <v>25</v>
      </c>
      <c r="E61" s="61">
        <v>0</v>
      </c>
      <c r="F61" s="61">
        <v>0</v>
      </c>
      <c r="G61" s="57">
        <f t="shared" si="2"/>
        <v>0</v>
      </c>
      <c r="H61" s="57">
        <v>0</v>
      </c>
      <c r="I61" s="42"/>
    </row>
    <row r="62" spans="1:9" s="16" customFormat="1" ht="30" customHeight="1">
      <c r="A62" s="50"/>
      <c r="B62" s="49" t="s">
        <v>420</v>
      </c>
      <c r="C62" s="118" t="s">
        <v>419</v>
      </c>
      <c r="D62" s="61">
        <v>24.8</v>
      </c>
      <c r="E62" s="61">
        <v>4.3</v>
      </c>
      <c r="F62" s="61">
        <v>0</v>
      </c>
      <c r="G62" s="57">
        <f t="shared" si="2"/>
        <v>0</v>
      </c>
      <c r="H62" s="57">
        <f t="shared" si="3"/>
        <v>0</v>
      </c>
      <c r="I62" s="42"/>
    </row>
    <row r="63" spans="1:9" s="16" customFormat="1" ht="34.5" customHeight="1">
      <c r="A63" s="50"/>
      <c r="B63" s="49" t="s">
        <v>399</v>
      </c>
      <c r="C63" s="118" t="s">
        <v>398</v>
      </c>
      <c r="D63" s="61">
        <v>98.4</v>
      </c>
      <c r="E63" s="61">
        <v>68.9</v>
      </c>
      <c r="F63" s="61">
        <v>68</v>
      </c>
      <c r="G63" s="57">
        <f t="shared" si="2"/>
        <v>0.6910569105691057</v>
      </c>
      <c r="H63" s="57">
        <f t="shared" si="3"/>
        <v>0.9869375907111755</v>
      </c>
      <c r="I63" s="42"/>
    </row>
    <row r="64" spans="1:9" s="16" customFormat="1" ht="40.5" customHeight="1">
      <c r="A64" s="50"/>
      <c r="B64" s="49" t="s">
        <v>405</v>
      </c>
      <c r="C64" s="118" t="s">
        <v>404</v>
      </c>
      <c r="D64" s="61">
        <v>451.6</v>
      </c>
      <c r="E64" s="61">
        <v>198.8</v>
      </c>
      <c r="F64" s="61">
        <v>198.7</v>
      </c>
      <c r="G64" s="57">
        <f t="shared" si="2"/>
        <v>0.43999114260407435</v>
      </c>
      <c r="H64" s="57">
        <f t="shared" si="3"/>
        <v>0.999496981891348</v>
      </c>
      <c r="I64" s="42"/>
    </row>
    <row r="65" spans="1:9" s="16" customFormat="1" ht="39" customHeight="1">
      <c r="A65" s="50"/>
      <c r="B65" s="49" t="s">
        <v>421</v>
      </c>
      <c r="C65" s="118" t="s">
        <v>422</v>
      </c>
      <c r="D65" s="61">
        <v>27</v>
      </c>
      <c r="E65" s="61">
        <v>0</v>
      </c>
      <c r="F65" s="61">
        <v>0</v>
      </c>
      <c r="G65" s="57">
        <f t="shared" si="2"/>
        <v>0</v>
      </c>
      <c r="H65" s="57">
        <v>0</v>
      </c>
      <c r="I65" s="42"/>
    </row>
    <row r="66" spans="1:9" s="16" customFormat="1" ht="38.25" customHeight="1">
      <c r="A66" s="50"/>
      <c r="B66" s="49" t="s">
        <v>423</v>
      </c>
      <c r="C66" s="118" t="s">
        <v>424</v>
      </c>
      <c r="D66" s="61">
        <v>20.9</v>
      </c>
      <c r="E66" s="61">
        <v>3.9</v>
      </c>
      <c r="F66" s="61">
        <v>0</v>
      </c>
      <c r="G66" s="57">
        <f t="shared" si="2"/>
        <v>0</v>
      </c>
      <c r="H66" s="57">
        <f t="shared" si="3"/>
        <v>0</v>
      </c>
      <c r="I66" s="42"/>
    </row>
    <row r="67" spans="1:9" s="16" customFormat="1" ht="63" customHeight="1">
      <c r="A67" s="50"/>
      <c r="B67" s="49" t="s">
        <v>426</v>
      </c>
      <c r="C67" s="118" t="s">
        <v>425</v>
      </c>
      <c r="D67" s="61">
        <v>5.5</v>
      </c>
      <c r="E67" s="61">
        <v>1</v>
      </c>
      <c r="F67" s="61">
        <v>0</v>
      </c>
      <c r="G67" s="57">
        <f t="shared" si="2"/>
        <v>0</v>
      </c>
      <c r="H67" s="57">
        <f t="shared" si="3"/>
        <v>0</v>
      </c>
      <c r="I67" s="42"/>
    </row>
    <row r="68" spans="1:9" s="16" customFormat="1" ht="50.25" customHeight="1">
      <c r="A68" s="50"/>
      <c r="B68" s="49" t="s">
        <v>436</v>
      </c>
      <c r="C68" s="118" t="s">
        <v>434</v>
      </c>
      <c r="D68" s="61">
        <v>20</v>
      </c>
      <c r="E68" s="61">
        <v>0</v>
      </c>
      <c r="F68" s="61">
        <v>0</v>
      </c>
      <c r="G68" s="57">
        <f t="shared" si="2"/>
        <v>0</v>
      </c>
      <c r="H68" s="57">
        <v>0</v>
      </c>
      <c r="I68" s="42"/>
    </row>
    <row r="69" spans="1:9" s="16" customFormat="1" ht="63.75" customHeight="1">
      <c r="A69" s="50"/>
      <c r="B69" s="58" t="s">
        <v>472</v>
      </c>
      <c r="C69" s="119">
        <v>958020000</v>
      </c>
      <c r="D69" s="52">
        <f>D70+D71+D72</f>
        <v>150</v>
      </c>
      <c r="E69" s="52">
        <f>E70+E71+E72</f>
        <v>0</v>
      </c>
      <c r="F69" s="52">
        <f>F70+F71+F72</f>
        <v>0</v>
      </c>
      <c r="G69" s="57">
        <f t="shared" si="2"/>
        <v>0</v>
      </c>
      <c r="H69" s="57">
        <v>0</v>
      </c>
      <c r="I69" s="42"/>
    </row>
    <row r="70" spans="1:9" s="16" customFormat="1" ht="147" customHeight="1">
      <c r="A70" s="50"/>
      <c r="B70" s="49" t="s">
        <v>468</v>
      </c>
      <c r="C70" s="120" t="s">
        <v>473</v>
      </c>
      <c r="D70" s="61">
        <v>50</v>
      </c>
      <c r="E70" s="61">
        <v>0</v>
      </c>
      <c r="F70" s="61">
        <v>0</v>
      </c>
      <c r="G70" s="57">
        <f t="shared" si="2"/>
        <v>0</v>
      </c>
      <c r="H70" s="57">
        <v>0</v>
      </c>
      <c r="I70" s="42"/>
    </row>
    <row r="71" spans="1:9" s="16" customFormat="1" ht="134.25" customHeight="1">
      <c r="A71" s="50"/>
      <c r="B71" s="49" t="s">
        <v>469</v>
      </c>
      <c r="C71" s="120" t="s">
        <v>474</v>
      </c>
      <c r="D71" s="61">
        <v>15</v>
      </c>
      <c r="E71" s="61">
        <v>0</v>
      </c>
      <c r="F71" s="61">
        <v>0</v>
      </c>
      <c r="G71" s="57">
        <f t="shared" si="2"/>
        <v>0</v>
      </c>
      <c r="H71" s="57">
        <v>0</v>
      </c>
      <c r="I71" s="42"/>
    </row>
    <row r="72" spans="1:9" s="16" customFormat="1" ht="134.25" customHeight="1">
      <c r="A72" s="50"/>
      <c r="B72" s="49" t="s">
        <v>476</v>
      </c>
      <c r="C72" s="120" t="s">
        <v>475</v>
      </c>
      <c r="D72" s="61">
        <v>85</v>
      </c>
      <c r="E72" s="61">
        <v>0</v>
      </c>
      <c r="F72" s="61">
        <v>0</v>
      </c>
      <c r="G72" s="57">
        <f t="shared" si="2"/>
        <v>0</v>
      </c>
      <c r="H72" s="57">
        <v>0</v>
      </c>
      <c r="I72" s="42"/>
    </row>
    <row r="73" spans="1:8" ht="29.25" customHeight="1" hidden="1">
      <c r="A73" s="78" t="s">
        <v>108</v>
      </c>
      <c r="B73" s="79" t="s">
        <v>106</v>
      </c>
      <c r="C73" s="115"/>
      <c r="D73" s="56">
        <f>D75</f>
        <v>0</v>
      </c>
      <c r="E73" s="56">
        <f>E75</f>
        <v>0</v>
      </c>
      <c r="F73" s="56">
        <f>F75</f>
        <v>0</v>
      </c>
      <c r="G73" s="57" t="e">
        <f t="shared" si="2"/>
        <v>#DIV/0!</v>
      </c>
      <c r="H73" s="57" t="e">
        <f t="shared" si="3"/>
        <v>#DIV/0!</v>
      </c>
    </row>
    <row r="74" spans="1:8" ht="38.25" customHeight="1" hidden="1">
      <c r="A74" s="69" t="s">
        <v>102</v>
      </c>
      <c r="B74" s="80" t="s">
        <v>109</v>
      </c>
      <c r="C74" s="112"/>
      <c r="D74" s="52">
        <f>D75</f>
        <v>0</v>
      </c>
      <c r="E74" s="52">
        <f>E75</f>
        <v>0</v>
      </c>
      <c r="F74" s="52">
        <f>F75</f>
        <v>0</v>
      </c>
      <c r="G74" s="57" t="e">
        <f t="shared" si="2"/>
        <v>#DIV/0!</v>
      </c>
      <c r="H74" s="57" t="e">
        <f t="shared" si="3"/>
        <v>#DIV/0!</v>
      </c>
    </row>
    <row r="75" spans="1:9" s="16" customFormat="1" ht="36.75" customHeight="1" hidden="1">
      <c r="A75" s="50"/>
      <c r="B75" s="49" t="s">
        <v>175</v>
      </c>
      <c r="C75" s="111" t="s">
        <v>199</v>
      </c>
      <c r="D75" s="61">
        <v>0</v>
      </c>
      <c r="E75" s="61">
        <v>0</v>
      </c>
      <c r="F75" s="61">
        <v>0</v>
      </c>
      <c r="G75" s="57" t="e">
        <f t="shared" si="2"/>
        <v>#DIV/0!</v>
      </c>
      <c r="H75" s="57" t="e">
        <f t="shared" si="3"/>
        <v>#DIV/0!</v>
      </c>
      <c r="I75" s="42"/>
    </row>
    <row r="76" spans="1:8" ht="17.25" customHeight="1" hidden="1">
      <c r="A76" s="59" t="s">
        <v>48</v>
      </c>
      <c r="B76" s="54" t="s">
        <v>49</v>
      </c>
      <c r="C76" s="108"/>
      <c r="D76" s="56">
        <f>D77</f>
        <v>0</v>
      </c>
      <c r="E76" s="56">
        <f>E77</f>
        <v>0</v>
      </c>
      <c r="F76" s="56">
        <f>F77</f>
        <v>0</v>
      </c>
      <c r="G76" s="57" t="e">
        <f t="shared" si="2"/>
        <v>#DIV/0!</v>
      </c>
      <c r="H76" s="57" t="e">
        <f t="shared" si="3"/>
        <v>#DIV/0!</v>
      </c>
    </row>
    <row r="77" spans="1:8" ht="18.75" hidden="1">
      <c r="A77" s="55" t="s">
        <v>50</v>
      </c>
      <c r="B77" s="58" t="s">
        <v>146</v>
      </c>
      <c r="C77" s="107" t="s">
        <v>200</v>
      </c>
      <c r="D77" s="52">
        <v>0</v>
      </c>
      <c r="E77" s="52">
        <v>0</v>
      </c>
      <c r="F77" s="52">
        <f>F78</f>
        <v>0</v>
      </c>
      <c r="G77" s="57" t="e">
        <f t="shared" si="2"/>
        <v>#DIV/0!</v>
      </c>
      <c r="H77" s="57" t="e">
        <f t="shared" si="3"/>
        <v>#DIV/0!</v>
      </c>
    </row>
    <row r="78" spans="1:9" s="16" customFormat="1" ht="27" customHeight="1" hidden="1">
      <c r="A78" s="50"/>
      <c r="B78" s="49" t="s">
        <v>171</v>
      </c>
      <c r="C78" s="111" t="s">
        <v>172</v>
      </c>
      <c r="D78" s="61">
        <v>0</v>
      </c>
      <c r="E78" s="61">
        <v>0</v>
      </c>
      <c r="F78" s="61">
        <v>0</v>
      </c>
      <c r="G78" s="57" t="e">
        <f t="shared" si="2"/>
        <v>#DIV/0!</v>
      </c>
      <c r="H78" s="57" t="e">
        <f t="shared" si="3"/>
        <v>#DIV/0!</v>
      </c>
      <c r="I78" s="42"/>
    </row>
    <row r="79" spans="1:8" ht="37.5" customHeight="1">
      <c r="A79" s="59"/>
      <c r="B79" s="54" t="s">
        <v>84</v>
      </c>
      <c r="C79" s="108"/>
      <c r="D79" s="52">
        <f>D80</f>
        <v>1235</v>
      </c>
      <c r="E79" s="52">
        <f>E80</f>
        <v>306.1</v>
      </c>
      <c r="F79" s="52">
        <f>F80</f>
        <v>0</v>
      </c>
      <c r="G79" s="57">
        <f t="shared" si="2"/>
        <v>0</v>
      </c>
      <c r="H79" s="57">
        <f t="shared" si="3"/>
        <v>0</v>
      </c>
    </row>
    <row r="80" spans="1:9" s="16" customFormat="1" ht="31.5">
      <c r="A80" s="50"/>
      <c r="B80" s="49" t="s">
        <v>85</v>
      </c>
      <c r="C80" s="111" t="s">
        <v>156</v>
      </c>
      <c r="D80" s="61">
        <v>1235</v>
      </c>
      <c r="E80" s="61">
        <v>306.1</v>
      </c>
      <c r="F80" s="61">
        <v>0</v>
      </c>
      <c r="G80" s="57">
        <f t="shared" si="2"/>
        <v>0</v>
      </c>
      <c r="H80" s="57">
        <f t="shared" si="3"/>
        <v>0</v>
      </c>
      <c r="I80" s="42"/>
    </row>
    <row r="81" spans="1:8" ht="24.75" customHeight="1">
      <c r="A81" s="55"/>
      <c r="B81" s="54" t="s">
        <v>55</v>
      </c>
      <c r="C81" s="59"/>
      <c r="D81" s="56">
        <f>D35+D45+D47+D50+D54+D73+D76+D79</f>
        <v>5336.1</v>
      </c>
      <c r="E81" s="56">
        <f>E35+E45+E47+E50+E54+E73+E76+E79</f>
        <v>1415.5</v>
      </c>
      <c r="F81" s="56">
        <f>F35+F45+F47+F50+F54+F73+F76+F79</f>
        <v>959</v>
      </c>
      <c r="G81" s="57">
        <f t="shared" si="2"/>
        <v>0.17971927062836152</v>
      </c>
      <c r="H81" s="57">
        <f t="shared" si="3"/>
        <v>0.6774991169198163</v>
      </c>
    </row>
    <row r="82" spans="1:8" ht="18.75">
      <c r="A82" s="121"/>
      <c r="B82" s="58" t="s">
        <v>70</v>
      </c>
      <c r="C82" s="107"/>
      <c r="D82" s="81">
        <f>D79</f>
        <v>1235</v>
      </c>
      <c r="E82" s="81">
        <f>E79</f>
        <v>306.1</v>
      </c>
      <c r="F82" s="81">
        <f>F79</f>
        <v>0</v>
      </c>
      <c r="G82" s="57">
        <f t="shared" si="2"/>
        <v>0</v>
      </c>
      <c r="H82" s="57">
        <f t="shared" si="3"/>
        <v>0</v>
      </c>
    </row>
    <row r="83" ht="18">
      <c r="A83" s="87"/>
    </row>
    <row r="84" ht="18">
      <c r="A84" s="83"/>
    </row>
    <row r="85" spans="1:6" ht="18">
      <c r="A85" s="83"/>
      <c r="B85" s="86" t="s">
        <v>281</v>
      </c>
      <c r="C85" s="6"/>
      <c r="F85" s="85">
        <v>1308.5</v>
      </c>
    </row>
    <row r="86" spans="1:3" ht="18">
      <c r="A86" s="83"/>
      <c r="B86" s="86"/>
      <c r="C86" s="6"/>
    </row>
    <row r="87" spans="1:6" ht="18" hidden="1">
      <c r="A87" s="83"/>
      <c r="B87" s="86" t="s">
        <v>71</v>
      </c>
      <c r="C87" s="6"/>
      <c r="F87" s="84"/>
    </row>
    <row r="88" spans="1:3" ht="18" hidden="1">
      <c r="A88" s="83"/>
      <c r="B88" s="86" t="s">
        <v>72</v>
      </c>
      <c r="C88" s="6"/>
    </row>
    <row r="89" spans="2:3" ht="18" hidden="1">
      <c r="B89" s="86"/>
      <c r="C89" s="6"/>
    </row>
    <row r="90" spans="2:3" ht="18" hidden="1">
      <c r="B90" s="86" t="s">
        <v>73</v>
      </c>
      <c r="C90" s="6"/>
    </row>
    <row r="91" spans="2:3" ht="18" hidden="1">
      <c r="B91" s="86" t="s">
        <v>74</v>
      </c>
      <c r="C91" s="6"/>
    </row>
    <row r="92" spans="2:3" ht="18" hidden="1">
      <c r="B92" s="86"/>
      <c r="C92" s="6"/>
    </row>
    <row r="93" spans="2:3" ht="18" hidden="1">
      <c r="B93" s="86" t="s">
        <v>75</v>
      </c>
      <c r="C93" s="6"/>
    </row>
    <row r="94" spans="2:3" ht="18" hidden="1">
      <c r="B94" s="86" t="s">
        <v>76</v>
      </c>
      <c r="C94" s="6"/>
    </row>
    <row r="95" spans="2:3" ht="18" hidden="1">
      <c r="B95" s="86"/>
      <c r="C95" s="6"/>
    </row>
    <row r="96" spans="2:3" ht="18" hidden="1">
      <c r="B96" s="86" t="s">
        <v>77</v>
      </c>
      <c r="C96" s="6"/>
    </row>
    <row r="97" spans="2:3" ht="18" hidden="1">
      <c r="B97" s="86" t="s">
        <v>78</v>
      </c>
      <c r="C97" s="6"/>
    </row>
    <row r="98" spans="2:3" ht="18" hidden="1">
      <c r="B98" s="86"/>
      <c r="C98" s="6"/>
    </row>
    <row r="99" spans="2:3" ht="18">
      <c r="B99" s="86"/>
      <c r="C99" s="6"/>
    </row>
    <row r="100" spans="2:8" ht="18">
      <c r="B100" s="86" t="s">
        <v>79</v>
      </c>
      <c r="C100" s="6"/>
      <c r="F100" s="84">
        <f>F85+F30-F81</f>
        <v>1812.5</v>
      </c>
      <c r="H100" s="84"/>
    </row>
    <row r="103" spans="2:3" ht="18">
      <c r="B103" s="86" t="s">
        <v>80</v>
      </c>
      <c r="C103" s="6"/>
    </row>
    <row r="104" spans="2:3" ht="18">
      <c r="B104" s="86" t="s">
        <v>81</v>
      </c>
      <c r="C104" s="6"/>
    </row>
    <row r="105" spans="2:3" ht="18">
      <c r="B105" s="86" t="s">
        <v>82</v>
      </c>
      <c r="C105" s="6"/>
    </row>
  </sheetData>
  <sheetProtection/>
  <mergeCells count="17">
    <mergeCell ref="A1:H1"/>
    <mergeCell ref="G2:G3"/>
    <mergeCell ref="A32:H32"/>
    <mergeCell ref="G33:G34"/>
    <mergeCell ref="F33:F34"/>
    <mergeCell ref="H2:H3"/>
    <mergeCell ref="B2:B3"/>
    <mergeCell ref="D2:D3"/>
    <mergeCell ref="E2:E3"/>
    <mergeCell ref="F2:F3"/>
    <mergeCell ref="C2:C3"/>
    <mergeCell ref="A33:A34"/>
    <mergeCell ref="B33:B34"/>
    <mergeCell ref="D33:D34"/>
    <mergeCell ref="H33:H34"/>
    <mergeCell ref="E33:E34"/>
    <mergeCell ref="C33:C34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11"/>
  <sheetViews>
    <sheetView zoomScalePageLayoutView="0" workbookViewId="0" topLeftCell="A23">
      <selection activeCell="C23" sqref="C1:C16384"/>
    </sheetView>
  </sheetViews>
  <sheetFormatPr defaultColWidth="9.140625" defaultRowHeight="12.75"/>
  <cols>
    <col min="1" max="1" width="8.00390625" style="82" customWidth="1"/>
    <col min="2" max="2" width="34.421875" style="82" customWidth="1"/>
    <col min="3" max="3" width="13.00390625" style="117" hidden="1" customWidth="1"/>
    <col min="4" max="4" width="14.00390625" style="85" customWidth="1"/>
    <col min="5" max="5" width="13.00390625" style="85" customWidth="1"/>
    <col min="6" max="7" width="11.57421875" style="85" customWidth="1"/>
    <col min="8" max="8" width="12.140625" style="85" customWidth="1"/>
    <col min="9" max="9" width="9.140625" style="38" customWidth="1"/>
    <col min="10" max="16384" width="9.140625" style="1" customWidth="1"/>
  </cols>
  <sheetData>
    <row r="1" spans="1:9" s="5" customFormat="1" ht="58.5" customHeight="1">
      <c r="A1" s="190" t="s">
        <v>503</v>
      </c>
      <c r="B1" s="190"/>
      <c r="C1" s="190"/>
      <c r="D1" s="190"/>
      <c r="E1" s="190"/>
      <c r="F1" s="190"/>
      <c r="G1" s="190"/>
      <c r="H1" s="190"/>
      <c r="I1" s="45"/>
    </row>
    <row r="2" spans="1:8" ht="12.75" customHeight="1">
      <c r="A2" s="53"/>
      <c r="B2" s="189" t="s">
        <v>2</v>
      </c>
      <c r="C2" s="212"/>
      <c r="D2" s="189" t="s">
        <v>3</v>
      </c>
      <c r="E2" s="178" t="s">
        <v>341</v>
      </c>
      <c r="F2" s="189" t="s">
        <v>4</v>
      </c>
      <c r="G2" s="178" t="s">
        <v>268</v>
      </c>
      <c r="H2" s="178" t="s">
        <v>343</v>
      </c>
    </row>
    <row r="3" spans="1:8" ht="24.75" customHeight="1">
      <c r="A3" s="53"/>
      <c r="B3" s="189"/>
      <c r="C3" s="213"/>
      <c r="D3" s="189"/>
      <c r="E3" s="179"/>
      <c r="F3" s="189"/>
      <c r="G3" s="179"/>
      <c r="H3" s="179"/>
    </row>
    <row r="4" spans="1:8" ht="31.5">
      <c r="A4" s="53"/>
      <c r="B4" s="54" t="s">
        <v>69</v>
      </c>
      <c r="C4" s="106"/>
      <c r="D4" s="56">
        <f>D5+D6+D7+D8+D9+D10+D11+D12+D13+D14+D15+D16+D17+D18+D19+D20</f>
        <v>3406</v>
      </c>
      <c r="E4" s="56">
        <f>E5+E7+E8+E9+E20</f>
        <v>413</v>
      </c>
      <c r="F4" s="56">
        <f>F5+F7+F8+F9+F20</f>
        <v>790.3</v>
      </c>
      <c r="G4" s="57">
        <f>F4/D4</f>
        <v>0.23203170874926599</v>
      </c>
      <c r="H4" s="57">
        <f>F4/E4</f>
        <v>1.9135593220338982</v>
      </c>
    </row>
    <row r="5" spans="1:8" ht="18.75">
      <c r="A5" s="53"/>
      <c r="B5" s="58" t="s">
        <v>321</v>
      </c>
      <c r="C5" s="107"/>
      <c r="D5" s="52">
        <v>375</v>
      </c>
      <c r="E5" s="52">
        <v>70</v>
      </c>
      <c r="F5" s="52">
        <v>84</v>
      </c>
      <c r="G5" s="57">
        <f aca="true" t="shared" si="0" ref="G5:G27">F5/D5</f>
        <v>0.224</v>
      </c>
      <c r="H5" s="57">
        <f aca="true" t="shared" si="1" ref="H5:H27">F5/E5</f>
        <v>1.2</v>
      </c>
    </row>
    <row r="6" spans="1:8" ht="18.75" hidden="1">
      <c r="A6" s="53"/>
      <c r="B6" s="58" t="s">
        <v>184</v>
      </c>
      <c r="C6" s="107"/>
      <c r="D6" s="52">
        <v>0</v>
      </c>
      <c r="E6" s="52">
        <v>0</v>
      </c>
      <c r="F6" s="52">
        <v>0</v>
      </c>
      <c r="G6" s="57" t="e">
        <f t="shared" si="0"/>
        <v>#DIV/0!</v>
      </c>
      <c r="H6" s="57" t="e">
        <f t="shared" si="1"/>
        <v>#DIV/0!</v>
      </c>
    </row>
    <row r="7" spans="1:8" ht="18.75">
      <c r="A7" s="53"/>
      <c r="B7" s="58" t="s">
        <v>6</v>
      </c>
      <c r="C7" s="107"/>
      <c r="D7" s="52">
        <v>318</v>
      </c>
      <c r="E7" s="52">
        <v>100</v>
      </c>
      <c r="F7" s="52">
        <v>27</v>
      </c>
      <c r="G7" s="57">
        <f t="shared" si="0"/>
        <v>0.08490566037735849</v>
      </c>
      <c r="H7" s="57">
        <f t="shared" si="1"/>
        <v>0.27</v>
      </c>
    </row>
    <row r="8" spans="1:8" ht="31.5">
      <c r="A8" s="53"/>
      <c r="B8" s="58" t="s">
        <v>332</v>
      </c>
      <c r="C8" s="107"/>
      <c r="D8" s="52">
        <v>128</v>
      </c>
      <c r="E8" s="52">
        <v>10</v>
      </c>
      <c r="F8" s="52">
        <v>25.2</v>
      </c>
      <c r="G8" s="57">
        <f t="shared" si="0"/>
        <v>0.196875</v>
      </c>
      <c r="H8" s="57">
        <f t="shared" si="1"/>
        <v>2.52</v>
      </c>
    </row>
    <row r="9" spans="1:8" ht="18.75">
      <c r="A9" s="53"/>
      <c r="B9" s="58" t="s">
        <v>8</v>
      </c>
      <c r="C9" s="107"/>
      <c r="D9" s="52">
        <v>2570</v>
      </c>
      <c r="E9" s="52">
        <v>230</v>
      </c>
      <c r="F9" s="52">
        <v>652.6</v>
      </c>
      <c r="G9" s="57">
        <f t="shared" si="0"/>
        <v>0.25392996108949417</v>
      </c>
      <c r="H9" s="57">
        <f t="shared" si="1"/>
        <v>2.8373913043478263</v>
      </c>
    </row>
    <row r="10" spans="1:8" ht="18.75" hidden="1">
      <c r="A10" s="53"/>
      <c r="B10" s="58" t="s">
        <v>324</v>
      </c>
      <c r="C10" s="107"/>
      <c r="D10" s="52"/>
      <c r="E10" s="52">
        <v>9</v>
      </c>
      <c r="F10" s="52">
        <v>0</v>
      </c>
      <c r="G10" s="57" t="e">
        <f t="shared" si="0"/>
        <v>#DIV/0!</v>
      </c>
      <c r="H10" s="57">
        <f t="shared" si="1"/>
        <v>0</v>
      </c>
    </row>
    <row r="11" spans="1:8" ht="31.5" hidden="1">
      <c r="A11" s="53"/>
      <c r="B11" s="58" t="s">
        <v>9</v>
      </c>
      <c r="C11" s="107"/>
      <c r="D11" s="52">
        <v>0</v>
      </c>
      <c r="E11" s="52">
        <v>0</v>
      </c>
      <c r="F11" s="52">
        <v>0</v>
      </c>
      <c r="G11" s="57" t="e">
        <f t="shared" si="0"/>
        <v>#DIV/0!</v>
      </c>
      <c r="H11" s="57" t="e">
        <f t="shared" si="1"/>
        <v>#DIV/0!</v>
      </c>
    </row>
    <row r="12" spans="1:8" ht="18.75" hidden="1">
      <c r="A12" s="53"/>
      <c r="B12" s="58" t="s">
        <v>10</v>
      </c>
      <c r="C12" s="107"/>
      <c r="D12" s="52">
        <v>0</v>
      </c>
      <c r="E12" s="52">
        <v>0</v>
      </c>
      <c r="F12" s="52">
        <v>0</v>
      </c>
      <c r="G12" s="57" t="e">
        <f t="shared" si="0"/>
        <v>#DIV/0!</v>
      </c>
      <c r="H12" s="57" t="e">
        <f t="shared" si="1"/>
        <v>#DIV/0!</v>
      </c>
    </row>
    <row r="13" spans="1:8" ht="18.75" hidden="1">
      <c r="A13" s="53"/>
      <c r="B13" s="58" t="s">
        <v>11</v>
      </c>
      <c r="C13" s="107"/>
      <c r="D13" s="52">
        <v>0</v>
      </c>
      <c r="E13" s="52">
        <v>0</v>
      </c>
      <c r="F13" s="52">
        <v>0</v>
      </c>
      <c r="G13" s="57" t="e">
        <f t="shared" si="0"/>
        <v>#DIV/0!</v>
      </c>
      <c r="H13" s="57" t="e">
        <f t="shared" si="1"/>
        <v>#DIV/0!</v>
      </c>
    </row>
    <row r="14" spans="1:8" ht="18.75" hidden="1">
      <c r="A14" s="53"/>
      <c r="B14" s="58" t="s">
        <v>13</v>
      </c>
      <c r="C14" s="107"/>
      <c r="D14" s="52">
        <v>0</v>
      </c>
      <c r="E14" s="52">
        <v>0</v>
      </c>
      <c r="F14" s="52">
        <v>0</v>
      </c>
      <c r="G14" s="57" t="e">
        <f t="shared" si="0"/>
        <v>#DIV/0!</v>
      </c>
      <c r="H14" s="57" t="e">
        <f t="shared" si="1"/>
        <v>#DIV/0!</v>
      </c>
    </row>
    <row r="15" spans="1:8" ht="23.25" customHeight="1" hidden="1">
      <c r="A15" s="53"/>
      <c r="B15" s="58" t="s">
        <v>14</v>
      </c>
      <c r="C15" s="107"/>
      <c r="D15" s="52">
        <v>0</v>
      </c>
      <c r="E15" s="52">
        <v>0</v>
      </c>
      <c r="F15" s="52">
        <v>0</v>
      </c>
      <c r="G15" s="57" t="e">
        <f t="shared" si="0"/>
        <v>#DIV/0!</v>
      </c>
      <c r="H15" s="57" t="e">
        <f t="shared" si="1"/>
        <v>#DIV/0!</v>
      </c>
    </row>
    <row r="16" spans="1:8" ht="47.25" hidden="1">
      <c r="A16" s="53"/>
      <c r="B16" s="58" t="s">
        <v>15</v>
      </c>
      <c r="C16" s="107"/>
      <c r="D16" s="52">
        <v>0</v>
      </c>
      <c r="E16" s="52">
        <v>0</v>
      </c>
      <c r="F16" s="52">
        <v>0</v>
      </c>
      <c r="G16" s="57" t="e">
        <f t="shared" si="0"/>
        <v>#DIV/0!</v>
      </c>
      <c r="H16" s="57" t="e">
        <f t="shared" si="1"/>
        <v>#DIV/0!</v>
      </c>
    </row>
    <row r="17" spans="1:8" ht="31.5" hidden="1">
      <c r="A17" s="53"/>
      <c r="B17" s="58" t="s">
        <v>194</v>
      </c>
      <c r="C17" s="107"/>
      <c r="D17" s="52">
        <v>0</v>
      </c>
      <c r="E17" s="52">
        <v>0</v>
      </c>
      <c r="F17" s="52">
        <v>0</v>
      </c>
      <c r="G17" s="57" t="e">
        <f t="shared" si="0"/>
        <v>#DIV/0!</v>
      </c>
      <c r="H17" s="57" t="e">
        <f t="shared" si="1"/>
        <v>#DIV/0!</v>
      </c>
    </row>
    <row r="18" spans="1:8" ht="18.75" hidden="1">
      <c r="A18" s="53"/>
      <c r="B18" s="58" t="s">
        <v>100</v>
      </c>
      <c r="C18" s="107"/>
      <c r="D18" s="52">
        <v>0</v>
      </c>
      <c r="E18" s="52">
        <v>0</v>
      </c>
      <c r="F18" s="52">
        <v>0</v>
      </c>
      <c r="G18" s="57" t="e">
        <f t="shared" si="0"/>
        <v>#DIV/0!</v>
      </c>
      <c r="H18" s="57" t="e">
        <f t="shared" si="1"/>
        <v>#DIV/0!</v>
      </c>
    </row>
    <row r="19" spans="1:8" ht="18.75" hidden="1">
      <c r="A19" s="53"/>
      <c r="B19" s="58" t="s">
        <v>18</v>
      </c>
      <c r="C19" s="107"/>
      <c r="D19" s="52">
        <v>0</v>
      </c>
      <c r="E19" s="52">
        <v>0</v>
      </c>
      <c r="F19" s="52">
        <v>0</v>
      </c>
      <c r="G19" s="57" t="e">
        <f t="shared" si="0"/>
        <v>#DIV/0!</v>
      </c>
      <c r="H19" s="57" t="e">
        <f t="shared" si="1"/>
        <v>#DIV/0!</v>
      </c>
    </row>
    <row r="20" spans="1:8" ht="18.75">
      <c r="A20" s="53"/>
      <c r="B20" s="80" t="s">
        <v>324</v>
      </c>
      <c r="C20" s="107"/>
      <c r="D20" s="52">
        <v>15</v>
      </c>
      <c r="E20" s="52">
        <v>3</v>
      </c>
      <c r="F20" s="52">
        <v>1.5</v>
      </c>
      <c r="G20" s="57">
        <f t="shared" si="0"/>
        <v>0.1</v>
      </c>
      <c r="H20" s="57">
        <f t="shared" si="1"/>
        <v>0.5</v>
      </c>
    </row>
    <row r="21" spans="1:8" ht="38.25" customHeight="1">
      <c r="A21" s="53"/>
      <c r="B21" s="54" t="s">
        <v>68</v>
      </c>
      <c r="C21" s="108"/>
      <c r="D21" s="52">
        <f>D22+D23+D24+D25+D26</f>
        <v>216.9</v>
      </c>
      <c r="E21" s="52">
        <f>E22+E23+E24+E25+E26</f>
        <v>46.5</v>
      </c>
      <c r="F21" s="52">
        <f>F22+F23+F24+F25+F26</f>
        <v>37.3</v>
      </c>
      <c r="G21" s="57">
        <f t="shared" si="0"/>
        <v>0.17196864914707236</v>
      </c>
      <c r="H21" s="57">
        <f t="shared" si="1"/>
        <v>0.8021505376344086</v>
      </c>
    </row>
    <row r="22" spans="1:8" ht="18.75">
      <c r="A22" s="53"/>
      <c r="B22" s="58" t="s">
        <v>20</v>
      </c>
      <c r="C22" s="107"/>
      <c r="D22" s="52">
        <v>103</v>
      </c>
      <c r="E22" s="52">
        <v>25.8</v>
      </c>
      <c r="F22" s="124" t="s">
        <v>537</v>
      </c>
      <c r="G22" s="57">
        <f t="shared" si="0"/>
        <v>0.2388349514563107</v>
      </c>
      <c r="H22" s="57">
        <f t="shared" si="1"/>
        <v>0.9534883720930233</v>
      </c>
    </row>
    <row r="23" spans="1:8" ht="18.75">
      <c r="A23" s="53"/>
      <c r="B23" s="58" t="s">
        <v>86</v>
      </c>
      <c r="C23" s="107"/>
      <c r="D23" s="52">
        <v>82.9</v>
      </c>
      <c r="E23" s="52">
        <v>20.7</v>
      </c>
      <c r="F23" s="125">
        <v>12.7</v>
      </c>
      <c r="G23" s="57">
        <f t="shared" si="0"/>
        <v>0.15319662243667068</v>
      </c>
      <c r="H23" s="57">
        <f t="shared" si="1"/>
        <v>0.6135265700483091</v>
      </c>
    </row>
    <row r="24" spans="1:8" ht="94.5" hidden="1">
      <c r="A24" s="53"/>
      <c r="B24" s="58" t="s">
        <v>459</v>
      </c>
      <c r="C24" s="107"/>
      <c r="D24" s="52">
        <v>0</v>
      </c>
      <c r="E24" s="52">
        <v>0</v>
      </c>
      <c r="F24" s="125">
        <v>0</v>
      </c>
      <c r="G24" s="57" t="e">
        <f t="shared" si="0"/>
        <v>#DIV/0!</v>
      </c>
      <c r="H24" s="57" t="e">
        <f t="shared" si="1"/>
        <v>#DIV/0!</v>
      </c>
    </row>
    <row r="25" spans="1:8" ht="63">
      <c r="A25" s="53"/>
      <c r="B25" s="58" t="s">
        <v>496</v>
      </c>
      <c r="C25" s="107"/>
      <c r="D25" s="52">
        <v>10</v>
      </c>
      <c r="E25" s="52">
        <v>0</v>
      </c>
      <c r="F25" s="125">
        <v>0</v>
      </c>
      <c r="G25" s="57">
        <f t="shared" si="0"/>
        <v>0</v>
      </c>
      <c r="H25" s="57">
        <v>0</v>
      </c>
    </row>
    <row r="26" spans="1:8" ht="47.25">
      <c r="A26" s="53"/>
      <c r="B26" s="58" t="s">
        <v>497</v>
      </c>
      <c r="C26" s="107"/>
      <c r="D26" s="52">
        <v>21</v>
      </c>
      <c r="E26" s="52">
        <v>0</v>
      </c>
      <c r="F26" s="125">
        <v>0</v>
      </c>
      <c r="G26" s="57">
        <f t="shared" si="0"/>
        <v>0</v>
      </c>
      <c r="H26" s="57">
        <v>0</v>
      </c>
    </row>
    <row r="27" spans="1:8" ht="26.25" customHeight="1">
      <c r="A27" s="53"/>
      <c r="B27" s="54" t="s">
        <v>23</v>
      </c>
      <c r="C27" s="110"/>
      <c r="D27" s="52">
        <f>D4+D21</f>
        <v>3622.9</v>
      </c>
      <c r="E27" s="52">
        <f>E4+E21</f>
        <v>459.5</v>
      </c>
      <c r="F27" s="52">
        <f>F4+F21</f>
        <v>827.5999999999999</v>
      </c>
      <c r="G27" s="57">
        <f t="shared" si="0"/>
        <v>0.22843578348836566</v>
      </c>
      <c r="H27" s="57">
        <f t="shared" si="1"/>
        <v>1.8010881392818279</v>
      </c>
    </row>
    <row r="28" spans="1:8" ht="40.5" customHeight="1" hidden="1">
      <c r="A28" s="53"/>
      <c r="B28" s="58" t="s">
        <v>92</v>
      </c>
      <c r="C28" s="107"/>
      <c r="D28" s="52">
        <f>D4</f>
        <v>3406</v>
      </c>
      <c r="E28" s="52">
        <f>E4</f>
        <v>413</v>
      </c>
      <c r="F28" s="52">
        <f>F4</f>
        <v>790.3</v>
      </c>
      <c r="G28" s="57">
        <f>F28/D28</f>
        <v>0.23203170874926599</v>
      </c>
      <c r="H28" s="57">
        <f>F28/E28</f>
        <v>1.9135593220338982</v>
      </c>
    </row>
    <row r="29" spans="1:8" ht="12.75">
      <c r="A29" s="186"/>
      <c r="B29" s="210"/>
      <c r="C29" s="210"/>
      <c r="D29" s="210"/>
      <c r="E29" s="210"/>
      <c r="F29" s="210"/>
      <c r="G29" s="210"/>
      <c r="H29" s="211"/>
    </row>
    <row r="30" spans="1:8" ht="15" customHeight="1">
      <c r="A30" s="208" t="s">
        <v>133</v>
      </c>
      <c r="B30" s="209" t="s">
        <v>24</v>
      </c>
      <c r="C30" s="206" t="s">
        <v>155</v>
      </c>
      <c r="D30" s="177" t="s">
        <v>3</v>
      </c>
      <c r="E30" s="184" t="s">
        <v>341</v>
      </c>
      <c r="F30" s="177" t="s">
        <v>4</v>
      </c>
      <c r="G30" s="184" t="s">
        <v>268</v>
      </c>
      <c r="H30" s="184" t="s">
        <v>343</v>
      </c>
    </row>
    <row r="31" spans="1:8" ht="24.75" customHeight="1">
      <c r="A31" s="208"/>
      <c r="B31" s="209"/>
      <c r="C31" s="207"/>
      <c r="D31" s="177"/>
      <c r="E31" s="185"/>
      <c r="F31" s="177"/>
      <c r="G31" s="185"/>
      <c r="H31" s="185"/>
    </row>
    <row r="32" spans="1:8" ht="31.5">
      <c r="A32" s="59" t="s">
        <v>56</v>
      </c>
      <c r="B32" s="54" t="s">
        <v>25</v>
      </c>
      <c r="C32" s="108"/>
      <c r="D32" s="56">
        <f>D33+D37+D38+D36</f>
        <v>2106.5</v>
      </c>
      <c r="E32" s="56">
        <f>E33+E37+E38+E36</f>
        <v>526.5</v>
      </c>
      <c r="F32" s="56">
        <f>F33+F37+F38+F36</f>
        <v>442.9</v>
      </c>
      <c r="G32" s="57">
        <f>F32/D32</f>
        <v>0.2102539757892238</v>
      </c>
      <c r="H32" s="57">
        <f>F32/E32</f>
        <v>0.8412155745489078</v>
      </c>
    </row>
    <row r="33" spans="1:8" ht="110.25" customHeight="1">
      <c r="A33" s="55" t="s">
        <v>59</v>
      </c>
      <c r="B33" s="58" t="s">
        <v>136</v>
      </c>
      <c r="C33" s="107" t="s">
        <v>59</v>
      </c>
      <c r="D33" s="52">
        <v>2051.5</v>
      </c>
      <c r="E33" s="52">
        <v>523.9</v>
      </c>
      <c r="F33" s="52">
        <v>441.5</v>
      </c>
      <c r="G33" s="57">
        <f aca="true" t="shared" si="2" ref="G33:G86">F33/D33</f>
        <v>0.2152083841091884</v>
      </c>
      <c r="H33" s="57">
        <f aca="true" t="shared" si="3" ref="H33:H86">F33/E33</f>
        <v>0.8427180759686963</v>
      </c>
    </row>
    <row r="34" spans="1:8" ht="110.25" customHeight="1" hidden="1">
      <c r="A34" s="55" t="s">
        <v>60</v>
      </c>
      <c r="B34" s="58"/>
      <c r="C34" s="107"/>
      <c r="D34" s="52"/>
      <c r="E34" s="52"/>
      <c r="F34" s="52"/>
      <c r="G34" s="57" t="e">
        <f t="shared" si="2"/>
        <v>#DIV/0!</v>
      </c>
      <c r="H34" s="57" t="e">
        <f t="shared" si="3"/>
        <v>#DIV/0!</v>
      </c>
    </row>
    <row r="35" spans="1:8" ht="33.75" customHeight="1" hidden="1">
      <c r="A35" s="55" t="s">
        <v>159</v>
      </c>
      <c r="B35" s="58" t="s">
        <v>267</v>
      </c>
      <c r="C35" s="107" t="s">
        <v>159</v>
      </c>
      <c r="D35" s="52">
        <f>D36</f>
        <v>0</v>
      </c>
      <c r="E35" s="52">
        <f>E36</f>
        <v>0</v>
      </c>
      <c r="F35" s="52">
        <f>F36</f>
        <v>0</v>
      </c>
      <c r="G35" s="57" t="e">
        <f t="shared" si="2"/>
        <v>#DIV/0!</v>
      </c>
      <c r="H35" s="57" t="e">
        <f t="shared" si="3"/>
        <v>#DIV/0!</v>
      </c>
    </row>
    <row r="36" spans="1:8" ht="33.75" customHeight="1" hidden="1">
      <c r="A36" s="55"/>
      <c r="B36" s="58" t="s">
        <v>296</v>
      </c>
      <c r="C36" s="107" t="s">
        <v>295</v>
      </c>
      <c r="D36" s="52">
        <v>0</v>
      </c>
      <c r="E36" s="52">
        <v>0</v>
      </c>
      <c r="F36" s="52">
        <v>0</v>
      </c>
      <c r="G36" s="57" t="e">
        <f t="shared" si="2"/>
        <v>#DIV/0!</v>
      </c>
      <c r="H36" s="57" t="e">
        <f t="shared" si="3"/>
        <v>#DIV/0!</v>
      </c>
    </row>
    <row r="37" spans="1:8" ht="24" customHeight="1">
      <c r="A37" s="55" t="s">
        <v>61</v>
      </c>
      <c r="B37" s="58" t="s">
        <v>27</v>
      </c>
      <c r="C37" s="107" t="s">
        <v>61</v>
      </c>
      <c r="D37" s="52">
        <v>50</v>
      </c>
      <c r="E37" s="52">
        <v>0</v>
      </c>
      <c r="F37" s="52">
        <v>0</v>
      </c>
      <c r="G37" s="57">
        <f t="shared" si="2"/>
        <v>0</v>
      </c>
      <c r="H37" s="57">
        <v>0</v>
      </c>
    </row>
    <row r="38" spans="1:8" ht="33.75" customHeight="1">
      <c r="A38" s="55" t="s">
        <v>110</v>
      </c>
      <c r="B38" s="58" t="s">
        <v>107</v>
      </c>
      <c r="C38" s="107"/>
      <c r="D38" s="52">
        <f>D41+D39+D40+D42</f>
        <v>5</v>
      </c>
      <c r="E38" s="52">
        <f>E41+E39+E40+E42</f>
        <v>2.6</v>
      </c>
      <c r="F38" s="52">
        <f>F41+F39+F40+F42</f>
        <v>1.4</v>
      </c>
      <c r="G38" s="57">
        <f t="shared" si="2"/>
        <v>0.27999999999999997</v>
      </c>
      <c r="H38" s="57">
        <f t="shared" si="3"/>
        <v>0.5384615384615384</v>
      </c>
    </row>
    <row r="39" spans="1:8" ht="69" customHeight="1" hidden="1">
      <c r="A39" s="55"/>
      <c r="B39" s="49" t="s">
        <v>162</v>
      </c>
      <c r="C39" s="107" t="s">
        <v>207</v>
      </c>
      <c r="D39" s="52">
        <v>0</v>
      </c>
      <c r="E39" s="52">
        <v>0</v>
      </c>
      <c r="F39" s="52">
        <v>0</v>
      </c>
      <c r="G39" s="57" t="e">
        <f t="shared" si="2"/>
        <v>#DIV/0!</v>
      </c>
      <c r="H39" s="57" t="e">
        <f t="shared" si="3"/>
        <v>#DIV/0!</v>
      </c>
    </row>
    <row r="40" spans="1:8" ht="51" customHeight="1" hidden="1">
      <c r="A40" s="55"/>
      <c r="B40" s="49" t="s">
        <v>282</v>
      </c>
      <c r="C40" s="107" t="s">
        <v>235</v>
      </c>
      <c r="D40" s="52">
        <v>0</v>
      </c>
      <c r="E40" s="52">
        <v>0</v>
      </c>
      <c r="F40" s="52">
        <v>0</v>
      </c>
      <c r="G40" s="57" t="e">
        <f t="shared" si="2"/>
        <v>#DIV/0!</v>
      </c>
      <c r="H40" s="57" t="e">
        <f t="shared" si="3"/>
        <v>#DIV/0!</v>
      </c>
    </row>
    <row r="41" spans="1:9" s="16" customFormat="1" ht="31.5">
      <c r="A41" s="50"/>
      <c r="B41" s="49" t="s">
        <v>96</v>
      </c>
      <c r="C41" s="111" t="s">
        <v>164</v>
      </c>
      <c r="D41" s="61">
        <v>5</v>
      </c>
      <c r="E41" s="61">
        <v>2.6</v>
      </c>
      <c r="F41" s="61">
        <v>1.4</v>
      </c>
      <c r="G41" s="57">
        <f t="shared" si="2"/>
        <v>0.27999999999999997</v>
      </c>
      <c r="H41" s="57">
        <f t="shared" si="3"/>
        <v>0.5384615384615384</v>
      </c>
      <c r="I41" s="42"/>
    </row>
    <row r="42" spans="1:9" s="16" customFormat="1" ht="47.25" hidden="1">
      <c r="A42" s="50"/>
      <c r="B42" s="49" t="s">
        <v>260</v>
      </c>
      <c r="C42" s="111" t="s">
        <v>259</v>
      </c>
      <c r="D42" s="61">
        <v>0</v>
      </c>
      <c r="E42" s="61"/>
      <c r="F42" s="61">
        <v>0</v>
      </c>
      <c r="G42" s="57" t="e">
        <f t="shared" si="2"/>
        <v>#DIV/0!</v>
      </c>
      <c r="H42" s="57" t="e">
        <f t="shared" si="3"/>
        <v>#DIV/0!</v>
      </c>
      <c r="I42" s="42"/>
    </row>
    <row r="43" spans="1:8" ht="33.75" customHeight="1">
      <c r="A43" s="59" t="s">
        <v>93</v>
      </c>
      <c r="B43" s="54" t="s">
        <v>88</v>
      </c>
      <c r="C43" s="108"/>
      <c r="D43" s="56">
        <f>D44</f>
        <v>82.9</v>
      </c>
      <c r="E43" s="56">
        <f>E44</f>
        <v>20.7</v>
      </c>
      <c r="F43" s="56">
        <f>F44</f>
        <v>12.7</v>
      </c>
      <c r="G43" s="57">
        <f t="shared" si="2"/>
        <v>0.15319662243667068</v>
      </c>
      <c r="H43" s="57">
        <f t="shared" si="3"/>
        <v>0.6135265700483091</v>
      </c>
    </row>
    <row r="44" spans="1:8" ht="63">
      <c r="A44" s="55" t="s">
        <v>94</v>
      </c>
      <c r="B44" s="58" t="s">
        <v>140</v>
      </c>
      <c r="C44" s="107" t="s">
        <v>481</v>
      </c>
      <c r="D44" s="52">
        <v>82.9</v>
      </c>
      <c r="E44" s="52">
        <v>20.7</v>
      </c>
      <c r="F44" s="52">
        <v>12.7</v>
      </c>
      <c r="G44" s="57">
        <f t="shared" si="2"/>
        <v>0.15319662243667068</v>
      </c>
      <c r="H44" s="57">
        <f t="shared" si="3"/>
        <v>0.6135265700483091</v>
      </c>
    </row>
    <row r="45" spans="1:8" ht="31.5" hidden="1">
      <c r="A45" s="59" t="s">
        <v>62</v>
      </c>
      <c r="B45" s="54" t="s">
        <v>30</v>
      </c>
      <c r="C45" s="108"/>
      <c r="D45" s="56">
        <f aca="true" t="shared" si="4" ref="D45:F46">D46</f>
        <v>0</v>
      </c>
      <c r="E45" s="56">
        <f t="shared" si="4"/>
        <v>0</v>
      </c>
      <c r="F45" s="56">
        <f t="shared" si="4"/>
        <v>0</v>
      </c>
      <c r="G45" s="57" t="e">
        <f t="shared" si="2"/>
        <v>#DIV/0!</v>
      </c>
      <c r="H45" s="57" t="e">
        <f t="shared" si="3"/>
        <v>#DIV/0!</v>
      </c>
    </row>
    <row r="46" spans="1:8" ht="31.5" hidden="1">
      <c r="A46" s="55" t="s">
        <v>95</v>
      </c>
      <c r="B46" s="58" t="s">
        <v>90</v>
      </c>
      <c r="C46" s="107"/>
      <c r="D46" s="52">
        <f t="shared" si="4"/>
        <v>0</v>
      </c>
      <c r="E46" s="52">
        <f t="shared" si="4"/>
        <v>0</v>
      </c>
      <c r="F46" s="52">
        <f t="shared" si="4"/>
        <v>0</v>
      </c>
      <c r="G46" s="57" t="e">
        <f t="shared" si="2"/>
        <v>#DIV/0!</v>
      </c>
      <c r="H46" s="57" t="e">
        <f t="shared" si="3"/>
        <v>#DIV/0!</v>
      </c>
    </row>
    <row r="47" spans="1:9" s="16" customFormat="1" ht="54.75" customHeight="1" hidden="1">
      <c r="A47" s="50"/>
      <c r="B47" s="49" t="s">
        <v>158</v>
      </c>
      <c r="C47" s="111" t="s">
        <v>157</v>
      </c>
      <c r="D47" s="61">
        <v>0</v>
      </c>
      <c r="E47" s="61">
        <v>0</v>
      </c>
      <c r="F47" s="61">
        <v>0</v>
      </c>
      <c r="G47" s="57" t="e">
        <f t="shared" si="2"/>
        <v>#DIV/0!</v>
      </c>
      <c r="H47" s="57" t="e">
        <f t="shared" si="3"/>
        <v>#DIV/0!</v>
      </c>
      <c r="I47" s="42"/>
    </row>
    <row r="48" spans="1:9" s="16" customFormat="1" ht="18.75" customHeight="1">
      <c r="A48" s="59" t="s">
        <v>63</v>
      </c>
      <c r="B48" s="54" t="s">
        <v>31</v>
      </c>
      <c r="C48" s="108"/>
      <c r="D48" s="56">
        <f>D49</f>
        <v>63</v>
      </c>
      <c r="E48" s="56">
        <f>E49</f>
        <v>10.5</v>
      </c>
      <c r="F48" s="56">
        <f>F49</f>
        <v>0</v>
      </c>
      <c r="G48" s="57">
        <f t="shared" si="2"/>
        <v>0</v>
      </c>
      <c r="H48" s="57">
        <f t="shared" si="3"/>
        <v>0</v>
      </c>
      <c r="I48" s="42"/>
    </row>
    <row r="49" spans="1:9" s="16" customFormat="1" ht="39.75" customHeight="1">
      <c r="A49" s="69" t="s">
        <v>64</v>
      </c>
      <c r="B49" s="80" t="s">
        <v>105</v>
      </c>
      <c r="C49" s="107"/>
      <c r="D49" s="52">
        <f>D50+D51</f>
        <v>63</v>
      </c>
      <c r="E49" s="52">
        <f>E50+E51</f>
        <v>10.5</v>
      </c>
      <c r="F49" s="52">
        <f>F50+F51</f>
        <v>0</v>
      </c>
      <c r="G49" s="57">
        <f t="shared" si="2"/>
        <v>0</v>
      </c>
      <c r="H49" s="57">
        <f t="shared" si="3"/>
        <v>0</v>
      </c>
      <c r="I49" s="42"/>
    </row>
    <row r="50" spans="1:9" s="16" customFormat="1" ht="49.5" customHeight="1">
      <c r="A50" s="50"/>
      <c r="B50" s="74" t="s">
        <v>105</v>
      </c>
      <c r="C50" s="111" t="s">
        <v>211</v>
      </c>
      <c r="D50" s="61">
        <v>60</v>
      </c>
      <c r="E50" s="61">
        <v>10.5</v>
      </c>
      <c r="F50" s="61">
        <v>0</v>
      </c>
      <c r="G50" s="57">
        <f t="shared" si="2"/>
        <v>0</v>
      </c>
      <c r="H50" s="57">
        <f t="shared" si="3"/>
        <v>0</v>
      </c>
      <c r="I50" s="42"/>
    </row>
    <row r="51" spans="1:9" s="16" customFormat="1" ht="115.5" customHeight="1">
      <c r="A51" s="50"/>
      <c r="B51" s="74" t="s">
        <v>416</v>
      </c>
      <c r="C51" s="111" t="s">
        <v>415</v>
      </c>
      <c r="D51" s="61">
        <v>3</v>
      </c>
      <c r="E51" s="61">
        <v>0</v>
      </c>
      <c r="F51" s="61">
        <v>0</v>
      </c>
      <c r="G51" s="57">
        <f t="shared" si="2"/>
        <v>0</v>
      </c>
      <c r="H51" s="57">
        <v>0</v>
      </c>
      <c r="I51" s="42"/>
    </row>
    <row r="52" spans="1:8" ht="47.25">
      <c r="A52" s="59" t="s">
        <v>65</v>
      </c>
      <c r="B52" s="54" t="s">
        <v>32</v>
      </c>
      <c r="C52" s="108"/>
      <c r="D52" s="56">
        <f>D53</f>
        <v>1397.5</v>
      </c>
      <c r="E52" s="56">
        <f>E53</f>
        <v>152.6</v>
      </c>
      <c r="F52" s="56">
        <f>F53</f>
        <v>84.9</v>
      </c>
      <c r="G52" s="57">
        <f t="shared" si="2"/>
        <v>0.06075134168157424</v>
      </c>
      <c r="H52" s="57">
        <f t="shared" si="3"/>
        <v>0.5563564875491481</v>
      </c>
    </row>
    <row r="53" spans="1:8" ht="18.75">
      <c r="A53" s="55" t="s">
        <v>35</v>
      </c>
      <c r="B53" s="58" t="s">
        <v>36</v>
      </c>
      <c r="C53" s="107"/>
      <c r="D53" s="52">
        <f>D57+D71</f>
        <v>1397.5</v>
      </c>
      <c r="E53" s="52">
        <f>E57+E71</f>
        <v>152.6</v>
      </c>
      <c r="F53" s="52">
        <f>F57+F71</f>
        <v>84.9</v>
      </c>
      <c r="G53" s="57">
        <f t="shared" si="2"/>
        <v>0.06075134168157424</v>
      </c>
      <c r="H53" s="57">
        <f t="shared" si="3"/>
        <v>0.5563564875491481</v>
      </c>
    </row>
    <row r="54" spans="1:8" ht="47.25" hidden="1">
      <c r="A54" s="55"/>
      <c r="B54" s="49" t="s">
        <v>301</v>
      </c>
      <c r="C54" s="111" t="s">
        <v>300</v>
      </c>
      <c r="D54" s="52">
        <v>0</v>
      </c>
      <c r="E54" s="52">
        <v>0</v>
      </c>
      <c r="F54" s="52">
        <v>0</v>
      </c>
      <c r="G54" s="57" t="e">
        <f t="shared" si="2"/>
        <v>#DIV/0!</v>
      </c>
      <c r="H54" s="57" t="e">
        <f t="shared" si="3"/>
        <v>#DIV/0!</v>
      </c>
    </row>
    <row r="55" spans="1:8" ht="47.25" hidden="1">
      <c r="A55" s="55"/>
      <c r="B55" s="49" t="s">
        <v>303</v>
      </c>
      <c r="C55" s="111" t="s">
        <v>302</v>
      </c>
      <c r="D55" s="52">
        <v>0</v>
      </c>
      <c r="E55" s="52">
        <v>0</v>
      </c>
      <c r="F55" s="52">
        <v>0</v>
      </c>
      <c r="G55" s="57" t="e">
        <f t="shared" si="2"/>
        <v>#DIV/0!</v>
      </c>
      <c r="H55" s="57" t="e">
        <f t="shared" si="3"/>
        <v>#DIV/0!</v>
      </c>
    </row>
    <row r="56" spans="1:8" ht="47.25" hidden="1">
      <c r="A56" s="55"/>
      <c r="B56" s="49" t="s">
        <v>305</v>
      </c>
      <c r="C56" s="111" t="s">
        <v>304</v>
      </c>
      <c r="D56" s="52">
        <v>0</v>
      </c>
      <c r="E56" s="52">
        <v>0</v>
      </c>
      <c r="F56" s="52">
        <v>0</v>
      </c>
      <c r="G56" s="57" t="e">
        <f t="shared" si="2"/>
        <v>#DIV/0!</v>
      </c>
      <c r="H56" s="57" t="e">
        <f t="shared" si="3"/>
        <v>#DIV/0!</v>
      </c>
    </row>
    <row r="57" spans="1:8" ht="63">
      <c r="A57" s="55"/>
      <c r="B57" s="49" t="s">
        <v>387</v>
      </c>
      <c r="C57" s="111" t="s">
        <v>414</v>
      </c>
      <c r="D57" s="52">
        <f>D58+D59+D60+D61+D62+D63+D64+D65+D66+D67+D69+D70+D68</f>
        <v>1296.5</v>
      </c>
      <c r="E57" s="52">
        <f>E58+E59+E60+E61+E62+E63+E64+E65+E66+E67+E69+E70+E68</f>
        <v>152.6</v>
      </c>
      <c r="F57" s="52">
        <f>F58+F59+F60+F61+F62+F63+F64+F65+F66+F67+F69+F70+F68</f>
        <v>84.9</v>
      </c>
      <c r="G57" s="57">
        <f t="shared" si="2"/>
        <v>0.06548399537215581</v>
      </c>
      <c r="H57" s="57">
        <f t="shared" si="3"/>
        <v>0.5563564875491481</v>
      </c>
    </row>
    <row r="58" spans="1:8" ht="31.5">
      <c r="A58" s="55"/>
      <c r="B58" s="49" t="s">
        <v>391</v>
      </c>
      <c r="C58" s="126" t="s">
        <v>390</v>
      </c>
      <c r="D58" s="127">
        <v>20</v>
      </c>
      <c r="E58" s="128">
        <v>0</v>
      </c>
      <c r="F58" s="52">
        <v>0</v>
      </c>
      <c r="G58" s="57">
        <f t="shared" si="2"/>
        <v>0</v>
      </c>
      <c r="H58" s="57">
        <v>0</v>
      </c>
    </row>
    <row r="59" spans="1:8" ht="31.5">
      <c r="A59" s="55"/>
      <c r="B59" s="49" t="s">
        <v>393</v>
      </c>
      <c r="C59" s="126" t="s">
        <v>392</v>
      </c>
      <c r="D59" s="127">
        <v>100</v>
      </c>
      <c r="E59" s="128">
        <v>17.5</v>
      </c>
      <c r="F59" s="52">
        <v>0</v>
      </c>
      <c r="G59" s="57">
        <f t="shared" si="2"/>
        <v>0</v>
      </c>
      <c r="H59" s="57">
        <f t="shared" si="3"/>
        <v>0</v>
      </c>
    </row>
    <row r="60" spans="1:8" ht="31.5">
      <c r="A60" s="55"/>
      <c r="B60" s="49" t="s">
        <v>418</v>
      </c>
      <c r="C60" s="126" t="s">
        <v>417</v>
      </c>
      <c r="D60" s="127">
        <v>20</v>
      </c>
      <c r="E60" s="128">
        <v>3.5</v>
      </c>
      <c r="F60" s="52">
        <v>0</v>
      </c>
      <c r="G60" s="57">
        <f t="shared" si="2"/>
        <v>0</v>
      </c>
      <c r="H60" s="57">
        <f t="shared" si="3"/>
        <v>0</v>
      </c>
    </row>
    <row r="61" spans="1:8" ht="31.5">
      <c r="A61" s="55"/>
      <c r="B61" s="49" t="s">
        <v>420</v>
      </c>
      <c r="C61" s="126" t="s">
        <v>419</v>
      </c>
      <c r="D61" s="127">
        <v>20</v>
      </c>
      <c r="E61" s="128">
        <v>3.5</v>
      </c>
      <c r="F61" s="52">
        <v>0</v>
      </c>
      <c r="G61" s="57">
        <f t="shared" si="2"/>
        <v>0</v>
      </c>
      <c r="H61" s="57">
        <f t="shared" si="3"/>
        <v>0</v>
      </c>
    </row>
    <row r="62" spans="1:8" ht="39.75" customHeight="1">
      <c r="A62" s="55"/>
      <c r="B62" s="49" t="s">
        <v>399</v>
      </c>
      <c r="C62" s="126" t="s">
        <v>398</v>
      </c>
      <c r="D62" s="127">
        <v>268</v>
      </c>
      <c r="E62" s="128">
        <v>46.9</v>
      </c>
      <c r="F62" s="52">
        <v>43.3</v>
      </c>
      <c r="G62" s="57">
        <f t="shared" si="2"/>
        <v>0.16156716417910447</v>
      </c>
      <c r="H62" s="57">
        <f t="shared" si="3"/>
        <v>0.9232409381663113</v>
      </c>
    </row>
    <row r="63" spans="1:8" ht="31.5">
      <c r="A63" s="55"/>
      <c r="B63" s="49" t="s">
        <v>405</v>
      </c>
      <c r="C63" s="126" t="s">
        <v>404</v>
      </c>
      <c r="D63" s="127">
        <v>207.6</v>
      </c>
      <c r="E63" s="128">
        <v>41.6</v>
      </c>
      <c r="F63" s="52">
        <v>41.6</v>
      </c>
      <c r="G63" s="57">
        <f t="shared" si="2"/>
        <v>0.20038535645472064</v>
      </c>
      <c r="H63" s="57">
        <f t="shared" si="3"/>
        <v>1</v>
      </c>
    </row>
    <row r="64" spans="1:8" ht="47.25">
      <c r="A64" s="55"/>
      <c r="B64" s="49" t="s">
        <v>421</v>
      </c>
      <c r="C64" s="126" t="s">
        <v>422</v>
      </c>
      <c r="D64" s="127">
        <v>40</v>
      </c>
      <c r="E64" s="128">
        <v>0</v>
      </c>
      <c r="F64" s="52">
        <v>0</v>
      </c>
      <c r="G64" s="57">
        <f t="shared" si="2"/>
        <v>0</v>
      </c>
      <c r="H64" s="57">
        <v>0</v>
      </c>
    </row>
    <row r="65" spans="1:8" ht="47.25">
      <c r="A65" s="55"/>
      <c r="B65" s="49" t="s">
        <v>423</v>
      </c>
      <c r="C65" s="126" t="s">
        <v>424</v>
      </c>
      <c r="D65" s="127">
        <v>76</v>
      </c>
      <c r="E65" s="128">
        <v>13.3</v>
      </c>
      <c r="F65" s="52">
        <v>0</v>
      </c>
      <c r="G65" s="57">
        <f t="shared" si="2"/>
        <v>0</v>
      </c>
      <c r="H65" s="57">
        <f t="shared" si="3"/>
        <v>0</v>
      </c>
    </row>
    <row r="66" spans="1:8" ht="63">
      <c r="A66" s="55"/>
      <c r="B66" s="49" t="s">
        <v>428</v>
      </c>
      <c r="C66" s="126" t="s">
        <v>427</v>
      </c>
      <c r="D66" s="127">
        <v>30</v>
      </c>
      <c r="E66" s="128">
        <v>0</v>
      </c>
      <c r="F66" s="52">
        <v>0</v>
      </c>
      <c r="G66" s="57">
        <f t="shared" si="2"/>
        <v>0</v>
      </c>
      <c r="H66" s="57">
        <v>0</v>
      </c>
    </row>
    <row r="67" spans="1:8" ht="47.25">
      <c r="A67" s="55"/>
      <c r="B67" s="49" t="s">
        <v>441</v>
      </c>
      <c r="C67" s="126" t="s">
        <v>437</v>
      </c>
      <c r="D67" s="127">
        <v>336.4</v>
      </c>
      <c r="E67" s="128">
        <v>0</v>
      </c>
      <c r="F67" s="52">
        <v>0</v>
      </c>
      <c r="G67" s="57">
        <f t="shared" si="2"/>
        <v>0</v>
      </c>
      <c r="H67" s="57">
        <v>0</v>
      </c>
    </row>
    <row r="68" spans="1:8" ht="36" customHeight="1">
      <c r="A68" s="55"/>
      <c r="B68" s="49" t="s">
        <v>444</v>
      </c>
      <c r="C68" s="126" t="s">
        <v>438</v>
      </c>
      <c r="D68" s="127">
        <v>5</v>
      </c>
      <c r="E68" s="128">
        <v>0</v>
      </c>
      <c r="F68" s="52">
        <v>0</v>
      </c>
      <c r="G68" s="57">
        <f t="shared" si="2"/>
        <v>0</v>
      </c>
      <c r="H68" s="57">
        <v>0</v>
      </c>
    </row>
    <row r="69" spans="1:8" ht="64.5" customHeight="1">
      <c r="A69" s="55"/>
      <c r="B69" s="49" t="s">
        <v>442</v>
      </c>
      <c r="C69" s="126" t="s">
        <v>439</v>
      </c>
      <c r="D69" s="127">
        <v>23.5</v>
      </c>
      <c r="E69" s="128">
        <v>0</v>
      </c>
      <c r="F69" s="52">
        <v>0</v>
      </c>
      <c r="G69" s="57">
        <f t="shared" si="2"/>
        <v>0</v>
      </c>
      <c r="H69" s="57">
        <v>0</v>
      </c>
    </row>
    <row r="70" spans="1:8" ht="31.5">
      <c r="A70" s="55"/>
      <c r="B70" s="49" t="s">
        <v>443</v>
      </c>
      <c r="C70" s="126" t="s">
        <v>440</v>
      </c>
      <c r="D70" s="127">
        <v>150</v>
      </c>
      <c r="E70" s="128">
        <v>26.3</v>
      </c>
      <c r="F70" s="52">
        <v>0</v>
      </c>
      <c r="G70" s="57">
        <f t="shared" si="2"/>
        <v>0</v>
      </c>
      <c r="H70" s="57">
        <f t="shared" si="3"/>
        <v>0</v>
      </c>
    </row>
    <row r="71" spans="1:8" ht="78.75">
      <c r="A71" s="55"/>
      <c r="B71" s="58" t="s">
        <v>480</v>
      </c>
      <c r="C71" s="126">
        <v>9580300000</v>
      </c>
      <c r="D71" s="127">
        <f>D72+D73+D74</f>
        <v>101</v>
      </c>
      <c r="E71" s="127">
        <f>E72+E73+E74</f>
        <v>0</v>
      </c>
      <c r="F71" s="127">
        <f>F72+F73+F74</f>
        <v>0</v>
      </c>
      <c r="G71" s="57">
        <f t="shared" si="2"/>
        <v>0</v>
      </c>
      <c r="H71" s="57">
        <v>0</v>
      </c>
    </row>
    <row r="72" spans="1:8" ht="141.75">
      <c r="A72" s="55"/>
      <c r="B72" s="49" t="s">
        <v>468</v>
      </c>
      <c r="C72" s="129" t="s">
        <v>477</v>
      </c>
      <c r="D72" s="130">
        <v>70</v>
      </c>
      <c r="E72" s="128">
        <v>0</v>
      </c>
      <c r="F72" s="52">
        <v>0</v>
      </c>
      <c r="G72" s="57">
        <f t="shared" si="2"/>
        <v>0</v>
      </c>
      <c r="H72" s="57">
        <v>0</v>
      </c>
    </row>
    <row r="73" spans="1:8" ht="141.75">
      <c r="A73" s="55"/>
      <c r="B73" s="49" t="s">
        <v>469</v>
      </c>
      <c r="C73" s="129" t="s">
        <v>478</v>
      </c>
      <c r="D73" s="130">
        <v>21</v>
      </c>
      <c r="E73" s="128">
        <v>0</v>
      </c>
      <c r="F73" s="52">
        <v>0</v>
      </c>
      <c r="G73" s="57">
        <f t="shared" si="2"/>
        <v>0</v>
      </c>
      <c r="H73" s="57">
        <v>0</v>
      </c>
    </row>
    <row r="74" spans="1:8" ht="141.75">
      <c r="A74" s="55"/>
      <c r="B74" s="49" t="s">
        <v>476</v>
      </c>
      <c r="C74" s="129" t="s">
        <v>479</v>
      </c>
      <c r="D74" s="130">
        <v>10</v>
      </c>
      <c r="E74" s="128">
        <v>0</v>
      </c>
      <c r="F74" s="52">
        <v>0</v>
      </c>
      <c r="G74" s="57">
        <f t="shared" si="2"/>
        <v>0</v>
      </c>
      <c r="H74" s="57">
        <v>0</v>
      </c>
    </row>
    <row r="75" spans="1:8" ht="18.75" customHeight="1" hidden="1">
      <c r="A75" s="59" t="s">
        <v>108</v>
      </c>
      <c r="B75" s="54" t="s">
        <v>106</v>
      </c>
      <c r="C75" s="108"/>
      <c r="D75" s="56">
        <f>D77</f>
        <v>0</v>
      </c>
      <c r="E75" s="56">
        <f>E77</f>
        <v>0</v>
      </c>
      <c r="F75" s="56">
        <f>F77</f>
        <v>0</v>
      </c>
      <c r="G75" s="57" t="e">
        <f t="shared" si="2"/>
        <v>#DIV/0!</v>
      </c>
      <c r="H75" s="57" t="e">
        <f t="shared" si="3"/>
        <v>#DIV/0!</v>
      </c>
    </row>
    <row r="76" spans="1:8" ht="35.25" customHeight="1" hidden="1">
      <c r="A76" s="55" t="s">
        <v>102</v>
      </c>
      <c r="B76" s="58" t="s">
        <v>109</v>
      </c>
      <c r="C76" s="107"/>
      <c r="D76" s="52">
        <f>D77</f>
        <v>0</v>
      </c>
      <c r="E76" s="52">
        <f>E77</f>
        <v>0</v>
      </c>
      <c r="F76" s="52">
        <f>F77</f>
        <v>0</v>
      </c>
      <c r="G76" s="57" t="e">
        <f t="shared" si="2"/>
        <v>#DIV/0!</v>
      </c>
      <c r="H76" s="57" t="e">
        <f t="shared" si="3"/>
        <v>#DIV/0!</v>
      </c>
    </row>
    <row r="77" spans="1:9" s="16" customFormat="1" ht="31.5" customHeight="1" hidden="1">
      <c r="A77" s="98"/>
      <c r="B77" s="49" t="s">
        <v>175</v>
      </c>
      <c r="C77" s="111" t="s">
        <v>283</v>
      </c>
      <c r="D77" s="61">
        <v>0</v>
      </c>
      <c r="E77" s="61">
        <v>0</v>
      </c>
      <c r="F77" s="61">
        <v>0</v>
      </c>
      <c r="G77" s="57" t="e">
        <f t="shared" si="2"/>
        <v>#DIV/0!</v>
      </c>
      <c r="H77" s="57" t="e">
        <f t="shared" si="3"/>
        <v>#DIV/0!</v>
      </c>
      <c r="I77" s="42"/>
    </row>
    <row r="78" spans="1:8" ht="18.75" hidden="1">
      <c r="A78" s="59" t="s">
        <v>37</v>
      </c>
      <c r="B78" s="54" t="s">
        <v>38</v>
      </c>
      <c r="C78" s="108"/>
      <c r="D78" s="56">
        <f aca="true" t="shared" si="5" ref="D78:F79">D79</f>
        <v>0</v>
      </c>
      <c r="E78" s="56">
        <f t="shared" si="5"/>
        <v>0</v>
      </c>
      <c r="F78" s="56">
        <f t="shared" si="5"/>
        <v>0</v>
      </c>
      <c r="G78" s="57" t="e">
        <f t="shared" si="2"/>
        <v>#DIV/0!</v>
      </c>
      <c r="H78" s="57" t="e">
        <f t="shared" si="3"/>
        <v>#DIV/0!</v>
      </c>
    </row>
    <row r="79" spans="1:8" ht="18.75" hidden="1">
      <c r="A79" s="55" t="s">
        <v>41</v>
      </c>
      <c r="B79" s="58" t="s">
        <v>42</v>
      </c>
      <c r="C79" s="107"/>
      <c r="D79" s="52">
        <f t="shared" si="5"/>
        <v>0</v>
      </c>
      <c r="E79" s="52">
        <f t="shared" si="5"/>
        <v>0</v>
      </c>
      <c r="F79" s="52">
        <f t="shared" si="5"/>
        <v>0</v>
      </c>
      <c r="G79" s="57" t="e">
        <f t="shared" si="2"/>
        <v>#DIV/0!</v>
      </c>
      <c r="H79" s="57" t="e">
        <f t="shared" si="3"/>
        <v>#DIV/0!</v>
      </c>
    </row>
    <row r="80" spans="1:9" s="16" customFormat="1" ht="27" customHeight="1" hidden="1">
      <c r="A80" s="50"/>
      <c r="B80" s="49" t="s">
        <v>171</v>
      </c>
      <c r="C80" s="111" t="s">
        <v>172</v>
      </c>
      <c r="D80" s="61">
        <v>0</v>
      </c>
      <c r="E80" s="61">
        <v>0</v>
      </c>
      <c r="F80" s="61">
        <v>0</v>
      </c>
      <c r="G80" s="57" t="e">
        <f t="shared" si="2"/>
        <v>#DIV/0!</v>
      </c>
      <c r="H80" s="57" t="e">
        <f t="shared" si="3"/>
        <v>#DIV/0!</v>
      </c>
      <c r="I80" s="42"/>
    </row>
    <row r="81" spans="1:8" ht="23.25" customHeight="1">
      <c r="A81" s="59">
        <v>1000</v>
      </c>
      <c r="B81" s="54" t="s">
        <v>49</v>
      </c>
      <c r="C81" s="108"/>
      <c r="D81" s="56">
        <f>D82</f>
        <v>18</v>
      </c>
      <c r="E81" s="56">
        <f>E82</f>
        <v>4.5</v>
      </c>
      <c r="F81" s="56">
        <f>F82</f>
        <v>3</v>
      </c>
      <c r="G81" s="57">
        <f t="shared" si="2"/>
        <v>0.16666666666666666</v>
      </c>
      <c r="H81" s="57">
        <f t="shared" si="3"/>
        <v>0.6666666666666666</v>
      </c>
    </row>
    <row r="82" spans="1:8" ht="18.75">
      <c r="A82" s="55" t="s">
        <v>50</v>
      </c>
      <c r="B82" s="58" t="s">
        <v>146</v>
      </c>
      <c r="C82" s="107" t="s">
        <v>50</v>
      </c>
      <c r="D82" s="52">
        <v>18</v>
      </c>
      <c r="E82" s="52">
        <v>4.5</v>
      </c>
      <c r="F82" s="52">
        <v>3</v>
      </c>
      <c r="G82" s="57">
        <f t="shared" si="2"/>
        <v>0.16666666666666666</v>
      </c>
      <c r="H82" s="57">
        <f t="shared" si="3"/>
        <v>0.6666666666666666</v>
      </c>
    </row>
    <row r="83" spans="1:8" ht="31.5">
      <c r="A83" s="59"/>
      <c r="B83" s="54" t="s">
        <v>84</v>
      </c>
      <c r="C83" s="108"/>
      <c r="D83" s="52">
        <f>D84</f>
        <v>325</v>
      </c>
      <c r="E83" s="52">
        <f>E84</f>
        <v>79.4</v>
      </c>
      <c r="F83" s="52">
        <f>F84</f>
        <v>0</v>
      </c>
      <c r="G83" s="57">
        <f t="shared" si="2"/>
        <v>0</v>
      </c>
      <c r="H83" s="57">
        <f t="shared" si="3"/>
        <v>0</v>
      </c>
    </row>
    <row r="84" spans="1:9" s="16" customFormat="1" ht="47.25">
      <c r="A84" s="50"/>
      <c r="B84" s="49" t="s">
        <v>85</v>
      </c>
      <c r="C84" s="111" t="s">
        <v>156</v>
      </c>
      <c r="D84" s="61">
        <v>325</v>
      </c>
      <c r="E84" s="61">
        <v>79.4</v>
      </c>
      <c r="F84" s="61">
        <v>0</v>
      </c>
      <c r="G84" s="57">
        <f t="shared" si="2"/>
        <v>0</v>
      </c>
      <c r="H84" s="57">
        <f t="shared" si="3"/>
        <v>0</v>
      </c>
      <c r="I84" s="42"/>
    </row>
    <row r="85" spans="1:8" ht="18" customHeight="1">
      <c r="A85" s="55"/>
      <c r="B85" s="54" t="s">
        <v>55</v>
      </c>
      <c r="C85" s="59"/>
      <c r="D85" s="56">
        <f>D32+D43+D45+D52+D77+D78+D81+D83+D48</f>
        <v>3992.9</v>
      </c>
      <c r="E85" s="56">
        <f>E32+E43+E45+E52+E77+E78+E81+E83+E48</f>
        <v>794.2</v>
      </c>
      <c r="F85" s="56">
        <f>F32+F43+F52+F75+F81+F83</f>
        <v>543.5</v>
      </c>
      <c r="G85" s="57">
        <f t="shared" si="2"/>
        <v>0.13611660697738487</v>
      </c>
      <c r="H85" s="57">
        <f t="shared" si="3"/>
        <v>0.6843364391840846</v>
      </c>
    </row>
    <row r="86" spans="1:8" ht="31.5">
      <c r="A86" s="101"/>
      <c r="B86" s="58" t="s">
        <v>70</v>
      </c>
      <c r="C86" s="107"/>
      <c r="D86" s="81">
        <f>D83</f>
        <v>325</v>
      </c>
      <c r="E86" s="81">
        <f>E83</f>
        <v>79.4</v>
      </c>
      <c r="F86" s="81">
        <f>F83</f>
        <v>0</v>
      </c>
      <c r="G86" s="57">
        <f t="shared" si="2"/>
        <v>0</v>
      </c>
      <c r="H86" s="57">
        <f t="shared" si="3"/>
        <v>0</v>
      </c>
    </row>
    <row r="87" ht="18">
      <c r="A87" s="83"/>
    </row>
    <row r="88" ht="18">
      <c r="A88" s="83"/>
    </row>
    <row r="89" spans="1:6" ht="18">
      <c r="A89" s="83"/>
      <c r="B89" s="86" t="s">
        <v>281</v>
      </c>
      <c r="C89" s="6"/>
      <c r="F89" s="85">
        <v>1839.3</v>
      </c>
    </row>
    <row r="90" spans="1:3" ht="18">
      <c r="A90" s="83"/>
      <c r="B90" s="86"/>
      <c r="C90" s="6"/>
    </row>
    <row r="91" spans="1:3" ht="18" hidden="1">
      <c r="A91" s="83"/>
      <c r="B91" s="86" t="s">
        <v>71</v>
      </c>
      <c r="C91" s="6"/>
    </row>
    <row r="92" spans="1:3" ht="18" hidden="1">
      <c r="A92" s="83"/>
      <c r="B92" s="86" t="s">
        <v>72</v>
      </c>
      <c r="C92" s="6"/>
    </row>
    <row r="93" spans="1:3" ht="18" hidden="1">
      <c r="A93" s="83"/>
      <c r="B93" s="86"/>
      <c r="C93" s="6"/>
    </row>
    <row r="94" spans="1:3" ht="18" hidden="1">
      <c r="A94" s="83"/>
      <c r="B94" s="86" t="s">
        <v>73</v>
      </c>
      <c r="C94" s="6"/>
    </row>
    <row r="95" spans="1:3" ht="18" hidden="1">
      <c r="A95" s="83"/>
      <c r="B95" s="86" t="s">
        <v>74</v>
      </c>
      <c r="C95" s="6"/>
    </row>
    <row r="96" spans="1:3" ht="18" hidden="1">
      <c r="A96" s="83"/>
      <c r="B96" s="86"/>
      <c r="C96" s="6"/>
    </row>
    <row r="97" spans="1:3" ht="18" hidden="1">
      <c r="A97" s="83"/>
      <c r="B97" s="86" t="s">
        <v>75</v>
      </c>
      <c r="C97" s="6"/>
    </row>
    <row r="98" spans="1:3" ht="18" hidden="1">
      <c r="A98" s="83"/>
      <c r="B98" s="86" t="s">
        <v>76</v>
      </c>
      <c r="C98" s="6"/>
    </row>
    <row r="99" spans="1:3" ht="18" hidden="1">
      <c r="A99" s="83"/>
      <c r="B99" s="86"/>
      <c r="C99" s="6"/>
    </row>
    <row r="100" spans="1:3" ht="18" hidden="1">
      <c r="A100" s="83"/>
      <c r="B100" s="86" t="s">
        <v>77</v>
      </c>
      <c r="C100" s="6"/>
    </row>
    <row r="101" spans="1:3" ht="18" hidden="1">
      <c r="A101" s="83"/>
      <c r="B101" s="86" t="s">
        <v>78</v>
      </c>
      <c r="C101" s="6"/>
    </row>
    <row r="102" ht="18" hidden="1">
      <c r="A102" s="83"/>
    </row>
    <row r="103" ht="18">
      <c r="A103" s="83"/>
    </row>
    <row r="104" spans="1:8" ht="18">
      <c r="A104" s="83"/>
      <c r="B104" s="86" t="s">
        <v>79</v>
      </c>
      <c r="C104" s="6"/>
      <c r="F104" s="84">
        <f>F89+F27-F85</f>
        <v>2123.3999999999996</v>
      </c>
      <c r="H104" s="84"/>
    </row>
    <row r="105" ht="18">
      <c r="A105" s="83"/>
    </row>
    <row r="106" ht="18">
      <c r="A106" s="83"/>
    </row>
    <row r="107" spans="1:3" ht="18">
      <c r="A107" s="83"/>
      <c r="B107" s="86" t="s">
        <v>80</v>
      </c>
      <c r="C107" s="6"/>
    </row>
    <row r="108" spans="1:3" ht="18">
      <c r="A108" s="83"/>
      <c r="B108" s="86" t="s">
        <v>81</v>
      </c>
      <c r="C108" s="6"/>
    </row>
    <row r="109" spans="1:3" ht="18">
      <c r="A109" s="83"/>
      <c r="B109" s="86" t="s">
        <v>82</v>
      </c>
      <c r="C109" s="6"/>
    </row>
    <row r="110" ht="18">
      <c r="A110" s="83"/>
    </row>
    <row r="111" ht="18">
      <c r="A111" s="83"/>
    </row>
  </sheetData>
  <sheetProtection/>
  <mergeCells count="17">
    <mergeCell ref="A1:H1"/>
    <mergeCell ref="A30:A31"/>
    <mergeCell ref="B30:B31"/>
    <mergeCell ref="D30:D31"/>
    <mergeCell ref="H30:H31"/>
    <mergeCell ref="H2:H3"/>
    <mergeCell ref="B2:B3"/>
    <mergeCell ref="D2:D3"/>
    <mergeCell ref="G30:G31"/>
    <mergeCell ref="E2:E3"/>
    <mergeCell ref="E30:E31"/>
    <mergeCell ref="G2:G3"/>
    <mergeCell ref="A29:H29"/>
    <mergeCell ref="F30:F31"/>
    <mergeCell ref="F2:F3"/>
    <mergeCell ref="C30:C31"/>
    <mergeCell ref="C2:C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07"/>
  <sheetViews>
    <sheetView zoomScalePageLayoutView="0" workbookViewId="0" topLeftCell="A71">
      <selection activeCell="C71" sqref="C1:C16384"/>
    </sheetView>
  </sheetViews>
  <sheetFormatPr defaultColWidth="9.140625" defaultRowHeight="12.75"/>
  <cols>
    <col min="1" max="1" width="9.57421875" style="82" customWidth="1"/>
    <col min="2" max="2" width="37.140625" style="82" customWidth="1"/>
    <col min="3" max="3" width="12.28125" style="117" hidden="1" customWidth="1"/>
    <col min="4" max="4" width="12.28125" style="85" customWidth="1"/>
    <col min="5" max="5" width="12.00390625" style="85" customWidth="1"/>
    <col min="6" max="6" width="13.421875" style="85" customWidth="1"/>
    <col min="7" max="7" width="12.8515625" style="85" customWidth="1"/>
    <col min="8" max="8" width="11.57421875" style="85" customWidth="1"/>
    <col min="9" max="9" width="9.140625" style="38" customWidth="1"/>
    <col min="10" max="16384" width="9.140625" style="1" customWidth="1"/>
  </cols>
  <sheetData>
    <row r="1" spans="1:9" s="5" customFormat="1" ht="53.25" customHeight="1">
      <c r="A1" s="190" t="s">
        <v>504</v>
      </c>
      <c r="B1" s="190"/>
      <c r="C1" s="190"/>
      <c r="D1" s="190"/>
      <c r="E1" s="190"/>
      <c r="F1" s="190"/>
      <c r="G1" s="190"/>
      <c r="H1" s="190"/>
      <c r="I1" s="45"/>
    </row>
    <row r="2" spans="1:8" ht="12.75" customHeight="1">
      <c r="A2" s="53"/>
      <c r="B2" s="178" t="s">
        <v>2</v>
      </c>
      <c r="C2" s="122"/>
      <c r="D2" s="189" t="s">
        <v>3</v>
      </c>
      <c r="E2" s="178" t="s">
        <v>341</v>
      </c>
      <c r="F2" s="189" t="s">
        <v>4</v>
      </c>
      <c r="G2" s="178" t="s">
        <v>268</v>
      </c>
      <c r="H2" s="178" t="s">
        <v>343</v>
      </c>
    </row>
    <row r="3" spans="1:8" ht="26.25" customHeight="1">
      <c r="A3" s="53"/>
      <c r="B3" s="179"/>
      <c r="C3" s="123"/>
      <c r="D3" s="189"/>
      <c r="E3" s="179"/>
      <c r="F3" s="189"/>
      <c r="G3" s="179"/>
      <c r="H3" s="179"/>
    </row>
    <row r="4" spans="1:8" ht="36" customHeight="1">
      <c r="A4" s="53"/>
      <c r="B4" s="54" t="s">
        <v>69</v>
      </c>
      <c r="C4" s="106"/>
      <c r="D4" s="56">
        <f>D5+D6+D7+D8+D9+D10+D11+D12+D13+D14+D15+D16+D17+D18+D19+D20</f>
        <v>4826</v>
      </c>
      <c r="E4" s="56">
        <f>E5+E6+E7+E8+E9+E10+E11+E12+E13+E14+E15+E16+E17+E18+E19</f>
        <v>1593</v>
      </c>
      <c r="F4" s="56">
        <f>F5+F6+F7+F8+F9+F10+F11+F12+F13+F14+F15+F16+F17+F18+F19+F20</f>
        <v>2253</v>
      </c>
      <c r="G4" s="57">
        <f>F4/D4</f>
        <v>0.4668462494819727</v>
      </c>
      <c r="H4" s="57">
        <f>F4/E4</f>
        <v>1.4143126177024483</v>
      </c>
    </row>
    <row r="5" spans="1:8" ht="18.75" customHeight="1">
      <c r="A5" s="53"/>
      <c r="B5" s="58" t="s">
        <v>5</v>
      </c>
      <c r="C5" s="107"/>
      <c r="D5" s="52">
        <v>363</v>
      </c>
      <c r="E5" s="52">
        <v>80</v>
      </c>
      <c r="F5" s="52">
        <v>83.5</v>
      </c>
      <c r="G5" s="57">
        <f aca="true" t="shared" si="0" ref="G5:G27">F5/D5</f>
        <v>0.23002754820936638</v>
      </c>
      <c r="H5" s="57">
        <f aca="true" t="shared" si="1" ref="H5:H27">F5/E5</f>
        <v>1.04375</v>
      </c>
    </row>
    <row r="6" spans="1:8" ht="18.75" customHeight="1" hidden="1">
      <c r="A6" s="53"/>
      <c r="B6" s="58" t="s">
        <v>184</v>
      </c>
      <c r="C6" s="107"/>
      <c r="D6" s="52">
        <v>0</v>
      </c>
      <c r="E6" s="52">
        <v>0</v>
      </c>
      <c r="F6" s="52">
        <v>0</v>
      </c>
      <c r="G6" s="57" t="e">
        <f t="shared" si="0"/>
        <v>#DIV/0!</v>
      </c>
      <c r="H6" s="57" t="e">
        <f t="shared" si="1"/>
        <v>#DIV/0!</v>
      </c>
    </row>
    <row r="7" spans="1:8" ht="22.5" customHeight="1">
      <c r="A7" s="53"/>
      <c r="B7" s="58" t="s">
        <v>6</v>
      </c>
      <c r="C7" s="107"/>
      <c r="D7" s="52">
        <v>1034</v>
      </c>
      <c r="E7" s="52">
        <v>800</v>
      </c>
      <c r="F7" s="52">
        <v>1422.8</v>
      </c>
      <c r="G7" s="57">
        <f t="shared" si="0"/>
        <v>1.3760154738878143</v>
      </c>
      <c r="H7" s="57">
        <f t="shared" si="1"/>
        <v>1.7785</v>
      </c>
    </row>
    <row r="8" spans="1:8" ht="31.5" customHeight="1">
      <c r="A8" s="53"/>
      <c r="B8" s="58" t="s">
        <v>332</v>
      </c>
      <c r="C8" s="107"/>
      <c r="D8" s="52">
        <v>194</v>
      </c>
      <c r="E8" s="52">
        <v>10</v>
      </c>
      <c r="F8" s="52">
        <v>21.6</v>
      </c>
      <c r="G8" s="57">
        <f t="shared" si="0"/>
        <v>0.11134020618556702</v>
      </c>
      <c r="H8" s="57">
        <f t="shared" si="1"/>
        <v>2.16</v>
      </c>
    </row>
    <row r="9" spans="1:8" ht="22.5" customHeight="1">
      <c r="A9" s="53"/>
      <c r="B9" s="58" t="s">
        <v>8</v>
      </c>
      <c r="C9" s="107"/>
      <c r="D9" s="52">
        <v>3220</v>
      </c>
      <c r="E9" s="52">
        <v>700</v>
      </c>
      <c r="F9" s="52">
        <v>710.1</v>
      </c>
      <c r="G9" s="57">
        <f t="shared" si="0"/>
        <v>0.22052795031055902</v>
      </c>
      <c r="H9" s="57">
        <f t="shared" si="1"/>
        <v>1.0144285714285715</v>
      </c>
    </row>
    <row r="10" spans="1:8" ht="22.5" customHeight="1">
      <c r="A10" s="53"/>
      <c r="B10" s="58" t="s">
        <v>324</v>
      </c>
      <c r="C10" s="107"/>
      <c r="D10" s="52">
        <v>15</v>
      </c>
      <c r="E10" s="52">
        <v>3</v>
      </c>
      <c r="F10" s="52">
        <v>11</v>
      </c>
      <c r="G10" s="57">
        <f t="shared" si="0"/>
        <v>0.7333333333333333</v>
      </c>
      <c r="H10" s="57">
        <f t="shared" si="1"/>
        <v>3.6666666666666665</v>
      </c>
    </row>
    <row r="11" spans="1:8" ht="37.5" customHeight="1" hidden="1">
      <c r="A11" s="53"/>
      <c r="B11" s="58" t="s">
        <v>9</v>
      </c>
      <c r="C11" s="107"/>
      <c r="D11" s="52">
        <v>0</v>
      </c>
      <c r="E11" s="52">
        <v>0</v>
      </c>
      <c r="F11" s="52">
        <v>0</v>
      </c>
      <c r="G11" s="57" t="e">
        <f t="shared" si="0"/>
        <v>#DIV/0!</v>
      </c>
      <c r="H11" s="57" t="e">
        <f t="shared" si="1"/>
        <v>#DIV/0!</v>
      </c>
    </row>
    <row r="12" spans="1:8" ht="18.75" customHeight="1" hidden="1">
      <c r="A12" s="53"/>
      <c r="B12" s="58" t="s">
        <v>10</v>
      </c>
      <c r="C12" s="107"/>
      <c r="D12" s="52">
        <v>0</v>
      </c>
      <c r="E12" s="52">
        <v>0</v>
      </c>
      <c r="F12" s="52">
        <v>0</v>
      </c>
      <c r="G12" s="57" t="e">
        <f t="shared" si="0"/>
        <v>#DIV/0!</v>
      </c>
      <c r="H12" s="57" t="e">
        <f t="shared" si="1"/>
        <v>#DIV/0!</v>
      </c>
    </row>
    <row r="13" spans="1:8" ht="17.25" customHeight="1" hidden="1">
      <c r="A13" s="53"/>
      <c r="B13" s="58" t="s">
        <v>11</v>
      </c>
      <c r="C13" s="107"/>
      <c r="D13" s="52"/>
      <c r="E13" s="52"/>
      <c r="F13" s="52"/>
      <c r="G13" s="57" t="e">
        <f t="shared" si="0"/>
        <v>#DIV/0!</v>
      </c>
      <c r="H13" s="57" t="e">
        <f t="shared" si="1"/>
        <v>#DIV/0!</v>
      </c>
    </row>
    <row r="14" spans="1:8" ht="15" customHeight="1" hidden="1">
      <c r="A14" s="53"/>
      <c r="B14" s="58" t="s">
        <v>13</v>
      </c>
      <c r="C14" s="107"/>
      <c r="D14" s="52">
        <v>0</v>
      </c>
      <c r="E14" s="52">
        <v>0</v>
      </c>
      <c r="F14" s="52">
        <v>0</v>
      </c>
      <c r="G14" s="57" t="e">
        <f t="shared" si="0"/>
        <v>#DIV/0!</v>
      </c>
      <c r="H14" s="57" t="e">
        <f t="shared" si="1"/>
        <v>#DIV/0!</v>
      </c>
    </row>
    <row r="15" spans="1:8" ht="18" customHeight="1" hidden="1">
      <c r="A15" s="53"/>
      <c r="B15" s="58" t="s">
        <v>14</v>
      </c>
      <c r="C15" s="107"/>
      <c r="D15" s="52">
        <v>0</v>
      </c>
      <c r="E15" s="52">
        <v>0</v>
      </c>
      <c r="F15" s="52">
        <v>0</v>
      </c>
      <c r="G15" s="57" t="e">
        <f t="shared" si="0"/>
        <v>#DIV/0!</v>
      </c>
      <c r="H15" s="57" t="e">
        <f t="shared" si="1"/>
        <v>#DIV/0!</v>
      </c>
    </row>
    <row r="16" spans="1:8" ht="31.5" customHeight="1" hidden="1">
      <c r="A16" s="53"/>
      <c r="B16" s="58" t="s">
        <v>15</v>
      </c>
      <c r="C16" s="107"/>
      <c r="D16" s="52">
        <v>0</v>
      </c>
      <c r="E16" s="52">
        <v>0</v>
      </c>
      <c r="F16" s="52">
        <v>0</v>
      </c>
      <c r="G16" s="57" t="e">
        <f t="shared" si="0"/>
        <v>#DIV/0!</v>
      </c>
      <c r="H16" s="57" t="e">
        <f t="shared" si="1"/>
        <v>#DIV/0!</v>
      </c>
    </row>
    <row r="17" spans="1:8" ht="33.75" customHeight="1" hidden="1">
      <c r="A17" s="53"/>
      <c r="B17" s="58" t="s">
        <v>16</v>
      </c>
      <c r="C17" s="107"/>
      <c r="D17" s="52">
        <v>0</v>
      </c>
      <c r="E17" s="52">
        <v>0</v>
      </c>
      <c r="F17" s="52">
        <v>0</v>
      </c>
      <c r="G17" s="57" t="e">
        <f t="shared" si="0"/>
        <v>#DIV/0!</v>
      </c>
      <c r="H17" s="57" t="e">
        <f t="shared" si="1"/>
        <v>#DIV/0!</v>
      </c>
    </row>
    <row r="18" spans="1:8" ht="18.75" customHeight="1" hidden="1">
      <c r="A18" s="53"/>
      <c r="B18" s="58" t="s">
        <v>100</v>
      </c>
      <c r="C18" s="107"/>
      <c r="D18" s="52">
        <v>0</v>
      </c>
      <c r="E18" s="52">
        <v>0</v>
      </c>
      <c r="F18" s="52">
        <v>0</v>
      </c>
      <c r="G18" s="57" t="e">
        <f t="shared" si="0"/>
        <v>#DIV/0!</v>
      </c>
      <c r="H18" s="57" t="e">
        <f t="shared" si="1"/>
        <v>#DIV/0!</v>
      </c>
    </row>
    <row r="19" spans="1:8" ht="16.5" customHeight="1" hidden="1">
      <c r="A19" s="53"/>
      <c r="B19" s="58" t="s">
        <v>18</v>
      </c>
      <c r="C19" s="107"/>
      <c r="D19" s="52">
        <v>0</v>
      </c>
      <c r="E19" s="52">
        <v>0</v>
      </c>
      <c r="F19" s="52"/>
      <c r="G19" s="57" t="e">
        <f t="shared" si="0"/>
        <v>#DIV/0!</v>
      </c>
      <c r="H19" s="57" t="e">
        <f t="shared" si="1"/>
        <v>#DIV/0!</v>
      </c>
    </row>
    <row r="20" spans="1:8" ht="22.5" customHeight="1">
      <c r="A20" s="53"/>
      <c r="B20" s="80" t="s">
        <v>335</v>
      </c>
      <c r="C20" s="107"/>
      <c r="D20" s="52">
        <v>0</v>
      </c>
      <c r="E20" s="52">
        <v>0</v>
      </c>
      <c r="F20" s="52">
        <v>4</v>
      </c>
      <c r="G20" s="57">
        <v>0</v>
      </c>
      <c r="H20" s="57">
        <v>0</v>
      </c>
    </row>
    <row r="21" spans="1:8" ht="32.25" customHeight="1">
      <c r="A21" s="53"/>
      <c r="B21" s="54" t="s">
        <v>68</v>
      </c>
      <c r="C21" s="108"/>
      <c r="D21" s="52">
        <f>D22+D23+D24+D25+D26</f>
        <v>471.20000000000005</v>
      </c>
      <c r="E21" s="52">
        <f>E22+E23+E24+E25+E26</f>
        <v>85.3</v>
      </c>
      <c r="F21" s="52">
        <f>F22+F23+F24+F25+F26</f>
        <v>62.6</v>
      </c>
      <c r="G21" s="57">
        <f t="shared" si="0"/>
        <v>0.1328522920203735</v>
      </c>
      <c r="H21" s="57">
        <f t="shared" si="1"/>
        <v>0.7338804220398594</v>
      </c>
    </row>
    <row r="22" spans="1:8" ht="18.75">
      <c r="A22" s="53"/>
      <c r="B22" s="58" t="s">
        <v>20</v>
      </c>
      <c r="C22" s="107"/>
      <c r="D22" s="52">
        <v>133.9</v>
      </c>
      <c r="E22" s="52">
        <v>33.5</v>
      </c>
      <c r="F22" s="52">
        <v>31.8</v>
      </c>
      <c r="G22" s="57">
        <f t="shared" si="0"/>
        <v>0.2374906646751307</v>
      </c>
      <c r="H22" s="57">
        <f t="shared" si="1"/>
        <v>0.9492537313432836</v>
      </c>
    </row>
    <row r="23" spans="1:8" ht="16.5" customHeight="1">
      <c r="A23" s="53"/>
      <c r="B23" s="58" t="s">
        <v>86</v>
      </c>
      <c r="C23" s="107"/>
      <c r="D23" s="52">
        <v>207.3</v>
      </c>
      <c r="E23" s="52">
        <v>51.8</v>
      </c>
      <c r="F23" s="52">
        <v>30.8</v>
      </c>
      <c r="G23" s="57">
        <f t="shared" si="0"/>
        <v>0.1485769416304872</v>
      </c>
      <c r="H23" s="57">
        <f t="shared" si="1"/>
        <v>0.5945945945945946</v>
      </c>
    </row>
    <row r="24" spans="1:8" ht="105" customHeight="1" hidden="1">
      <c r="A24" s="53"/>
      <c r="B24" s="58" t="s">
        <v>459</v>
      </c>
      <c r="C24" s="107"/>
      <c r="D24" s="52">
        <v>0</v>
      </c>
      <c r="E24" s="52">
        <v>0</v>
      </c>
      <c r="F24" s="52">
        <v>0</v>
      </c>
      <c r="G24" s="57" t="e">
        <f t="shared" si="0"/>
        <v>#DIV/0!</v>
      </c>
      <c r="H24" s="57" t="e">
        <f t="shared" si="1"/>
        <v>#DIV/0!</v>
      </c>
    </row>
    <row r="25" spans="1:8" ht="52.5" customHeight="1">
      <c r="A25" s="53"/>
      <c r="B25" s="58" t="s">
        <v>496</v>
      </c>
      <c r="C25" s="107"/>
      <c r="D25" s="52">
        <v>100</v>
      </c>
      <c r="E25" s="52">
        <v>0</v>
      </c>
      <c r="F25" s="52">
        <v>0</v>
      </c>
      <c r="G25" s="57">
        <f t="shared" si="0"/>
        <v>0</v>
      </c>
      <c r="H25" s="57">
        <v>0</v>
      </c>
    </row>
    <row r="26" spans="1:8" ht="33.75" customHeight="1">
      <c r="A26" s="53"/>
      <c r="B26" s="58" t="s">
        <v>497</v>
      </c>
      <c r="C26" s="107"/>
      <c r="D26" s="52">
        <v>30</v>
      </c>
      <c r="E26" s="52">
        <v>0</v>
      </c>
      <c r="F26" s="52">
        <v>0</v>
      </c>
      <c r="G26" s="57">
        <f t="shared" si="0"/>
        <v>0</v>
      </c>
      <c r="H26" s="57">
        <v>0</v>
      </c>
    </row>
    <row r="27" spans="1:8" ht="18.75" customHeight="1">
      <c r="A27" s="53"/>
      <c r="B27" s="58" t="s">
        <v>23</v>
      </c>
      <c r="C27" s="131"/>
      <c r="D27" s="52">
        <f>D4+D21</f>
        <v>5297.2</v>
      </c>
      <c r="E27" s="52">
        <f>E4+E21</f>
        <v>1678.3</v>
      </c>
      <c r="F27" s="52">
        <f>F4+F21</f>
        <v>2315.6</v>
      </c>
      <c r="G27" s="57">
        <f t="shared" si="0"/>
        <v>0.4371366004681719</v>
      </c>
      <c r="H27" s="57">
        <f t="shared" si="1"/>
        <v>1.3797294881725555</v>
      </c>
    </row>
    <row r="28" spans="1:8" ht="15.75" customHeight="1" hidden="1">
      <c r="A28" s="53"/>
      <c r="B28" s="58" t="s">
        <v>92</v>
      </c>
      <c r="C28" s="107"/>
      <c r="D28" s="52">
        <f>D4</f>
        <v>4826</v>
      </c>
      <c r="E28" s="52">
        <f>E4</f>
        <v>1593</v>
      </c>
      <c r="F28" s="52">
        <f>F4</f>
        <v>2253</v>
      </c>
      <c r="G28" s="57">
        <f>F28/D28</f>
        <v>0.4668462494819727</v>
      </c>
      <c r="H28" s="57">
        <f>F28/E28</f>
        <v>1.4143126177024483</v>
      </c>
    </row>
    <row r="29" spans="1:8" ht="12.75">
      <c r="A29" s="186"/>
      <c r="B29" s="210"/>
      <c r="C29" s="210"/>
      <c r="D29" s="210"/>
      <c r="E29" s="210"/>
      <c r="F29" s="210"/>
      <c r="G29" s="210"/>
      <c r="H29" s="211"/>
    </row>
    <row r="30" spans="1:8" ht="15" customHeight="1">
      <c r="A30" s="208" t="s">
        <v>133</v>
      </c>
      <c r="B30" s="209" t="s">
        <v>24</v>
      </c>
      <c r="C30" s="206" t="s">
        <v>155</v>
      </c>
      <c r="D30" s="177" t="s">
        <v>3</v>
      </c>
      <c r="E30" s="184" t="s">
        <v>341</v>
      </c>
      <c r="F30" s="177" t="s">
        <v>4</v>
      </c>
      <c r="G30" s="184" t="s">
        <v>268</v>
      </c>
      <c r="H30" s="184" t="s">
        <v>343</v>
      </c>
    </row>
    <row r="31" spans="1:8" ht="44.25" customHeight="1">
      <c r="A31" s="208"/>
      <c r="B31" s="209"/>
      <c r="C31" s="207"/>
      <c r="D31" s="177"/>
      <c r="E31" s="185"/>
      <c r="F31" s="177"/>
      <c r="G31" s="185"/>
      <c r="H31" s="185"/>
    </row>
    <row r="32" spans="1:8" ht="34.5" customHeight="1">
      <c r="A32" s="59" t="s">
        <v>56</v>
      </c>
      <c r="B32" s="54" t="s">
        <v>25</v>
      </c>
      <c r="C32" s="108"/>
      <c r="D32" s="56">
        <f>D33+D36+D37+D34</f>
        <v>3369.7999999999997</v>
      </c>
      <c r="E32" s="56">
        <f>E33+E36+E37+E34</f>
        <v>1125.4</v>
      </c>
      <c r="F32" s="56">
        <f>F33+F36+F37+F34</f>
        <v>927.9</v>
      </c>
      <c r="G32" s="57">
        <f>F32/D32</f>
        <v>0.27535758798741766</v>
      </c>
      <c r="H32" s="60">
        <f>F32/E32</f>
        <v>0.8245068420117291</v>
      </c>
    </row>
    <row r="33" spans="1:8" ht="97.5" customHeight="1">
      <c r="A33" s="55" t="s">
        <v>59</v>
      </c>
      <c r="B33" s="58" t="s">
        <v>136</v>
      </c>
      <c r="C33" s="107" t="s">
        <v>59</v>
      </c>
      <c r="D33" s="52">
        <v>3133.1</v>
      </c>
      <c r="E33" s="52">
        <v>990.7</v>
      </c>
      <c r="F33" s="52">
        <v>925.8</v>
      </c>
      <c r="G33" s="57">
        <f aca="true" t="shared" si="2" ref="G33:G84">F33/D33</f>
        <v>0.29549008968752993</v>
      </c>
      <c r="H33" s="60">
        <f aca="true" t="shared" si="3" ref="H33:H84">F33/E33</f>
        <v>0.9344907641061875</v>
      </c>
    </row>
    <row r="34" spans="1:8" ht="36.75" customHeight="1" hidden="1">
      <c r="A34" s="55" t="s">
        <v>159</v>
      </c>
      <c r="B34" s="58" t="s">
        <v>267</v>
      </c>
      <c r="C34" s="107" t="s">
        <v>159</v>
      </c>
      <c r="D34" s="52">
        <f>D35</f>
        <v>0</v>
      </c>
      <c r="E34" s="52">
        <f>E35</f>
        <v>0</v>
      </c>
      <c r="F34" s="52">
        <f>F35</f>
        <v>0</v>
      </c>
      <c r="G34" s="57" t="e">
        <f t="shared" si="2"/>
        <v>#DIV/0!</v>
      </c>
      <c r="H34" s="60" t="e">
        <f t="shared" si="3"/>
        <v>#DIV/0!</v>
      </c>
    </row>
    <row r="35" spans="1:8" ht="52.5" customHeight="1" hidden="1">
      <c r="A35" s="55"/>
      <c r="B35" s="58" t="s">
        <v>296</v>
      </c>
      <c r="C35" s="107" t="s">
        <v>295</v>
      </c>
      <c r="D35" s="52">
        <v>0</v>
      </c>
      <c r="E35" s="52">
        <v>0</v>
      </c>
      <c r="F35" s="52">
        <v>0</v>
      </c>
      <c r="G35" s="57" t="e">
        <f t="shared" si="2"/>
        <v>#DIV/0!</v>
      </c>
      <c r="H35" s="60" t="e">
        <f t="shared" si="3"/>
        <v>#DIV/0!</v>
      </c>
    </row>
    <row r="36" spans="1:8" ht="29.25" customHeight="1">
      <c r="A36" s="55" t="s">
        <v>61</v>
      </c>
      <c r="B36" s="58" t="s">
        <v>27</v>
      </c>
      <c r="C36" s="107" t="s">
        <v>61</v>
      </c>
      <c r="D36" s="52">
        <v>50</v>
      </c>
      <c r="E36" s="52">
        <v>0</v>
      </c>
      <c r="F36" s="52">
        <v>0</v>
      </c>
      <c r="G36" s="57">
        <f t="shared" si="2"/>
        <v>0</v>
      </c>
      <c r="H36" s="60">
        <v>0</v>
      </c>
    </row>
    <row r="37" spans="1:8" ht="41.25" customHeight="1">
      <c r="A37" s="55" t="s">
        <v>110</v>
      </c>
      <c r="B37" s="58" t="s">
        <v>107</v>
      </c>
      <c r="C37" s="107"/>
      <c r="D37" s="52">
        <f>D38+D39+D40+D41</f>
        <v>186.7</v>
      </c>
      <c r="E37" s="52">
        <f>E38+E39+E40+E41</f>
        <v>134.7</v>
      </c>
      <c r="F37" s="52">
        <f>F38+F39+F40+F41</f>
        <v>2.1</v>
      </c>
      <c r="G37" s="57">
        <f t="shared" si="2"/>
        <v>0.011247991430101769</v>
      </c>
      <c r="H37" s="60">
        <f t="shared" si="3"/>
        <v>0.0155902004454343</v>
      </c>
    </row>
    <row r="38" spans="1:9" s="16" customFormat="1" ht="39" customHeight="1">
      <c r="A38" s="50"/>
      <c r="B38" s="49" t="s">
        <v>163</v>
      </c>
      <c r="C38" s="111" t="s">
        <v>198</v>
      </c>
      <c r="D38" s="61">
        <v>5.2</v>
      </c>
      <c r="E38" s="61">
        <v>2.7</v>
      </c>
      <c r="F38" s="61">
        <v>2.1</v>
      </c>
      <c r="G38" s="57">
        <f t="shared" si="2"/>
        <v>0.40384615384615385</v>
      </c>
      <c r="H38" s="60">
        <f t="shared" si="3"/>
        <v>0.7777777777777778</v>
      </c>
      <c r="I38" s="42"/>
    </row>
    <row r="39" spans="1:9" s="16" customFormat="1" ht="55.5" customHeight="1">
      <c r="A39" s="50"/>
      <c r="B39" s="49" t="s">
        <v>162</v>
      </c>
      <c r="C39" s="111" t="s">
        <v>207</v>
      </c>
      <c r="D39" s="61">
        <v>45</v>
      </c>
      <c r="E39" s="61">
        <v>7.9</v>
      </c>
      <c r="F39" s="61">
        <v>0</v>
      </c>
      <c r="G39" s="57">
        <f t="shared" si="2"/>
        <v>0</v>
      </c>
      <c r="H39" s="60">
        <f t="shared" si="3"/>
        <v>0</v>
      </c>
      <c r="I39" s="42"/>
    </row>
    <row r="40" spans="1:9" s="16" customFormat="1" ht="53.25" customHeight="1" hidden="1">
      <c r="A40" s="50"/>
      <c r="B40" s="49" t="s">
        <v>260</v>
      </c>
      <c r="C40" s="111" t="s">
        <v>259</v>
      </c>
      <c r="D40" s="61">
        <v>0</v>
      </c>
      <c r="E40" s="61">
        <v>0</v>
      </c>
      <c r="F40" s="61">
        <v>0</v>
      </c>
      <c r="G40" s="57" t="e">
        <f t="shared" si="2"/>
        <v>#DIV/0!</v>
      </c>
      <c r="H40" s="60" t="e">
        <f t="shared" si="3"/>
        <v>#DIV/0!</v>
      </c>
      <c r="I40" s="42"/>
    </row>
    <row r="41" spans="1:9" s="16" customFormat="1" ht="39" customHeight="1">
      <c r="A41" s="50"/>
      <c r="B41" s="49" t="s">
        <v>282</v>
      </c>
      <c r="C41" s="111" t="s">
        <v>457</v>
      </c>
      <c r="D41" s="61">
        <v>136.5</v>
      </c>
      <c r="E41" s="61">
        <v>124.1</v>
      </c>
      <c r="F41" s="61">
        <v>0</v>
      </c>
      <c r="G41" s="57">
        <f t="shared" si="2"/>
        <v>0</v>
      </c>
      <c r="H41" s="60">
        <f t="shared" si="3"/>
        <v>0</v>
      </c>
      <c r="I41" s="42"/>
    </row>
    <row r="42" spans="1:8" ht="18.75" customHeight="1">
      <c r="A42" s="59" t="s">
        <v>93</v>
      </c>
      <c r="B42" s="54" t="s">
        <v>88</v>
      </c>
      <c r="C42" s="108"/>
      <c r="D42" s="56">
        <f>D43</f>
        <v>207.3</v>
      </c>
      <c r="E42" s="56">
        <f>E43</f>
        <v>51.8</v>
      </c>
      <c r="F42" s="56">
        <f>F43</f>
        <v>30.8</v>
      </c>
      <c r="G42" s="57">
        <f t="shared" si="2"/>
        <v>0.1485769416304872</v>
      </c>
      <c r="H42" s="60">
        <f t="shared" si="3"/>
        <v>0.5945945945945946</v>
      </c>
    </row>
    <row r="43" spans="1:8" ht="48" customHeight="1">
      <c r="A43" s="55" t="s">
        <v>94</v>
      </c>
      <c r="B43" s="58" t="s">
        <v>140</v>
      </c>
      <c r="C43" s="107" t="s">
        <v>481</v>
      </c>
      <c r="D43" s="52">
        <v>207.3</v>
      </c>
      <c r="E43" s="52">
        <v>51.8</v>
      </c>
      <c r="F43" s="52">
        <v>30.8</v>
      </c>
      <c r="G43" s="57">
        <f t="shared" si="2"/>
        <v>0.1485769416304872</v>
      </c>
      <c r="H43" s="60">
        <f t="shared" si="3"/>
        <v>0.5945945945945946</v>
      </c>
    </row>
    <row r="44" spans="1:8" ht="30" customHeight="1" hidden="1">
      <c r="A44" s="59" t="s">
        <v>62</v>
      </c>
      <c r="B44" s="54" t="s">
        <v>30</v>
      </c>
      <c r="C44" s="108"/>
      <c r="D44" s="56">
        <f aca="true" t="shared" si="4" ref="D44:F45">D45</f>
        <v>0</v>
      </c>
      <c r="E44" s="56">
        <f t="shared" si="4"/>
        <v>0</v>
      </c>
      <c r="F44" s="56">
        <f t="shared" si="4"/>
        <v>0</v>
      </c>
      <c r="G44" s="57" t="e">
        <f t="shared" si="2"/>
        <v>#DIV/0!</v>
      </c>
      <c r="H44" s="60" t="e">
        <f t="shared" si="3"/>
        <v>#DIV/0!</v>
      </c>
    </row>
    <row r="45" spans="1:8" ht="18" customHeight="1" hidden="1">
      <c r="A45" s="55" t="s">
        <v>95</v>
      </c>
      <c r="B45" s="58" t="s">
        <v>90</v>
      </c>
      <c r="C45" s="107"/>
      <c r="D45" s="52">
        <f t="shared" si="4"/>
        <v>0</v>
      </c>
      <c r="E45" s="52">
        <f t="shared" si="4"/>
        <v>0</v>
      </c>
      <c r="F45" s="52">
        <f t="shared" si="4"/>
        <v>0</v>
      </c>
      <c r="G45" s="57" t="e">
        <f t="shared" si="2"/>
        <v>#DIV/0!</v>
      </c>
      <c r="H45" s="60" t="e">
        <f t="shared" si="3"/>
        <v>#DIV/0!</v>
      </c>
    </row>
    <row r="46" spans="1:8" ht="54.75" customHeight="1" hidden="1">
      <c r="A46" s="55"/>
      <c r="B46" s="58" t="s">
        <v>176</v>
      </c>
      <c r="C46" s="107" t="s">
        <v>177</v>
      </c>
      <c r="D46" s="52">
        <v>0</v>
      </c>
      <c r="E46" s="52">
        <v>0</v>
      </c>
      <c r="F46" s="52">
        <v>0</v>
      </c>
      <c r="G46" s="57" t="e">
        <f t="shared" si="2"/>
        <v>#DIV/0!</v>
      </c>
      <c r="H46" s="60" t="e">
        <f t="shared" si="3"/>
        <v>#DIV/0!</v>
      </c>
    </row>
    <row r="47" spans="1:8" ht="23.25" customHeight="1">
      <c r="A47" s="59" t="s">
        <v>63</v>
      </c>
      <c r="B47" s="54" t="s">
        <v>31</v>
      </c>
      <c r="C47" s="108"/>
      <c r="D47" s="56">
        <f>D48</f>
        <v>53</v>
      </c>
      <c r="E47" s="56">
        <f>E48</f>
        <v>8.8</v>
      </c>
      <c r="F47" s="56">
        <f>F48</f>
        <v>0</v>
      </c>
      <c r="G47" s="57">
        <f t="shared" si="2"/>
        <v>0</v>
      </c>
      <c r="H47" s="60">
        <f t="shared" si="3"/>
        <v>0</v>
      </c>
    </row>
    <row r="48" spans="1:8" ht="38.25" customHeight="1">
      <c r="A48" s="69" t="s">
        <v>64</v>
      </c>
      <c r="B48" s="80" t="s">
        <v>105</v>
      </c>
      <c r="C48" s="107"/>
      <c r="D48" s="52">
        <f>D49+D50</f>
        <v>53</v>
      </c>
      <c r="E48" s="52">
        <f>E49+E50</f>
        <v>8.8</v>
      </c>
      <c r="F48" s="52">
        <f>F49+F50</f>
        <v>0</v>
      </c>
      <c r="G48" s="57">
        <f t="shared" si="2"/>
        <v>0</v>
      </c>
      <c r="H48" s="60">
        <f t="shared" si="3"/>
        <v>0</v>
      </c>
    </row>
    <row r="49" spans="1:8" ht="50.25" customHeight="1">
      <c r="A49" s="50"/>
      <c r="B49" s="74" t="s">
        <v>105</v>
      </c>
      <c r="C49" s="111" t="s">
        <v>211</v>
      </c>
      <c r="D49" s="61">
        <v>50</v>
      </c>
      <c r="E49" s="61">
        <v>8.8</v>
      </c>
      <c r="F49" s="61">
        <v>0</v>
      </c>
      <c r="G49" s="57">
        <f t="shared" si="2"/>
        <v>0</v>
      </c>
      <c r="H49" s="60">
        <f t="shared" si="3"/>
        <v>0</v>
      </c>
    </row>
    <row r="50" spans="1:8" ht="144.75" customHeight="1">
      <c r="A50" s="50"/>
      <c r="B50" s="74" t="s">
        <v>446</v>
      </c>
      <c r="C50" s="111" t="s">
        <v>445</v>
      </c>
      <c r="D50" s="61">
        <v>3</v>
      </c>
      <c r="E50" s="61">
        <v>0</v>
      </c>
      <c r="F50" s="61">
        <v>0</v>
      </c>
      <c r="G50" s="57">
        <f t="shared" si="2"/>
        <v>0</v>
      </c>
      <c r="H50" s="60">
        <v>0</v>
      </c>
    </row>
    <row r="51" spans="1:8" ht="38.25" customHeight="1">
      <c r="A51" s="59" t="s">
        <v>65</v>
      </c>
      <c r="B51" s="54" t="s">
        <v>32</v>
      </c>
      <c r="C51" s="108"/>
      <c r="D51" s="56">
        <f>D52</f>
        <v>4379.6</v>
      </c>
      <c r="E51" s="56">
        <f>E52</f>
        <v>2766.3</v>
      </c>
      <c r="F51" s="56">
        <f>F52</f>
        <v>224.6</v>
      </c>
      <c r="G51" s="57">
        <f t="shared" si="2"/>
        <v>0.05128322221207415</v>
      </c>
      <c r="H51" s="60">
        <f t="shared" si="3"/>
        <v>0.081191483208618</v>
      </c>
    </row>
    <row r="52" spans="1:8" ht="19.5" customHeight="1">
      <c r="A52" s="55" t="s">
        <v>35</v>
      </c>
      <c r="B52" s="58" t="s">
        <v>36</v>
      </c>
      <c r="C52" s="107"/>
      <c r="D52" s="52">
        <f>D53+D69</f>
        <v>4379.6</v>
      </c>
      <c r="E52" s="52">
        <f>E53+E69</f>
        <v>2766.3</v>
      </c>
      <c r="F52" s="52">
        <f>F53+F69</f>
        <v>224.6</v>
      </c>
      <c r="G52" s="57">
        <f t="shared" si="2"/>
        <v>0.05128322221207415</v>
      </c>
      <c r="H52" s="60">
        <f t="shared" si="3"/>
        <v>0.081191483208618</v>
      </c>
    </row>
    <row r="53" spans="1:8" ht="68.25" customHeight="1">
      <c r="A53" s="55"/>
      <c r="B53" s="58" t="s">
        <v>387</v>
      </c>
      <c r="C53" s="107" t="s">
        <v>414</v>
      </c>
      <c r="D53" s="132">
        <f>D54+D55+D56+D57+D58+D60+D61+D62+D63+D64+D65+D66+Q73+D67+D68+D59</f>
        <v>4149.6</v>
      </c>
      <c r="E53" s="132">
        <f>E54+E55+E56+E57+E58+E60+E61+E62+E63+E64+E65+E66+R73+E67+E68+E59</f>
        <v>2766.3</v>
      </c>
      <c r="F53" s="132">
        <f>F54+F55+F56+F57+F58+F60+F61+F62+F63+F64+F65+F66+S73+F67+F68+F59</f>
        <v>224.6</v>
      </c>
      <c r="G53" s="57">
        <f t="shared" si="2"/>
        <v>0.05412569886254096</v>
      </c>
      <c r="H53" s="60">
        <f t="shared" si="3"/>
        <v>0.081191483208618</v>
      </c>
    </row>
    <row r="54" spans="1:8" ht="30.75" customHeight="1">
      <c r="A54" s="55"/>
      <c r="B54" s="49" t="s">
        <v>386</v>
      </c>
      <c r="C54" s="133" t="s">
        <v>385</v>
      </c>
      <c r="D54" s="134">
        <v>15</v>
      </c>
      <c r="E54" s="135">
        <v>0</v>
      </c>
      <c r="F54" s="136">
        <v>0</v>
      </c>
      <c r="G54" s="57">
        <f t="shared" si="2"/>
        <v>0</v>
      </c>
      <c r="H54" s="60">
        <v>0</v>
      </c>
    </row>
    <row r="55" spans="1:8" ht="30.75" customHeight="1">
      <c r="A55" s="55"/>
      <c r="B55" s="49" t="s">
        <v>391</v>
      </c>
      <c r="C55" s="133" t="s">
        <v>390</v>
      </c>
      <c r="D55" s="134">
        <v>25</v>
      </c>
      <c r="E55" s="135">
        <v>4.4</v>
      </c>
      <c r="F55" s="136">
        <v>0</v>
      </c>
      <c r="G55" s="57">
        <f t="shared" si="2"/>
        <v>0</v>
      </c>
      <c r="H55" s="60">
        <f t="shared" si="3"/>
        <v>0</v>
      </c>
    </row>
    <row r="56" spans="1:8" ht="33.75" customHeight="1">
      <c r="A56" s="55"/>
      <c r="B56" s="49" t="s">
        <v>393</v>
      </c>
      <c r="C56" s="133" t="s">
        <v>392</v>
      </c>
      <c r="D56" s="134">
        <v>100</v>
      </c>
      <c r="E56" s="135">
        <v>17.5</v>
      </c>
      <c r="F56" s="136">
        <v>0</v>
      </c>
      <c r="G56" s="57">
        <f t="shared" si="2"/>
        <v>0</v>
      </c>
      <c r="H56" s="60">
        <f t="shared" si="3"/>
        <v>0</v>
      </c>
    </row>
    <row r="57" spans="1:8" ht="33" customHeight="1">
      <c r="A57" s="55"/>
      <c r="B57" s="49" t="s">
        <v>418</v>
      </c>
      <c r="C57" s="133" t="s">
        <v>417</v>
      </c>
      <c r="D57" s="134">
        <v>20</v>
      </c>
      <c r="E57" s="135">
        <v>3.5</v>
      </c>
      <c r="F57" s="136">
        <v>0</v>
      </c>
      <c r="G57" s="57">
        <f t="shared" si="2"/>
        <v>0</v>
      </c>
      <c r="H57" s="60">
        <f t="shared" si="3"/>
        <v>0</v>
      </c>
    </row>
    <row r="58" spans="1:8" ht="19.5" customHeight="1">
      <c r="A58" s="55"/>
      <c r="B58" s="49" t="s">
        <v>420</v>
      </c>
      <c r="C58" s="133" t="s">
        <v>419</v>
      </c>
      <c r="D58" s="134">
        <v>20</v>
      </c>
      <c r="E58" s="135">
        <v>3.5</v>
      </c>
      <c r="F58" s="136">
        <v>0</v>
      </c>
      <c r="G58" s="57">
        <f t="shared" si="2"/>
        <v>0</v>
      </c>
      <c r="H58" s="60">
        <f t="shared" si="3"/>
        <v>0</v>
      </c>
    </row>
    <row r="59" spans="1:8" ht="35.25" customHeight="1">
      <c r="A59" s="55"/>
      <c r="B59" s="49" t="s">
        <v>397</v>
      </c>
      <c r="C59" s="133" t="s">
        <v>396</v>
      </c>
      <c r="D59" s="134">
        <v>2500</v>
      </c>
      <c r="E59" s="135">
        <v>2500</v>
      </c>
      <c r="F59" s="136">
        <v>0</v>
      </c>
      <c r="G59" s="57">
        <f t="shared" si="2"/>
        <v>0</v>
      </c>
      <c r="H59" s="60">
        <f t="shared" si="3"/>
        <v>0</v>
      </c>
    </row>
    <row r="60" spans="1:8" ht="30.75" customHeight="1">
      <c r="A60" s="55"/>
      <c r="B60" s="49" t="s">
        <v>399</v>
      </c>
      <c r="C60" s="133" t="s">
        <v>398</v>
      </c>
      <c r="D60" s="134">
        <v>150</v>
      </c>
      <c r="E60" s="135">
        <v>96</v>
      </c>
      <c r="F60" s="136">
        <v>96</v>
      </c>
      <c r="G60" s="57">
        <f t="shared" si="2"/>
        <v>0.64</v>
      </c>
      <c r="H60" s="60">
        <f t="shared" si="3"/>
        <v>1</v>
      </c>
    </row>
    <row r="61" spans="1:8" ht="31.5">
      <c r="A61" s="55"/>
      <c r="B61" s="49" t="s">
        <v>405</v>
      </c>
      <c r="C61" s="133" t="s">
        <v>404</v>
      </c>
      <c r="D61" s="134">
        <v>450.5</v>
      </c>
      <c r="E61" s="135">
        <v>128.6</v>
      </c>
      <c r="F61" s="136">
        <v>128.6</v>
      </c>
      <c r="G61" s="57">
        <f t="shared" si="2"/>
        <v>0.28546059933407325</v>
      </c>
      <c r="H61" s="60">
        <f t="shared" si="3"/>
        <v>1</v>
      </c>
    </row>
    <row r="62" spans="1:8" ht="47.25">
      <c r="A62" s="55"/>
      <c r="B62" s="49" t="s">
        <v>421</v>
      </c>
      <c r="C62" s="133" t="s">
        <v>422</v>
      </c>
      <c r="D62" s="134">
        <v>100</v>
      </c>
      <c r="E62" s="135">
        <v>0</v>
      </c>
      <c r="F62" s="136">
        <v>0</v>
      </c>
      <c r="G62" s="57">
        <f t="shared" si="2"/>
        <v>0</v>
      </c>
      <c r="H62" s="60">
        <v>0</v>
      </c>
    </row>
    <row r="63" spans="1:8" ht="31.5">
      <c r="A63" s="55"/>
      <c r="B63" s="49" t="s">
        <v>423</v>
      </c>
      <c r="C63" s="133" t="s">
        <v>424</v>
      </c>
      <c r="D63" s="134">
        <v>20</v>
      </c>
      <c r="E63" s="135">
        <v>3.5</v>
      </c>
      <c r="F63" s="136">
        <v>0</v>
      </c>
      <c r="G63" s="57">
        <f t="shared" si="2"/>
        <v>0</v>
      </c>
      <c r="H63" s="60">
        <f t="shared" si="3"/>
        <v>0</v>
      </c>
    </row>
    <row r="64" spans="1:8" ht="63">
      <c r="A64" s="55"/>
      <c r="B64" s="49" t="s">
        <v>426</v>
      </c>
      <c r="C64" s="133" t="s">
        <v>425</v>
      </c>
      <c r="D64" s="134">
        <v>10</v>
      </c>
      <c r="E64" s="135">
        <v>1.8</v>
      </c>
      <c r="F64" s="136">
        <v>0</v>
      </c>
      <c r="G64" s="57">
        <f t="shared" si="2"/>
        <v>0</v>
      </c>
      <c r="H64" s="60">
        <f t="shared" si="3"/>
        <v>0</v>
      </c>
    </row>
    <row r="65" spans="1:9" s="16" customFormat="1" ht="35.25" customHeight="1">
      <c r="A65" s="50"/>
      <c r="B65" s="49" t="s">
        <v>449</v>
      </c>
      <c r="C65" s="133" t="s">
        <v>447</v>
      </c>
      <c r="D65" s="134">
        <v>585.6</v>
      </c>
      <c r="E65" s="135">
        <v>0</v>
      </c>
      <c r="F65" s="136">
        <v>0</v>
      </c>
      <c r="G65" s="57">
        <f t="shared" si="2"/>
        <v>0</v>
      </c>
      <c r="H65" s="60">
        <v>0</v>
      </c>
      <c r="I65" s="42"/>
    </row>
    <row r="66" spans="1:9" s="16" customFormat="1" ht="31.5">
      <c r="A66" s="50"/>
      <c r="B66" s="49" t="s">
        <v>450</v>
      </c>
      <c r="C66" s="133" t="s">
        <v>448</v>
      </c>
      <c r="D66" s="134">
        <v>100</v>
      </c>
      <c r="E66" s="135">
        <v>0</v>
      </c>
      <c r="F66" s="136">
        <v>0</v>
      </c>
      <c r="G66" s="57">
        <f t="shared" si="2"/>
        <v>0</v>
      </c>
      <c r="H66" s="60">
        <v>0</v>
      </c>
      <c r="I66" s="42"/>
    </row>
    <row r="67" spans="1:9" s="16" customFormat="1" ht="47.25">
      <c r="A67" s="50"/>
      <c r="B67" s="49" t="s">
        <v>436</v>
      </c>
      <c r="C67" s="133" t="s">
        <v>434</v>
      </c>
      <c r="D67" s="134">
        <v>30</v>
      </c>
      <c r="E67" s="135">
        <v>7.5</v>
      </c>
      <c r="F67" s="136">
        <v>0</v>
      </c>
      <c r="G67" s="57">
        <f t="shared" si="2"/>
        <v>0</v>
      </c>
      <c r="H67" s="60">
        <f t="shared" si="3"/>
        <v>0</v>
      </c>
      <c r="I67" s="42"/>
    </row>
    <row r="68" spans="1:9" s="16" customFormat="1" ht="51.75" customHeight="1">
      <c r="A68" s="50"/>
      <c r="B68" s="49" t="s">
        <v>442</v>
      </c>
      <c r="C68" s="133" t="s">
        <v>439</v>
      </c>
      <c r="D68" s="134">
        <v>23.5</v>
      </c>
      <c r="E68" s="135">
        <v>0</v>
      </c>
      <c r="F68" s="136">
        <v>0</v>
      </c>
      <c r="G68" s="57">
        <f t="shared" si="2"/>
        <v>0</v>
      </c>
      <c r="H68" s="60">
        <v>0</v>
      </c>
      <c r="I68" s="42"/>
    </row>
    <row r="69" spans="1:9" s="16" customFormat="1" ht="84" customHeight="1">
      <c r="A69" s="50"/>
      <c r="B69" s="58" t="s">
        <v>482</v>
      </c>
      <c r="C69" s="133">
        <v>9580400000</v>
      </c>
      <c r="D69" s="134">
        <f>D70+D71+D72</f>
        <v>230</v>
      </c>
      <c r="E69" s="134">
        <f>E70+E71+E72</f>
        <v>0</v>
      </c>
      <c r="F69" s="134">
        <f>F70+F71+F72</f>
        <v>0</v>
      </c>
      <c r="G69" s="57">
        <f t="shared" si="2"/>
        <v>0</v>
      </c>
      <c r="H69" s="60">
        <v>0</v>
      </c>
      <c r="I69" s="42"/>
    </row>
    <row r="70" spans="1:9" s="16" customFormat="1" ht="144.75" customHeight="1">
      <c r="A70" s="50"/>
      <c r="B70" s="49" t="s">
        <v>468</v>
      </c>
      <c r="C70" s="137" t="s">
        <v>483</v>
      </c>
      <c r="D70" s="134">
        <v>100</v>
      </c>
      <c r="E70" s="135">
        <v>0</v>
      </c>
      <c r="F70" s="136">
        <v>0</v>
      </c>
      <c r="G70" s="57">
        <f t="shared" si="2"/>
        <v>0</v>
      </c>
      <c r="H70" s="60">
        <v>0</v>
      </c>
      <c r="I70" s="42"/>
    </row>
    <row r="71" spans="1:9" s="16" customFormat="1" ht="135" customHeight="1">
      <c r="A71" s="50"/>
      <c r="B71" s="49" t="s">
        <v>469</v>
      </c>
      <c r="C71" s="137" t="s">
        <v>484</v>
      </c>
      <c r="D71" s="134">
        <v>30</v>
      </c>
      <c r="E71" s="135">
        <v>0</v>
      </c>
      <c r="F71" s="136">
        <v>0</v>
      </c>
      <c r="G71" s="57">
        <f t="shared" si="2"/>
        <v>0</v>
      </c>
      <c r="H71" s="60">
        <v>0</v>
      </c>
      <c r="I71" s="42"/>
    </row>
    <row r="72" spans="1:9" s="16" customFormat="1" ht="149.25" customHeight="1">
      <c r="A72" s="50"/>
      <c r="B72" s="49" t="s">
        <v>476</v>
      </c>
      <c r="C72" s="137" t="s">
        <v>485</v>
      </c>
      <c r="D72" s="134">
        <v>100</v>
      </c>
      <c r="E72" s="135">
        <v>0</v>
      </c>
      <c r="F72" s="136">
        <v>0</v>
      </c>
      <c r="G72" s="57">
        <f t="shared" si="2"/>
        <v>0</v>
      </c>
      <c r="H72" s="60">
        <v>0</v>
      </c>
      <c r="I72" s="42"/>
    </row>
    <row r="73" spans="1:8" ht="34.5" customHeight="1" hidden="1">
      <c r="A73" s="59" t="s">
        <v>108</v>
      </c>
      <c r="B73" s="54" t="s">
        <v>106</v>
      </c>
      <c r="C73" s="108"/>
      <c r="D73" s="52">
        <f>D75</f>
        <v>0</v>
      </c>
      <c r="E73" s="52">
        <f>E75</f>
        <v>0</v>
      </c>
      <c r="F73" s="52">
        <f>F75</f>
        <v>0</v>
      </c>
      <c r="G73" s="57" t="e">
        <f t="shared" si="2"/>
        <v>#DIV/0!</v>
      </c>
      <c r="H73" s="60" t="e">
        <f t="shared" si="3"/>
        <v>#DIV/0!</v>
      </c>
    </row>
    <row r="74" spans="1:8" ht="36" customHeight="1" hidden="1">
      <c r="A74" s="55" t="s">
        <v>102</v>
      </c>
      <c r="B74" s="58" t="s">
        <v>109</v>
      </c>
      <c r="C74" s="107"/>
      <c r="D74" s="52">
        <f>D75</f>
        <v>0</v>
      </c>
      <c r="E74" s="52">
        <f>E75</f>
        <v>0</v>
      </c>
      <c r="F74" s="52">
        <f>F75</f>
        <v>0</v>
      </c>
      <c r="G74" s="57" t="e">
        <f t="shared" si="2"/>
        <v>#DIV/0!</v>
      </c>
      <c r="H74" s="60" t="e">
        <f t="shared" si="3"/>
        <v>#DIV/0!</v>
      </c>
    </row>
    <row r="75" spans="1:9" s="16" customFormat="1" ht="36" customHeight="1" hidden="1">
      <c r="A75" s="50"/>
      <c r="B75" s="49" t="s">
        <v>175</v>
      </c>
      <c r="C75" s="111" t="s">
        <v>170</v>
      </c>
      <c r="D75" s="61">
        <v>0</v>
      </c>
      <c r="E75" s="61">
        <v>0</v>
      </c>
      <c r="F75" s="61">
        <v>0</v>
      </c>
      <c r="G75" s="57" t="e">
        <f t="shared" si="2"/>
        <v>#DIV/0!</v>
      </c>
      <c r="H75" s="60" t="e">
        <f t="shared" si="3"/>
        <v>#DIV/0!</v>
      </c>
      <c r="I75" s="42"/>
    </row>
    <row r="76" spans="1:8" ht="18" customHeight="1" hidden="1">
      <c r="A76" s="59" t="s">
        <v>37</v>
      </c>
      <c r="B76" s="54" t="s">
        <v>38</v>
      </c>
      <c r="C76" s="108"/>
      <c r="D76" s="52">
        <f aca="true" t="shared" si="5" ref="D76:F77">D77</f>
        <v>0</v>
      </c>
      <c r="E76" s="52">
        <f t="shared" si="5"/>
        <v>0</v>
      </c>
      <c r="F76" s="52">
        <f t="shared" si="5"/>
        <v>0</v>
      </c>
      <c r="G76" s="57" t="e">
        <f t="shared" si="2"/>
        <v>#DIV/0!</v>
      </c>
      <c r="H76" s="60" t="e">
        <f t="shared" si="3"/>
        <v>#DIV/0!</v>
      </c>
    </row>
    <row r="77" spans="1:8" ht="23.25" customHeight="1" hidden="1">
      <c r="A77" s="55" t="s">
        <v>41</v>
      </c>
      <c r="B77" s="58" t="s">
        <v>99</v>
      </c>
      <c r="C77" s="107"/>
      <c r="D77" s="52">
        <f t="shared" si="5"/>
        <v>0</v>
      </c>
      <c r="E77" s="52">
        <f t="shared" si="5"/>
        <v>0</v>
      </c>
      <c r="F77" s="52">
        <f t="shared" si="5"/>
        <v>0</v>
      </c>
      <c r="G77" s="57" t="e">
        <f t="shared" si="2"/>
        <v>#DIV/0!</v>
      </c>
      <c r="H77" s="60" t="e">
        <f t="shared" si="3"/>
        <v>#DIV/0!</v>
      </c>
    </row>
    <row r="78" spans="1:9" s="16" customFormat="1" ht="31.5" customHeight="1" hidden="1">
      <c r="A78" s="50"/>
      <c r="B78" s="49" t="s">
        <v>171</v>
      </c>
      <c r="C78" s="111" t="s">
        <v>172</v>
      </c>
      <c r="D78" s="61">
        <v>0</v>
      </c>
      <c r="E78" s="61">
        <v>0</v>
      </c>
      <c r="F78" s="61">
        <v>0</v>
      </c>
      <c r="G78" s="57" t="e">
        <f t="shared" si="2"/>
        <v>#DIV/0!</v>
      </c>
      <c r="H78" s="60" t="e">
        <f t="shared" si="3"/>
        <v>#DIV/0!</v>
      </c>
      <c r="I78" s="42"/>
    </row>
    <row r="79" spans="1:8" ht="18.75" customHeight="1">
      <c r="A79" s="59">
        <v>1000</v>
      </c>
      <c r="B79" s="54" t="s">
        <v>49</v>
      </c>
      <c r="C79" s="108"/>
      <c r="D79" s="52">
        <f>D80</f>
        <v>66</v>
      </c>
      <c r="E79" s="52">
        <f>E80</f>
        <v>16.5</v>
      </c>
      <c r="F79" s="52">
        <f>F80</f>
        <v>11</v>
      </c>
      <c r="G79" s="57">
        <f t="shared" si="2"/>
        <v>0.16666666666666666</v>
      </c>
      <c r="H79" s="60">
        <f t="shared" si="3"/>
        <v>0.6666666666666666</v>
      </c>
    </row>
    <row r="80" spans="1:8" ht="18.75" customHeight="1">
      <c r="A80" s="55">
        <v>1001</v>
      </c>
      <c r="B80" s="58" t="s">
        <v>146</v>
      </c>
      <c r="C80" s="107" t="s">
        <v>50</v>
      </c>
      <c r="D80" s="52">
        <v>66</v>
      </c>
      <c r="E80" s="52">
        <v>16.5</v>
      </c>
      <c r="F80" s="52">
        <v>11</v>
      </c>
      <c r="G80" s="57">
        <f t="shared" si="2"/>
        <v>0.16666666666666666</v>
      </c>
      <c r="H80" s="60">
        <f t="shared" si="3"/>
        <v>0.6666666666666666</v>
      </c>
    </row>
    <row r="81" spans="1:8" ht="38.25" customHeight="1">
      <c r="A81" s="59"/>
      <c r="B81" s="54" t="s">
        <v>84</v>
      </c>
      <c r="C81" s="108"/>
      <c r="D81" s="56">
        <f>D82</f>
        <v>538</v>
      </c>
      <c r="E81" s="56">
        <f>E82</f>
        <v>131.7</v>
      </c>
      <c r="F81" s="56">
        <f>F82</f>
        <v>0</v>
      </c>
      <c r="G81" s="57">
        <f t="shared" si="2"/>
        <v>0</v>
      </c>
      <c r="H81" s="60">
        <f t="shared" si="3"/>
        <v>0</v>
      </c>
    </row>
    <row r="82" spans="1:9" s="16" customFormat="1" ht="38.25" customHeight="1">
      <c r="A82" s="50"/>
      <c r="B82" s="49" t="s">
        <v>85</v>
      </c>
      <c r="C82" s="111" t="s">
        <v>156</v>
      </c>
      <c r="D82" s="61">
        <v>538</v>
      </c>
      <c r="E82" s="61">
        <v>131.7</v>
      </c>
      <c r="F82" s="61">
        <v>0</v>
      </c>
      <c r="G82" s="57">
        <f t="shared" si="2"/>
        <v>0</v>
      </c>
      <c r="H82" s="60">
        <f t="shared" si="3"/>
        <v>0</v>
      </c>
      <c r="I82" s="42"/>
    </row>
    <row r="83" spans="1:8" ht="21.75" customHeight="1">
      <c r="A83" s="55"/>
      <c r="B83" s="54" t="s">
        <v>55</v>
      </c>
      <c r="C83" s="59"/>
      <c r="D83" s="56">
        <f>D32+D42+D44+D47+D51+D73+D76+D79+D81</f>
        <v>8613.7</v>
      </c>
      <c r="E83" s="56">
        <f>E32+E42+E44+E47+E51+E73+E76+E79+E81</f>
        <v>4100.5</v>
      </c>
      <c r="F83" s="56">
        <f>F32+F42+F44+F47+F51+F73+F76+F79+F81</f>
        <v>1194.3</v>
      </c>
      <c r="G83" s="57">
        <f t="shared" si="2"/>
        <v>0.1386512184078851</v>
      </c>
      <c r="H83" s="60">
        <f t="shared" si="3"/>
        <v>0.291257163760517</v>
      </c>
    </row>
    <row r="84" spans="1:8" ht="25.5" customHeight="1">
      <c r="A84" s="101"/>
      <c r="B84" s="80" t="s">
        <v>70</v>
      </c>
      <c r="C84" s="112"/>
      <c r="D84" s="81">
        <f>D81</f>
        <v>538</v>
      </c>
      <c r="E84" s="81">
        <f>E81</f>
        <v>131.7</v>
      </c>
      <c r="F84" s="81">
        <f>F81</f>
        <v>0</v>
      </c>
      <c r="G84" s="57">
        <f t="shared" si="2"/>
        <v>0</v>
      </c>
      <c r="H84" s="60">
        <f t="shared" si="3"/>
        <v>0</v>
      </c>
    </row>
    <row r="85" ht="18">
      <c r="A85" s="83"/>
    </row>
    <row r="86" ht="18">
      <c r="A86" s="83"/>
    </row>
    <row r="87" spans="1:6" ht="18">
      <c r="A87" s="83"/>
      <c r="B87" s="86" t="s">
        <v>281</v>
      </c>
      <c r="C87" s="6"/>
      <c r="F87" s="138">
        <v>3499.9</v>
      </c>
    </row>
    <row r="88" spans="1:3" ht="18">
      <c r="A88" s="83"/>
      <c r="B88" s="86"/>
      <c r="C88" s="6"/>
    </row>
    <row r="89" spans="1:3" ht="18" hidden="1">
      <c r="A89" s="83"/>
      <c r="B89" s="86" t="s">
        <v>71</v>
      </c>
      <c r="C89" s="6"/>
    </row>
    <row r="90" spans="1:3" ht="18" hidden="1">
      <c r="A90" s="83"/>
      <c r="B90" s="86" t="s">
        <v>72</v>
      </c>
      <c r="C90" s="6"/>
    </row>
    <row r="91" spans="1:3" ht="18" hidden="1">
      <c r="A91" s="83"/>
      <c r="B91" s="86"/>
      <c r="C91" s="6"/>
    </row>
    <row r="92" spans="1:3" ht="18" hidden="1">
      <c r="A92" s="83"/>
      <c r="B92" s="86" t="s">
        <v>73</v>
      </c>
      <c r="C92" s="6"/>
    </row>
    <row r="93" spans="1:3" ht="18" hidden="1">
      <c r="A93" s="83"/>
      <c r="B93" s="86" t="s">
        <v>74</v>
      </c>
      <c r="C93" s="6"/>
    </row>
    <row r="94" spans="1:3" ht="18" hidden="1">
      <c r="A94" s="83"/>
      <c r="B94" s="86"/>
      <c r="C94" s="6"/>
    </row>
    <row r="95" spans="1:3" ht="18" hidden="1">
      <c r="A95" s="83"/>
      <c r="B95" s="86" t="s">
        <v>75</v>
      </c>
      <c r="C95" s="6"/>
    </row>
    <row r="96" spans="1:3" ht="18" hidden="1">
      <c r="A96" s="83"/>
      <c r="B96" s="86" t="s">
        <v>76</v>
      </c>
      <c r="C96" s="6"/>
    </row>
    <row r="97" spans="1:3" ht="18" hidden="1">
      <c r="A97" s="83"/>
      <c r="B97" s="86"/>
      <c r="C97" s="6"/>
    </row>
    <row r="98" spans="1:3" ht="18" hidden="1">
      <c r="A98" s="83"/>
      <c r="B98" s="86" t="s">
        <v>77</v>
      </c>
      <c r="C98" s="6"/>
    </row>
    <row r="99" spans="1:3" ht="18" hidden="1">
      <c r="A99" s="83"/>
      <c r="B99" s="86" t="s">
        <v>78</v>
      </c>
      <c r="C99" s="6"/>
    </row>
    <row r="100" ht="18" hidden="1">
      <c r="A100" s="83"/>
    </row>
    <row r="101" ht="18">
      <c r="A101" s="83"/>
    </row>
    <row r="102" spans="1:8" ht="18">
      <c r="A102" s="83"/>
      <c r="B102" s="86" t="s">
        <v>79</v>
      </c>
      <c r="C102" s="6"/>
      <c r="F102" s="84">
        <f>F87+F27-F83</f>
        <v>4621.2</v>
      </c>
      <c r="H102" s="84"/>
    </row>
    <row r="103" ht="18">
      <c r="A103" s="83"/>
    </row>
    <row r="104" ht="18">
      <c r="A104" s="83"/>
    </row>
    <row r="105" spans="1:3" ht="18">
      <c r="A105" s="83"/>
      <c r="B105" s="86" t="s">
        <v>80</v>
      </c>
      <c r="C105" s="6"/>
    </row>
    <row r="106" spans="1:3" ht="18">
      <c r="A106" s="83"/>
      <c r="B106" s="86" t="s">
        <v>81</v>
      </c>
      <c r="C106" s="6"/>
    </row>
    <row r="107" spans="1:3" ht="18">
      <c r="A107" s="83"/>
      <c r="B107" s="86" t="s">
        <v>82</v>
      </c>
      <c r="C107" s="6"/>
    </row>
  </sheetData>
  <sheetProtection/>
  <mergeCells count="16">
    <mergeCell ref="A1:H1"/>
    <mergeCell ref="A30:A31"/>
    <mergeCell ref="B30:B31"/>
    <mergeCell ref="D30:D31"/>
    <mergeCell ref="H30:H31"/>
    <mergeCell ref="G30:G31"/>
    <mergeCell ref="H2:H3"/>
    <mergeCell ref="B2:B3"/>
    <mergeCell ref="D2:D3"/>
    <mergeCell ref="A29:H29"/>
    <mergeCell ref="C30:C31"/>
    <mergeCell ref="G2:G3"/>
    <mergeCell ref="E2:E3"/>
    <mergeCell ref="E30:E31"/>
    <mergeCell ref="F30:F31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04"/>
  <sheetViews>
    <sheetView zoomScalePageLayoutView="0" workbookViewId="0" topLeftCell="A26">
      <selection activeCell="C26" sqref="C1:C16384"/>
    </sheetView>
  </sheetViews>
  <sheetFormatPr defaultColWidth="9.140625" defaultRowHeight="12.75"/>
  <cols>
    <col min="1" max="1" width="6.421875" style="147" customWidth="1"/>
    <col min="2" max="2" width="40.7109375" style="147" customWidth="1"/>
    <col min="3" max="3" width="12.421875" style="148" hidden="1" customWidth="1"/>
    <col min="4" max="4" width="12.421875" style="85" customWidth="1"/>
    <col min="5" max="5" width="12.00390625" style="85" customWidth="1"/>
    <col min="6" max="6" width="13.421875" style="85" customWidth="1"/>
    <col min="7" max="7" width="11.28125" style="85" customWidth="1"/>
    <col min="8" max="8" width="11.00390625" style="85" customWidth="1"/>
    <col min="9" max="9" width="9.140625" style="47" customWidth="1"/>
    <col min="10" max="16384" width="9.140625" style="2" customWidth="1"/>
  </cols>
  <sheetData>
    <row r="1" spans="1:9" s="4" customFormat="1" ht="66" customHeight="1">
      <c r="A1" s="214" t="s">
        <v>505</v>
      </c>
      <c r="B1" s="214"/>
      <c r="C1" s="214"/>
      <c r="D1" s="214"/>
      <c r="E1" s="214"/>
      <c r="F1" s="214"/>
      <c r="G1" s="214"/>
      <c r="H1" s="214"/>
      <c r="I1" s="46"/>
    </row>
    <row r="2" spans="1:9" s="1" customFormat="1" ht="12.75" customHeight="1">
      <c r="A2" s="53"/>
      <c r="B2" s="189" t="s">
        <v>2</v>
      </c>
      <c r="C2" s="212"/>
      <c r="D2" s="189" t="s">
        <v>3</v>
      </c>
      <c r="E2" s="178" t="s">
        <v>341</v>
      </c>
      <c r="F2" s="189" t="s">
        <v>4</v>
      </c>
      <c r="G2" s="178" t="s">
        <v>268</v>
      </c>
      <c r="H2" s="178" t="s">
        <v>343</v>
      </c>
      <c r="I2" s="38"/>
    </row>
    <row r="3" spans="1:9" s="1" customFormat="1" ht="36.75" customHeight="1">
      <c r="A3" s="53"/>
      <c r="B3" s="189"/>
      <c r="C3" s="213"/>
      <c r="D3" s="189"/>
      <c r="E3" s="179"/>
      <c r="F3" s="189"/>
      <c r="G3" s="179"/>
      <c r="H3" s="179"/>
      <c r="I3" s="38"/>
    </row>
    <row r="4" spans="1:9" s="1" customFormat="1" ht="18.75">
      <c r="A4" s="53"/>
      <c r="B4" s="54" t="s">
        <v>69</v>
      </c>
      <c r="C4" s="106"/>
      <c r="D4" s="139">
        <f>D5+D6+D7+D8+D9+D10+D11+D12+D13+D14+D15+D16+D17+D18+D19</f>
        <v>3111</v>
      </c>
      <c r="E4" s="139">
        <f>E5+E6+E7+E8+E9+E10+E11+E12+E13+E14+E15+E16+E17+E18+E19</f>
        <v>763</v>
      </c>
      <c r="F4" s="139">
        <f>F5+F6+F7+F8+F9+F10+F11+F12+F13+F14+F15+F16+F17+F18+F19+F20+F21</f>
        <v>844.9000000000001</v>
      </c>
      <c r="G4" s="57">
        <f aca="true" t="shared" si="0" ref="G4:G29">F4/D4</f>
        <v>0.27158469945355196</v>
      </c>
      <c r="H4" s="57">
        <f aca="true" t="shared" si="1" ref="H4:H29">F4/E4</f>
        <v>1.1073394495412845</v>
      </c>
      <c r="I4" s="38"/>
    </row>
    <row r="5" spans="1:9" s="1" customFormat="1" ht="23.25" customHeight="1">
      <c r="A5" s="53"/>
      <c r="B5" s="58" t="s">
        <v>321</v>
      </c>
      <c r="C5" s="107"/>
      <c r="D5" s="132">
        <v>280</v>
      </c>
      <c r="E5" s="132">
        <v>40</v>
      </c>
      <c r="F5" s="132">
        <v>55.4</v>
      </c>
      <c r="G5" s="57">
        <f t="shared" si="0"/>
        <v>0.19785714285714284</v>
      </c>
      <c r="H5" s="57">
        <f t="shared" si="1"/>
        <v>1.385</v>
      </c>
      <c r="I5" s="38"/>
    </row>
    <row r="6" spans="1:9" s="1" customFormat="1" ht="18.75" hidden="1">
      <c r="A6" s="53"/>
      <c r="B6" s="58" t="s">
        <v>184</v>
      </c>
      <c r="C6" s="107"/>
      <c r="D6" s="132">
        <v>0</v>
      </c>
      <c r="E6" s="132">
        <v>0</v>
      </c>
      <c r="F6" s="132">
        <v>0</v>
      </c>
      <c r="G6" s="57" t="e">
        <f t="shared" si="0"/>
        <v>#DIV/0!</v>
      </c>
      <c r="H6" s="57" t="e">
        <f t="shared" si="1"/>
        <v>#DIV/0!</v>
      </c>
      <c r="I6" s="38"/>
    </row>
    <row r="7" spans="1:9" s="1" customFormat="1" ht="18.75">
      <c r="A7" s="53"/>
      <c r="B7" s="58" t="s">
        <v>6</v>
      </c>
      <c r="C7" s="107"/>
      <c r="D7" s="132">
        <v>529</v>
      </c>
      <c r="E7" s="132">
        <v>400</v>
      </c>
      <c r="F7" s="132">
        <v>427.1</v>
      </c>
      <c r="G7" s="57">
        <f t="shared" si="0"/>
        <v>0.8073724007561437</v>
      </c>
      <c r="H7" s="57">
        <f t="shared" si="1"/>
        <v>1.06775</v>
      </c>
      <c r="I7" s="38"/>
    </row>
    <row r="8" spans="1:9" s="1" customFormat="1" ht="18.75">
      <c r="A8" s="53"/>
      <c r="B8" s="58" t="s">
        <v>332</v>
      </c>
      <c r="C8" s="107"/>
      <c r="D8" s="132">
        <v>277</v>
      </c>
      <c r="E8" s="132">
        <v>20</v>
      </c>
      <c r="F8" s="132">
        <v>20.3</v>
      </c>
      <c r="G8" s="57">
        <f t="shared" si="0"/>
        <v>0.07328519855595668</v>
      </c>
      <c r="H8" s="57">
        <f t="shared" si="1"/>
        <v>1.0150000000000001</v>
      </c>
      <c r="I8" s="38"/>
    </row>
    <row r="9" spans="1:9" s="1" customFormat="1" ht="18.75">
      <c r="A9" s="53"/>
      <c r="B9" s="58" t="s">
        <v>8</v>
      </c>
      <c r="C9" s="107"/>
      <c r="D9" s="132">
        <v>2010</v>
      </c>
      <c r="E9" s="132">
        <v>300</v>
      </c>
      <c r="F9" s="132">
        <v>295.1</v>
      </c>
      <c r="G9" s="57">
        <f t="shared" si="0"/>
        <v>0.14681592039800997</v>
      </c>
      <c r="H9" s="57">
        <f t="shared" si="1"/>
        <v>0.9836666666666667</v>
      </c>
      <c r="I9" s="38"/>
    </row>
    <row r="10" spans="1:9" s="1" customFormat="1" ht="18.75">
      <c r="A10" s="53"/>
      <c r="B10" s="58" t="s">
        <v>324</v>
      </c>
      <c r="C10" s="107"/>
      <c r="D10" s="132">
        <v>15</v>
      </c>
      <c r="E10" s="132">
        <v>3</v>
      </c>
      <c r="F10" s="132">
        <v>5.4</v>
      </c>
      <c r="G10" s="57">
        <f t="shared" si="0"/>
        <v>0.36000000000000004</v>
      </c>
      <c r="H10" s="57">
        <f t="shared" si="1"/>
        <v>1.8</v>
      </c>
      <c r="I10" s="38"/>
    </row>
    <row r="11" spans="1:9" s="1" customFormat="1" ht="18.75" hidden="1">
      <c r="A11" s="53"/>
      <c r="B11" s="58" t="s">
        <v>9</v>
      </c>
      <c r="C11" s="107"/>
      <c r="D11" s="132">
        <v>0</v>
      </c>
      <c r="E11" s="132">
        <v>0</v>
      </c>
      <c r="F11" s="132">
        <v>0</v>
      </c>
      <c r="G11" s="57" t="e">
        <f t="shared" si="0"/>
        <v>#DIV/0!</v>
      </c>
      <c r="H11" s="57" t="e">
        <f t="shared" si="1"/>
        <v>#DIV/0!</v>
      </c>
      <c r="I11" s="38"/>
    </row>
    <row r="12" spans="1:9" s="1" customFormat="1" ht="18.75" hidden="1">
      <c r="A12" s="53"/>
      <c r="B12" s="58" t="s">
        <v>10</v>
      </c>
      <c r="C12" s="107"/>
      <c r="D12" s="132">
        <v>0</v>
      </c>
      <c r="E12" s="132">
        <v>0</v>
      </c>
      <c r="F12" s="132">
        <v>0</v>
      </c>
      <c r="G12" s="57" t="e">
        <f t="shared" si="0"/>
        <v>#DIV/0!</v>
      </c>
      <c r="H12" s="57" t="e">
        <f t="shared" si="1"/>
        <v>#DIV/0!</v>
      </c>
      <c r="I12" s="38"/>
    </row>
    <row r="13" spans="1:9" s="1" customFormat="1" ht="18.75" hidden="1">
      <c r="A13" s="53"/>
      <c r="B13" s="58" t="s">
        <v>11</v>
      </c>
      <c r="C13" s="107"/>
      <c r="D13" s="132">
        <v>0</v>
      </c>
      <c r="E13" s="132">
        <v>0</v>
      </c>
      <c r="F13" s="132">
        <v>0</v>
      </c>
      <c r="G13" s="57" t="e">
        <f t="shared" si="0"/>
        <v>#DIV/0!</v>
      </c>
      <c r="H13" s="57" t="e">
        <f t="shared" si="1"/>
        <v>#DIV/0!</v>
      </c>
      <c r="I13" s="38"/>
    </row>
    <row r="14" spans="1:9" s="1" customFormat="1" ht="18.75" hidden="1">
      <c r="A14" s="53"/>
      <c r="B14" s="58" t="s">
        <v>13</v>
      </c>
      <c r="C14" s="107"/>
      <c r="D14" s="132">
        <v>0</v>
      </c>
      <c r="E14" s="132">
        <v>0</v>
      </c>
      <c r="F14" s="132">
        <v>0</v>
      </c>
      <c r="G14" s="57" t="e">
        <f t="shared" si="0"/>
        <v>#DIV/0!</v>
      </c>
      <c r="H14" s="57" t="e">
        <f t="shared" si="1"/>
        <v>#DIV/0!</v>
      </c>
      <c r="I14" s="38"/>
    </row>
    <row r="15" spans="1:9" s="1" customFormat="1" ht="18.75" hidden="1">
      <c r="A15" s="53"/>
      <c r="B15" s="58" t="s">
        <v>14</v>
      </c>
      <c r="C15" s="107"/>
      <c r="D15" s="132">
        <v>0</v>
      </c>
      <c r="E15" s="132">
        <v>0</v>
      </c>
      <c r="F15" s="132">
        <v>0</v>
      </c>
      <c r="G15" s="57" t="e">
        <f t="shared" si="0"/>
        <v>#DIV/0!</v>
      </c>
      <c r="H15" s="57" t="e">
        <f t="shared" si="1"/>
        <v>#DIV/0!</v>
      </c>
      <c r="I15" s="38"/>
    </row>
    <row r="16" spans="1:9" s="1" customFormat="1" ht="34.5" customHeight="1" hidden="1">
      <c r="A16" s="53"/>
      <c r="B16" s="58" t="s">
        <v>97</v>
      </c>
      <c r="C16" s="107"/>
      <c r="D16" s="132"/>
      <c r="E16" s="132"/>
      <c r="F16" s="132"/>
      <c r="G16" s="57" t="e">
        <f t="shared" si="0"/>
        <v>#DIV/0!</v>
      </c>
      <c r="H16" s="57" t="e">
        <f t="shared" si="1"/>
        <v>#DIV/0!</v>
      </c>
      <c r="I16" s="38"/>
    </row>
    <row r="17" spans="1:9" s="1" customFormat="1" ht="18.75" hidden="1">
      <c r="A17" s="53"/>
      <c r="B17" s="58" t="s">
        <v>16</v>
      </c>
      <c r="C17" s="107"/>
      <c r="D17" s="132">
        <v>0</v>
      </c>
      <c r="E17" s="132">
        <v>0</v>
      </c>
      <c r="F17" s="132">
        <v>0</v>
      </c>
      <c r="G17" s="57" t="e">
        <f t="shared" si="0"/>
        <v>#DIV/0!</v>
      </c>
      <c r="H17" s="57" t="e">
        <f t="shared" si="1"/>
        <v>#DIV/0!</v>
      </c>
      <c r="I17" s="38"/>
    </row>
    <row r="18" spans="1:9" s="1" customFormat="1" ht="18.75" hidden="1">
      <c r="A18" s="53"/>
      <c r="B18" s="58" t="s">
        <v>100</v>
      </c>
      <c r="C18" s="107"/>
      <c r="D18" s="132">
        <v>0</v>
      </c>
      <c r="E18" s="132">
        <v>0</v>
      </c>
      <c r="F18" s="132">
        <v>0</v>
      </c>
      <c r="G18" s="57" t="e">
        <f t="shared" si="0"/>
        <v>#DIV/0!</v>
      </c>
      <c r="H18" s="57" t="e">
        <f t="shared" si="1"/>
        <v>#DIV/0!</v>
      </c>
      <c r="I18" s="38"/>
    </row>
    <row r="19" spans="1:9" s="1" customFormat="1" ht="18.75" hidden="1">
      <c r="A19" s="53"/>
      <c r="B19" s="58" t="s">
        <v>18</v>
      </c>
      <c r="C19" s="107"/>
      <c r="D19" s="132">
        <v>0</v>
      </c>
      <c r="E19" s="132">
        <v>0</v>
      </c>
      <c r="F19" s="132"/>
      <c r="G19" s="57" t="e">
        <f t="shared" si="0"/>
        <v>#DIV/0!</v>
      </c>
      <c r="H19" s="57" t="e">
        <f t="shared" si="1"/>
        <v>#DIV/0!</v>
      </c>
      <c r="I19" s="38"/>
    </row>
    <row r="20" spans="1:9" s="1" customFormat="1" ht="36" customHeight="1" hidden="1">
      <c r="A20" s="53"/>
      <c r="B20" s="80" t="s">
        <v>328</v>
      </c>
      <c r="C20" s="107"/>
      <c r="D20" s="132">
        <v>0</v>
      </c>
      <c r="E20" s="132">
        <v>0</v>
      </c>
      <c r="F20" s="132">
        <v>0</v>
      </c>
      <c r="G20" s="57" t="e">
        <f t="shared" si="0"/>
        <v>#DIV/0!</v>
      </c>
      <c r="H20" s="57" t="e">
        <f t="shared" si="1"/>
        <v>#DIV/0!</v>
      </c>
      <c r="I20" s="38"/>
    </row>
    <row r="21" spans="1:9" s="1" customFormat="1" ht="36" customHeight="1">
      <c r="A21" s="53"/>
      <c r="B21" s="80" t="s">
        <v>342</v>
      </c>
      <c r="C21" s="107"/>
      <c r="D21" s="132">
        <v>0</v>
      </c>
      <c r="E21" s="132">
        <v>0</v>
      </c>
      <c r="F21" s="132">
        <v>41.6</v>
      </c>
      <c r="G21" s="57">
        <v>0</v>
      </c>
      <c r="H21" s="57">
        <v>0</v>
      </c>
      <c r="I21" s="38"/>
    </row>
    <row r="22" spans="1:9" s="1" customFormat="1" ht="30.75" customHeight="1">
      <c r="A22" s="53"/>
      <c r="B22" s="54" t="s">
        <v>68</v>
      </c>
      <c r="C22" s="108"/>
      <c r="D22" s="132">
        <f>D23+D25++D24+D26</f>
        <v>347.70000000000005</v>
      </c>
      <c r="E22" s="132">
        <f>E23+E25++E24+E26</f>
        <v>84.69999999999999</v>
      </c>
      <c r="F22" s="132">
        <f>F23+F25++F24+F26</f>
        <v>62.5</v>
      </c>
      <c r="G22" s="57">
        <f t="shared" si="0"/>
        <v>0.179752660339373</v>
      </c>
      <c r="H22" s="57">
        <f t="shared" si="1"/>
        <v>0.7378984651711925</v>
      </c>
      <c r="I22" s="38"/>
    </row>
    <row r="23" spans="1:9" s="1" customFormat="1" ht="18.75">
      <c r="A23" s="53"/>
      <c r="B23" s="58" t="s">
        <v>20</v>
      </c>
      <c r="C23" s="107"/>
      <c r="D23" s="132">
        <v>131.4</v>
      </c>
      <c r="E23" s="132">
        <v>32.9</v>
      </c>
      <c r="F23" s="132">
        <v>31.2</v>
      </c>
      <c r="G23" s="57">
        <f t="shared" si="0"/>
        <v>0.2374429223744292</v>
      </c>
      <c r="H23" s="57">
        <f t="shared" si="1"/>
        <v>0.9483282674772037</v>
      </c>
      <c r="I23" s="38"/>
    </row>
    <row r="24" spans="1:9" s="1" customFormat="1" ht="78.75" hidden="1">
      <c r="A24" s="53"/>
      <c r="B24" s="58" t="s">
        <v>459</v>
      </c>
      <c r="C24" s="107"/>
      <c r="D24" s="132">
        <v>0</v>
      </c>
      <c r="E24" s="132">
        <v>0</v>
      </c>
      <c r="F24" s="132">
        <v>0</v>
      </c>
      <c r="G24" s="57" t="e">
        <f t="shared" si="0"/>
        <v>#DIV/0!</v>
      </c>
      <c r="H24" s="57" t="e">
        <f t="shared" si="1"/>
        <v>#DIV/0!</v>
      </c>
      <c r="I24" s="38"/>
    </row>
    <row r="25" spans="1:9" s="1" customFormat="1" ht="18.75">
      <c r="A25" s="53"/>
      <c r="B25" s="58" t="s">
        <v>86</v>
      </c>
      <c r="C25" s="107"/>
      <c r="D25" s="132">
        <v>207.3</v>
      </c>
      <c r="E25" s="132">
        <v>51.8</v>
      </c>
      <c r="F25" s="132">
        <v>31.3</v>
      </c>
      <c r="G25" s="57">
        <f t="shared" si="0"/>
        <v>0.15098890496864448</v>
      </c>
      <c r="H25" s="57">
        <f t="shared" si="1"/>
        <v>0.6042471042471043</v>
      </c>
      <c r="I25" s="38"/>
    </row>
    <row r="26" spans="1:9" s="1" customFormat="1" ht="31.5">
      <c r="A26" s="53"/>
      <c r="B26" s="58" t="s">
        <v>497</v>
      </c>
      <c r="C26" s="107"/>
      <c r="D26" s="132">
        <v>9</v>
      </c>
      <c r="E26" s="132">
        <v>0</v>
      </c>
      <c r="F26" s="132">
        <v>0</v>
      </c>
      <c r="G26" s="57">
        <f t="shared" si="0"/>
        <v>0</v>
      </c>
      <c r="H26" s="57">
        <v>0</v>
      </c>
      <c r="I26" s="38"/>
    </row>
    <row r="27" spans="1:9" s="1" customFormat="1" ht="18.75" hidden="1">
      <c r="A27" s="53"/>
      <c r="B27" s="58"/>
      <c r="C27" s="107"/>
      <c r="D27" s="132"/>
      <c r="E27" s="132"/>
      <c r="F27" s="132"/>
      <c r="G27" s="57" t="e">
        <f t="shared" si="0"/>
        <v>#DIV/0!</v>
      </c>
      <c r="H27" s="57" t="e">
        <f t="shared" si="1"/>
        <v>#DIV/0!</v>
      </c>
      <c r="I27" s="38"/>
    </row>
    <row r="28" spans="1:9" s="1" customFormat="1" ht="21" customHeight="1">
      <c r="A28" s="53"/>
      <c r="B28" s="58" t="s">
        <v>23</v>
      </c>
      <c r="C28" s="131"/>
      <c r="D28" s="132">
        <f>D4+D22</f>
        <v>3458.7</v>
      </c>
      <c r="E28" s="132">
        <f>E4+E22</f>
        <v>847.7</v>
      </c>
      <c r="F28" s="132">
        <f>F4+F22</f>
        <v>907.4000000000001</v>
      </c>
      <c r="G28" s="57">
        <f t="shared" si="0"/>
        <v>0.2623529071616504</v>
      </c>
      <c r="H28" s="57">
        <f t="shared" si="1"/>
        <v>1.0704258582045536</v>
      </c>
      <c r="I28" s="38"/>
    </row>
    <row r="29" spans="1:9" s="1" customFormat="1" ht="21" customHeight="1" hidden="1">
      <c r="A29" s="53"/>
      <c r="B29" s="58" t="s">
        <v>92</v>
      </c>
      <c r="C29" s="107"/>
      <c r="D29" s="132">
        <f>D4</f>
        <v>3111</v>
      </c>
      <c r="E29" s="132">
        <f>E4</f>
        <v>763</v>
      </c>
      <c r="F29" s="132">
        <f>F4</f>
        <v>844.9000000000001</v>
      </c>
      <c r="G29" s="57">
        <f t="shared" si="0"/>
        <v>0.27158469945355196</v>
      </c>
      <c r="H29" s="57">
        <f t="shared" si="1"/>
        <v>1.1073394495412845</v>
      </c>
      <c r="I29" s="38"/>
    </row>
    <row r="30" spans="1:9" s="1" customFormat="1" ht="12.75">
      <c r="A30" s="186"/>
      <c r="B30" s="210"/>
      <c r="C30" s="210"/>
      <c r="D30" s="210"/>
      <c r="E30" s="210"/>
      <c r="F30" s="210"/>
      <c r="G30" s="210"/>
      <c r="H30" s="211"/>
      <c r="I30" s="38"/>
    </row>
    <row r="31" spans="1:9" s="1" customFormat="1" ht="15" customHeight="1">
      <c r="A31" s="208" t="s">
        <v>133</v>
      </c>
      <c r="B31" s="209" t="s">
        <v>24</v>
      </c>
      <c r="C31" s="206" t="s">
        <v>155</v>
      </c>
      <c r="D31" s="177" t="s">
        <v>3</v>
      </c>
      <c r="E31" s="184" t="s">
        <v>341</v>
      </c>
      <c r="F31" s="177" t="s">
        <v>4</v>
      </c>
      <c r="G31" s="184" t="s">
        <v>268</v>
      </c>
      <c r="H31" s="184" t="s">
        <v>343</v>
      </c>
      <c r="I31" s="38"/>
    </row>
    <row r="32" spans="1:9" s="1" customFormat="1" ht="22.5" customHeight="1">
      <c r="A32" s="208"/>
      <c r="B32" s="209"/>
      <c r="C32" s="207"/>
      <c r="D32" s="177"/>
      <c r="E32" s="185"/>
      <c r="F32" s="177"/>
      <c r="G32" s="185"/>
      <c r="H32" s="185"/>
      <c r="I32" s="38"/>
    </row>
    <row r="33" spans="1:9" s="1" customFormat="1" ht="31.5">
      <c r="A33" s="59" t="s">
        <v>56</v>
      </c>
      <c r="B33" s="54" t="s">
        <v>25</v>
      </c>
      <c r="C33" s="108"/>
      <c r="D33" s="56">
        <f>D34+D37+D38+D35</f>
        <v>2370.8</v>
      </c>
      <c r="E33" s="56">
        <f>E34+E37+E38+E35</f>
        <v>631.1999999999999</v>
      </c>
      <c r="F33" s="56">
        <f>F34+F37+F38+F35</f>
        <v>474.6</v>
      </c>
      <c r="G33" s="57">
        <f>F33/D33</f>
        <v>0.20018559136156572</v>
      </c>
      <c r="H33" s="57">
        <f>F33/E33</f>
        <v>0.7519011406844107</v>
      </c>
      <c r="I33" s="38"/>
    </row>
    <row r="34" spans="1:9" s="1" customFormat="1" ht="99.75" customHeight="1">
      <c r="A34" s="55" t="s">
        <v>59</v>
      </c>
      <c r="B34" s="58" t="s">
        <v>136</v>
      </c>
      <c r="C34" s="107" t="s">
        <v>59</v>
      </c>
      <c r="D34" s="52">
        <v>2343.9</v>
      </c>
      <c r="E34" s="52">
        <v>626.8</v>
      </c>
      <c r="F34" s="52">
        <v>471.6</v>
      </c>
      <c r="G34" s="57">
        <f aca="true" t="shared" si="2" ref="G34:G81">F34/D34</f>
        <v>0.201203123000128</v>
      </c>
      <c r="H34" s="57">
        <f aca="true" t="shared" si="3" ref="H34:H81">F34/E34</f>
        <v>0.7523931078493938</v>
      </c>
      <c r="I34" s="38"/>
    </row>
    <row r="35" spans="1:9" s="1" customFormat="1" ht="36" customHeight="1" hidden="1">
      <c r="A35" s="55" t="s">
        <v>159</v>
      </c>
      <c r="B35" s="58" t="s">
        <v>267</v>
      </c>
      <c r="C35" s="107" t="s">
        <v>159</v>
      </c>
      <c r="D35" s="52">
        <f>D36</f>
        <v>0</v>
      </c>
      <c r="E35" s="52">
        <f>E36</f>
        <v>0</v>
      </c>
      <c r="F35" s="52">
        <f>F36</f>
        <v>0</v>
      </c>
      <c r="G35" s="57" t="e">
        <f t="shared" si="2"/>
        <v>#DIV/0!</v>
      </c>
      <c r="H35" s="57" t="e">
        <f t="shared" si="3"/>
        <v>#DIV/0!</v>
      </c>
      <c r="I35" s="38"/>
    </row>
    <row r="36" spans="1:9" s="1" customFormat="1" ht="65.25" customHeight="1" hidden="1">
      <c r="A36" s="55"/>
      <c r="B36" s="58" t="s">
        <v>296</v>
      </c>
      <c r="C36" s="107" t="s">
        <v>295</v>
      </c>
      <c r="D36" s="52">
        <v>0</v>
      </c>
      <c r="E36" s="52">
        <v>0</v>
      </c>
      <c r="F36" s="52">
        <v>0</v>
      </c>
      <c r="G36" s="57" t="e">
        <f t="shared" si="2"/>
        <v>#DIV/0!</v>
      </c>
      <c r="H36" s="57" t="e">
        <f t="shared" si="3"/>
        <v>#DIV/0!</v>
      </c>
      <c r="I36" s="38"/>
    </row>
    <row r="37" spans="1:9" s="1" customFormat="1" ht="27" customHeight="1">
      <c r="A37" s="55" t="s">
        <v>61</v>
      </c>
      <c r="B37" s="58" t="s">
        <v>27</v>
      </c>
      <c r="C37" s="107" t="s">
        <v>61</v>
      </c>
      <c r="D37" s="52">
        <v>20</v>
      </c>
      <c r="E37" s="52">
        <v>0</v>
      </c>
      <c r="F37" s="52">
        <v>0</v>
      </c>
      <c r="G37" s="57">
        <f t="shared" si="2"/>
        <v>0</v>
      </c>
      <c r="H37" s="57">
        <v>0</v>
      </c>
      <c r="I37" s="38"/>
    </row>
    <row r="38" spans="1:9" s="1" customFormat="1" ht="18.75">
      <c r="A38" s="55" t="s">
        <v>110</v>
      </c>
      <c r="B38" s="58" t="s">
        <v>103</v>
      </c>
      <c r="C38" s="107"/>
      <c r="D38" s="52">
        <f>D39+D40+D41+D42</f>
        <v>6.9</v>
      </c>
      <c r="E38" s="52">
        <f>E39+E40+E41+E42</f>
        <v>4.4</v>
      </c>
      <c r="F38" s="52">
        <f>F39+F40+F41+F42</f>
        <v>3</v>
      </c>
      <c r="G38" s="57">
        <f t="shared" si="2"/>
        <v>0.43478260869565216</v>
      </c>
      <c r="H38" s="57">
        <f t="shared" si="3"/>
        <v>0.6818181818181818</v>
      </c>
      <c r="I38" s="38"/>
    </row>
    <row r="39" spans="1:9" s="16" customFormat="1" ht="36" customHeight="1">
      <c r="A39" s="50"/>
      <c r="B39" s="49" t="s">
        <v>163</v>
      </c>
      <c r="C39" s="111" t="s">
        <v>164</v>
      </c>
      <c r="D39" s="61">
        <v>5.2</v>
      </c>
      <c r="E39" s="61">
        <v>2.7</v>
      </c>
      <c r="F39" s="61">
        <v>1.4</v>
      </c>
      <c r="G39" s="57">
        <f t="shared" si="2"/>
        <v>0.2692307692307692</v>
      </c>
      <c r="H39" s="57">
        <f t="shared" si="3"/>
        <v>0.5185185185185185</v>
      </c>
      <c r="I39" s="42"/>
    </row>
    <row r="40" spans="1:9" s="16" customFormat="1" ht="67.5" customHeight="1">
      <c r="A40" s="50"/>
      <c r="B40" s="49" t="s">
        <v>162</v>
      </c>
      <c r="C40" s="111" t="s">
        <v>207</v>
      </c>
      <c r="D40" s="61">
        <v>1.7</v>
      </c>
      <c r="E40" s="61">
        <v>1.7</v>
      </c>
      <c r="F40" s="61">
        <v>1.6</v>
      </c>
      <c r="G40" s="57">
        <f t="shared" si="2"/>
        <v>0.9411764705882354</v>
      </c>
      <c r="H40" s="57">
        <f t="shared" si="3"/>
        <v>0.9411764705882354</v>
      </c>
      <c r="I40" s="42"/>
    </row>
    <row r="41" spans="1:9" s="16" customFormat="1" ht="50.25" customHeight="1" hidden="1">
      <c r="A41" s="50"/>
      <c r="B41" s="49" t="s">
        <v>260</v>
      </c>
      <c r="C41" s="111" t="s">
        <v>259</v>
      </c>
      <c r="D41" s="61">
        <v>0</v>
      </c>
      <c r="E41" s="61">
        <v>0</v>
      </c>
      <c r="F41" s="61">
        <v>0</v>
      </c>
      <c r="G41" s="57" t="e">
        <f t="shared" si="2"/>
        <v>#DIV/0!</v>
      </c>
      <c r="H41" s="57" t="e">
        <f t="shared" si="3"/>
        <v>#DIV/0!</v>
      </c>
      <c r="I41" s="42"/>
    </row>
    <row r="42" spans="1:9" s="16" customFormat="1" ht="41.25" customHeight="1" hidden="1">
      <c r="A42" s="50"/>
      <c r="B42" s="49" t="s">
        <v>282</v>
      </c>
      <c r="C42" s="111" t="s">
        <v>235</v>
      </c>
      <c r="D42" s="61">
        <v>0</v>
      </c>
      <c r="E42" s="61">
        <v>0</v>
      </c>
      <c r="F42" s="61">
        <v>0</v>
      </c>
      <c r="G42" s="57" t="e">
        <f t="shared" si="2"/>
        <v>#DIV/0!</v>
      </c>
      <c r="H42" s="57" t="e">
        <f t="shared" si="3"/>
        <v>#DIV/0!</v>
      </c>
      <c r="I42" s="42"/>
    </row>
    <row r="43" spans="1:9" s="1" customFormat="1" ht="35.25" customHeight="1">
      <c r="A43" s="59" t="s">
        <v>93</v>
      </c>
      <c r="B43" s="54" t="s">
        <v>88</v>
      </c>
      <c r="C43" s="108"/>
      <c r="D43" s="56">
        <f>D44</f>
        <v>207.3</v>
      </c>
      <c r="E43" s="56">
        <f>E44</f>
        <v>51.8</v>
      </c>
      <c r="F43" s="56">
        <f>F44</f>
        <v>31.3</v>
      </c>
      <c r="G43" s="57">
        <f t="shared" si="2"/>
        <v>0.15098890496864448</v>
      </c>
      <c r="H43" s="57">
        <f t="shared" si="3"/>
        <v>0.6042471042471043</v>
      </c>
      <c r="I43" s="38"/>
    </row>
    <row r="44" spans="1:9" s="1" customFormat="1" ht="64.5" customHeight="1">
      <c r="A44" s="55" t="s">
        <v>94</v>
      </c>
      <c r="B44" s="58" t="s">
        <v>140</v>
      </c>
      <c r="C44" s="107" t="s">
        <v>481</v>
      </c>
      <c r="D44" s="52">
        <v>207.3</v>
      </c>
      <c r="E44" s="52">
        <v>51.8</v>
      </c>
      <c r="F44" s="52">
        <v>31.3</v>
      </c>
      <c r="G44" s="57">
        <f t="shared" si="2"/>
        <v>0.15098890496864448</v>
      </c>
      <c r="H44" s="57">
        <f t="shared" si="3"/>
        <v>0.6042471042471043</v>
      </c>
      <c r="I44" s="38"/>
    </row>
    <row r="45" spans="1:9" s="1" customFormat="1" ht="31.5" hidden="1">
      <c r="A45" s="59" t="s">
        <v>62</v>
      </c>
      <c r="B45" s="54" t="s">
        <v>30</v>
      </c>
      <c r="C45" s="108"/>
      <c r="D45" s="56">
        <f aca="true" t="shared" si="4" ref="D45:F46">D46</f>
        <v>0</v>
      </c>
      <c r="E45" s="56">
        <f t="shared" si="4"/>
        <v>0</v>
      </c>
      <c r="F45" s="56">
        <f t="shared" si="4"/>
        <v>0</v>
      </c>
      <c r="G45" s="57" t="e">
        <f t="shared" si="2"/>
        <v>#DIV/0!</v>
      </c>
      <c r="H45" s="57" t="e">
        <f t="shared" si="3"/>
        <v>#DIV/0!</v>
      </c>
      <c r="I45" s="38"/>
    </row>
    <row r="46" spans="1:9" s="1" customFormat="1" ht="18.75" hidden="1">
      <c r="A46" s="55" t="s">
        <v>95</v>
      </c>
      <c r="B46" s="58" t="s">
        <v>90</v>
      </c>
      <c r="C46" s="107"/>
      <c r="D46" s="52">
        <f>D47</f>
        <v>0</v>
      </c>
      <c r="E46" s="52">
        <f>E47</f>
        <v>0</v>
      </c>
      <c r="F46" s="52">
        <f t="shared" si="4"/>
        <v>0</v>
      </c>
      <c r="G46" s="57" t="e">
        <f t="shared" si="2"/>
        <v>#DIV/0!</v>
      </c>
      <c r="H46" s="57" t="e">
        <f t="shared" si="3"/>
        <v>#DIV/0!</v>
      </c>
      <c r="I46" s="38"/>
    </row>
    <row r="47" spans="1:9" s="16" customFormat="1" ht="56.25" customHeight="1" hidden="1">
      <c r="A47" s="50"/>
      <c r="B47" s="49" t="s">
        <v>286</v>
      </c>
      <c r="C47" s="111" t="s">
        <v>285</v>
      </c>
      <c r="D47" s="61">
        <v>0</v>
      </c>
      <c r="E47" s="61">
        <v>0</v>
      </c>
      <c r="F47" s="61">
        <v>0</v>
      </c>
      <c r="G47" s="57" t="e">
        <f t="shared" si="2"/>
        <v>#DIV/0!</v>
      </c>
      <c r="H47" s="57" t="e">
        <f t="shared" si="3"/>
        <v>#DIV/0!</v>
      </c>
      <c r="I47" s="42"/>
    </row>
    <row r="48" spans="1:9" s="16" customFormat="1" ht="28.5" customHeight="1">
      <c r="A48" s="59" t="s">
        <v>63</v>
      </c>
      <c r="B48" s="54" t="s">
        <v>31</v>
      </c>
      <c r="C48" s="108"/>
      <c r="D48" s="56">
        <f>D49</f>
        <v>3</v>
      </c>
      <c r="E48" s="56">
        <f>E49</f>
        <v>0.4</v>
      </c>
      <c r="F48" s="56">
        <f>F49</f>
        <v>0</v>
      </c>
      <c r="G48" s="57">
        <f t="shared" si="2"/>
        <v>0</v>
      </c>
      <c r="H48" s="57">
        <f t="shared" si="3"/>
        <v>0</v>
      </c>
      <c r="I48" s="42"/>
    </row>
    <row r="49" spans="1:9" s="16" customFormat="1" ht="37.5" customHeight="1">
      <c r="A49" s="69" t="s">
        <v>64</v>
      </c>
      <c r="B49" s="80" t="s">
        <v>105</v>
      </c>
      <c r="C49" s="107"/>
      <c r="D49" s="52">
        <f>D50+D51</f>
        <v>3</v>
      </c>
      <c r="E49" s="52">
        <f>E50+E51</f>
        <v>0.4</v>
      </c>
      <c r="F49" s="52">
        <f>F50+F51</f>
        <v>0</v>
      </c>
      <c r="G49" s="57">
        <f t="shared" si="2"/>
        <v>0</v>
      </c>
      <c r="H49" s="57">
        <f t="shared" si="3"/>
        <v>0</v>
      </c>
      <c r="I49" s="42"/>
    </row>
    <row r="50" spans="1:9" s="16" customFormat="1" ht="42.75" customHeight="1" hidden="1">
      <c r="A50" s="50"/>
      <c r="B50" s="74" t="s">
        <v>105</v>
      </c>
      <c r="C50" s="111" t="s">
        <v>180</v>
      </c>
      <c r="D50" s="61">
        <v>0</v>
      </c>
      <c r="E50" s="61">
        <f>0</f>
        <v>0</v>
      </c>
      <c r="F50" s="61">
        <v>0</v>
      </c>
      <c r="G50" s="57" t="e">
        <f t="shared" si="2"/>
        <v>#DIV/0!</v>
      </c>
      <c r="H50" s="57" t="e">
        <f t="shared" si="3"/>
        <v>#DIV/0!</v>
      </c>
      <c r="I50" s="42"/>
    </row>
    <row r="51" spans="1:9" s="16" customFormat="1" ht="100.5" customHeight="1">
      <c r="A51" s="50"/>
      <c r="B51" s="74" t="s">
        <v>416</v>
      </c>
      <c r="C51" s="111" t="s">
        <v>415</v>
      </c>
      <c r="D51" s="61">
        <v>3</v>
      </c>
      <c r="E51" s="61">
        <v>0.4</v>
      </c>
      <c r="F51" s="61">
        <v>0</v>
      </c>
      <c r="G51" s="57">
        <f t="shared" si="2"/>
        <v>0</v>
      </c>
      <c r="H51" s="57">
        <f t="shared" si="3"/>
        <v>0</v>
      </c>
      <c r="I51" s="42"/>
    </row>
    <row r="52" spans="1:9" s="1" customFormat="1" ht="31.5">
      <c r="A52" s="59" t="s">
        <v>65</v>
      </c>
      <c r="B52" s="54" t="s">
        <v>32</v>
      </c>
      <c r="C52" s="108"/>
      <c r="D52" s="56">
        <f>D53</f>
        <v>861.6</v>
      </c>
      <c r="E52" s="56">
        <f>E53</f>
        <v>317.70000000000005</v>
      </c>
      <c r="F52" s="56">
        <f>F53</f>
        <v>289.9</v>
      </c>
      <c r="G52" s="57">
        <f t="shared" si="2"/>
        <v>0.33646703806870937</v>
      </c>
      <c r="H52" s="57">
        <f t="shared" si="3"/>
        <v>0.9124960654705695</v>
      </c>
      <c r="I52" s="38"/>
    </row>
    <row r="53" spans="1:9" s="1" customFormat="1" ht="18.75">
      <c r="A53" s="55" t="s">
        <v>35</v>
      </c>
      <c r="B53" s="58" t="s">
        <v>36</v>
      </c>
      <c r="C53" s="107"/>
      <c r="D53" s="52">
        <f>D54+D67</f>
        <v>861.6</v>
      </c>
      <c r="E53" s="52">
        <f>E54+E67</f>
        <v>317.70000000000005</v>
      </c>
      <c r="F53" s="52">
        <f>F54+F67</f>
        <v>289.9</v>
      </c>
      <c r="G53" s="57">
        <f t="shared" si="2"/>
        <v>0.33646703806870937</v>
      </c>
      <c r="H53" s="57">
        <f t="shared" si="3"/>
        <v>0.9124960654705695</v>
      </c>
      <c r="I53" s="38"/>
    </row>
    <row r="54" spans="1:9" s="1" customFormat="1" ht="63">
      <c r="A54" s="55"/>
      <c r="B54" s="49" t="s">
        <v>387</v>
      </c>
      <c r="C54" s="111" t="s">
        <v>414</v>
      </c>
      <c r="D54" s="52">
        <f>D55+D56+D57+D58+D59+D60+D61+D62+D63+D64+D65+D66</f>
        <v>822.6</v>
      </c>
      <c r="E54" s="52">
        <f>E55+E56+E57+E58+E59+E60+E61+E62+E63+E64+E65+E66</f>
        <v>317.70000000000005</v>
      </c>
      <c r="F54" s="52">
        <f>F55+F56+F57+F58+F59+F60+F61+F62+F63+F64+F65+F66</f>
        <v>289.9</v>
      </c>
      <c r="G54" s="57">
        <f t="shared" si="2"/>
        <v>0.35241915876489177</v>
      </c>
      <c r="H54" s="57">
        <f t="shared" si="3"/>
        <v>0.9124960654705695</v>
      </c>
      <c r="I54" s="38"/>
    </row>
    <row r="55" spans="1:9" s="1" customFormat="1" ht="31.5">
      <c r="A55" s="55"/>
      <c r="B55" s="49" t="s">
        <v>386</v>
      </c>
      <c r="C55" s="140" t="s">
        <v>385</v>
      </c>
      <c r="D55" s="141">
        <v>20</v>
      </c>
      <c r="E55" s="142">
        <v>0</v>
      </c>
      <c r="F55" s="143">
        <v>0</v>
      </c>
      <c r="G55" s="57">
        <f t="shared" si="2"/>
        <v>0</v>
      </c>
      <c r="H55" s="57">
        <v>0</v>
      </c>
      <c r="I55" s="38"/>
    </row>
    <row r="56" spans="1:9" s="1" customFormat="1" ht="31.5">
      <c r="A56" s="55"/>
      <c r="B56" s="49" t="s">
        <v>391</v>
      </c>
      <c r="C56" s="140" t="s">
        <v>390</v>
      </c>
      <c r="D56" s="141">
        <v>10</v>
      </c>
      <c r="E56" s="142">
        <v>1.7</v>
      </c>
      <c r="F56" s="143">
        <v>0</v>
      </c>
      <c r="G56" s="57">
        <f t="shared" si="2"/>
        <v>0</v>
      </c>
      <c r="H56" s="57">
        <f t="shared" si="3"/>
        <v>0</v>
      </c>
      <c r="I56" s="38"/>
    </row>
    <row r="57" spans="1:9" s="1" customFormat="1" ht="31.5">
      <c r="A57" s="55"/>
      <c r="B57" s="49" t="s">
        <v>393</v>
      </c>
      <c r="C57" s="140" t="s">
        <v>392</v>
      </c>
      <c r="D57" s="141">
        <v>50</v>
      </c>
      <c r="E57" s="142">
        <v>8.8</v>
      </c>
      <c r="F57" s="143">
        <v>0</v>
      </c>
      <c r="G57" s="57">
        <f t="shared" si="2"/>
        <v>0</v>
      </c>
      <c r="H57" s="57">
        <f t="shared" si="3"/>
        <v>0</v>
      </c>
      <c r="I57" s="38"/>
    </row>
    <row r="58" spans="1:9" s="1" customFormat="1" ht="31.5">
      <c r="A58" s="55"/>
      <c r="B58" s="49" t="s">
        <v>453</v>
      </c>
      <c r="C58" s="140" t="s">
        <v>451</v>
      </c>
      <c r="D58" s="141">
        <v>25</v>
      </c>
      <c r="E58" s="142">
        <v>4.4</v>
      </c>
      <c r="F58" s="143">
        <v>0</v>
      </c>
      <c r="G58" s="57">
        <f t="shared" si="2"/>
        <v>0</v>
      </c>
      <c r="H58" s="57">
        <f t="shared" si="3"/>
        <v>0</v>
      </c>
      <c r="I58" s="38"/>
    </row>
    <row r="59" spans="1:9" s="1" customFormat="1" ht="31.5">
      <c r="A59" s="55"/>
      <c r="B59" s="49" t="s">
        <v>399</v>
      </c>
      <c r="C59" s="140" t="s">
        <v>398</v>
      </c>
      <c r="D59" s="141">
        <v>185</v>
      </c>
      <c r="E59" s="142">
        <v>150.9</v>
      </c>
      <c r="F59" s="143">
        <v>141.9</v>
      </c>
      <c r="G59" s="57">
        <f t="shared" si="2"/>
        <v>0.7670270270270271</v>
      </c>
      <c r="H59" s="57">
        <f t="shared" si="3"/>
        <v>0.9403578528827038</v>
      </c>
      <c r="I59" s="38"/>
    </row>
    <row r="60" spans="1:9" s="1" customFormat="1" ht="31.5">
      <c r="A60" s="55"/>
      <c r="B60" s="49" t="s">
        <v>405</v>
      </c>
      <c r="C60" s="140" t="s">
        <v>404</v>
      </c>
      <c r="D60" s="141">
        <v>350</v>
      </c>
      <c r="E60" s="142">
        <v>148</v>
      </c>
      <c r="F60" s="143">
        <v>148</v>
      </c>
      <c r="G60" s="57">
        <f t="shared" si="2"/>
        <v>0.4228571428571429</v>
      </c>
      <c r="H60" s="57">
        <f t="shared" si="3"/>
        <v>1</v>
      </c>
      <c r="I60" s="38"/>
    </row>
    <row r="61" spans="1:9" s="1" customFormat="1" ht="31.5">
      <c r="A61" s="55"/>
      <c r="B61" s="49" t="s">
        <v>421</v>
      </c>
      <c r="C61" s="140" t="s">
        <v>422</v>
      </c>
      <c r="D61" s="141">
        <v>40</v>
      </c>
      <c r="E61" s="142">
        <v>0</v>
      </c>
      <c r="F61" s="143">
        <v>0</v>
      </c>
      <c r="G61" s="57">
        <f t="shared" si="2"/>
        <v>0</v>
      </c>
      <c r="H61" s="57">
        <v>0</v>
      </c>
      <c r="I61" s="38"/>
    </row>
    <row r="62" spans="1:9" s="1" customFormat="1" ht="31.5">
      <c r="A62" s="55"/>
      <c r="B62" s="49" t="s">
        <v>423</v>
      </c>
      <c r="C62" s="140" t="s">
        <v>424</v>
      </c>
      <c r="D62" s="141">
        <v>10</v>
      </c>
      <c r="E62" s="142">
        <v>1.8</v>
      </c>
      <c r="F62" s="143">
        <v>0</v>
      </c>
      <c r="G62" s="57">
        <f t="shared" si="2"/>
        <v>0</v>
      </c>
      <c r="H62" s="57">
        <f t="shared" si="3"/>
        <v>0</v>
      </c>
      <c r="I62" s="38"/>
    </row>
    <row r="63" spans="1:9" s="1" customFormat="1" ht="49.5" customHeight="1">
      <c r="A63" s="55"/>
      <c r="B63" s="49" t="s">
        <v>426</v>
      </c>
      <c r="C63" s="140" t="s">
        <v>425</v>
      </c>
      <c r="D63" s="141">
        <v>12</v>
      </c>
      <c r="E63" s="142">
        <v>2.1</v>
      </c>
      <c r="F63" s="143">
        <v>0</v>
      </c>
      <c r="G63" s="57">
        <f t="shared" si="2"/>
        <v>0</v>
      </c>
      <c r="H63" s="57">
        <f t="shared" si="3"/>
        <v>0</v>
      </c>
      <c r="I63" s="38"/>
    </row>
    <row r="64" spans="1:9" s="1" customFormat="1" ht="66" customHeight="1">
      <c r="A64" s="55"/>
      <c r="B64" s="49" t="s">
        <v>428</v>
      </c>
      <c r="C64" s="140" t="s">
        <v>427</v>
      </c>
      <c r="D64" s="141">
        <v>10</v>
      </c>
      <c r="E64" s="142">
        <v>0</v>
      </c>
      <c r="F64" s="143">
        <v>0</v>
      </c>
      <c r="G64" s="57">
        <f t="shared" si="2"/>
        <v>0</v>
      </c>
      <c r="H64" s="57">
        <v>0</v>
      </c>
      <c r="I64" s="38"/>
    </row>
    <row r="65" spans="1:9" s="1" customFormat="1" ht="35.25" customHeight="1">
      <c r="A65" s="55"/>
      <c r="B65" s="49" t="s">
        <v>450</v>
      </c>
      <c r="C65" s="140" t="s">
        <v>448</v>
      </c>
      <c r="D65" s="141">
        <v>100</v>
      </c>
      <c r="E65" s="142">
        <v>0</v>
      </c>
      <c r="F65" s="143">
        <v>0</v>
      </c>
      <c r="G65" s="57">
        <f t="shared" si="2"/>
        <v>0</v>
      </c>
      <c r="H65" s="57">
        <v>0</v>
      </c>
      <c r="I65" s="38"/>
    </row>
    <row r="66" spans="1:9" s="1" customFormat="1" ht="36" customHeight="1">
      <c r="A66" s="55"/>
      <c r="B66" s="49" t="s">
        <v>454</v>
      </c>
      <c r="C66" s="140" t="s">
        <v>452</v>
      </c>
      <c r="D66" s="141">
        <v>10.6</v>
      </c>
      <c r="E66" s="142">
        <v>0</v>
      </c>
      <c r="F66" s="143">
        <v>0</v>
      </c>
      <c r="G66" s="57">
        <f t="shared" si="2"/>
        <v>0</v>
      </c>
      <c r="H66" s="57">
        <v>0</v>
      </c>
      <c r="I66" s="38"/>
    </row>
    <row r="67" spans="1:9" s="1" customFormat="1" ht="51.75" customHeight="1">
      <c r="A67" s="55"/>
      <c r="B67" s="58" t="s">
        <v>486</v>
      </c>
      <c r="C67" s="144">
        <v>9580500000</v>
      </c>
      <c r="D67" s="141">
        <f>D68+D69</f>
        <v>39</v>
      </c>
      <c r="E67" s="141">
        <f>E68+E69</f>
        <v>0</v>
      </c>
      <c r="F67" s="141">
        <f>F68+F69</f>
        <v>0</v>
      </c>
      <c r="G67" s="57">
        <f t="shared" si="2"/>
        <v>0</v>
      </c>
      <c r="H67" s="57">
        <v>0</v>
      </c>
      <c r="I67" s="38"/>
    </row>
    <row r="68" spans="1:9" s="1" customFormat="1" ht="130.5" customHeight="1">
      <c r="A68" s="55"/>
      <c r="B68" s="49" t="s">
        <v>468</v>
      </c>
      <c r="C68" s="145" t="s">
        <v>487</v>
      </c>
      <c r="D68" s="141">
        <v>30</v>
      </c>
      <c r="E68" s="142">
        <v>0</v>
      </c>
      <c r="F68" s="143">
        <v>0</v>
      </c>
      <c r="G68" s="57">
        <f t="shared" si="2"/>
        <v>0</v>
      </c>
      <c r="H68" s="57">
        <v>0</v>
      </c>
      <c r="I68" s="38"/>
    </row>
    <row r="69" spans="1:9" s="1" customFormat="1" ht="122.25" customHeight="1">
      <c r="A69" s="55"/>
      <c r="B69" s="49" t="s">
        <v>469</v>
      </c>
      <c r="C69" s="145" t="s">
        <v>488</v>
      </c>
      <c r="D69" s="141">
        <v>9</v>
      </c>
      <c r="E69" s="142">
        <v>0</v>
      </c>
      <c r="F69" s="143">
        <v>0</v>
      </c>
      <c r="G69" s="57">
        <f t="shared" si="2"/>
        <v>0</v>
      </c>
      <c r="H69" s="57">
        <v>0</v>
      </c>
      <c r="I69" s="38"/>
    </row>
    <row r="70" spans="1:9" s="1" customFormat="1" ht="18.75" hidden="1">
      <c r="A70" s="78" t="s">
        <v>108</v>
      </c>
      <c r="B70" s="79" t="s">
        <v>106</v>
      </c>
      <c r="C70" s="115"/>
      <c r="D70" s="56">
        <f>D72</f>
        <v>0</v>
      </c>
      <c r="E70" s="56">
        <f>E72</f>
        <v>0</v>
      </c>
      <c r="F70" s="56">
        <f>F72</f>
        <v>0</v>
      </c>
      <c r="G70" s="57" t="e">
        <f t="shared" si="2"/>
        <v>#DIV/0!</v>
      </c>
      <c r="H70" s="57" t="e">
        <f t="shared" si="3"/>
        <v>#DIV/0!</v>
      </c>
      <c r="I70" s="38"/>
    </row>
    <row r="71" spans="1:9" s="1" customFormat="1" ht="31.5" hidden="1">
      <c r="A71" s="69" t="s">
        <v>102</v>
      </c>
      <c r="B71" s="58" t="s">
        <v>109</v>
      </c>
      <c r="C71" s="107"/>
      <c r="D71" s="52">
        <f>D72</f>
        <v>0</v>
      </c>
      <c r="E71" s="52">
        <f>E72</f>
        <v>0</v>
      </c>
      <c r="F71" s="52">
        <f>F72</f>
        <v>0</v>
      </c>
      <c r="G71" s="57" t="e">
        <f t="shared" si="2"/>
        <v>#DIV/0!</v>
      </c>
      <c r="H71" s="57" t="e">
        <f t="shared" si="3"/>
        <v>#DIV/0!</v>
      </c>
      <c r="I71" s="38"/>
    </row>
    <row r="72" spans="1:9" s="16" customFormat="1" ht="36" customHeight="1" hidden="1">
      <c r="A72" s="50"/>
      <c r="B72" s="49" t="s">
        <v>175</v>
      </c>
      <c r="C72" s="111" t="s">
        <v>170</v>
      </c>
      <c r="D72" s="61">
        <v>0</v>
      </c>
      <c r="E72" s="61">
        <v>0</v>
      </c>
      <c r="F72" s="61">
        <v>0</v>
      </c>
      <c r="G72" s="57" t="e">
        <f t="shared" si="2"/>
        <v>#DIV/0!</v>
      </c>
      <c r="H72" s="57" t="e">
        <f t="shared" si="3"/>
        <v>#DIV/0!</v>
      </c>
      <c r="I72" s="42"/>
    </row>
    <row r="73" spans="1:9" s="1" customFormat="1" ht="18.75" hidden="1">
      <c r="A73" s="59" t="s">
        <v>37</v>
      </c>
      <c r="B73" s="54" t="s">
        <v>38</v>
      </c>
      <c r="C73" s="108"/>
      <c r="D73" s="56">
        <f aca="true" t="shared" si="5" ref="D73:F74">D74</f>
        <v>0</v>
      </c>
      <c r="E73" s="56">
        <f t="shared" si="5"/>
        <v>0</v>
      </c>
      <c r="F73" s="56">
        <f t="shared" si="5"/>
        <v>0</v>
      </c>
      <c r="G73" s="57" t="e">
        <f t="shared" si="2"/>
        <v>#DIV/0!</v>
      </c>
      <c r="H73" s="57" t="e">
        <f t="shared" si="3"/>
        <v>#DIV/0!</v>
      </c>
      <c r="I73" s="38"/>
    </row>
    <row r="74" spans="1:9" s="1" customFormat="1" ht="18.75" hidden="1">
      <c r="A74" s="55" t="s">
        <v>41</v>
      </c>
      <c r="B74" s="58" t="s">
        <v>42</v>
      </c>
      <c r="C74" s="107"/>
      <c r="D74" s="52">
        <f t="shared" si="5"/>
        <v>0</v>
      </c>
      <c r="E74" s="52">
        <f t="shared" si="5"/>
        <v>0</v>
      </c>
      <c r="F74" s="52">
        <f t="shared" si="5"/>
        <v>0</v>
      </c>
      <c r="G74" s="57" t="e">
        <f t="shared" si="2"/>
        <v>#DIV/0!</v>
      </c>
      <c r="H74" s="57" t="e">
        <f t="shared" si="3"/>
        <v>#DIV/0!</v>
      </c>
      <c r="I74" s="38"/>
    </row>
    <row r="75" spans="1:9" s="16" customFormat="1" ht="40.5" customHeight="1" hidden="1">
      <c r="A75" s="50"/>
      <c r="B75" s="49" t="s">
        <v>171</v>
      </c>
      <c r="C75" s="111" t="s">
        <v>172</v>
      </c>
      <c r="D75" s="61">
        <v>0</v>
      </c>
      <c r="E75" s="61">
        <v>0</v>
      </c>
      <c r="F75" s="61">
        <v>0</v>
      </c>
      <c r="G75" s="57" t="e">
        <f t="shared" si="2"/>
        <v>#DIV/0!</v>
      </c>
      <c r="H75" s="57" t="e">
        <f t="shared" si="3"/>
        <v>#DIV/0!</v>
      </c>
      <c r="I75" s="42"/>
    </row>
    <row r="76" spans="1:9" s="1" customFormat="1" ht="18.75">
      <c r="A76" s="59">
        <v>1000</v>
      </c>
      <c r="B76" s="54" t="s">
        <v>49</v>
      </c>
      <c r="C76" s="108"/>
      <c r="D76" s="56">
        <f>D77</f>
        <v>36</v>
      </c>
      <c r="E76" s="56">
        <f>E77</f>
        <v>9</v>
      </c>
      <c r="F76" s="56">
        <f>F77</f>
        <v>3</v>
      </c>
      <c r="G76" s="57">
        <f t="shared" si="2"/>
        <v>0.08333333333333333</v>
      </c>
      <c r="H76" s="57">
        <f t="shared" si="3"/>
        <v>0.3333333333333333</v>
      </c>
      <c r="I76" s="38"/>
    </row>
    <row r="77" spans="1:9" s="1" customFormat="1" ht="18.75">
      <c r="A77" s="55">
        <v>1001</v>
      </c>
      <c r="B77" s="58" t="s">
        <v>146</v>
      </c>
      <c r="C77" s="107" t="s">
        <v>50</v>
      </c>
      <c r="D77" s="52">
        <v>36</v>
      </c>
      <c r="E77" s="52">
        <v>9</v>
      </c>
      <c r="F77" s="52">
        <v>3</v>
      </c>
      <c r="G77" s="57">
        <f t="shared" si="2"/>
        <v>0.08333333333333333</v>
      </c>
      <c r="H77" s="57">
        <f t="shared" si="3"/>
        <v>0.3333333333333333</v>
      </c>
      <c r="I77" s="38"/>
    </row>
    <row r="78" spans="1:9" s="1" customFormat="1" ht="31.5">
      <c r="A78" s="59"/>
      <c r="B78" s="54" t="s">
        <v>84</v>
      </c>
      <c r="C78" s="108"/>
      <c r="D78" s="52">
        <f>D79</f>
        <v>628</v>
      </c>
      <c r="E78" s="52">
        <f>E79</f>
        <v>154.9</v>
      </c>
      <c r="F78" s="52">
        <f>F79</f>
        <v>0</v>
      </c>
      <c r="G78" s="57">
        <f t="shared" si="2"/>
        <v>0</v>
      </c>
      <c r="H78" s="57">
        <f t="shared" si="3"/>
        <v>0</v>
      </c>
      <c r="I78" s="38"/>
    </row>
    <row r="79" spans="1:9" s="16" customFormat="1" ht="38.25" customHeight="1">
      <c r="A79" s="50"/>
      <c r="B79" s="49" t="s">
        <v>85</v>
      </c>
      <c r="C79" s="111"/>
      <c r="D79" s="61">
        <v>628</v>
      </c>
      <c r="E79" s="61">
        <v>154.9</v>
      </c>
      <c r="F79" s="61">
        <v>0</v>
      </c>
      <c r="G79" s="57">
        <f t="shared" si="2"/>
        <v>0</v>
      </c>
      <c r="H79" s="57">
        <f t="shared" si="3"/>
        <v>0</v>
      </c>
      <c r="I79" s="42"/>
    </row>
    <row r="80" spans="1:9" s="11" customFormat="1" ht="18.75">
      <c r="A80" s="59"/>
      <c r="B80" s="54" t="s">
        <v>55</v>
      </c>
      <c r="C80" s="59"/>
      <c r="D80" s="56">
        <f>D33+D43+D45+D52+D73+D70+D76+D78+D48</f>
        <v>4106.700000000001</v>
      </c>
      <c r="E80" s="56">
        <f>E33+E43+E45+E52+E73+E70+E76+E78+E48</f>
        <v>1165</v>
      </c>
      <c r="F80" s="56">
        <f>F33+F43+F45+F52+F73+F70+F76+F78+F48</f>
        <v>798.8</v>
      </c>
      <c r="G80" s="57">
        <f t="shared" si="2"/>
        <v>0.19451140818662183</v>
      </c>
      <c r="H80" s="57">
        <f t="shared" si="3"/>
        <v>0.6856652360515021</v>
      </c>
      <c r="I80" s="43"/>
    </row>
    <row r="81" spans="1:9" s="1" customFormat="1" ht="18.75">
      <c r="A81" s="101"/>
      <c r="B81" s="58" t="s">
        <v>70</v>
      </c>
      <c r="C81" s="107"/>
      <c r="D81" s="81">
        <f>D78</f>
        <v>628</v>
      </c>
      <c r="E81" s="81">
        <f>E78</f>
        <v>154.9</v>
      </c>
      <c r="F81" s="81">
        <f>F78</f>
        <v>0</v>
      </c>
      <c r="G81" s="57">
        <f t="shared" si="2"/>
        <v>0</v>
      </c>
      <c r="H81" s="57">
        <f t="shared" si="3"/>
        <v>0</v>
      </c>
      <c r="I81" s="38"/>
    </row>
    <row r="82" spans="1:9" s="1" customFormat="1" ht="18">
      <c r="A82" s="83"/>
      <c r="B82" s="82"/>
      <c r="C82" s="117"/>
      <c r="D82" s="85"/>
      <c r="E82" s="85"/>
      <c r="F82" s="85"/>
      <c r="G82" s="85"/>
      <c r="H82" s="85"/>
      <c r="I82" s="38"/>
    </row>
    <row r="83" spans="1:9" s="1" customFormat="1" ht="18">
      <c r="A83" s="83"/>
      <c r="B83" s="82"/>
      <c r="C83" s="117"/>
      <c r="D83" s="85"/>
      <c r="E83" s="85"/>
      <c r="F83" s="85"/>
      <c r="G83" s="85"/>
      <c r="H83" s="85"/>
      <c r="I83" s="38"/>
    </row>
    <row r="84" spans="1:9" s="1" customFormat="1" ht="18">
      <c r="A84" s="83"/>
      <c r="B84" s="86" t="s">
        <v>281</v>
      </c>
      <c r="C84" s="6"/>
      <c r="D84" s="85"/>
      <c r="E84" s="85"/>
      <c r="F84" s="85">
        <v>1233.8</v>
      </c>
      <c r="G84" s="85"/>
      <c r="H84" s="85"/>
      <c r="I84" s="38"/>
    </row>
    <row r="85" spans="1:9" s="1" customFormat="1" ht="18">
      <c r="A85" s="83"/>
      <c r="B85" s="86"/>
      <c r="C85" s="6"/>
      <c r="D85" s="85"/>
      <c r="E85" s="85"/>
      <c r="F85" s="85"/>
      <c r="G85" s="85"/>
      <c r="H85" s="85"/>
      <c r="I85" s="38"/>
    </row>
    <row r="86" spans="1:9" s="1" customFormat="1" ht="18" hidden="1">
      <c r="A86" s="83"/>
      <c r="B86" s="86" t="s">
        <v>71</v>
      </c>
      <c r="C86" s="6"/>
      <c r="D86" s="85"/>
      <c r="E86" s="85"/>
      <c r="F86" s="85"/>
      <c r="G86" s="85"/>
      <c r="H86" s="85"/>
      <c r="I86" s="38"/>
    </row>
    <row r="87" spans="1:9" s="1" customFormat="1" ht="18" hidden="1">
      <c r="A87" s="83"/>
      <c r="B87" s="86" t="s">
        <v>72</v>
      </c>
      <c r="C87" s="6"/>
      <c r="D87" s="85"/>
      <c r="E87" s="85"/>
      <c r="F87" s="85"/>
      <c r="G87" s="85"/>
      <c r="H87" s="85"/>
      <c r="I87" s="38"/>
    </row>
    <row r="88" spans="1:9" s="1" customFormat="1" ht="18" hidden="1">
      <c r="A88" s="83"/>
      <c r="B88" s="86"/>
      <c r="C88" s="6"/>
      <c r="D88" s="85"/>
      <c r="E88" s="85"/>
      <c r="F88" s="85"/>
      <c r="G88" s="85"/>
      <c r="H88" s="85"/>
      <c r="I88" s="38"/>
    </row>
    <row r="89" spans="1:9" s="1" customFormat="1" ht="18" hidden="1">
      <c r="A89" s="83"/>
      <c r="B89" s="86" t="s">
        <v>73</v>
      </c>
      <c r="C89" s="6"/>
      <c r="D89" s="85"/>
      <c r="E89" s="85"/>
      <c r="F89" s="85"/>
      <c r="G89" s="85"/>
      <c r="H89" s="85"/>
      <c r="I89" s="38"/>
    </row>
    <row r="90" spans="1:9" s="1" customFormat="1" ht="18" hidden="1">
      <c r="A90" s="83"/>
      <c r="B90" s="86" t="s">
        <v>74</v>
      </c>
      <c r="C90" s="6"/>
      <c r="D90" s="85"/>
      <c r="E90" s="85"/>
      <c r="F90" s="85"/>
      <c r="G90" s="85"/>
      <c r="H90" s="85"/>
      <c r="I90" s="38"/>
    </row>
    <row r="91" spans="1:9" s="1" customFormat="1" ht="18" hidden="1">
      <c r="A91" s="83"/>
      <c r="B91" s="86"/>
      <c r="C91" s="6"/>
      <c r="D91" s="85"/>
      <c r="E91" s="85"/>
      <c r="F91" s="85"/>
      <c r="G91" s="85"/>
      <c r="H91" s="85"/>
      <c r="I91" s="38"/>
    </row>
    <row r="92" spans="1:9" s="1" customFormat="1" ht="18" hidden="1">
      <c r="A92" s="83"/>
      <c r="B92" s="86" t="s">
        <v>75</v>
      </c>
      <c r="C92" s="6"/>
      <c r="D92" s="85"/>
      <c r="E92" s="85"/>
      <c r="F92" s="85"/>
      <c r="G92" s="85"/>
      <c r="H92" s="85"/>
      <c r="I92" s="38"/>
    </row>
    <row r="93" spans="1:9" s="1" customFormat="1" ht="18" hidden="1">
      <c r="A93" s="83"/>
      <c r="B93" s="86" t="s">
        <v>76</v>
      </c>
      <c r="C93" s="6"/>
      <c r="D93" s="85"/>
      <c r="E93" s="85"/>
      <c r="F93" s="85"/>
      <c r="G93" s="85"/>
      <c r="H93" s="85"/>
      <c r="I93" s="38"/>
    </row>
    <row r="94" spans="1:9" s="1" customFormat="1" ht="18" hidden="1">
      <c r="A94" s="83"/>
      <c r="B94" s="86"/>
      <c r="C94" s="6"/>
      <c r="D94" s="85"/>
      <c r="E94" s="85"/>
      <c r="F94" s="85"/>
      <c r="G94" s="85"/>
      <c r="H94" s="85"/>
      <c r="I94" s="38"/>
    </row>
    <row r="95" spans="1:9" s="1" customFormat="1" ht="18" hidden="1">
      <c r="A95" s="83"/>
      <c r="B95" s="86" t="s">
        <v>77</v>
      </c>
      <c r="C95" s="6"/>
      <c r="D95" s="85"/>
      <c r="E95" s="85"/>
      <c r="F95" s="85"/>
      <c r="G95" s="85"/>
      <c r="H95" s="85"/>
      <c r="I95" s="38"/>
    </row>
    <row r="96" spans="1:9" s="1" customFormat="1" ht="18" hidden="1">
      <c r="A96" s="83"/>
      <c r="B96" s="86" t="s">
        <v>78</v>
      </c>
      <c r="C96" s="6"/>
      <c r="D96" s="85"/>
      <c r="E96" s="85"/>
      <c r="F96" s="85"/>
      <c r="G96" s="85"/>
      <c r="H96" s="85"/>
      <c r="I96" s="38"/>
    </row>
    <row r="97" spans="1:9" s="1" customFormat="1" ht="18" hidden="1">
      <c r="A97" s="83"/>
      <c r="B97" s="82"/>
      <c r="C97" s="117"/>
      <c r="D97" s="85"/>
      <c r="E97" s="85"/>
      <c r="F97" s="85"/>
      <c r="G97" s="85"/>
      <c r="H97" s="85"/>
      <c r="I97" s="38"/>
    </row>
    <row r="98" spans="1:9" s="1" customFormat="1" ht="18">
      <c r="A98" s="83"/>
      <c r="B98" s="82"/>
      <c r="C98" s="117"/>
      <c r="D98" s="85"/>
      <c r="E98" s="85"/>
      <c r="F98" s="85"/>
      <c r="G98" s="85"/>
      <c r="H98" s="85"/>
      <c r="I98" s="38"/>
    </row>
    <row r="99" spans="1:9" s="1" customFormat="1" ht="18">
      <c r="A99" s="83"/>
      <c r="B99" s="86" t="s">
        <v>79</v>
      </c>
      <c r="C99" s="6"/>
      <c r="D99" s="85"/>
      <c r="E99" s="85"/>
      <c r="F99" s="146">
        <f>F84+F28-F80</f>
        <v>1342.3999999999999</v>
      </c>
      <c r="G99" s="85"/>
      <c r="H99" s="146"/>
      <c r="I99" s="38"/>
    </row>
    <row r="100" spans="1:9" s="1" customFormat="1" ht="18">
      <c r="A100" s="83"/>
      <c r="B100" s="82"/>
      <c r="C100" s="117"/>
      <c r="D100" s="85"/>
      <c r="E100" s="85"/>
      <c r="F100" s="85"/>
      <c r="G100" s="85"/>
      <c r="H100" s="85"/>
      <c r="I100" s="38"/>
    </row>
    <row r="101" spans="1:9" s="1" customFormat="1" ht="18">
      <c r="A101" s="83"/>
      <c r="B101" s="82"/>
      <c r="C101" s="117"/>
      <c r="D101" s="85"/>
      <c r="E101" s="85"/>
      <c r="F101" s="85"/>
      <c r="G101" s="85"/>
      <c r="H101" s="85"/>
      <c r="I101" s="38"/>
    </row>
    <row r="102" spans="1:9" s="1" customFormat="1" ht="18">
      <c r="A102" s="83"/>
      <c r="B102" s="86" t="s">
        <v>80</v>
      </c>
      <c r="C102" s="6"/>
      <c r="D102" s="85"/>
      <c r="E102" s="85"/>
      <c r="F102" s="85"/>
      <c r="G102" s="85"/>
      <c r="H102" s="85"/>
      <c r="I102" s="38"/>
    </row>
    <row r="103" spans="1:9" s="1" customFormat="1" ht="18">
      <c r="A103" s="83"/>
      <c r="B103" s="86" t="s">
        <v>81</v>
      </c>
      <c r="C103" s="6"/>
      <c r="D103" s="85"/>
      <c r="E103" s="85"/>
      <c r="F103" s="85"/>
      <c r="G103" s="85"/>
      <c r="H103" s="85"/>
      <c r="I103" s="38"/>
    </row>
    <row r="104" spans="1:9" s="1" customFormat="1" ht="18">
      <c r="A104" s="83"/>
      <c r="B104" s="86" t="s">
        <v>82</v>
      </c>
      <c r="C104" s="6"/>
      <c r="D104" s="85"/>
      <c r="E104" s="85"/>
      <c r="F104" s="85"/>
      <c r="G104" s="85"/>
      <c r="H104" s="85"/>
      <c r="I104" s="38"/>
    </row>
  </sheetData>
  <sheetProtection/>
  <mergeCells count="17">
    <mergeCell ref="A30:H30"/>
    <mergeCell ref="G31:G32"/>
    <mergeCell ref="E31:E32"/>
    <mergeCell ref="F31:F32"/>
    <mergeCell ref="A31:A32"/>
    <mergeCell ref="B31:B32"/>
    <mergeCell ref="D31:D32"/>
    <mergeCell ref="H31:H32"/>
    <mergeCell ref="C31:C32"/>
    <mergeCell ref="A1:H1"/>
    <mergeCell ref="E2:E3"/>
    <mergeCell ref="F2:F3"/>
    <mergeCell ref="H2:H3"/>
    <mergeCell ref="B2:B3"/>
    <mergeCell ref="D2:D3"/>
    <mergeCell ref="G2:G3"/>
    <mergeCell ref="C2:C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09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7.28125" style="82" customWidth="1"/>
    <col min="2" max="2" width="37.8515625" style="82" customWidth="1"/>
    <col min="3" max="3" width="11.57421875" style="117" hidden="1" customWidth="1"/>
    <col min="4" max="4" width="13.00390625" style="162" customWidth="1"/>
    <col min="5" max="5" width="10.7109375" style="162" customWidth="1"/>
    <col min="6" max="6" width="13.421875" style="162" customWidth="1"/>
    <col min="7" max="7" width="13.140625" style="162" customWidth="1"/>
    <col min="8" max="8" width="12.57421875" style="85" customWidth="1"/>
    <col min="9" max="9" width="9.140625" style="38" customWidth="1"/>
    <col min="10" max="16384" width="9.140625" style="1" customWidth="1"/>
  </cols>
  <sheetData>
    <row r="1" spans="1:9" s="5" customFormat="1" ht="60" customHeight="1">
      <c r="A1" s="190" t="s">
        <v>506</v>
      </c>
      <c r="B1" s="190"/>
      <c r="C1" s="190"/>
      <c r="D1" s="190"/>
      <c r="E1" s="190"/>
      <c r="F1" s="190"/>
      <c r="G1" s="190"/>
      <c r="H1" s="190"/>
      <c r="I1" s="45"/>
    </row>
    <row r="2" spans="1:8" ht="12.75" customHeight="1">
      <c r="A2" s="53"/>
      <c r="B2" s="189" t="s">
        <v>2</v>
      </c>
      <c r="C2" s="212"/>
      <c r="D2" s="189" t="s">
        <v>3</v>
      </c>
      <c r="E2" s="178" t="s">
        <v>341</v>
      </c>
      <c r="F2" s="189" t="s">
        <v>4</v>
      </c>
      <c r="G2" s="178" t="s">
        <v>268</v>
      </c>
      <c r="H2" s="178" t="s">
        <v>343</v>
      </c>
    </row>
    <row r="3" spans="1:8" ht="28.5" customHeight="1">
      <c r="A3" s="53"/>
      <c r="B3" s="189"/>
      <c r="C3" s="213"/>
      <c r="D3" s="189"/>
      <c r="E3" s="179"/>
      <c r="F3" s="189"/>
      <c r="G3" s="179"/>
      <c r="H3" s="179"/>
    </row>
    <row r="4" spans="1:8" ht="18.75">
      <c r="A4" s="53"/>
      <c r="B4" s="54" t="s">
        <v>69</v>
      </c>
      <c r="C4" s="106"/>
      <c r="D4" s="149">
        <f>D5+D6+D7+D8+D9+D10+D11+D12+D13+D14+D15+D16+D17+D18+D19</f>
        <v>4010</v>
      </c>
      <c r="E4" s="149">
        <f>E5+E6+E7+E8+E9+E10+E11+E12+E13+E14+E15+E16+E17+E18+E19</f>
        <v>884</v>
      </c>
      <c r="F4" s="149">
        <f>F5+F6+F7+F8+F9+F10+F11+F12+F13+F14+F15+F16+F17+F18+F19+F21+F20</f>
        <v>2088.7</v>
      </c>
      <c r="G4" s="150">
        <f>F4/D4</f>
        <v>0.5208728179551122</v>
      </c>
      <c r="H4" s="57">
        <f>F4/E4</f>
        <v>2.362782805429864</v>
      </c>
    </row>
    <row r="5" spans="1:8" ht="18.75">
      <c r="A5" s="53"/>
      <c r="B5" s="58" t="s">
        <v>321</v>
      </c>
      <c r="C5" s="107"/>
      <c r="D5" s="151">
        <v>117</v>
      </c>
      <c r="E5" s="151">
        <v>20</v>
      </c>
      <c r="F5" s="151">
        <v>23.1</v>
      </c>
      <c r="G5" s="150">
        <f aca="true" t="shared" si="0" ref="G5:G28">F5/D5</f>
        <v>0.19743589743589746</v>
      </c>
      <c r="H5" s="57">
        <f aca="true" t="shared" si="1" ref="H5:H27">F5/E5</f>
        <v>1.155</v>
      </c>
    </row>
    <row r="6" spans="1:8" ht="18.75" hidden="1">
      <c r="A6" s="53"/>
      <c r="B6" s="58" t="s">
        <v>184</v>
      </c>
      <c r="C6" s="107"/>
      <c r="D6" s="151">
        <v>0</v>
      </c>
      <c r="E6" s="151">
        <v>0</v>
      </c>
      <c r="F6" s="151">
        <v>0</v>
      </c>
      <c r="G6" s="150" t="e">
        <f t="shared" si="0"/>
        <v>#DIV/0!</v>
      </c>
      <c r="H6" s="57" t="e">
        <f t="shared" si="1"/>
        <v>#DIV/0!</v>
      </c>
    </row>
    <row r="7" spans="1:8" ht="18.75">
      <c r="A7" s="53"/>
      <c r="B7" s="58" t="s">
        <v>6</v>
      </c>
      <c r="C7" s="107"/>
      <c r="D7" s="151">
        <v>1325</v>
      </c>
      <c r="E7" s="151">
        <v>800</v>
      </c>
      <c r="F7" s="151">
        <v>1910.2</v>
      </c>
      <c r="G7" s="150">
        <f t="shared" si="0"/>
        <v>1.4416603773584906</v>
      </c>
      <c r="H7" s="57">
        <f t="shared" si="1"/>
        <v>2.38775</v>
      </c>
    </row>
    <row r="8" spans="1:8" ht="18.75">
      <c r="A8" s="53"/>
      <c r="B8" s="58" t="s">
        <v>332</v>
      </c>
      <c r="C8" s="107"/>
      <c r="D8" s="151">
        <v>276</v>
      </c>
      <c r="E8" s="151">
        <v>10</v>
      </c>
      <c r="F8" s="151">
        <v>8.9</v>
      </c>
      <c r="G8" s="150">
        <f t="shared" si="0"/>
        <v>0.0322463768115942</v>
      </c>
      <c r="H8" s="57">
        <f t="shared" si="1"/>
        <v>0.89</v>
      </c>
    </row>
    <row r="9" spans="1:8" ht="18.75">
      <c r="A9" s="53"/>
      <c r="B9" s="58" t="s">
        <v>8</v>
      </c>
      <c r="C9" s="107"/>
      <c r="D9" s="151">
        <v>2272</v>
      </c>
      <c r="E9" s="151">
        <v>50</v>
      </c>
      <c r="F9" s="151">
        <v>141.9</v>
      </c>
      <c r="G9" s="150">
        <f t="shared" si="0"/>
        <v>0.06245598591549296</v>
      </c>
      <c r="H9" s="57">
        <f t="shared" si="1"/>
        <v>2.838</v>
      </c>
    </row>
    <row r="10" spans="1:8" ht="18.75">
      <c r="A10" s="53"/>
      <c r="B10" s="58" t="s">
        <v>324</v>
      </c>
      <c r="C10" s="107"/>
      <c r="D10" s="151">
        <v>15</v>
      </c>
      <c r="E10" s="151">
        <v>3</v>
      </c>
      <c r="F10" s="151">
        <v>4.6</v>
      </c>
      <c r="G10" s="150">
        <f t="shared" si="0"/>
        <v>0.30666666666666664</v>
      </c>
      <c r="H10" s="57">
        <f t="shared" si="1"/>
        <v>1.5333333333333332</v>
      </c>
    </row>
    <row r="11" spans="1:8" ht="31.5" hidden="1">
      <c r="A11" s="53"/>
      <c r="B11" s="58" t="s">
        <v>9</v>
      </c>
      <c r="C11" s="107"/>
      <c r="D11" s="151">
        <v>0</v>
      </c>
      <c r="E11" s="151">
        <v>0</v>
      </c>
      <c r="F11" s="151">
        <v>0</v>
      </c>
      <c r="G11" s="150" t="e">
        <f t="shared" si="0"/>
        <v>#DIV/0!</v>
      </c>
      <c r="H11" s="57" t="e">
        <f t="shared" si="1"/>
        <v>#DIV/0!</v>
      </c>
    </row>
    <row r="12" spans="1:8" ht="18.75" hidden="1">
      <c r="A12" s="53"/>
      <c r="B12" s="58" t="s">
        <v>10</v>
      </c>
      <c r="C12" s="107"/>
      <c r="D12" s="151">
        <v>0</v>
      </c>
      <c r="E12" s="151">
        <v>0</v>
      </c>
      <c r="F12" s="151">
        <v>0</v>
      </c>
      <c r="G12" s="150" t="e">
        <f t="shared" si="0"/>
        <v>#DIV/0!</v>
      </c>
      <c r="H12" s="57" t="e">
        <f t="shared" si="1"/>
        <v>#DIV/0!</v>
      </c>
    </row>
    <row r="13" spans="1:8" ht="30.75" customHeight="1">
      <c r="A13" s="53"/>
      <c r="B13" s="58" t="s">
        <v>316</v>
      </c>
      <c r="C13" s="107"/>
      <c r="D13" s="151">
        <v>5</v>
      </c>
      <c r="E13" s="151">
        <v>1</v>
      </c>
      <c r="F13" s="151">
        <v>0</v>
      </c>
      <c r="G13" s="150">
        <f t="shared" si="0"/>
        <v>0</v>
      </c>
      <c r="H13" s="57">
        <f t="shared" si="1"/>
        <v>0</v>
      </c>
    </row>
    <row r="14" spans="1:8" ht="18.75" hidden="1">
      <c r="A14" s="53"/>
      <c r="B14" s="58" t="s">
        <v>13</v>
      </c>
      <c r="C14" s="107"/>
      <c r="D14" s="151">
        <v>0</v>
      </c>
      <c r="E14" s="151">
        <v>0</v>
      </c>
      <c r="F14" s="151">
        <v>0</v>
      </c>
      <c r="G14" s="150" t="e">
        <f t="shared" si="0"/>
        <v>#DIV/0!</v>
      </c>
      <c r="H14" s="57" t="e">
        <f t="shared" si="1"/>
        <v>#DIV/0!</v>
      </c>
    </row>
    <row r="15" spans="1:8" ht="18.75" hidden="1">
      <c r="A15" s="53"/>
      <c r="B15" s="58" t="s">
        <v>14</v>
      </c>
      <c r="C15" s="107"/>
      <c r="D15" s="151">
        <v>0</v>
      </c>
      <c r="E15" s="151">
        <v>0</v>
      </c>
      <c r="F15" s="151">
        <v>0</v>
      </c>
      <c r="G15" s="150" t="e">
        <f t="shared" si="0"/>
        <v>#DIV/0!</v>
      </c>
      <c r="H15" s="57" t="e">
        <f t="shared" si="1"/>
        <v>#DIV/0!</v>
      </c>
    </row>
    <row r="16" spans="1:8" ht="31.5" hidden="1">
      <c r="A16" s="53"/>
      <c r="B16" s="58" t="s">
        <v>15</v>
      </c>
      <c r="C16" s="107"/>
      <c r="D16" s="151">
        <v>0</v>
      </c>
      <c r="E16" s="151">
        <v>0</v>
      </c>
      <c r="F16" s="151">
        <v>0</v>
      </c>
      <c r="G16" s="150" t="e">
        <f t="shared" si="0"/>
        <v>#DIV/0!</v>
      </c>
      <c r="H16" s="57" t="e">
        <f t="shared" si="1"/>
        <v>#DIV/0!</v>
      </c>
    </row>
    <row r="17" spans="1:8" ht="31.5" hidden="1">
      <c r="A17" s="53"/>
      <c r="B17" s="58" t="s">
        <v>193</v>
      </c>
      <c r="C17" s="107"/>
      <c r="D17" s="151">
        <v>0</v>
      </c>
      <c r="E17" s="151">
        <v>0</v>
      </c>
      <c r="F17" s="151">
        <v>0</v>
      </c>
      <c r="G17" s="150" t="e">
        <f t="shared" si="0"/>
        <v>#DIV/0!</v>
      </c>
      <c r="H17" s="57" t="e">
        <f t="shared" si="1"/>
        <v>#DIV/0!</v>
      </c>
    </row>
    <row r="18" spans="1:8" ht="18.75" hidden="1">
      <c r="A18" s="53"/>
      <c r="B18" s="58" t="s">
        <v>100</v>
      </c>
      <c r="C18" s="107"/>
      <c r="D18" s="151">
        <v>0</v>
      </c>
      <c r="E18" s="151">
        <v>0</v>
      </c>
      <c r="F18" s="151">
        <v>0</v>
      </c>
      <c r="G18" s="150" t="e">
        <f t="shared" si="0"/>
        <v>#DIV/0!</v>
      </c>
      <c r="H18" s="57" t="e">
        <f t="shared" si="1"/>
        <v>#DIV/0!</v>
      </c>
    </row>
    <row r="19" spans="1:8" ht="18.75" hidden="1">
      <c r="A19" s="53"/>
      <c r="B19" s="58" t="s">
        <v>18</v>
      </c>
      <c r="C19" s="107"/>
      <c r="D19" s="151">
        <v>0</v>
      </c>
      <c r="E19" s="151">
        <v>0</v>
      </c>
      <c r="F19" s="151">
        <v>0</v>
      </c>
      <c r="G19" s="150" t="e">
        <f t="shared" si="0"/>
        <v>#DIV/0!</v>
      </c>
      <c r="H19" s="57" t="e">
        <f t="shared" si="1"/>
        <v>#DIV/0!</v>
      </c>
    </row>
    <row r="20" spans="1:8" ht="33.75" customHeight="1" hidden="1">
      <c r="A20" s="53"/>
      <c r="B20" s="58" t="s">
        <v>320</v>
      </c>
      <c r="C20" s="107"/>
      <c r="D20" s="151">
        <v>0</v>
      </c>
      <c r="E20" s="151">
        <v>0</v>
      </c>
      <c r="F20" s="151">
        <v>0</v>
      </c>
      <c r="G20" s="150" t="e">
        <f t="shared" si="0"/>
        <v>#DIV/0!</v>
      </c>
      <c r="H20" s="57" t="e">
        <f t="shared" si="1"/>
        <v>#DIV/0!</v>
      </c>
    </row>
    <row r="21" spans="1:8" ht="18.75" hidden="1">
      <c r="A21" s="53"/>
      <c r="B21" s="58" t="s">
        <v>290</v>
      </c>
      <c r="C21" s="107"/>
      <c r="D21" s="151">
        <v>0</v>
      </c>
      <c r="E21" s="151">
        <v>0</v>
      </c>
      <c r="F21" s="151">
        <v>0</v>
      </c>
      <c r="G21" s="150" t="e">
        <f t="shared" si="0"/>
        <v>#DIV/0!</v>
      </c>
      <c r="H21" s="57" t="e">
        <f t="shared" si="1"/>
        <v>#DIV/0!</v>
      </c>
    </row>
    <row r="22" spans="1:8" ht="31.5">
      <c r="A22" s="53"/>
      <c r="B22" s="54" t="s">
        <v>68</v>
      </c>
      <c r="C22" s="108"/>
      <c r="D22" s="151">
        <f>D23+D25+D24</f>
        <v>328.4</v>
      </c>
      <c r="E22" s="151">
        <f>E23+E25+E24</f>
        <v>82.1</v>
      </c>
      <c r="F22" s="151">
        <f>F23+F25+F24</f>
        <v>60.1</v>
      </c>
      <c r="G22" s="150">
        <f t="shared" si="0"/>
        <v>0.18300852618757615</v>
      </c>
      <c r="H22" s="57">
        <f t="shared" si="1"/>
        <v>0.7320341047503046</v>
      </c>
    </row>
    <row r="23" spans="1:8" ht="18.75">
      <c r="A23" s="53"/>
      <c r="B23" s="58" t="s">
        <v>20</v>
      </c>
      <c r="C23" s="107"/>
      <c r="D23" s="151">
        <v>121.1</v>
      </c>
      <c r="E23" s="151">
        <v>30.3</v>
      </c>
      <c r="F23" s="151">
        <v>28.8</v>
      </c>
      <c r="G23" s="150">
        <f t="shared" si="0"/>
        <v>0.23781998348472339</v>
      </c>
      <c r="H23" s="57">
        <f t="shared" si="1"/>
        <v>0.9504950495049505</v>
      </c>
    </row>
    <row r="24" spans="1:8" ht="84" customHeight="1" hidden="1">
      <c r="A24" s="53"/>
      <c r="B24" s="58" t="s">
        <v>459</v>
      </c>
      <c r="C24" s="107"/>
      <c r="D24" s="52">
        <v>0</v>
      </c>
      <c r="E24" s="152">
        <v>0</v>
      </c>
      <c r="F24" s="153">
        <v>0</v>
      </c>
      <c r="G24" s="150" t="e">
        <f t="shared" si="0"/>
        <v>#DIV/0!</v>
      </c>
      <c r="H24" s="57" t="e">
        <f t="shared" si="1"/>
        <v>#DIV/0!</v>
      </c>
    </row>
    <row r="25" spans="1:8" ht="18.75">
      <c r="A25" s="53"/>
      <c r="B25" s="58" t="s">
        <v>86</v>
      </c>
      <c r="C25" s="107"/>
      <c r="D25" s="151">
        <v>207.3</v>
      </c>
      <c r="E25" s="151">
        <v>51.8</v>
      </c>
      <c r="F25" s="151">
        <v>31.3</v>
      </c>
      <c r="G25" s="150">
        <f t="shared" si="0"/>
        <v>0.15098890496864448</v>
      </c>
      <c r="H25" s="57">
        <f t="shared" si="1"/>
        <v>0.6042471042471043</v>
      </c>
    </row>
    <row r="26" spans="1:8" ht="31.5">
      <c r="A26" s="53"/>
      <c r="B26" s="58" t="s">
        <v>497</v>
      </c>
      <c r="C26" s="107"/>
      <c r="D26" s="151">
        <v>9</v>
      </c>
      <c r="E26" s="151">
        <v>0</v>
      </c>
      <c r="F26" s="151">
        <v>0</v>
      </c>
      <c r="G26" s="150">
        <f t="shared" si="0"/>
        <v>0</v>
      </c>
      <c r="H26" s="57">
        <v>0</v>
      </c>
    </row>
    <row r="27" spans="1:8" ht="18.75">
      <c r="A27" s="53"/>
      <c r="B27" s="58" t="s">
        <v>23</v>
      </c>
      <c r="C27" s="131"/>
      <c r="D27" s="151">
        <f>D4+D22</f>
        <v>4338.4</v>
      </c>
      <c r="E27" s="151">
        <f>E4+E22</f>
        <v>966.1</v>
      </c>
      <c r="F27" s="151">
        <f>F4+F22</f>
        <v>2148.7999999999997</v>
      </c>
      <c r="G27" s="150">
        <f t="shared" si="0"/>
        <v>0.4952978056426332</v>
      </c>
      <c r="H27" s="57">
        <f t="shared" si="1"/>
        <v>2.224200393334023</v>
      </c>
    </row>
    <row r="28" spans="1:8" ht="18.75" hidden="1">
      <c r="A28" s="53"/>
      <c r="B28" s="58" t="s">
        <v>92</v>
      </c>
      <c r="C28" s="107"/>
      <c r="D28" s="151">
        <f>D4</f>
        <v>4010</v>
      </c>
      <c r="E28" s="151">
        <f>E4</f>
        <v>884</v>
      </c>
      <c r="F28" s="151">
        <f>F4</f>
        <v>2088.7</v>
      </c>
      <c r="G28" s="150">
        <f t="shared" si="0"/>
        <v>0.5208728179551122</v>
      </c>
      <c r="H28" s="57">
        <f>F28/E28</f>
        <v>2.362782805429864</v>
      </c>
    </row>
    <row r="29" spans="1:8" ht="12.75">
      <c r="A29" s="186"/>
      <c r="B29" s="198"/>
      <c r="C29" s="198"/>
      <c r="D29" s="198"/>
      <c r="E29" s="198"/>
      <c r="F29" s="198"/>
      <c r="G29" s="198"/>
      <c r="H29" s="199"/>
    </row>
    <row r="30" spans="1:8" ht="17.25" customHeight="1">
      <c r="A30" s="180" t="s">
        <v>133</v>
      </c>
      <c r="B30" s="209" t="s">
        <v>24</v>
      </c>
      <c r="C30" s="206" t="s">
        <v>155</v>
      </c>
      <c r="D30" s="177" t="s">
        <v>3</v>
      </c>
      <c r="E30" s="184" t="s">
        <v>341</v>
      </c>
      <c r="F30" s="177" t="s">
        <v>4</v>
      </c>
      <c r="G30" s="184" t="s">
        <v>268</v>
      </c>
      <c r="H30" s="184" t="s">
        <v>343</v>
      </c>
    </row>
    <row r="31" spans="1:8" ht="44.25" customHeight="1">
      <c r="A31" s="180"/>
      <c r="B31" s="209"/>
      <c r="C31" s="207"/>
      <c r="D31" s="177"/>
      <c r="E31" s="185"/>
      <c r="F31" s="177"/>
      <c r="G31" s="185"/>
      <c r="H31" s="185"/>
    </row>
    <row r="32" spans="1:8" ht="30.75" customHeight="1">
      <c r="A32" s="59" t="s">
        <v>56</v>
      </c>
      <c r="B32" s="54" t="s">
        <v>25</v>
      </c>
      <c r="C32" s="108"/>
      <c r="D32" s="149">
        <f>D33+D36+D37+D34</f>
        <v>2781</v>
      </c>
      <c r="E32" s="149">
        <f>E33+E36+E37+E34</f>
        <v>711.3</v>
      </c>
      <c r="F32" s="149">
        <f>F33+F36+F37+F34</f>
        <v>583.9000000000001</v>
      </c>
      <c r="G32" s="150">
        <f>F32/D32</f>
        <v>0.20996044588277601</v>
      </c>
      <c r="H32" s="57">
        <f>F32/E32</f>
        <v>0.8208913257416001</v>
      </c>
    </row>
    <row r="33" spans="1:8" ht="100.5" customHeight="1">
      <c r="A33" s="55" t="s">
        <v>59</v>
      </c>
      <c r="B33" s="58" t="s">
        <v>136</v>
      </c>
      <c r="C33" s="107" t="s">
        <v>59</v>
      </c>
      <c r="D33" s="151">
        <v>2649.3</v>
      </c>
      <c r="E33" s="151">
        <v>700</v>
      </c>
      <c r="F33" s="151">
        <v>582.2</v>
      </c>
      <c r="G33" s="150">
        <f aca="true" t="shared" si="2" ref="G33:G86">F33/D33</f>
        <v>0.21975616200505793</v>
      </c>
      <c r="H33" s="57">
        <f aca="true" t="shared" si="3" ref="H33:H86">F33/E33</f>
        <v>0.8317142857142857</v>
      </c>
    </row>
    <row r="34" spans="1:8" ht="36.75" customHeight="1" hidden="1">
      <c r="A34" s="55" t="s">
        <v>159</v>
      </c>
      <c r="B34" s="58" t="s">
        <v>267</v>
      </c>
      <c r="C34" s="107" t="s">
        <v>159</v>
      </c>
      <c r="D34" s="151">
        <f>D35</f>
        <v>0</v>
      </c>
      <c r="E34" s="151">
        <f>E35</f>
        <v>0</v>
      </c>
      <c r="F34" s="151">
        <f>F35</f>
        <v>0</v>
      </c>
      <c r="G34" s="150" t="e">
        <f t="shared" si="2"/>
        <v>#DIV/0!</v>
      </c>
      <c r="H34" s="57" t="e">
        <f t="shared" si="3"/>
        <v>#DIV/0!</v>
      </c>
    </row>
    <row r="35" spans="1:8" ht="50.25" customHeight="1" hidden="1">
      <c r="A35" s="55"/>
      <c r="B35" s="58" t="s">
        <v>296</v>
      </c>
      <c r="C35" s="107" t="s">
        <v>295</v>
      </c>
      <c r="D35" s="151">
        <v>0</v>
      </c>
      <c r="E35" s="151">
        <v>0</v>
      </c>
      <c r="F35" s="151">
        <v>0</v>
      </c>
      <c r="G35" s="150" t="e">
        <f t="shared" si="2"/>
        <v>#DIV/0!</v>
      </c>
      <c r="H35" s="57" t="e">
        <f t="shared" si="3"/>
        <v>#DIV/0!</v>
      </c>
    </row>
    <row r="36" spans="1:8" ht="24.75" customHeight="1">
      <c r="A36" s="55" t="s">
        <v>61</v>
      </c>
      <c r="B36" s="58" t="s">
        <v>27</v>
      </c>
      <c r="C36" s="107" t="s">
        <v>61</v>
      </c>
      <c r="D36" s="151">
        <v>20</v>
      </c>
      <c r="E36" s="151">
        <v>0</v>
      </c>
      <c r="F36" s="151">
        <v>0</v>
      </c>
      <c r="G36" s="150">
        <f t="shared" si="2"/>
        <v>0</v>
      </c>
      <c r="H36" s="57">
        <v>0</v>
      </c>
    </row>
    <row r="37" spans="1:8" ht="31.5">
      <c r="A37" s="55" t="s">
        <v>110</v>
      </c>
      <c r="B37" s="58" t="s">
        <v>107</v>
      </c>
      <c r="C37" s="107"/>
      <c r="D37" s="151">
        <f>D38+D39+D40+D41</f>
        <v>111.7</v>
      </c>
      <c r="E37" s="151">
        <f>E38+E39+E40+E41</f>
        <v>11.3</v>
      </c>
      <c r="F37" s="151">
        <f>F38+F39+F40+F41</f>
        <v>1.7</v>
      </c>
      <c r="G37" s="150">
        <f t="shared" si="2"/>
        <v>0.015219337511190688</v>
      </c>
      <c r="H37" s="57">
        <f t="shared" si="3"/>
        <v>0.15044247787610618</v>
      </c>
    </row>
    <row r="38" spans="1:9" s="16" customFormat="1" ht="31.5">
      <c r="A38" s="50"/>
      <c r="B38" s="49" t="s">
        <v>96</v>
      </c>
      <c r="C38" s="111" t="s">
        <v>164</v>
      </c>
      <c r="D38" s="154">
        <v>4.7</v>
      </c>
      <c r="E38" s="154">
        <v>2.5</v>
      </c>
      <c r="F38" s="154">
        <v>1.7</v>
      </c>
      <c r="G38" s="150">
        <f t="shared" si="2"/>
        <v>0.36170212765957444</v>
      </c>
      <c r="H38" s="57">
        <f t="shared" si="3"/>
        <v>0.6799999999999999</v>
      </c>
      <c r="I38" s="42"/>
    </row>
    <row r="39" spans="1:9" s="16" customFormat="1" ht="53.25" customHeight="1">
      <c r="A39" s="50"/>
      <c r="B39" s="49" t="s">
        <v>162</v>
      </c>
      <c r="C39" s="111" t="s">
        <v>207</v>
      </c>
      <c r="D39" s="154">
        <v>40</v>
      </c>
      <c r="E39" s="154">
        <v>7</v>
      </c>
      <c r="F39" s="154">
        <v>0</v>
      </c>
      <c r="G39" s="150">
        <f t="shared" si="2"/>
        <v>0</v>
      </c>
      <c r="H39" s="57">
        <f t="shared" si="3"/>
        <v>0</v>
      </c>
      <c r="I39" s="42"/>
    </row>
    <row r="40" spans="1:9" s="16" customFormat="1" ht="51" customHeight="1">
      <c r="A40" s="50"/>
      <c r="B40" s="49" t="s">
        <v>260</v>
      </c>
      <c r="C40" s="111" t="s">
        <v>259</v>
      </c>
      <c r="D40" s="154">
        <v>67</v>
      </c>
      <c r="E40" s="154">
        <v>1.8</v>
      </c>
      <c r="F40" s="154">
        <v>0</v>
      </c>
      <c r="G40" s="150">
        <f t="shared" si="2"/>
        <v>0</v>
      </c>
      <c r="H40" s="57">
        <f t="shared" si="3"/>
        <v>0</v>
      </c>
      <c r="I40" s="42"/>
    </row>
    <row r="41" spans="1:9" s="16" customFormat="1" ht="51" customHeight="1" hidden="1">
      <c r="A41" s="50"/>
      <c r="B41" s="49" t="s">
        <v>282</v>
      </c>
      <c r="C41" s="111" t="s">
        <v>235</v>
      </c>
      <c r="D41" s="61">
        <v>0</v>
      </c>
      <c r="E41" s="155">
        <v>0</v>
      </c>
      <c r="F41" s="154">
        <v>0</v>
      </c>
      <c r="G41" s="150" t="e">
        <f t="shared" si="2"/>
        <v>#DIV/0!</v>
      </c>
      <c r="H41" s="57" t="e">
        <f t="shared" si="3"/>
        <v>#DIV/0!</v>
      </c>
      <c r="I41" s="42"/>
    </row>
    <row r="42" spans="1:8" ht="25.5" customHeight="1">
      <c r="A42" s="59" t="s">
        <v>93</v>
      </c>
      <c r="B42" s="54" t="s">
        <v>88</v>
      </c>
      <c r="C42" s="108"/>
      <c r="D42" s="149">
        <f>D43</f>
        <v>207.3</v>
      </c>
      <c r="E42" s="149">
        <f>E43</f>
        <v>51.8</v>
      </c>
      <c r="F42" s="149">
        <f>F43</f>
        <v>31.3</v>
      </c>
      <c r="G42" s="150">
        <f t="shared" si="2"/>
        <v>0.15098890496864448</v>
      </c>
      <c r="H42" s="57">
        <f t="shared" si="3"/>
        <v>0.6042471042471043</v>
      </c>
    </row>
    <row r="43" spans="1:8" ht="47.25">
      <c r="A43" s="55" t="s">
        <v>94</v>
      </c>
      <c r="B43" s="58" t="s">
        <v>140</v>
      </c>
      <c r="C43" s="107" t="s">
        <v>481</v>
      </c>
      <c r="D43" s="151">
        <v>207.3</v>
      </c>
      <c r="E43" s="151">
        <v>51.8</v>
      </c>
      <c r="F43" s="151">
        <v>31.3</v>
      </c>
      <c r="G43" s="150">
        <f t="shared" si="2"/>
        <v>0.15098890496864448</v>
      </c>
      <c r="H43" s="57">
        <f t="shared" si="3"/>
        <v>0.6042471042471043</v>
      </c>
    </row>
    <row r="44" spans="1:8" ht="31.5" hidden="1">
      <c r="A44" s="59" t="s">
        <v>62</v>
      </c>
      <c r="B44" s="54" t="s">
        <v>30</v>
      </c>
      <c r="C44" s="108"/>
      <c r="D44" s="149">
        <f aca="true" t="shared" si="4" ref="D44:F45">D45</f>
        <v>0</v>
      </c>
      <c r="E44" s="149">
        <f t="shared" si="4"/>
        <v>0</v>
      </c>
      <c r="F44" s="149">
        <f t="shared" si="4"/>
        <v>0</v>
      </c>
      <c r="G44" s="150" t="e">
        <f t="shared" si="2"/>
        <v>#DIV/0!</v>
      </c>
      <c r="H44" s="57" t="e">
        <f t="shared" si="3"/>
        <v>#DIV/0!</v>
      </c>
    </row>
    <row r="45" spans="1:8" ht="31.5" hidden="1">
      <c r="A45" s="55" t="s">
        <v>95</v>
      </c>
      <c r="B45" s="58" t="s">
        <v>90</v>
      </c>
      <c r="C45" s="107"/>
      <c r="D45" s="151">
        <f t="shared" si="4"/>
        <v>0</v>
      </c>
      <c r="E45" s="151">
        <f t="shared" si="4"/>
        <v>0</v>
      </c>
      <c r="F45" s="151">
        <f t="shared" si="4"/>
        <v>0</v>
      </c>
      <c r="G45" s="150" t="e">
        <f t="shared" si="2"/>
        <v>#DIV/0!</v>
      </c>
      <c r="H45" s="57" t="e">
        <f t="shared" si="3"/>
        <v>#DIV/0!</v>
      </c>
    </row>
    <row r="46" spans="1:9" s="16" customFormat="1" ht="47.25" hidden="1">
      <c r="A46" s="50"/>
      <c r="B46" s="49" t="s">
        <v>286</v>
      </c>
      <c r="C46" s="111" t="s">
        <v>285</v>
      </c>
      <c r="D46" s="154">
        <v>0</v>
      </c>
      <c r="E46" s="154">
        <v>0</v>
      </c>
      <c r="F46" s="154">
        <v>0</v>
      </c>
      <c r="G46" s="150" t="e">
        <f t="shared" si="2"/>
        <v>#DIV/0!</v>
      </c>
      <c r="H46" s="57" t="e">
        <f t="shared" si="3"/>
        <v>#DIV/0!</v>
      </c>
      <c r="I46" s="42"/>
    </row>
    <row r="47" spans="1:9" s="16" customFormat="1" ht="31.5">
      <c r="A47" s="59" t="s">
        <v>63</v>
      </c>
      <c r="B47" s="54" t="s">
        <v>31</v>
      </c>
      <c r="C47" s="108"/>
      <c r="D47" s="149">
        <f>D48</f>
        <v>58</v>
      </c>
      <c r="E47" s="149">
        <f>E48</f>
        <v>8.8</v>
      </c>
      <c r="F47" s="149">
        <f>F48</f>
        <v>0</v>
      </c>
      <c r="G47" s="150">
        <f t="shared" si="2"/>
        <v>0</v>
      </c>
      <c r="H47" s="57">
        <f t="shared" si="3"/>
        <v>0</v>
      </c>
      <c r="I47" s="42"/>
    </row>
    <row r="48" spans="1:9" s="16" customFormat="1" ht="31.5" customHeight="1">
      <c r="A48" s="69" t="s">
        <v>64</v>
      </c>
      <c r="B48" s="80" t="s">
        <v>105</v>
      </c>
      <c r="C48" s="107"/>
      <c r="D48" s="151">
        <f>D49+D50</f>
        <v>58</v>
      </c>
      <c r="E48" s="151">
        <f>E49+E50</f>
        <v>8.8</v>
      </c>
      <c r="F48" s="151">
        <f>F49+F50</f>
        <v>0</v>
      </c>
      <c r="G48" s="150">
        <f t="shared" si="2"/>
        <v>0</v>
      </c>
      <c r="H48" s="57">
        <f t="shared" si="3"/>
        <v>0</v>
      </c>
      <c r="I48" s="42"/>
    </row>
    <row r="49" spans="1:9" s="16" customFormat="1" ht="43.5" customHeight="1">
      <c r="A49" s="50"/>
      <c r="B49" s="74" t="s">
        <v>105</v>
      </c>
      <c r="C49" s="111" t="s">
        <v>211</v>
      </c>
      <c r="D49" s="154">
        <v>55</v>
      </c>
      <c r="E49" s="154">
        <v>8.8</v>
      </c>
      <c r="F49" s="154">
        <v>0</v>
      </c>
      <c r="G49" s="150">
        <f t="shared" si="2"/>
        <v>0</v>
      </c>
      <c r="H49" s="57">
        <f t="shared" si="3"/>
        <v>0</v>
      </c>
      <c r="I49" s="42"/>
    </row>
    <row r="50" spans="1:9" s="16" customFormat="1" ht="94.5" customHeight="1">
      <c r="A50" s="50"/>
      <c r="B50" s="74" t="s">
        <v>416</v>
      </c>
      <c r="C50" s="111" t="s">
        <v>415</v>
      </c>
      <c r="D50" s="154">
        <v>3</v>
      </c>
      <c r="E50" s="154">
        <v>0</v>
      </c>
      <c r="F50" s="61">
        <v>0</v>
      </c>
      <c r="G50" s="150">
        <f t="shared" si="2"/>
        <v>0</v>
      </c>
      <c r="H50" s="57">
        <v>0</v>
      </c>
      <c r="I50" s="42"/>
    </row>
    <row r="51" spans="1:8" ht="31.5">
      <c r="A51" s="59" t="s">
        <v>65</v>
      </c>
      <c r="B51" s="54" t="s">
        <v>32</v>
      </c>
      <c r="C51" s="108"/>
      <c r="D51" s="149">
        <f>D52</f>
        <v>3524.7</v>
      </c>
      <c r="E51" s="149">
        <f>E52</f>
        <v>515.2</v>
      </c>
      <c r="F51" s="149">
        <f>F52</f>
        <v>291.9</v>
      </c>
      <c r="G51" s="150">
        <f t="shared" si="2"/>
        <v>0.08281555877095922</v>
      </c>
      <c r="H51" s="57">
        <f t="shared" si="3"/>
        <v>0.5665760869565216</v>
      </c>
    </row>
    <row r="52" spans="1:8" ht="18.75">
      <c r="A52" s="55" t="s">
        <v>35</v>
      </c>
      <c r="B52" s="58" t="s">
        <v>36</v>
      </c>
      <c r="C52" s="107"/>
      <c r="D52" s="151">
        <f>D53+D72</f>
        <v>3524.7</v>
      </c>
      <c r="E52" s="151">
        <f>E53+E72</f>
        <v>515.2</v>
      </c>
      <c r="F52" s="151">
        <f>F53+F72</f>
        <v>291.9</v>
      </c>
      <c r="G52" s="150">
        <f t="shared" si="2"/>
        <v>0.08281555877095922</v>
      </c>
      <c r="H52" s="57">
        <f t="shared" si="3"/>
        <v>0.5665760869565216</v>
      </c>
    </row>
    <row r="53" spans="1:8" ht="63">
      <c r="A53" s="55"/>
      <c r="B53" s="49" t="s">
        <v>387</v>
      </c>
      <c r="C53" s="111" t="s">
        <v>414</v>
      </c>
      <c r="D53" s="151">
        <f>D54+D55+D56+D57+D58+D59+D61+D62+D63+D67+D69+D71+D64+D65+D66+D60+D68+D70</f>
        <v>3485.7</v>
      </c>
      <c r="E53" s="151">
        <f>E54+E55+E56+E57+E58+E59+E61+E62+E63+E67+E69+E71+E64+E65+E66+E60+E68+E70</f>
        <v>515.2</v>
      </c>
      <c r="F53" s="151">
        <f>F54+F55+F56+F57+F58+F59+F61+F62+F63+F67+F69+F71+F64+F65+F66+F60+F68+F70</f>
        <v>291.9</v>
      </c>
      <c r="G53" s="150">
        <f t="shared" si="2"/>
        <v>0.0837421464842069</v>
      </c>
      <c r="H53" s="57">
        <f t="shared" si="3"/>
        <v>0.5665760869565216</v>
      </c>
    </row>
    <row r="54" spans="1:8" ht="31.5">
      <c r="A54" s="55"/>
      <c r="B54" s="49" t="s">
        <v>391</v>
      </c>
      <c r="C54" s="156" t="s">
        <v>390</v>
      </c>
      <c r="D54" s="157">
        <v>13.7</v>
      </c>
      <c r="E54" s="158">
        <v>0</v>
      </c>
      <c r="F54" s="159">
        <v>0</v>
      </c>
      <c r="G54" s="150">
        <f t="shared" si="2"/>
        <v>0</v>
      </c>
      <c r="H54" s="57">
        <v>0</v>
      </c>
    </row>
    <row r="55" spans="1:8" ht="31.5">
      <c r="A55" s="55"/>
      <c r="B55" s="49" t="s">
        <v>393</v>
      </c>
      <c r="C55" s="156" t="s">
        <v>392</v>
      </c>
      <c r="D55" s="157">
        <v>37.5</v>
      </c>
      <c r="E55" s="158">
        <v>6.6</v>
      </c>
      <c r="F55" s="159">
        <v>0</v>
      </c>
      <c r="G55" s="150">
        <f t="shared" si="2"/>
        <v>0</v>
      </c>
      <c r="H55" s="57">
        <f t="shared" si="3"/>
        <v>0</v>
      </c>
    </row>
    <row r="56" spans="1:8" ht="31.5">
      <c r="A56" s="55"/>
      <c r="B56" s="49" t="s">
        <v>418</v>
      </c>
      <c r="C56" s="156" t="s">
        <v>417</v>
      </c>
      <c r="D56" s="157">
        <v>150</v>
      </c>
      <c r="E56" s="158">
        <v>133.4</v>
      </c>
      <c r="F56" s="159">
        <v>39.8</v>
      </c>
      <c r="G56" s="150">
        <f t="shared" si="2"/>
        <v>0.2653333333333333</v>
      </c>
      <c r="H56" s="57">
        <f t="shared" si="3"/>
        <v>0.2983508245877061</v>
      </c>
    </row>
    <row r="57" spans="1:8" ht="31.5">
      <c r="A57" s="55"/>
      <c r="B57" s="49" t="s">
        <v>456</v>
      </c>
      <c r="C57" s="156" t="s">
        <v>455</v>
      </c>
      <c r="D57" s="157">
        <v>20</v>
      </c>
      <c r="E57" s="158">
        <v>0</v>
      </c>
      <c r="F57" s="159">
        <v>0</v>
      </c>
      <c r="G57" s="150">
        <f t="shared" si="2"/>
        <v>0</v>
      </c>
      <c r="H57" s="57">
        <v>0</v>
      </c>
    </row>
    <row r="58" spans="1:8" ht="31.5">
      <c r="A58" s="55"/>
      <c r="B58" s="49" t="s">
        <v>453</v>
      </c>
      <c r="C58" s="156" t="s">
        <v>451</v>
      </c>
      <c r="D58" s="157">
        <v>20</v>
      </c>
      <c r="E58" s="158">
        <v>0</v>
      </c>
      <c r="F58" s="159">
        <v>0</v>
      </c>
      <c r="G58" s="150">
        <f t="shared" si="2"/>
        <v>0</v>
      </c>
      <c r="H58" s="57">
        <v>0</v>
      </c>
    </row>
    <row r="59" spans="1:8" ht="18.75">
      <c r="A59" s="55"/>
      <c r="B59" s="49" t="s">
        <v>420</v>
      </c>
      <c r="C59" s="156" t="s">
        <v>419</v>
      </c>
      <c r="D59" s="157">
        <v>20</v>
      </c>
      <c r="E59" s="158">
        <v>0.4</v>
      </c>
      <c r="F59" s="159">
        <v>0</v>
      </c>
      <c r="G59" s="150">
        <f t="shared" si="2"/>
        <v>0</v>
      </c>
      <c r="H59" s="57">
        <f t="shared" si="3"/>
        <v>0</v>
      </c>
    </row>
    <row r="60" spans="1:8" ht="31.5">
      <c r="A60" s="55"/>
      <c r="B60" s="49" t="s">
        <v>397</v>
      </c>
      <c r="C60" s="156" t="s">
        <v>396</v>
      </c>
      <c r="D60" s="157">
        <v>2000</v>
      </c>
      <c r="E60" s="158">
        <v>0</v>
      </c>
      <c r="F60" s="159">
        <v>0</v>
      </c>
      <c r="G60" s="150">
        <f t="shared" si="2"/>
        <v>0</v>
      </c>
      <c r="H60" s="57">
        <v>0</v>
      </c>
    </row>
    <row r="61" spans="1:8" ht="31.5">
      <c r="A61" s="55"/>
      <c r="B61" s="49" t="s">
        <v>399</v>
      </c>
      <c r="C61" s="156" t="s">
        <v>398</v>
      </c>
      <c r="D61" s="157">
        <v>140</v>
      </c>
      <c r="E61" s="158">
        <v>134</v>
      </c>
      <c r="F61" s="159">
        <v>83.5</v>
      </c>
      <c r="G61" s="150">
        <f t="shared" si="2"/>
        <v>0.5964285714285714</v>
      </c>
      <c r="H61" s="57">
        <f t="shared" si="3"/>
        <v>0.6231343283582089</v>
      </c>
    </row>
    <row r="62" spans="1:9" s="16" customFormat="1" ht="31.5">
      <c r="A62" s="50"/>
      <c r="B62" s="49" t="s">
        <v>405</v>
      </c>
      <c r="C62" s="156" t="s">
        <v>404</v>
      </c>
      <c r="D62" s="157">
        <v>564</v>
      </c>
      <c r="E62" s="158">
        <v>168.6</v>
      </c>
      <c r="F62" s="159">
        <v>168.6</v>
      </c>
      <c r="G62" s="150">
        <f t="shared" si="2"/>
        <v>0.298936170212766</v>
      </c>
      <c r="H62" s="57">
        <f t="shared" si="3"/>
        <v>1</v>
      </c>
      <c r="I62" s="42"/>
    </row>
    <row r="63" spans="1:9" s="16" customFormat="1" ht="33.75" customHeight="1">
      <c r="A63" s="50"/>
      <c r="B63" s="49" t="s">
        <v>421</v>
      </c>
      <c r="C63" s="156" t="s">
        <v>422</v>
      </c>
      <c r="D63" s="157">
        <v>23</v>
      </c>
      <c r="E63" s="158">
        <v>0</v>
      </c>
      <c r="F63" s="159">
        <v>0</v>
      </c>
      <c r="G63" s="150">
        <f t="shared" si="2"/>
        <v>0</v>
      </c>
      <c r="H63" s="57">
        <v>0</v>
      </c>
      <c r="I63" s="42"/>
    </row>
    <row r="64" spans="1:9" s="16" customFormat="1" ht="33.75" customHeight="1">
      <c r="A64" s="50"/>
      <c r="B64" s="49" t="s">
        <v>493</v>
      </c>
      <c r="C64" s="156" t="s">
        <v>492</v>
      </c>
      <c r="D64" s="157">
        <v>18</v>
      </c>
      <c r="E64" s="158">
        <v>10</v>
      </c>
      <c r="F64" s="159">
        <v>0</v>
      </c>
      <c r="G64" s="150">
        <f t="shared" si="2"/>
        <v>0</v>
      </c>
      <c r="H64" s="57">
        <f t="shared" si="3"/>
        <v>0</v>
      </c>
      <c r="I64" s="42"/>
    </row>
    <row r="65" spans="1:9" s="16" customFormat="1" ht="33.75" customHeight="1">
      <c r="A65" s="50"/>
      <c r="B65" s="49" t="s">
        <v>423</v>
      </c>
      <c r="C65" s="156" t="s">
        <v>424</v>
      </c>
      <c r="D65" s="157">
        <v>58</v>
      </c>
      <c r="E65" s="158">
        <v>50</v>
      </c>
      <c r="F65" s="159">
        <v>0</v>
      </c>
      <c r="G65" s="150">
        <f t="shared" si="2"/>
        <v>0</v>
      </c>
      <c r="H65" s="57">
        <f t="shared" si="3"/>
        <v>0</v>
      </c>
      <c r="I65" s="42"/>
    </row>
    <row r="66" spans="1:9" s="16" customFormat="1" ht="33.75" customHeight="1">
      <c r="A66" s="50"/>
      <c r="B66" s="49" t="s">
        <v>413</v>
      </c>
      <c r="C66" s="156" t="s">
        <v>412</v>
      </c>
      <c r="D66" s="157">
        <v>40</v>
      </c>
      <c r="E66" s="158">
        <v>10</v>
      </c>
      <c r="F66" s="159">
        <v>0</v>
      </c>
      <c r="G66" s="150">
        <f t="shared" si="2"/>
        <v>0</v>
      </c>
      <c r="H66" s="57">
        <f t="shared" si="3"/>
        <v>0</v>
      </c>
      <c r="I66" s="42"/>
    </row>
    <row r="67" spans="1:9" s="16" customFormat="1" ht="65.25" customHeight="1">
      <c r="A67" s="50"/>
      <c r="B67" s="49" t="s">
        <v>426</v>
      </c>
      <c r="C67" s="156" t="s">
        <v>425</v>
      </c>
      <c r="D67" s="157">
        <v>12.5</v>
      </c>
      <c r="E67" s="158">
        <v>2.2</v>
      </c>
      <c r="F67" s="159">
        <v>0</v>
      </c>
      <c r="G67" s="150">
        <f t="shared" si="2"/>
        <v>0</v>
      </c>
      <c r="H67" s="57">
        <f t="shared" si="3"/>
        <v>0</v>
      </c>
      <c r="I67" s="42"/>
    </row>
    <row r="68" spans="1:9" s="16" customFormat="1" ht="66" customHeight="1">
      <c r="A68" s="50"/>
      <c r="B68" s="49" t="s">
        <v>428</v>
      </c>
      <c r="C68" s="156" t="s">
        <v>427</v>
      </c>
      <c r="D68" s="157">
        <v>15</v>
      </c>
      <c r="E68" s="158">
        <v>0</v>
      </c>
      <c r="F68" s="159">
        <v>0</v>
      </c>
      <c r="G68" s="150">
        <f t="shared" si="2"/>
        <v>0</v>
      </c>
      <c r="H68" s="57">
        <v>0</v>
      </c>
      <c r="I68" s="42"/>
    </row>
    <row r="69" spans="1:9" s="16" customFormat="1" ht="33" customHeight="1">
      <c r="A69" s="50"/>
      <c r="B69" s="49" t="s">
        <v>449</v>
      </c>
      <c r="C69" s="156" t="s">
        <v>447</v>
      </c>
      <c r="D69" s="157">
        <v>300</v>
      </c>
      <c r="E69" s="158">
        <v>0</v>
      </c>
      <c r="F69" s="159">
        <v>0</v>
      </c>
      <c r="G69" s="150">
        <f t="shared" si="2"/>
        <v>0</v>
      </c>
      <c r="H69" s="57">
        <v>0</v>
      </c>
      <c r="I69" s="42"/>
    </row>
    <row r="70" spans="1:9" s="16" customFormat="1" ht="33" customHeight="1">
      <c r="A70" s="50"/>
      <c r="B70" s="49" t="s">
        <v>531</v>
      </c>
      <c r="C70" s="156" t="s">
        <v>530</v>
      </c>
      <c r="D70" s="157">
        <v>4</v>
      </c>
      <c r="E70" s="158">
        <v>0</v>
      </c>
      <c r="F70" s="159">
        <v>0</v>
      </c>
      <c r="G70" s="150">
        <f t="shared" si="2"/>
        <v>0</v>
      </c>
      <c r="H70" s="57">
        <v>0</v>
      </c>
      <c r="I70" s="42"/>
    </row>
    <row r="71" spans="1:9" s="16" customFormat="1" ht="35.25" customHeight="1">
      <c r="A71" s="50"/>
      <c r="B71" s="49" t="s">
        <v>450</v>
      </c>
      <c r="C71" s="156" t="s">
        <v>448</v>
      </c>
      <c r="D71" s="157">
        <v>50</v>
      </c>
      <c r="E71" s="158">
        <v>0</v>
      </c>
      <c r="F71" s="159">
        <v>0</v>
      </c>
      <c r="G71" s="150">
        <f t="shared" si="2"/>
        <v>0</v>
      </c>
      <c r="H71" s="57">
        <v>0</v>
      </c>
      <c r="I71" s="42"/>
    </row>
    <row r="72" spans="1:9" s="16" customFormat="1" ht="66.75" customHeight="1">
      <c r="A72" s="50"/>
      <c r="B72" s="58" t="s">
        <v>489</v>
      </c>
      <c r="C72" s="156">
        <v>958060000</v>
      </c>
      <c r="D72" s="157">
        <f>D73+D74</f>
        <v>39</v>
      </c>
      <c r="E72" s="157">
        <f>E73+E74</f>
        <v>0</v>
      </c>
      <c r="F72" s="157">
        <f>F73+F74</f>
        <v>0</v>
      </c>
      <c r="G72" s="150">
        <f t="shared" si="2"/>
        <v>0</v>
      </c>
      <c r="H72" s="57">
        <v>0</v>
      </c>
      <c r="I72" s="42"/>
    </row>
    <row r="73" spans="1:9" s="16" customFormat="1" ht="147.75" customHeight="1">
      <c r="A73" s="50"/>
      <c r="B73" s="49" t="s">
        <v>468</v>
      </c>
      <c r="C73" s="160" t="s">
        <v>490</v>
      </c>
      <c r="D73" s="157">
        <v>30</v>
      </c>
      <c r="E73" s="158">
        <v>0</v>
      </c>
      <c r="F73" s="159">
        <v>0</v>
      </c>
      <c r="G73" s="150">
        <f t="shared" si="2"/>
        <v>0</v>
      </c>
      <c r="H73" s="57">
        <v>0</v>
      </c>
      <c r="I73" s="42"/>
    </row>
    <row r="74" spans="1:9" s="16" customFormat="1" ht="129" customHeight="1">
      <c r="A74" s="50"/>
      <c r="B74" s="49" t="s">
        <v>469</v>
      </c>
      <c r="C74" s="160" t="s">
        <v>491</v>
      </c>
      <c r="D74" s="157">
        <v>9</v>
      </c>
      <c r="E74" s="158">
        <v>0</v>
      </c>
      <c r="F74" s="159">
        <v>0</v>
      </c>
      <c r="G74" s="150">
        <f t="shared" si="2"/>
        <v>0</v>
      </c>
      <c r="H74" s="57">
        <v>0</v>
      </c>
      <c r="I74" s="42"/>
    </row>
    <row r="75" spans="1:8" ht="37.5" customHeight="1" hidden="1">
      <c r="A75" s="78" t="s">
        <v>108</v>
      </c>
      <c r="B75" s="79" t="s">
        <v>106</v>
      </c>
      <c r="C75" s="115"/>
      <c r="D75" s="151">
        <f aca="true" t="shared" si="5" ref="D75:F76">D76</f>
        <v>0</v>
      </c>
      <c r="E75" s="151">
        <f t="shared" si="5"/>
        <v>0</v>
      </c>
      <c r="F75" s="151">
        <f t="shared" si="5"/>
        <v>0</v>
      </c>
      <c r="G75" s="150" t="e">
        <f t="shared" si="2"/>
        <v>#DIV/0!</v>
      </c>
      <c r="H75" s="57" t="e">
        <f t="shared" si="3"/>
        <v>#DIV/0!</v>
      </c>
    </row>
    <row r="76" spans="1:8" ht="33.75" customHeight="1" hidden="1">
      <c r="A76" s="69" t="s">
        <v>102</v>
      </c>
      <c r="B76" s="80" t="s">
        <v>109</v>
      </c>
      <c r="C76" s="112"/>
      <c r="D76" s="151">
        <f t="shared" si="5"/>
        <v>0</v>
      </c>
      <c r="E76" s="151">
        <f t="shared" si="5"/>
        <v>0</v>
      </c>
      <c r="F76" s="151">
        <f t="shared" si="5"/>
        <v>0</v>
      </c>
      <c r="G76" s="150" t="e">
        <f t="shared" si="2"/>
        <v>#DIV/0!</v>
      </c>
      <c r="H76" s="57" t="e">
        <f t="shared" si="3"/>
        <v>#DIV/0!</v>
      </c>
    </row>
    <row r="77" spans="1:9" s="16" customFormat="1" ht="30.75" customHeight="1" hidden="1">
      <c r="A77" s="50"/>
      <c r="B77" s="49" t="s">
        <v>175</v>
      </c>
      <c r="C77" s="111" t="s">
        <v>170</v>
      </c>
      <c r="D77" s="154">
        <v>0</v>
      </c>
      <c r="E77" s="154">
        <v>0</v>
      </c>
      <c r="F77" s="154">
        <v>0</v>
      </c>
      <c r="G77" s="150" t="e">
        <f t="shared" si="2"/>
        <v>#DIV/0!</v>
      </c>
      <c r="H77" s="57" t="e">
        <f t="shared" si="3"/>
        <v>#DIV/0!</v>
      </c>
      <c r="I77" s="42"/>
    </row>
    <row r="78" spans="1:8" ht="17.25" customHeight="1" hidden="1">
      <c r="A78" s="59" t="s">
        <v>37</v>
      </c>
      <c r="B78" s="54" t="s">
        <v>38</v>
      </c>
      <c r="C78" s="108"/>
      <c r="D78" s="149">
        <f aca="true" t="shared" si="6" ref="D78:F79">D79</f>
        <v>0</v>
      </c>
      <c r="E78" s="149">
        <f t="shared" si="6"/>
        <v>0</v>
      </c>
      <c r="F78" s="149">
        <f t="shared" si="6"/>
        <v>0</v>
      </c>
      <c r="G78" s="150" t="e">
        <f t="shared" si="2"/>
        <v>#DIV/0!</v>
      </c>
      <c r="H78" s="57" t="e">
        <f t="shared" si="3"/>
        <v>#DIV/0!</v>
      </c>
    </row>
    <row r="79" spans="1:8" ht="18" customHeight="1" hidden="1">
      <c r="A79" s="55" t="s">
        <v>41</v>
      </c>
      <c r="B79" s="58" t="s">
        <v>42</v>
      </c>
      <c r="C79" s="107"/>
      <c r="D79" s="151">
        <f t="shared" si="6"/>
        <v>0</v>
      </c>
      <c r="E79" s="151">
        <f t="shared" si="6"/>
        <v>0</v>
      </c>
      <c r="F79" s="151">
        <f t="shared" si="6"/>
        <v>0</v>
      </c>
      <c r="G79" s="150" t="e">
        <f t="shared" si="2"/>
        <v>#DIV/0!</v>
      </c>
      <c r="H79" s="57" t="e">
        <f t="shared" si="3"/>
        <v>#DIV/0!</v>
      </c>
    </row>
    <row r="80" spans="1:9" s="16" customFormat="1" ht="30.75" customHeight="1" hidden="1">
      <c r="A80" s="50"/>
      <c r="B80" s="49" t="s">
        <v>171</v>
      </c>
      <c r="C80" s="111" t="s">
        <v>172</v>
      </c>
      <c r="D80" s="154">
        <v>0</v>
      </c>
      <c r="E80" s="154">
        <v>0</v>
      </c>
      <c r="F80" s="154">
        <v>0</v>
      </c>
      <c r="G80" s="150" t="e">
        <f t="shared" si="2"/>
        <v>#DIV/0!</v>
      </c>
      <c r="H80" s="57" t="e">
        <f t="shared" si="3"/>
        <v>#DIV/0!</v>
      </c>
      <c r="I80" s="42"/>
    </row>
    <row r="81" spans="1:9" s="16" customFormat="1" ht="30.75" customHeight="1">
      <c r="A81" s="59" t="s">
        <v>48</v>
      </c>
      <c r="B81" s="54" t="s">
        <v>49</v>
      </c>
      <c r="C81" s="108"/>
      <c r="D81" s="149">
        <f>D82</f>
        <v>110.4</v>
      </c>
      <c r="E81" s="149">
        <f>E82</f>
        <v>27.6</v>
      </c>
      <c r="F81" s="149">
        <f>F82</f>
        <v>18.4</v>
      </c>
      <c r="G81" s="150">
        <f t="shared" si="2"/>
        <v>0.16666666666666666</v>
      </c>
      <c r="H81" s="57">
        <f t="shared" si="3"/>
        <v>0.6666666666666666</v>
      </c>
      <c r="I81" s="42"/>
    </row>
    <row r="82" spans="1:9" s="16" customFormat="1" ht="24" customHeight="1">
      <c r="A82" s="55">
        <v>1001</v>
      </c>
      <c r="B82" s="58" t="s">
        <v>146</v>
      </c>
      <c r="C82" s="107" t="s">
        <v>195</v>
      </c>
      <c r="D82" s="151">
        <v>110.4</v>
      </c>
      <c r="E82" s="151">
        <v>27.6</v>
      </c>
      <c r="F82" s="151">
        <v>18.4</v>
      </c>
      <c r="G82" s="150">
        <f t="shared" si="2"/>
        <v>0.16666666666666666</v>
      </c>
      <c r="H82" s="57">
        <f t="shared" si="3"/>
        <v>0.6666666666666666</v>
      </c>
      <c r="I82" s="42"/>
    </row>
    <row r="83" spans="1:8" ht="31.5">
      <c r="A83" s="59"/>
      <c r="B83" s="54" t="s">
        <v>84</v>
      </c>
      <c r="C83" s="108"/>
      <c r="D83" s="149">
        <f>D84</f>
        <v>430</v>
      </c>
      <c r="E83" s="149">
        <f>E84</f>
        <v>105.3</v>
      </c>
      <c r="F83" s="149">
        <f>F84</f>
        <v>0</v>
      </c>
      <c r="G83" s="150">
        <f t="shared" si="2"/>
        <v>0</v>
      </c>
      <c r="H83" s="57">
        <f t="shared" si="3"/>
        <v>0</v>
      </c>
    </row>
    <row r="84" spans="1:9" s="16" customFormat="1" ht="31.5">
      <c r="A84" s="50"/>
      <c r="B84" s="49" t="s">
        <v>85</v>
      </c>
      <c r="C84" s="111" t="s">
        <v>156</v>
      </c>
      <c r="D84" s="154">
        <v>430</v>
      </c>
      <c r="E84" s="154">
        <v>105.3</v>
      </c>
      <c r="F84" s="154">
        <v>0</v>
      </c>
      <c r="G84" s="150">
        <f t="shared" si="2"/>
        <v>0</v>
      </c>
      <c r="H84" s="57">
        <f t="shared" si="3"/>
        <v>0</v>
      </c>
      <c r="I84" s="42"/>
    </row>
    <row r="85" spans="1:8" ht="22.5" customHeight="1">
      <c r="A85" s="55"/>
      <c r="B85" s="54" t="s">
        <v>55</v>
      </c>
      <c r="C85" s="59"/>
      <c r="D85" s="149">
        <f>D32+D42+D47+D51+D75+D81+D83</f>
        <v>7111.4</v>
      </c>
      <c r="E85" s="149">
        <f>E32+E42+E47+E51+E75+E81+E83</f>
        <v>1419.9999999999998</v>
      </c>
      <c r="F85" s="149">
        <f>F32+F42+F47+F51+F75+F81+F83</f>
        <v>925.5</v>
      </c>
      <c r="G85" s="150">
        <f t="shared" si="2"/>
        <v>0.1301431504345136</v>
      </c>
      <c r="H85" s="57">
        <f t="shared" si="3"/>
        <v>0.6517605633802818</v>
      </c>
    </row>
    <row r="86" spans="1:8" ht="18.75">
      <c r="A86" s="121"/>
      <c r="B86" s="58" t="s">
        <v>70</v>
      </c>
      <c r="C86" s="107"/>
      <c r="D86" s="161">
        <f>D83</f>
        <v>430</v>
      </c>
      <c r="E86" s="161">
        <f>E83</f>
        <v>105.3</v>
      </c>
      <c r="F86" s="161">
        <f>F83</f>
        <v>0</v>
      </c>
      <c r="G86" s="150">
        <f t="shared" si="2"/>
        <v>0</v>
      </c>
      <c r="H86" s="57">
        <f t="shared" si="3"/>
        <v>0</v>
      </c>
    </row>
    <row r="89" spans="2:6" ht="18">
      <c r="B89" s="86" t="s">
        <v>281</v>
      </c>
      <c r="C89" s="6"/>
      <c r="F89" s="163">
        <v>2814.4</v>
      </c>
    </row>
    <row r="90" spans="2:3" ht="18">
      <c r="B90" s="86"/>
      <c r="C90" s="6"/>
    </row>
    <row r="91" spans="2:3" ht="18" hidden="1">
      <c r="B91" s="86" t="s">
        <v>71</v>
      </c>
      <c r="C91" s="6"/>
    </row>
    <row r="92" spans="2:3" ht="18" hidden="1">
      <c r="B92" s="86" t="s">
        <v>72</v>
      </c>
      <c r="C92" s="6"/>
    </row>
    <row r="93" spans="2:3" ht="18" hidden="1">
      <c r="B93" s="86"/>
      <c r="C93" s="6"/>
    </row>
    <row r="94" spans="2:3" ht="18" hidden="1">
      <c r="B94" s="86" t="s">
        <v>73</v>
      </c>
      <c r="C94" s="6"/>
    </row>
    <row r="95" spans="2:3" ht="18" hidden="1">
      <c r="B95" s="86" t="s">
        <v>74</v>
      </c>
      <c r="C95" s="6"/>
    </row>
    <row r="96" spans="2:3" ht="18" hidden="1">
      <c r="B96" s="86"/>
      <c r="C96" s="6"/>
    </row>
    <row r="97" spans="2:3" ht="18" hidden="1">
      <c r="B97" s="86" t="s">
        <v>75</v>
      </c>
      <c r="C97" s="6"/>
    </row>
    <row r="98" spans="2:3" ht="18" hidden="1">
      <c r="B98" s="86" t="s">
        <v>76</v>
      </c>
      <c r="C98" s="6"/>
    </row>
    <row r="99" spans="2:3" ht="18" hidden="1">
      <c r="B99" s="86"/>
      <c r="C99" s="6"/>
    </row>
    <row r="100" spans="2:3" ht="18" hidden="1">
      <c r="B100" s="86" t="s">
        <v>77</v>
      </c>
      <c r="C100" s="6"/>
    </row>
    <row r="101" spans="2:3" ht="18" hidden="1">
      <c r="B101" s="86" t="s">
        <v>78</v>
      </c>
      <c r="C101" s="6"/>
    </row>
    <row r="102" ht="18" hidden="1"/>
    <row r="104" spans="2:8" ht="18">
      <c r="B104" s="86" t="s">
        <v>79</v>
      </c>
      <c r="C104" s="6"/>
      <c r="F104" s="164">
        <f>F89+F27-F85</f>
        <v>4037.7</v>
      </c>
      <c r="H104" s="84"/>
    </row>
    <row r="107" spans="2:3" ht="18">
      <c r="B107" s="86" t="s">
        <v>80</v>
      </c>
      <c r="C107" s="6"/>
    </row>
    <row r="108" spans="2:3" ht="18">
      <c r="B108" s="86" t="s">
        <v>81</v>
      </c>
      <c r="C108" s="6"/>
    </row>
    <row r="109" spans="2:3" ht="18">
      <c r="B109" s="86" t="s">
        <v>82</v>
      </c>
      <c r="C109" s="6"/>
    </row>
  </sheetData>
  <sheetProtection/>
  <mergeCells count="17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  <mergeCell ref="C2:C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214"/>
  <sheetViews>
    <sheetView tabSelected="1" zoomScalePageLayoutView="0" workbookViewId="0" topLeftCell="A44">
      <selection activeCell="C175" sqref="C175"/>
    </sheetView>
  </sheetViews>
  <sheetFormatPr defaultColWidth="9.140625" defaultRowHeight="12.75"/>
  <cols>
    <col min="1" max="1" width="5.8515625" style="83" customWidth="1"/>
    <col min="2" max="2" width="57.7109375" style="82" customWidth="1"/>
    <col min="3" max="3" width="14.7109375" style="85" customWidth="1"/>
    <col min="4" max="4" width="12.421875" style="85" customWidth="1"/>
    <col min="5" max="5" width="15.8515625" style="85" customWidth="1"/>
    <col min="6" max="6" width="12.8515625" style="85" customWidth="1"/>
    <col min="7" max="7" width="13.00390625" style="85" customWidth="1"/>
    <col min="8" max="8" width="9.140625" style="38" customWidth="1"/>
    <col min="9" max="16384" width="9.140625" style="30" customWidth="1"/>
  </cols>
  <sheetData>
    <row r="1" spans="1:8" s="31" customFormat="1" ht="60" customHeight="1">
      <c r="A1" s="190" t="s">
        <v>507</v>
      </c>
      <c r="B1" s="190"/>
      <c r="C1" s="190"/>
      <c r="D1" s="190"/>
      <c r="E1" s="190"/>
      <c r="F1" s="190"/>
      <c r="G1" s="190"/>
      <c r="H1" s="39"/>
    </row>
    <row r="2" spans="1:7" ht="15" customHeight="1">
      <c r="A2" s="215"/>
      <c r="B2" s="178" t="s">
        <v>2</v>
      </c>
      <c r="C2" s="177" t="s">
        <v>3</v>
      </c>
      <c r="D2" s="178" t="s">
        <v>341</v>
      </c>
      <c r="E2" s="177" t="s">
        <v>4</v>
      </c>
      <c r="F2" s="184" t="s">
        <v>268</v>
      </c>
      <c r="G2" s="184" t="s">
        <v>343</v>
      </c>
    </row>
    <row r="3" spans="1:7" ht="30" customHeight="1">
      <c r="A3" s="215"/>
      <c r="B3" s="179"/>
      <c r="C3" s="177"/>
      <c r="D3" s="179"/>
      <c r="E3" s="177"/>
      <c r="F3" s="185"/>
      <c r="G3" s="185"/>
    </row>
    <row r="4" spans="1:7" ht="18.75">
      <c r="A4" s="101"/>
      <c r="B4" s="54" t="s">
        <v>69</v>
      </c>
      <c r="C4" s="56">
        <f>C5+C6+C7+C8+C9+C10+C11+C12+C14+C15+C17+C18+C19+C20+C22+C23+C24+C26</f>
        <v>270371.7</v>
      </c>
      <c r="D4" s="56">
        <f>D5+D6+D7+D8+D9+D10+D11+D12+D14+D15+D17+D18+D19+D20+D22+D23+D24+D26</f>
        <v>57736.9</v>
      </c>
      <c r="E4" s="56">
        <f>E5+E6+E7+E8+E9+E10+E11+E12+E14+E15+E17+E18+E19+E20+E22+E23+E24+E26</f>
        <v>77564.79999999999</v>
      </c>
      <c r="F4" s="57">
        <f>E4/C4</f>
        <v>0.28688209601818526</v>
      </c>
      <c r="G4" s="57">
        <f>E4/D4</f>
        <v>1.3434181606563564</v>
      </c>
    </row>
    <row r="5" spans="1:7" ht="18.75">
      <c r="A5" s="101"/>
      <c r="B5" s="58" t="s">
        <v>321</v>
      </c>
      <c r="C5" s="52">
        <v>163800</v>
      </c>
      <c r="D5" s="52">
        <v>35575</v>
      </c>
      <c r="E5" s="52">
        <v>37512.9</v>
      </c>
      <c r="F5" s="57">
        <f aca="true" t="shared" si="0" ref="F5:F38">E5/C5</f>
        <v>0.22901648351648352</v>
      </c>
      <c r="G5" s="57">
        <f aca="true" t="shared" si="1" ref="G5:G38">E5/D5</f>
        <v>1.0544736472241742</v>
      </c>
    </row>
    <row r="6" spans="1:7" ht="31.5">
      <c r="A6" s="101"/>
      <c r="B6" s="58" t="s">
        <v>322</v>
      </c>
      <c r="C6" s="52">
        <v>100</v>
      </c>
      <c r="D6" s="52">
        <v>25</v>
      </c>
      <c r="E6" s="52">
        <v>132.4</v>
      </c>
      <c r="F6" s="57">
        <f t="shared" si="0"/>
        <v>1.324</v>
      </c>
      <c r="G6" s="57">
        <f t="shared" si="1"/>
        <v>5.296</v>
      </c>
    </row>
    <row r="7" spans="1:7" ht="31.5">
      <c r="A7" s="101"/>
      <c r="B7" s="58" t="s">
        <v>323</v>
      </c>
      <c r="C7" s="52">
        <v>12500</v>
      </c>
      <c r="D7" s="52">
        <v>3100</v>
      </c>
      <c r="E7" s="52">
        <v>2802.6</v>
      </c>
      <c r="F7" s="57">
        <f t="shared" si="0"/>
        <v>0.224208</v>
      </c>
      <c r="G7" s="57">
        <f t="shared" si="1"/>
        <v>0.9040645161290323</v>
      </c>
    </row>
    <row r="8" spans="1:7" ht="18.75">
      <c r="A8" s="101"/>
      <c r="B8" s="58" t="s">
        <v>6</v>
      </c>
      <c r="C8" s="52">
        <v>15007</v>
      </c>
      <c r="D8" s="52">
        <v>7080</v>
      </c>
      <c r="E8" s="52">
        <v>15393.1</v>
      </c>
      <c r="F8" s="57">
        <f t="shared" si="0"/>
        <v>1.0257279936029853</v>
      </c>
      <c r="G8" s="57">
        <f t="shared" si="1"/>
        <v>2.174166666666667</v>
      </c>
    </row>
    <row r="9" spans="1:7" ht="18.75">
      <c r="A9" s="101"/>
      <c r="B9" s="58" t="s">
        <v>184</v>
      </c>
      <c r="C9" s="52">
        <v>24050.4</v>
      </c>
      <c r="D9" s="52">
        <v>4698.9</v>
      </c>
      <c r="E9" s="52">
        <v>7707.3</v>
      </c>
      <c r="F9" s="57">
        <f t="shared" si="0"/>
        <v>0.320464524498553</v>
      </c>
      <c r="G9" s="57">
        <f t="shared" si="1"/>
        <v>1.6402349486049927</v>
      </c>
    </row>
    <row r="10" spans="1:7" ht="18.75">
      <c r="A10" s="101"/>
      <c r="B10" s="58" t="s">
        <v>332</v>
      </c>
      <c r="C10" s="52">
        <v>9834</v>
      </c>
      <c r="D10" s="52">
        <v>440</v>
      </c>
      <c r="E10" s="52">
        <v>1097.3</v>
      </c>
      <c r="F10" s="57">
        <f t="shared" si="0"/>
        <v>0.11158226560911125</v>
      </c>
      <c r="G10" s="57">
        <f t="shared" si="1"/>
        <v>2.493863636363636</v>
      </c>
    </row>
    <row r="11" spans="1:7" ht="18.75">
      <c r="A11" s="101"/>
      <c r="B11" s="58" t="s">
        <v>8</v>
      </c>
      <c r="C11" s="52">
        <v>28000</v>
      </c>
      <c r="D11" s="52">
        <v>3280</v>
      </c>
      <c r="E11" s="52">
        <v>4294.4</v>
      </c>
      <c r="F11" s="57">
        <f t="shared" si="0"/>
        <v>0.15337142857142855</v>
      </c>
      <c r="G11" s="57">
        <f t="shared" si="1"/>
        <v>1.3092682926829267</v>
      </c>
    </row>
    <row r="12" spans="1:7" ht="18" customHeight="1">
      <c r="A12" s="101"/>
      <c r="B12" s="58" t="s">
        <v>324</v>
      </c>
      <c r="C12" s="52">
        <v>4766</v>
      </c>
      <c r="D12" s="52">
        <v>818</v>
      </c>
      <c r="E12" s="52">
        <v>904.7</v>
      </c>
      <c r="F12" s="57">
        <f t="shared" si="0"/>
        <v>0.18982375157364667</v>
      </c>
      <c r="G12" s="57">
        <f t="shared" si="1"/>
        <v>1.1059902200488998</v>
      </c>
    </row>
    <row r="13" spans="1:7" ht="16.5" customHeight="1" hidden="1">
      <c r="A13" s="101"/>
      <c r="B13" s="58" t="s">
        <v>253</v>
      </c>
      <c r="C13" s="52"/>
      <c r="D13" s="52"/>
      <c r="E13" s="52"/>
      <c r="F13" s="57" t="e">
        <f t="shared" si="0"/>
        <v>#DIV/0!</v>
      </c>
      <c r="G13" s="57" t="e">
        <f t="shared" si="1"/>
        <v>#DIV/0!</v>
      </c>
    </row>
    <row r="14" spans="1:7" ht="31.5">
      <c r="A14" s="101"/>
      <c r="B14" s="58" t="s">
        <v>325</v>
      </c>
      <c r="C14" s="52">
        <v>6300</v>
      </c>
      <c r="D14" s="52">
        <v>1300</v>
      </c>
      <c r="E14" s="52">
        <v>896.2</v>
      </c>
      <c r="F14" s="57">
        <f t="shared" si="0"/>
        <v>0.14225396825396827</v>
      </c>
      <c r="G14" s="57">
        <f t="shared" si="1"/>
        <v>0.6893846153846154</v>
      </c>
    </row>
    <row r="15" spans="1:7" ht="30" customHeight="1">
      <c r="A15" s="101"/>
      <c r="B15" s="58" t="s">
        <v>331</v>
      </c>
      <c r="C15" s="52">
        <v>2000</v>
      </c>
      <c r="D15" s="52">
        <v>500</v>
      </c>
      <c r="E15" s="52">
        <v>566.7</v>
      </c>
      <c r="F15" s="57">
        <f t="shared" si="0"/>
        <v>0.28335000000000005</v>
      </c>
      <c r="G15" s="57">
        <f t="shared" si="1"/>
        <v>1.1334000000000002</v>
      </c>
    </row>
    <row r="16" spans="1:7" ht="18.75" customHeight="1" hidden="1">
      <c r="A16" s="101"/>
      <c r="B16" s="58" t="s">
        <v>12</v>
      </c>
      <c r="C16" s="52"/>
      <c r="D16" s="52"/>
      <c r="E16" s="52"/>
      <c r="F16" s="57" t="e">
        <f t="shared" si="0"/>
        <v>#DIV/0!</v>
      </c>
      <c r="G16" s="57" t="e">
        <f t="shared" si="1"/>
        <v>#DIV/0!</v>
      </c>
    </row>
    <row r="17" spans="1:7" ht="31.5">
      <c r="A17" s="101"/>
      <c r="B17" s="58" t="s">
        <v>316</v>
      </c>
      <c r="C17" s="52">
        <v>15</v>
      </c>
      <c r="D17" s="52">
        <v>3</v>
      </c>
      <c r="E17" s="52">
        <v>6.5</v>
      </c>
      <c r="F17" s="57">
        <f t="shared" si="0"/>
        <v>0.43333333333333335</v>
      </c>
      <c r="G17" s="57">
        <f t="shared" si="1"/>
        <v>2.1666666666666665</v>
      </c>
    </row>
    <row r="18" spans="1:7" ht="31.5" hidden="1">
      <c r="A18" s="101"/>
      <c r="B18" s="58" t="s">
        <v>317</v>
      </c>
      <c r="C18" s="52">
        <v>0</v>
      </c>
      <c r="D18" s="52">
        <v>0</v>
      </c>
      <c r="E18" s="52">
        <v>0</v>
      </c>
      <c r="F18" s="57" t="e">
        <f t="shared" si="0"/>
        <v>#DIV/0!</v>
      </c>
      <c r="G18" s="57" t="e">
        <f t="shared" si="1"/>
        <v>#DIV/0!</v>
      </c>
    </row>
    <row r="19" spans="1:7" ht="31.5">
      <c r="A19" s="101"/>
      <c r="B19" s="58" t="s">
        <v>326</v>
      </c>
      <c r="C19" s="52">
        <v>300</v>
      </c>
      <c r="D19" s="52">
        <v>75</v>
      </c>
      <c r="E19" s="52">
        <v>78.9</v>
      </c>
      <c r="F19" s="57">
        <f t="shared" si="0"/>
        <v>0.263</v>
      </c>
      <c r="G19" s="57">
        <f t="shared" si="1"/>
        <v>1.052</v>
      </c>
    </row>
    <row r="20" spans="1:7" ht="20.25" customHeight="1">
      <c r="A20" s="101"/>
      <c r="B20" s="58" t="s">
        <v>327</v>
      </c>
      <c r="C20" s="52">
        <v>660</v>
      </c>
      <c r="D20" s="52">
        <v>146</v>
      </c>
      <c r="E20" s="52">
        <v>330.6</v>
      </c>
      <c r="F20" s="57">
        <f t="shared" si="0"/>
        <v>0.500909090909091</v>
      </c>
      <c r="G20" s="57">
        <f t="shared" si="1"/>
        <v>2.264383561643836</v>
      </c>
    </row>
    <row r="21" spans="1:7" ht="27" customHeight="1" hidden="1">
      <c r="A21" s="101"/>
      <c r="B21" s="58" t="s">
        <v>15</v>
      </c>
      <c r="C21" s="52"/>
      <c r="D21" s="52"/>
      <c r="E21" s="52"/>
      <c r="F21" s="57" t="e">
        <f t="shared" si="0"/>
        <v>#DIV/0!</v>
      </c>
      <c r="G21" s="57" t="e">
        <f t="shared" si="1"/>
        <v>#DIV/0!</v>
      </c>
    </row>
    <row r="22" spans="1:7" ht="21.75" customHeight="1">
      <c r="A22" s="101"/>
      <c r="B22" s="58" t="s">
        <v>342</v>
      </c>
      <c r="C22" s="52">
        <v>0</v>
      </c>
      <c r="D22" s="52">
        <v>0</v>
      </c>
      <c r="E22" s="52">
        <v>72</v>
      </c>
      <c r="F22" s="57">
        <v>0</v>
      </c>
      <c r="G22" s="57">
        <v>0</v>
      </c>
    </row>
    <row r="23" spans="1:7" ht="31.5">
      <c r="A23" s="101"/>
      <c r="B23" s="58" t="s">
        <v>329</v>
      </c>
      <c r="C23" s="52">
        <v>1100</v>
      </c>
      <c r="D23" s="52">
        <v>250</v>
      </c>
      <c r="E23" s="52">
        <v>4818.9</v>
      </c>
      <c r="F23" s="57">
        <f t="shared" si="0"/>
        <v>4.3808181818181815</v>
      </c>
      <c r="G23" s="57">
        <f t="shared" si="1"/>
        <v>19.275599999999997</v>
      </c>
    </row>
    <row r="24" spans="1:7" ht="31.5">
      <c r="A24" s="101"/>
      <c r="B24" s="58" t="s">
        <v>330</v>
      </c>
      <c r="C24" s="52">
        <v>1939.3</v>
      </c>
      <c r="D24" s="52">
        <v>446</v>
      </c>
      <c r="E24" s="52">
        <v>950</v>
      </c>
      <c r="F24" s="57">
        <f t="shared" si="0"/>
        <v>0.4898674779559635</v>
      </c>
      <c r="G24" s="57">
        <f t="shared" si="1"/>
        <v>2.1300448430493275</v>
      </c>
    </row>
    <row r="25" spans="1:7" ht="18.75" hidden="1">
      <c r="A25" s="101"/>
      <c r="B25" s="58" t="s">
        <v>17</v>
      </c>
      <c r="C25" s="52">
        <v>1177.1</v>
      </c>
      <c r="D25" s="52">
        <v>291</v>
      </c>
      <c r="E25" s="52">
        <v>356.4</v>
      </c>
      <c r="F25" s="57">
        <f t="shared" si="0"/>
        <v>0.30277801376263697</v>
      </c>
      <c r="G25" s="57">
        <f t="shared" si="1"/>
        <v>1.224742268041237</v>
      </c>
    </row>
    <row r="26" spans="1:7" ht="18.75">
      <c r="A26" s="101"/>
      <c r="B26" s="58" t="s">
        <v>18</v>
      </c>
      <c r="C26" s="52">
        <v>0</v>
      </c>
      <c r="D26" s="52">
        <v>0</v>
      </c>
      <c r="E26" s="52">
        <v>0.3</v>
      </c>
      <c r="F26" s="57">
        <v>0</v>
      </c>
      <c r="G26" s="57">
        <v>0</v>
      </c>
    </row>
    <row r="27" spans="1:7" ht="14.25" customHeight="1" hidden="1">
      <c r="A27" s="101"/>
      <c r="B27" s="58" t="s">
        <v>284</v>
      </c>
      <c r="C27" s="52"/>
      <c r="D27" s="52"/>
      <c r="E27" s="52"/>
      <c r="F27" s="57" t="e">
        <f t="shared" si="0"/>
        <v>#DIV/0!</v>
      </c>
      <c r="G27" s="57" t="e">
        <f t="shared" si="1"/>
        <v>#DIV/0!</v>
      </c>
    </row>
    <row r="28" spans="1:12" ht="18.75">
      <c r="A28" s="101"/>
      <c r="B28" s="54" t="s">
        <v>68</v>
      </c>
      <c r="C28" s="52">
        <f>C29+C30+C32+C34+C33+C35</f>
        <v>585473.2</v>
      </c>
      <c r="D28" s="52">
        <f>D29+D30+D32+D34+D33+D35</f>
        <v>140365.7</v>
      </c>
      <c r="E28" s="52">
        <f>E29+E30+E32+E34+E33+E35</f>
        <v>122710.70000000001</v>
      </c>
      <c r="F28" s="57">
        <f t="shared" si="0"/>
        <v>0.20959234342408845</v>
      </c>
      <c r="G28" s="57">
        <f t="shared" si="1"/>
        <v>0.874221408791464</v>
      </c>
      <c r="I28" s="35"/>
      <c r="J28" s="35"/>
      <c r="K28" s="35"/>
      <c r="L28" s="35"/>
    </row>
    <row r="29" spans="1:12" ht="21" customHeight="1">
      <c r="A29" s="101"/>
      <c r="B29" s="58" t="s">
        <v>20</v>
      </c>
      <c r="C29" s="52">
        <f>МР!D27+'МО г.Ртищево'!D23+'Кр-звезда'!D22+Макарово!D25+Октябрьский!D22+Салтыковка!D22+Урусово!D23+'Ш-Голицыно'!D23</f>
        <v>141440.8</v>
      </c>
      <c r="D29" s="52">
        <f>МР!E27+'МО г.Ртищево'!E23+'Кр-звезда'!E22+Макарово!E25+Октябрьский!E22+Салтыковка!E22+Урусово!E23+'Ш-Голицыно'!E23</f>
        <v>35360.40000000001</v>
      </c>
      <c r="E29" s="52">
        <f>МР!F27+'МО г.Ртищево'!F23+'Кр-звезда'!F22+Макарово!F25+Октябрьский!F22+Салтыковка!F22+Урусово!F23+'Ш-Голицыно'!F23</f>
        <v>33591.00000000001</v>
      </c>
      <c r="F29" s="57">
        <f t="shared" si="0"/>
        <v>0.2374915865860488</v>
      </c>
      <c r="G29" s="57">
        <f t="shared" si="1"/>
        <v>0.9499609732921573</v>
      </c>
      <c r="I29" s="35"/>
      <c r="J29" s="36"/>
      <c r="K29" s="35"/>
      <c r="L29" s="35"/>
    </row>
    <row r="30" spans="1:12" ht="23.25" customHeight="1">
      <c r="A30" s="101"/>
      <c r="B30" s="58" t="s">
        <v>21</v>
      </c>
      <c r="C30" s="52">
        <f>МР!D28+'Кр-звезда'!D23+Макарово!D26+Октябрьский!D23+Салтыковка!D23+Урусово!D25+'Ш-Голицыно'!D25</f>
        <v>363722.4</v>
      </c>
      <c r="D30" s="52">
        <f>МР!E28+'Кр-звезда'!E23+Макарово!E26+Октябрьский!E23+Салтыковка!E23+Урусово!E25+'Ш-Голицыно'!E25</f>
        <v>90930.5</v>
      </c>
      <c r="E30" s="52">
        <f>МР!F28+'Кр-звезда'!F23+Макарово!F26+Октябрьский!F23+Салтыковка!F23+Урусово!F25+'Ш-Голицыно'!F25</f>
        <v>82888.6</v>
      </c>
      <c r="F30" s="57">
        <f t="shared" si="0"/>
        <v>0.22788973128957687</v>
      </c>
      <c r="G30" s="57">
        <f t="shared" si="1"/>
        <v>0.9115599276370415</v>
      </c>
      <c r="I30" s="35"/>
      <c r="J30" s="35"/>
      <c r="K30" s="36"/>
      <c r="L30" s="35"/>
    </row>
    <row r="31" spans="1:12" ht="23.25" customHeight="1">
      <c r="A31" s="101"/>
      <c r="B31" s="58" t="s">
        <v>134</v>
      </c>
      <c r="C31" s="52">
        <f>'Кр-звезда'!D23+Макарово!D26+Октябрьский!D23+Салтыковка!D23+Урусово!D25+'Ш-Голицыно'!D25</f>
        <v>995</v>
      </c>
      <c r="D31" s="52">
        <f>'Кр-звезда'!E23+Макарово!E26+Октябрьский!E23+Салтыковка!E23+Урусово!E25+'Ш-Голицыно'!E25</f>
        <v>248.60000000000002</v>
      </c>
      <c r="E31" s="52">
        <f>'Кр-звезда'!F23+Макарово!F26+Октябрьский!F23+Салтыковка!F23+Урусово!F25+'Ш-Голицыно'!F25</f>
        <v>158.9</v>
      </c>
      <c r="F31" s="57">
        <f t="shared" si="0"/>
        <v>0.15969849246231158</v>
      </c>
      <c r="G31" s="57">
        <f t="shared" si="1"/>
        <v>0.6391794046661303</v>
      </c>
      <c r="I31" s="35"/>
      <c r="J31" s="35"/>
      <c r="K31" s="35"/>
      <c r="L31" s="35"/>
    </row>
    <row r="32" spans="1:7" ht="22.5" customHeight="1">
      <c r="A32" s="101"/>
      <c r="B32" s="58" t="s">
        <v>22</v>
      </c>
      <c r="C32" s="52">
        <f>МР!D29+'МО г.Ртищево'!D24+'Кр-звезда'!D24+Макарово!D27+Октябрьский!D24+Салтыковка!D24+Урусово!D24+'Ш-Голицыно'!D24+'МО г.Ртищево'!D25</f>
        <v>76085</v>
      </c>
      <c r="D32" s="52">
        <f>МР!E29+'МО г.Ртищево'!E24+'Кр-звезда'!E24+Макарово!E27+Октябрьский!E24+Салтыковка!E24+Урусово!E24+'Ш-Голицыно'!E24+'МО г.Ртищево'!E25</f>
        <v>13152</v>
      </c>
      <c r="E32" s="52">
        <f>МР!F29+'МО г.Ртищево'!F24+'Кр-звезда'!F24+Макарово!F27+Октябрьский!F24+Салтыковка!F24+Урусово!F24+'Ш-Голицыно'!F24+'МО г.Ртищево'!F25</f>
        <v>6231.099999999999</v>
      </c>
      <c r="F32" s="57">
        <f t="shared" si="0"/>
        <v>0.08189656305447854</v>
      </c>
      <c r="G32" s="57">
        <f t="shared" si="1"/>
        <v>0.4737758515815085</v>
      </c>
    </row>
    <row r="33" spans="1:7" ht="22.5" customHeight="1">
      <c r="A33" s="101"/>
      <c r="B33" s="58" t="s">
        <v>498</v>
      </c>
      <c r="C33" s="52">
        <f>'Кр-звезда'!D25+Макарово!D29+Макарово!D28+Октябрьский!D26+Октябрьский!D25+Салтыковка!D25+Салтыковка!D26+Урусово!D26+'Ш-Голицыно'!D26</f>
        <v>294</v>
      </c>
      <c r="D33" s="52">
        <f>'Кр-звезда'!E25+Макарово!E29+Макарово!E28+Октябрьский!E26+Октябрьский!E25+Салтыковка!E25+Салтыковка!E26+Урусово!E26+'Ш-Голицыно'!E26</f>
        <v>0</v>
      </c>
      <c r="E33" s="52">
        <f>'Кр-звезда'!F25+Макарово!F29+Макарово!F28+Октябрьский!F26+Октябрьский!F25+Салтыковка!F25+Салтыковка!F26+Урусово!F26+'Ш-Голицыно'!F26</f>
        <v>0</v>
      </c>
      <c r="F33" s="57">
        <f t="shared" si="0"/>
        <v>0</v>
      </c>
      <c r="G33" s="57">
        <v>0</v>
      </c>
    </row>
    <row r="34" spans="1:7" ht="22.5" customHeight="1">
      <c r="A34" s="101"/>
      <c r="B34" s="58" t="s">
        <v>535</v>
      </c>
      <c r="C34" s="52">
        <f>МР!D30+МР!D31</f>
        <v>3691</v>
      </c>
      <c r="D34" s="52">
        <f>МР!E30+МР!E31</f>
        <v>922.8</v>
      </c>
      <c r="E34" s="52">
        <f>МР!F30+МР!F31</f>
        <v>0</v>
      </c>
      <c r="F34" s="57">
        <f t="shared" si="0"/>
        <v>0</v>
      </c>
      <c r="G34" s="57">
        <f t="shared" si="1"/>
        <v>0</v>
      </c>
    </row>
    <row r="35" spans="1:7" ht="54" customHeight="1">
      <c r="A35" s="101"/>
      <c r="B35" s="58" t="s">
        <v>534</v>
      </c>
      <c r="C35" s="52">
        <f>МР!D32</f>
        <v>240</v>
      </c>
      <c r="D35" s="52">
        <f>МР!E32</f>
        <v>0</v>
      </c>
      <c r="E35" s="52">
        <f>МР!F32</f>
        <v>0</v>
      </c>
      <c r="F35" s="57">
        <f t="shared" si="0"/>
        <v>0</v>
      </c>
      <c r="G35" s="57">
        <v>0</v>
      </c>
    </row>
    <row r="36" spans="1:7" ht="18.75">
      <c r="A36" s="101"/>
      <c r="B36" s="58" t="s">
        <v>23</v>
      </c>
      <c r="C36" s="52">
        <f>C4+C28</f>
        <v>855844.8999999999</v>
      </c>
      <c r="D36" s="52">
        <f>МР!E33</f>
        <v>178294.4</v>
      </c>
      <c r="E36" s="52">
        <f>E4+E28</f>
        <v>200275.5</v>
      </c>
      <c r="F36" s="57">
        <f t="shared" si="0"/>
        <v>0.23400910608919914</v>
      </c>
      <c r="G36" s="57">
        <f t="shared" si="1"/>
        <v>1.1232854200692788</v>
      </c>
    </row>
    <row r="37" spans="1:7" ht="18.75">
      <c r="A37" s="101"/>
      <c r="B37" s="49" t="s">
        <v>178</v>
      </c>
      <c r="C37" s="52">
        <v>6266.5</v>
      </c>
      <c r="D37" s="52">
        <v>1520.4</v>
      </c>
      <c r="E37" s="52">
        <v>612</v>
      </c>
      <c r="F37" s="57">
        <f t="shared" si="0"/>
        <v>0.09766217186627305</v>
      </c>
      <c r="G37" s="57">
        <f t="shared" si="1"/>
        <v>0.40252565114443567</v>
      </c>
    </row>
    <row r="38" spans="1:7" ht="18.75">
      <c r="A38" s="101"/>
      <c r="B38" s="165" t="s">
        <v>179</v>
      </c>
      <c r="C38" s="52">
        <f>C36-C37</f>
        <v>849578.3999999999</v>
      </c>
      <c r="D38" s="52">
        <f>D36-D37</f>
        <v>176774</v>
      </c>
      <c r="E38" s="52">
        <f>E36-E37</f>
        <v>199663.5</v>
      </c>
      <c r="F38" s="57">
        <f t="shared" si="0"/>
        <v>0.23501480263622523</v>
      </c>
      <c r="G38" s="57">
        <f t="shared" si="1"/>
        <v>1.1294845395816127</v>
      </c>
    </row>
    <row r="39" spans="1:7" ht="18.75" hidden="1">
      <c r="A39" s="101"/>
      <c r="B39" s="58" t="s">
        <v>92</v>
      </c>
      <c r="C39" s="52">
        <f>C4</f>
        <v>270371.7</v>
      </c>
      <c r="D39" s="52">
        <f>D4</f>
        <v>57736.9</v>
      </c>
      <c r="E39" s="52">
        <f>E4</f>
        <v>77564.79999999999</v>
      </c>
      <c r="F39" s="57">
        <f>E39/C39</f>
        <v>0.28688209601818526</v>
      </c>
      <c r="G39" s="57">
        <f>E39/D39</f>
        <v>1.3434181606563564</v>
      </c>
    </row>
    <row r="40" spans="1:7" ht="12.75">
      <c r="A40" s="216"/>
      <c r="B40" s="198"/>
      <c r="C40" s="198"/>
      <c r="D40" s="198"/>
      <c r="E40" s="198"/>
      <c r="F40" s="198"/>
      <c r="G40" s="199"/>
    </row>
    <row r="41" spans="1:7" ht="15" customHeight="1">
      <c r="A41" s="208" t="s">
        <v>133</v>
      </c>
      <c r="B41" s="209" t="s">
        <v>24</v>
      </c>
      <c r="C41" s="177" t="s">
        <v>3</v>
      </c>
      <c r="D41" s="184" t="s">
        <v>341</v>
      </c>
      <c r="E41" s="177" t="s">
        <v>4</v>
      </c>
      <c r="F41" s="184" t="s">
        <v>268</v>
      </c>
      <c r="G41" s="184" t="s">
        <v>343</v>
      </c>
    </row>
    <row r="42" spans="1:7" ht="24.75" customHeight="1">
      <c r="A42" s="208"/>
      <c r="B42" s="209"/>
      <c r="C42" s="177"/>
      <c r="D42" s="185"/>
      <c r="E42" s="177"/>
      <c r="F42" s="185"/>
      <c r="G42" s="185"/>
    </row>
    <row r="43" spans="1:7" ht="21" customHeight="1">
      <c r="A43" s="59" t="s">
        <v>56</v>
      </c>
      <c r="B43" s="54" t="s">
        <v>25</v>
      </c>
      <c r="C43" s="56">
        <f>+C45+C46+C47+C48+C44</f>
        <v>75222.20000000001</v>
      </c>
      <c r="D43" s="56">
        <f>+D45+D46+D47+D48+D44</f>
        <v>19009.6</v>
      </c>
      <c r="E43" s="56">
        <f>+E45+E46+E47+E48+E44</f>
        <v>16274.400000000001</v>
      </c>
      <c r="F43" s="57">
        <f>E43/C43</f>
        <v>0.21635102403279882</v>
      </c>
      <c r="G43" s="57">
        <f>E43/D43</f>
        <v>0.8561148051510817</v>
      </c>
    </row>
    <row r="44" spans="1:7" ht="17.25" customHeight="1">
      <c r="A44" s="59" t="s">
        <v>57</v>
      </c>
      <c r="B44" s="166" t="s">
        <v>247</v>
      </c>
      <c r="C44" s="56">
        <f>МР!D39</f>
        <v>1900</v>
      </c>
      <c r="D44" s="56">
        <f>МР!E39</f>
        <v>475</v>
      </c>
      <c r="E44" s="56">
        <f>МР!F39</f>
        <v>390.8</v>
      </c>
      <c r="F44" s="57">
        <f aca="true" t="shared" si="2" ref="F44:F105">E44/C44</f>
        <v>0.2056842105263158</v>
      </c>
      <c r="G44" s="57">
        <f aca="true" t="shared" si="3" ref="G44:G105">E44/D44</f>
        <v>0.8227368421052632</v>
      </c>
    </row>
    <row r="45" spans="1:8" s="32" customFormat="1" ht="31.5">
      <c r="A45" s="98" t="s">
        <v>59</v>
      </c>
      <c r="B45" s="166" t="s">
        <v>265</v>
      </c>
      <c r="C45" s="96">
        <f>МР!D40+'Кр-звезда'!D33+Макарово!D36+Октябрьский!D33+Салтыковка!D33+Урусово!D34+'Ш-Голицыно'!D33</f>
        <v>38037.50000000001</v>
      </c>
      <c r="D45" s="96">
        <f>МР!E40+'Кр-звезда'!E33+Макарово!E36+Октябрьский!E33+Салтыковка!E33+Урусово!E34+'Ш-Голицыно'!E33</f>
        <v>10300.9</v>
      </c>
      <c r="E45" s="96">
        <f>МР!F40+'Кр-звезда'!F33+Макарово!F36+Октябрьский!F33+Салтыковка!F33+Урусово!F34+'Ш-Голицыно'!F33</f>
        <v>9035.7</v>
      </c>
      <c r="F45" s="57">
        <f t="shared" si="2"/>
        <v>0.23754715741045018</v>
      </c>
      <c r="G45" s="57">
        <f t="shared" si="3"/>
        <v>0.8771757807570213</v>
      </c>
      <c r="H45" s="48"/>
    </row>
    <row r="46" spans="1:8" s="32" customFormat="1" ht="31.5">
      <c r="A46" s="98" t="s">
        <v>60</v>
      </c>
      <c r="B46" s="166" t="s">
        <v>266</v>
      </c>
      <c r="C46" s="96">
        <f>МР!D43</f>
        <v>9102.4</v>
      </c>
      <c r="D46" s="96">
        <f>МР!E43</f>
        <v>2315.5</v>
      </c>
      <c r="E46" s="96">
        <f>МР!F43</f>
        <v>1755.1</v>
      </c>
      <c r="F46" s="57">
        <f t="shared" si="2"/>
        <v>0.19281727895939532</v>
      </c>
      <c r="G46" s="57">
        <f t="shared" si="3"/>
        <v>0.7579788382638738</v>
      </c>
      <c r="H46" s="48"/>
    </row>
    <row r="47" spans="1:8" s="32" customFormat="1" ht="31.5">
      <c r="A47" s="98" t="s">
        <v>61</v>
      </c>
      <c r="B47" s="166" t="s">
        <v>27</v>
      </c>
      <c r="C47" s="96">
        <f>МР!D45+'МО г.Ртищево'!D36+'Кр-звезда'!D36+Макарово!D39+Октябрьский!D37+Салтыковка!D36+Урусово!D37+'Ш-Голицыно'!D36</f>
        <v>3320</v>
      </c>
      <c r="D47" s="96">
        <f>МР!E45+'МО г.Ртищево'!E36+'Кр-звезда'!E36+Макарово!E39+Октябрьский!E37+Салтыковка!E36+Урусово!E37+'Ш-Голицыно'!E36</f>
        <v>0</v>
      </c>
      <c r="E47" s="96">
        <f>МР!F45+'МО г.Ртищево'!F36+'Кр-звезда'!F36+Макарово!F39+Октябрьский!F37+Салтыковка!F36+Урусово!F37+'Ш-Голицыно'!F36</f>
        <v>0</v>
      </c>
      <c r="F47" s="57">
        <f t="shared" si="2"/>
        <v>0</v>
      </c>
      <c r="G47" s="57">
        <v>0</v>
      </c>
      <c r="H47" s="48"/>
    </row>
    <row r="48" spans="1:8" s="32" customFormat="1" ht="31.5">
      <c r="A48" s="98" t="s">
        <v>110</v>
      </c>
      <c r="B48" s="166" t="s">
        <v>28</v>
      </c>
      <c r="C48" s="96">
        <f>C49++C50+C51+C52+C53+C54+C55+C56</f>
        <v>22862.300000000003</v>
      </c>
      <c r="D48" s="96">
        <f>D49++D50+D51+D52+D53+D54+D55+D56</f>
        <v>5918.2</v>
      </c>
      <c r="E48" s="96">
        <f>E49++E50+E51+E52+E53+E54+E55+E56</f>
        <v>5092.800000000001</v>
      </c>
      <c r="F48" s="57">
        <f t="shared" si="2"/>
        <v>0.22275973983370004</v>
      </c>
      <c r="G48" s="57">
        <f t="shared" si="3"/>
        <v>0.8605319184887299</v>
      </c>
      <c r="H48" s="48"/>
    </row>
    <row r="49" spans="1:7" ht="18.75">
      <c r="A49" s="55"/>
      <c r="B49" s="58" t="s">
        <v>129</v>
      </c>
      <c r="C49" s="52">
        <f>МР!D47+'МО г.Ртищево'!D38</f>
        <v>10823</v>
      </c>
      <c r="D49" s="52">
        <f>МР!E47+'МО г.Ртищево'!E38</f>
        <v>3445.1</v>
      </c>
      <c r="E49" s="52">
        <f>МР!F47+'МО г.Ртищево'!F38</f>
        <v>3355.5</v>
      </c>
      <c r="F49" s="57">
        <f t="shared" si="2"/>
        <v>0.31003418645477226</v>
      </c>
      <c r="G49" s="57">
        <f t="shared" si="3"/>
        <v>0.9739920466749877</v>
      </c>
    </row>
    <row r="50" spans="1:7" ht="18.75">
      <c r="A50" s="55"/>
      <c r="B50" s="58" t="s">
        <v>29</v>
      </c>
      <c r="C50" s="52">
        <f>'Кр-звезда'!D38+Макарово!D41+Октябрьский!D41+Салтыковка!D38+Урусово!D39+'Ш-Голицыно'!D38+МР!D48+'МО г.Ртищево'!D41</f>
        <v>225.1</v>
      </c>
      <c r="D50" s="52">
        <f>'Кр-звезда'!E38+Макарово!E41+Октябрьский!E41+Салтыковка!E38+Урусово!E39+'Ш-Голицыно'!E38+МР!E48+'МО г.Ртищево'!E41</f>
        <v>195.7</v>
      </c>
      <c r="E50" s="52">
        <f>'Кр-звезда'!F38+Макарово!F41+Октябрьский!F41+Салтыковка!F38+Урусово!F39+'Ш-Голицыно'!F38+МР!F48+'МО г.Ртищево'!F41</f>
        <v>186.29999999999998</v>
      </c>
      <c r="F50" s="57">
        <f t="shared" si="2"/>
        <v>0.8276321634828965</v>
      </c>
      <c r="G50" s="57">
        <f t="shared" si="3"/>
        <v>0.9519672968829841</v>
      </c>
    </row>
    <row r="51" spans="1:7" ht="18.75">
      <c r="A51" s="55"/>
      <c r="B51" s="58" t="s">
        <v>249</v>
      </c>
      <c r="C51" s="52">
        <f>МР!D50</f>
        <v>4106.6</v>
      </c>
      <c r="D51" s="52">
        <f>МР!E50</f>
        <v>1071.3</v>
      </c>
      <c r="E51" s="52">
        <f>МР!F50</f>
        <v>902</v>
      </c>
      <c r="F51" s="57">
        <f t="shared" si="2"/>
        <v>0.21964642283153946</v>
      </c>
      <c r="G51" s="57">
        <f t="shared" si="3"/>
        <v>0.8419677027910016</v>
      </c>
    </row>
    <row r="52" spans="1:7" ht="20.25" customHeight="1">
      <c r="A52" s="55"/>
      <c r="B52" s="58" t="s">
        <v>181</v>
      </c>
      <c r="C52" s="167">
        <f>'МО г.Ртищево'!D43</f>
        <v>240</v>
      </c>
      <c r="D52" s="167">
        <f>'МО г.Ртищево'!E43</f>
        <v>56</v>
      </c>
      <c r="E52" s="167">
        <f>'МО г.Ртищево'!F43</f>
        <v>42.5</v>
      </c>
      <c r="F52" s="57">
        <f t="shared" si="2"/>
        <v>0.17708333333333334</v>
      </c>
      <c r="G52" s="57">
        <f t="shared" si="3"/>
        <v>0.7589285714285714</v>
      </c>
    </row>
    <row r="53" spans="1:7" ht="37.5" customHeight="1">
      <c r="A53" s="55"/>
      <c r="B53" s="65" t="s">
        <v>248</v>
      </c>
      <c r="C53" s="167">
        <f>МР!D51</f>
        <v>6061.7</v>
      </c>
      <c r="D53" s="167">
        <f>МР!E51</f>
        <v>703.3</v>
      </c>
      <c r="E53" s="167">
        <f>МР!F51</f>
        <v>371.8</v>
      </c>
      <c r="F53" s="57">
        <f t="shared" si="2"/>
        <v>0.0613359288648399</v>
      </c>
      <c r="G53" s="57">
        <f t="shared" si="3"/>
        <v>0.5286506469500925</v>
      </c>
    </row>
    <row r="54" spans="1:7" ht="40.5" customHeight="1">
      <c r="A54" s="55"/>
      <c r="B54" s="65" t="s">
        <v>162</v>
      </c>
      <c r="C54" s="167">
        <f>МР!D49+'Кр-звезда'!D39+Макарово!D42+Урусово!D40+'Ш-Голицыно'!D39+Октябрьский!D39+Салтыковка!D39+'МО г.Ртищево'!D42</f>
        <v>390.7</v>
      </c>
      <c r="D54" s="167">
        <f>МР!E49+'Кр-звезда'!E39+Макарово!E42+Урусово!E40+'Ш-Голицыно'!E39+Октябрьский!E39+Салтыковка!E39+'МО г.Ртищево'!E42</f>
        <v>91.60000000000001</v>
      </c>
      <c r="E54" s="167">
        <f>МР!F49+'Кр-звезда'!F39+Макарово!F42+Урусово!F40+'Ш-Голицыно'!F39+Октябрьский!F39+Салтыковка!F39+'МО г.Ртищево'!F42</f>
        <v>67.6</v>
      </c>
      <c r="F54" s="57">
        <f t="shared" si="2"/>
        <v>0.17302277962631174</v>
      </c>
      <c r="G54" s="57">
        <f t="shared" si="3"/>
        <v>0.7379912663755457</v>
      </c>
    </row>
    <row r="55" spans="1:7" ht="35.25" customHeight="1">
      <c r="A55" s="55"/>
      <c r="B55" s="65" t="s">
        <v>260</v>
      </c>
      <c r="C55" s="167">
        <f>Салтыковка!D41+'Ш-Голицыно'!D40</f>
        <v>203.5</v>
      </c>
      <c r="D55" s="167">
        <f>Салтыковка!E41+'Ш-Голицыно'!E40</f>
        <v>125.89999999999999</v>
      </c>
      <c r="E55" s="167">
        <f>Салтыковка!F41+'Ш-Голицыно'!F40</f>
        <v>0</v>
      </c>
      <c r="F55" s="57">
        <f t="shared" si="2"/>
        <v>0</v>
      </c>
      <c r="G55" s="57">
        <f t="shared" si="3"/>
        <v>0</v>
      </c>
    </row>
    <row r="56" spans="1:7" ht="35.25" customHeight="1">
      <c r="A56" s="55"/>
      <c r="B56" s="65" t="s">
        <v>282</v>
      </c>
      <c r="C56" s="167">
        <f>МР!D52+'МО г.Ртищево'!D40</f>
        <v>811.7</v>
      </c>
      <c r="D56" s="167">
        <f>МР!E52+'МО г.Ртищево'!E40</f>
        <v>229.3</v>
      </c>
      <c r="E56" s="167">
        <f>МР!F52+'МО г.Ртищево'!F40</f>
        <v>167.1</v>
      </c>
      <c r="F56" s="57">
        <f t="shared" si="2"/>
        <v>0.205864235555008</v>
      </c>
      <c r="G56" s="57">
        <f t="shared" si="3"/>
        <v>0.7287396423898822</v>
      </c>
    </row>
    <row r="57" spans="1:7" ht="21" customHeight="1">
      <c r="A57" s="59" t="s">
        <v>93</v>
      </c>
      <c r="B57" s="54" t="s">
        <v>88</v>
      </c>
      <c r="C57" s="56">
        <f>C58</f>
        <v>995</v>
      </c>
      <c r="D57" s="56">
        <f>D58</f>
        <v>248.60000000000002</v>
      </c>
      <c r="E57" s="56">
        <f>E58</f>
        <v>158.9</v>
      </c>
      <c r="F57" s="57">
        <f t="shared" si="2"/>
        <v>0.15969849246231158</v>
      </c>
      <c r="G57" s="57">
        <f t="shared" si="3"/>
        <v>0.6391794046661303</v>
      </c>
    </row>
    <row r="58" spans="1:8" s="32" customFormat="1" ht="31.5">
      <c r="A58" s="98" t="s">
        <v>94</v>
      </c>
      <c r="B58" s="166" t="s">
        <v>89</v>
      </c>
      <c r="C58" s="96">
        <f>'Кр-звезда'!D43+Макарово!D46+Октябрьский!D44+Салтыковка!D43+Урусово!D44+'Ш-Голицыно'!D43</f>
        <v>995</v>
      </c>
      <c r="D58" s="96">
        <f>'Кр-звезда'!E43+Макарово!E46+Октябрьский!E44+Салтыковка!E43+Урусово!E44+'Ш-Голицыно'!E43</f>
        <v>248.60000000000002</v>
      </c>
      <c r="E58" s="96">
        <f>'Кр-звезда'!F43+Макарово!F46+Октябрьский!F44+Салтыковка!F43+Урусово!F44+'Ш-Голицыно'!F43</f>
        <v>158.9</v>
      </c>
      <c r="F58" s="57">
        <f t="shared" si="2"/>
        <v>0.15969849246231158</v>
      </c>
      <c r="G58" s="57">
        <f t="shared" si="3"/>
        <v>0.6391794046661303</v>
      </c>
      <c r="H58" s="48"/>
    </row>
    <row r="59" spans="1:7" ht="21" customHeight="1">
      <c r="A59" s="59" t="s">
        <v>62</v>
      </c>
      <c r="B59" s="54" t="s">
        <v>30</v>
      </c>
      <c r="C59" s="56">
        <f aca="true" t="shared" si="4" ref="C59:E60">C60</f>
        <v>730</v>
      </c>
      <c r="D59" s="56">
        <f t="shared" si="4"/>
        <v>164</v>
      </c>
      <c r="E59" s="56">
        <f t="shared" si="4"/>
        <v>136</v>
      </c>
      <c r="F59" s="57">
        <f t="shared" si="2"/>
        <v>0.1863013698630137</v>
      </c>
      <c r="G59" s="57">
        <f t="shared" si="3"/>
        <v>0.8292682926829268</v>
      </c>
    </row>
    <row r="60" spans="1:8" s="32" customFormat="1" ht="39.75" customHeight="1">
      <c r="A60" s="98" t="s">
        <v>132</v>
      </c>
      <c r="B60" s="166" t="s">
        <v>152</v>
      </c>
      <c r="C60" s="96">
        <f t="shared" si="4"/>
        <v>730</v>
      </c>
      <c r="D60" s="96">
        <f t="shared" si="4"/>
        <v>164</v>
      </c>
      <c r="E60" s="96">
        <f t="shared" si="4"/>
        <v>136</v>
      </c>
      <c r="F60" s="57">
        <f t="shared" si="2"/>
        <v>0.1863013698630137</v>
      </c>
      <c r="G60" s="57">
        <f t="shared" si="3"/>
        <v>0.8292682926829268</v>
      </c>
      <c r="H60" s="48"/>
    </row>
    <row r="61" spans="1:7" ht="93.75" customHeight="1">
      <c r="A61" s="55"/>
      <c r="B61" s="58" t="s">
        <v>272</v>
      </c>
      <c r="C61" s="52">
        <f>C62+C63+C64</f>
        <v>730</v>
      </c>
      <c r="D61" s="52">
        <f>D62+D63+D64</f>
        <v>164</v>
      </c>
      <c r="E61" s="52">
        <f>E62+E63+E64</f>
        <v>136</v>
      </c>
      <c r="F61" s="57">
        <f t="shared" si="2"/>
        <v>0.1863013698630137</v>
      </c>
      <c r="G61" s="57">
        <f t="shared" si="3"/>
        <v>0.8292682926829268</v>
      </c>
    </row>
    <row r="62" spans="1:7" ht="35.25" customHeight="1">
      <c r="A62" s="55"/>
      <c r="B62" s="49" t="s">
        <v>236</v>
      </c>
      <c r="C62" s="52">
        <f>'МО г.Ртищево'!D47</f>
        <v>150</v>
      </c>
      <c r="D62" s="52">
        <f>'МО г.Ртищево'!E47</f>
        <v>26.3</v>
      </c>
      <c r="E62" s="52">
        <f>'МО г.Ртищево'!F47</f>
        <v>0</v>
      </c>
      <c r="F62" s="57">
        <f t="shared" si="2"/>
        <v>0</v>
      </c>
      <c r="G62" s="57">
        <f t="shared" si="3"/>
        <v>0</v>
      </c>
    </row>
    <row r="63" spans="1:7" ht="51.75" customHeight="1">
      <c r="A63" s="55"/>
      <c r="B63" s="49" t="s">
        <v>238</v>
      </c>
      <c r="C63" s="52">
        <f>'МО г.Ртищево'!D48</f>
        <v>570</v>
      </c>
      <c r="D63" s="52">
        <f>'МО г.Ртищево'!E48</f>
        <v>136</v>
      </c>
      <c r="E63" s="52">
        <f>'МО г.Ртищево'!F48</f>
        <v>136</v>
      </c>
      <c r="F63" s="57">
        <f t="shared" si="2"/>
        <v>0.23859649122807017</v>
      </c>
      <c r="G63" s="57">
        <f t="shared" si="3"/>
        <v>1</v>
      </c>
    </row>
    <row r="64" spans="1:7" ht="34.5" customHeight="1">
      <c r="A64" s="55"/>
      <c r="B64" s="49" t="s">
        <v>242</v>
      </c>
      <c r="C64" s="52">
        <f>'МО г.Ртищево'!D50</f>
        <v>10</v>
      </c>
      <c r="D64" s="52">
        <f>'МО г.Ртищево'!E50</f>
        <v>1.7</v>
      </c>
      <c r="E64" s="52">
        <f>'МО г.Ртищево'!F50</f>
        <v>0</v>
      </c>
      <c r="F64" s="57">
        <f t="shared" si="2"/>
        <v>0</v>
      </c>
      <c r="G64" s="57">
        <f t="shared" si="3"/>
        <v>0</v>
      </c>
    </row>
    <row r="65" spans="1:7" ht="22.5" customHeight="1">
      <c r="A65" s="59" t="s">
        <v>63</v>
      </c>
      <c r="B65" s="54" t="s">
        <v>31</v>
      </c>
      <c r="C65" s="56">
        <f>C66+C68+C71+C97</f>
        <v>54384.10000000001</v>
      </c>
      <c r="D65" s="56">
        <f>D66+D68+D71+D97</f>
        <v>8219.9</v>
      </c>
      <c r="E65" s="56">
        <f>E66+E68+E71+E97</f>
        <v>1428.8999999999999</v>
      </c>
      <c r="F65" s="57">
        <f t="shared" si="2"/>
        <v>0.02627422353224563</v>
      </c>
      <c r="G65" s="57">
        <f t="shared" si="3"/>
        <v>0.17383423155999464</v>
      </c>
    </row>
    <row r="66" spans="1:7" ht="22.5" customHeight="1">
      <c r="A66" s="59" t="s">
        <v>192</v>
      </c>
      <c r="B66" s="54" t="s">
        <v>251</v>
      </c>
      <c r="C66" s="56">
        <f>C67</f>
        <v>48.7</v>
      </c>
      <c r="D66" s="56">
        <f>D67</f>
        <v>11.6</v>
      </c>
      <c r="E66" s="56">
        <f>E67</f>
        <v>0</v>
      </c>
      <c r="F66" s="57">
        <f t="shared" si="2"/>
        <v>0</v>
      </c>
      <c r="G66" s="57">
        <f t="shared" si="3"/>
        <v>0</v>
      </c>
    </row>
    <row r="67" spans="1:7" ht="32.25" customHeight="1">
      <c r="A67" s="59"/>
      <c r="B67" s="58" t="s">
        <v>210</v>
      </c>
      <c r="C67" s="56">
        <f>МР!D61</f>
        <v>48.7</v>
      </c>
      <c r="D67" s="56">
        <f>МР!E61</f>
        <v>11.6</v>
      </c>
      <c r="E67" s="56">
        <f>МР!F61</f>
        <v>0</v>
      </c>
      <c r="F67" s="57">
        <f t="shared" si="2"/>
        <v>0</v>
      </c>
      <c r="G67" s="57">
        <f t="shared" si="3"/>
        <v>0</v>
      </c>
    </row>
    <row r="68" spans="1:7" ht="19.5" customHeight="1">
      <c r="A68" s="59" t="s">
        <v>225</v>
      </c>
      <c r="B68" s="54" t="s">
        <v>252</v>
      </c>
      <c r="C68" s="56">
        <f aca="true" t="shared" si="5" ref="C68:E69">C69</f>
        <v>1208.1</v>
      </c>
      <c r="D68" s="56">
        <f t="shared" si="5"/>
        <v>176.6</v>
      </c>
      <c r="E68" s="56">
        <f t="shared" si="5"/>
        <v>26.6</v>
      </c>
      <c r="F68" s="57">
        <f t="shared" si="2"/>
        <v>0.022018044863835778</v>
      </c>
      <c r="G68" s="57">
        <f t="shared" si="3"/>
        <v>0.1506228765571914</v>
      </c>
    </row>
    <row r="69" spans="1:7" ht="31.5">
      <c r="A69" s="59"/>
      <c r="B69" s="68" t="s">
        <v>291</v>
      </c>
      <c r="C69" s="56">
        <f t="shared" si="5"/>
        <v>1208.1</v>
      </c>
      <c r="D69" s="56">
        <f t="shared" si="5"/>
        <v>176.6</v>
      </c>
      <c r="E69" s="56">
        <f t="shared" si="5"/>
        <v>26.6</v>
      </c>
      <c r="F69" s="57">
        <f t="shared" si="2"/>
        <v>0.022018044863835778</v>
      </c>
      <c r="G69" s="57">
        <f t="shared" si="3"/>
        <v>0.1506228765571914</v>
      </c>
    </row>
    <row r="70" spans="1:7" ht="67.5" customHeight="1">
      <c r="A70" s="59"/>
      <c r="B70" s="58" t="s">
        <v>293</v>
      </c>
      <c r="C70" s="56">
        <f>МР!D64+'МО г.Ртищево'!D54</f>
        <v>1208.1</v>
      </c>
      <c r="D70" s="56">
        <f>МР!E64+'МО г.Ртищево'!E54</f>
        <v>176.6</v>
      </c>
      <c r="E70" s="56">
        <f>МР!F64+'МО г.Ртищево'!F54</f>
        <v>26.6</v>
      </c>
      <c r="F70" s="57">
        <f t="shared" si="2"/>
        <v>0.022018044863835778</v>
      </c>
      <c r="G70" s="57">
        <f t="shared" si="3"/>
        <v>0.1506228765571914</v>
      </c>
    </row>
    <row r="71" spans="1:8" s="32" customFormat="1" ht="35.25" customHeight="1">
      <c r="A71" s="98" t="s">
        <v>101</v>
      </c>
      <c r="B71" s="166" t="s">
        <v>182</v>
      </c>
      <c r="C71" s="96">
        <f>C72+C75+C77+C91+C93</f>
        <v>50719.30000000001</v>
      </c>
      <c r="D71" s="96">
        <f>D72+D75+D77+D91+D93</f>
        <v>7821.1</v>
      </c>
      <c r="E71" s="96">
        <f>E72+E75+E77+E91+E93</f>
        <v>1372.3</v>
      </c>
      <c r="F71" s="57">
        <f t="shared" si="2"/>
        <v>0.02705676143006705</v>
      </c>
      <c r="G71" s="57">
        <f t="shared" si="3"/>
        <v>0.1754612522535193</v>
      </c>
      <c r="H71" s="48"/>
    </row>
    <row r="72" spans="1:8" s="32" customFormat="1" ht="49.5" customHeight="1">
      <c r="A72" s="98"/>
      <c r="B72" s="58" t="s">
        <v>234</v>
      </c>
      <c r="C72" s="96">
        <f>C73+C74</f>
        <v>800</v>
      </c>
      <c r="D72" s="96">
        <f>D73+D74</f>
        <v>155</v>
      </c>
      <c r="E72" s="96">
        <f>E73+E74</f>
        <v>0</v>
      </c>
      <c r="F72" s="57">
        <f t="shared" si="2"/>
        <v>0</v>
      </c>
      <c r="G72" s="57">
        <f t="shared" si="3"/>
        <v>0</v>
      </c>
      <c r="H72" s="48"/>
    </row>
    <row r="73" spans="1:8" s="32" customFormat="1" ht="98.25" customHeight="1">
      <c r="A73" s="98"/>
      <c r="B73" s="49" t="s">
        <v>350</v>
      </c>
      <c r="C73" s="96">
        <f>МР!D67+'МО г.Ртищево'!D57</f>
        <v>700</v>
      </c>
      <c r="D73" s="96">
        <f>МР!E67+'МО г.Ртищево'!E57</f>
        <v>137.5</v>
      </c>
      <c r="E73" s="96">
        <f>МР!F67+'МО г.Ртищево'!F57</f>
        <v>0</v>
      </c>
      <c r="F73" s="57">
        <f t="shared" si="2"/>
        <v>0</v>
      </c>
      <c r="G73" s="57">
        <f t="shared" si="3"/>
        <v>0</v>
      </c>
      <c r="H73" s="48"/>
    </row>
    <row r="74" spans="1:8" s="32" customFormat="1" ht="56.25" customHeight="1">
      <c r="A74" s="98"/>
      <c r="B74" s="68" t="s">
        <v>352</v>
      </c>
      <c r="C74" s="96">
        <f>МР!D68</f>
        <v>100</v>
      </c>
      <c r="D74" s="96">
        <f>МР!E68</f>
        <v>17.5</v>
      </c>
      <c r="E74" s="96">
        <f>МР!F68</f>
        <v>0</v>
      </c>
      <c r="F74" s="57">
        <f t="shared" si="2"/>
        <v>0</v>
      </c>
      <c r="G74" s="57">
        <f t="shared" si="3"/>
        <v>0</v>
      </c>
      <c r="H74" s="48"/>
    </row>
    <row r="75" spans="1:8" s="32" customFormat="1" ht="69" customHeight="1">
      <c r="A75" s="98"/>
      <c r="B75" s="66" t="s">
        <v>359</v>
      </c>
      <c r="C75" s="96">
        <f>C76</f>
        <v>17785</v>
      </c>
      <c r="D75" s="96">
        <f>D76</f>
        <v>2545.6</v>
      </c>
      <c r="E75" s="96">
        <f>E76</f>
        <v>0</v>
      </c>
      <c r="F75" s="57">
        <f t="shared" si="2"/>
        <v>0</v>
      </c>
      <c r="G75" s="57">
        <f t="shared" si="3"/>
        <v>0</v>
      </c>
      <c r="H75" s="48"/>
    </row>
    <row r="76" spans="1:8" s="32" customFormat="1" ht="83.25" customHeight="1">
      <c r="A76" s="98"/>
      <c r="B76" s="68" t="s">
        <v>354</v>
      </c>
      <c r="C76" s="96">
        <f>МР!D70</f>
        <v>17785</v>
      </c>
      <c r="D76" s="96">
        <f>МР!E70</f>
        <v>2545.6</v>
      </c>
      <c r="E76" s="96">
        <f>МР!F70</f>
        <v>0</v>
      </c>
      <c r="F76" s="57">
        <f t="shared" si="2"/>
        <v>0</v>
      </c>
      <c r="G76" s="57">
        <f t="shared" si="3"/>
        <v>0</v>
      </c>
      <c r="H76" s="48"/>
    </row>
    <row r="77" spans="1:8" s="32" customFormat="1" ht="51.75" customHeight="1">
      <c r="A77" s="98"/>
      <c r="B77" s="66" t="s">
        <v>306</v>
      </c>
      <c r="C77" s="96">
        <f>C79+C80+C81+C82+C83+C84+C85+C86+C87+C88+C89+C78+C90</f>
        <v>23911.400000000005</v>
      </c>
      <c r="D77" s="96">
        <f>D79+D80+D81+D82+D83+D84+D85+D86+D87+D88+D89+D78+D90</f>
        <v>5120.5</v>
      </c>
      <c r="E77" s="96">
        <f>E79+E80+E81+E82+E83+E84+E85+E86+E87+E88+E89+E78+E90</f>
        <v>1372.3</v>
      </c>
      <c r="F77" s="57">
        <f t="shared" si="2"/>
        <v>0.057391035238421824</v>
      </c>
      <c r="G77" s="57">
        <f t="shared" si="3"/>
        <v>0.26800117176057026</v>
      </c>
      <c r="H77" s="48"/>
    </row>
    <row r="78" spans="1:8" s="32" customFormat="1" ht="51.75" customHeight="1">
      <c r="A78" s="98"/>
      <c r="B78" s="68" t="s">
        <v>461</v>
      </c>
      <c r="C78" s="96">
        <f>МР!D72</f>
        <v>74.5</v>
      </c>
      <c r="D78" s="96">
        <f>МР!E72</f>
        <v>74.5</v>
      </c>
      <c r="E78" s="96">
        <f>МР!F72</f>
        <v>0</v>
      </c>
      <c r="F78" s="57">
        <f t="shared" si="2"/>
        <v>0</v>
      </c>
      <c r="G78" s="57">
        <f t="shared" si="3"/>
        <v>0</v>
      </c>
      <c r="H78" s="48"/>
    </row>
    <row r="79" spans="1:8" s="32" customFormat="1" ht="51.75" customHeight="1">
      <c r="A79" s="98"/>
      <c r="B79" s="68" t="s">
        <v>356</v>
      </c>
      <c r="C79" s="96">
        <f>МР!D73</f>
        <v>2000</v>
      </c>
      <c r="D79" s="96">
        <f>МР!E73</f>
        <v>350</v>
      </c>
      <c r="E79" s="96">
        <f>МР!F73</f>
        <v>0</v>
      </c>
      <c r="F79" s="57">
        <f t="shared" si="2"/>
        <v>0</v>
      </c>
      <c r="G79" s="57">
        <f t="shared" si="3"/>
        <v>0</v>
      </c>
      <c r="H79" s="48"/>
    </row>
    <row r="80" spans="1:8" s="32" customFormat="1" ht="39.75" customHeight="1">
      <c r="A80" s="98"/>
      <c r="B80" s="68" t="s">
        <v>361</v>
      </c>
      <c r="C80" s="96">
        <f>МР!D74+'МО г.Ртищево'!D60</f>
        <v>2489.4</v>
      </c>
      <c r="D80" s="96">
        <f>МР!E74+'МО г.Ртищево'!E60</f>
        <v>435.6</v>
      </c>
      <c r="E80" s="96">
        <f>МР!F74+'МО г.Ртищево'!F60</f>
        <v>0</v>
      </c>
      <c r="F80" s="57">
        <f t="shared" si="2"/>
        <v>0</v>
      </c>
      <c r="G80" s="57">
        <f t="shared" si="3"/>
        <v>0</v>
      </c>
      <c r="H80" s="48"/>
    </row>
    <row r="81" spans="1:8" s="32" customFormat="1" ht="38.25" customHeight="1">
      <c r="A81" s="98"/>
      <c r="B81" s="68" t="s">
        <v>362</v>
      </c>
      <c r="C81" s="96">
        <f>МР!D75</f>
        <v>1600</v>
      </c>
      <c r="D81" s="96">
        <f>МР!E75</f>
        <v>1370.2</v>
      </c>
      <c r="E81" s="96">
        <f>МР!F75</f>
        <v>1362.3</v>
      </c>
      <c r="F81" s="57">
        <f t="shared" si="2"/>
        <v>0.8514375</v>
      </c>
      <c r="G81" s="57">
        <f t="shared" si="3"/>
        <v>0.99423441833309</v>
      </c>
      <c r="H81" s="48"/>
    </row>
    <row r="82" spans="1:8" s="32" customFormat="1" ht="56.25" customHeight="1">
      <c r="A82" s="98"/>
      <c r="B82" s="68" t="s">
        <v>256</v>
      </c>
      <c r="C82" s="96">
        <f>МР!D76</f>
        <v>10571.5</v>
      </c>
      <c r="D82" s="96">
        <f>МР!E76</f>
        <v>1410.2</v>
      </c>
      <c r="E82" s="96">
        <f>МР!F76</f>
        <v>0</v>
      </c>
      <c r="F82" s="57">
        <f t="shared" si="2"/>
        <v>0</v>
      </c>
      <c r="G82" s="57">
        <f t="shared" si="3"/>
        <v>0</v>
      </c>
      <c r="H82" s="48"/>
    </row>
    <row r="83" spans="1:7" ht="69" customHeight="1">
      <c r="A83" s="55"/>
      <c r="B83" s="68" t="s">
        <v>258</v>
      </c>
      <c r="C83" s="96">
        <f>МР!D77</f>
        <v>105.7</v>
      </c>
      <c r="D83" s="96">
        <f>МР!E77</f>
        <v>18.5</v>
      </c>
      <c r="E83" s="96">
        <f>МР!F77</f>
        <v>0</v>
      </c>
      <c r="F83" s="57">
        <f t="shared" si="2"/>
        <v>0</v>
      </c>
      <c r="G83" s="57">
        <f t="shared" si="3"/>
        <v>0</v>
      </c>
    </row>
    <row r="84" spans="1:7" ht="48" customHeight="1">
      <c r="A84" s="55"/>
      <c r="B84" s="71" t="s">
        <v>365</v>
      </c>
      <c r="C84" s="96">
        <f>МР!D78+'МО г.Ртищево'!D61</f>
        <v>890</v>
      </c>
      <c r="D84" s="96">
        <f>МР!E78+'МО г.Ртищево'!E61</f>
        <v>147.5</v>
      </c>
      <c r="E84" s="96">
        <f>МР!F78+'МО г.Ртищево'!F61</f>
        <v>0</v>
      </c>
      <c r="F84" s="57">
        <f t="shared" si="2"/>
        <v>0</v>
      </c>
      <c r="G84" s="57">
        <f t="shared" si="3"/>
        <v>0</v>
      </c>
    </row>
    <row r="85" spans="1:7" ht="45.75" customHeight="1">
      <c r="A85" s="55"/>
      <c r="B85" s="71" t="s">
        <v>367</v>
      </c>
      <c r="C85" s="96">
        <f>МР!D79</f>
        <v>215.9</v>
      </c>
      <c r="D85" s="96">
        <f>МР!E79</f>
        <v>65</v>
      </c>
      <c r="E85" s="96">
        <f>МР!F79</f>
        <v>0</v>
      </c>
      <c r="F85" s="57">
        <f t="shared" si="2"/>
        <v>0</v>
      </c>
      <c r="G85" s="57">
        <f t="shared" si="3"/>
        <v>0</v>
      </c>
    </row>
    <row r="86" spans="1:7" ht="33" customHeight="1">
      <c r="A86" s="55"/>
      <c r="B86" s="71" t="s">
        <v>369</v>
      </c>
      <c r="C86" s="96">
        <f>МР!D80</f>
        <v>545.3</v>
      </c>
      <c r="D86" s="96">
        <f>МР!E80</f>
        <v>165</v>
      </c>
      <c r="E86" s="96">
        <f>МР!F80</f>
        <v>0</v>
      </c>
      <c r="F86" s="57">
        <f t="shared" si="2"/>
        <v>0</v>
      </c>
      <c r="G86" s="57">
        <f t="shared" si="3"/>
        <v>0</v>
      </c>
    </row>
    <row r="87" spans="1:7" ht="72.75" customHeight="1">
      <c r="A87" s="55"/>
      <c r="B87" s="49" t="s">
        <v>378</v>
      </c>
      <c r="C87" s="61">
        <f>'МО г.Ртищево'!D59</f>
        <v>4422.4</v>
      </c>
      <c r="D87" s="61">
        <f>'МО г.Ртищево'!E59</f>
        <v>899</v>
      </c>
      <c r="E87" s="61">
        <f>'МО г.Ртищево'!F59</f>
        <v>0</v>
      </c>
      <c r="F87" s="57">
        <f t="shared" si="2"/>
        <v>0</v>
      </c>
      <c r="G87" s="57">
        <f t="shared" si="3"/>
        <v>0</v>
      </c>
    </row>
    <row r="88" spans="1:7" ht="32.25" customHeight="1">
      <c r="A88" s="55"/>
      <c r="B88" s="49" t="s">
        <v>380</v>
      </c>
      <c r="C88" s="61">
        <f>'МО г.Ртищево'!D62</f>
        <v>286.7</v>
      </c>
      <c r="D88" s="61">
        <f>'МО г.Ртищево'!E62</f>
        <v>0</v>
      </c>
      <c r="E88" s="61">
        <f>'МО г.Ртищево'!F62</f>
        <v>0</v>
      </c>
      <c r="F88" s="57">
        <f t="shared" si="2"/>
        <v>0</v>
      </c>
      <c r="G88" s="57">
        <v>0</v>
      </c>
    </row>
    <row r="89" spans="1:7" ht="26.25" customHeight="1">
      <c r="A89" s="55"/>
      <c r="B89" s="49" t="s">
        <v>382</v>
      </c>
      <c r="C89" s="61">
        <f>'МО г.Ртищево'!D63</f>
        <v>700</v>
      </c>
      <c r="D89" s="61">
        <f>'МО г.Ртищево'!E63</f>
        <v>175</v>
      </c>
      <c r="E89" s="61">
        <f>'МО г.Ртищево'!F63</f>
        <v>0</v>
      </c>
      <c r="F89" s="57">
        <f t="shared" si="2"/>
        <v>0</v>
      </c>
      <c r="G89" s="57">
        <f t="shared" si="3"/>
        <v>0</v>
      </c>
    </row>
    <row r="90" spans="1:7" ht="26.25" customHeight="1">
      <c r="A90" s="55"/>
      <c r="B90" s="49" t="s">
        <v>465</v>
      </c>
      <c r="C90" s="61">
        <f>'МО г.Ртищево'!D64</f>
        <v>10</v>
      </c>
      <c r="D90" s="61">
        <f>'МО г.Ртищево'!E64</f>
        <v>10</v>
      </c>
      <c r="E90" s="61">
        <f>'МО г.Ртищево'!F64</f>
        <v>10</v>
      </c>
      <c r="F90" s="57">
        <f t="shared" si="2"/>
        <v>1</v>
      </c>
      <c r="G90" s="57">
        <f t="shared" si="3"/>
        <v>1</v>
      </c>
    </row>
    <row r="91" spans="1:7" ht="46.5" customHeight="1">
      <c r="A91" s="55"/>
      <c r="B91" s="58" t="s">
        <v>387</v>
      </c>
      <c r="C91" s="52">
        <f>C92</f>
        <v>325</v>
      </c>
      <c r="D91" s="52">
        <f>D92</f>
        <v>0</v>
      </c>
      <c r="E91" s="52">
        <f>E92</f>
        <v>0</v>
      </c>
      <c r="F91" s="57">
        <f t="shared" si="2"/>
        <v>0</v>
      </c>
      <c r="G91" s="57">
        <v>0</v>
      </c>
    </row>
    <row r="92" spans="1:7" ht="26.25" customHeight="1">
      <c r="A92" s="55"/>
      <c r="B92" s="49" t="s">
        <v>516</v>
      </c>
      <c r="C92" s="61">
        <f>'МО г.Ртищево'!D66</f>
        <v>325</v>
      </c>
      <c r="D92" s="61">
        <f>'МО г.Ртищево'!E66</f>
        <v>0</v>
      </c>
      <c r="E92" s="61">
        <f>'МО г.Ртищево'!F66</f>
        <v>0</v>
      </c>
      <c r="F92" s="57">
        <f t="shared" si="2"/>
        <v>0</v>
      </c>
      <c r="G92" s="57">
        <v>0</v>
      </c>
    </row>
    <row r="93" spans="1:7" ht="50.25" customHeight="1">
      <c r="A93" s="55"/>
      <c r="B93" s="58" t="s">
        <v>314</v>
      </c>
      <c r="C93" s="52">
        <f>C94+C95+C96</f>
        <v>7897.9</v>
      </c>
      <c r="D93" s="52">
        <f>D94+D95+D96</f>
        <v>0</v>
      </c>
      <c r="E93" s="52">
        <f>E94+E95+E96</f>
        <v>0</v>
      </c>
      <c r="F93" s="57">
        <f t="shared" si="2"/>
        <v>0</v>
      </c>
      <c r="G93" s="57">
        <v>0</v>
      </c>
    </row>
    <row r="94" spans="1:7" ht="38.25" customHeight="1">
      <c r="A94" s="55"/>
      <c r="B94" s="49" t="s">
        <v>518</v>
      </c>
      <c r="C94" s="61">
        <f>'МО г.Ртищево'!D68</f>
        <v>156.4</v>
      </c>
      <c r="D94" s="61">
        <f>'МО г.Ртищево'!E68</f>
        <v>0</v>
      </c>
      <c r="E94" s="61">
        <f>'МО г.Ртищево'!F68</f>
        <v>0</v>
      </c>
      <c r="F94" s="57">
        <f t="shared" si="2"/>
        <v>0</v>
      </c>
      <c r="G94" s="57">
        <v>0</v>
      </c>
    </row>
    <row r="95" spans="1:7" ht="48" customHeight="1">
      <c r="A95" s="55"/>
      <c r="B95" s="49" t="s">
        <v>519</v>
      </c>
      <c r="C95" s="61">
        <f>'МО г.Ртищево'!D69</f>
        <v>7662.5</v>
      </c>
      <c r="D95" s="61">
        <f>'МО г.Ртищево'!E69</f>
        <v>0</v>
      </c>
      <c r="E95" s="61">
        <f>'МО г.Ртищево'!F69</f>
        <v>0</v>
      </c>
      <c r="F95" s="57">
        <f t="shared" si="2"/>
        <v>0</v>
      </c>
      <c r="G95" s="57">
        <v>0</v>
      </c>
    </row>
    <row r="96" spans="1:7" ht="36" customHeight="1">
      <c r="A96" s="55"/>
      <c r="B96" s="49" t="s">
        <v>520</v>
      </c>
      <c r="C96" s="61">
        <f>'МО г.Ртищево'!D70</f>
        <v>79</v>
      </c>
      <c r="D96" s="61">
        <f>'МО г.Ртищево'!E70</f>
        <v>0</v>
      </c>
      <c r="E96" s="61">
        <f>'МО г.Ртищево'!F70</f>
        <v>0</v>
      </c>
      <c r="F96" s="57">
        <f t="shared" si="2"/>
        <v>0</v>
      </c>
      <c r="G96" s="57">
        <v>0</v>
      </c>
    </row>
    <row r="97" spans="1:8" s="32" customFormat="1" ht="36" customHeight="1">
      <c r="A97" s="98" t="s">
        <v>64</v>
      </c>
      <c r="B97" s="168" t="s">
        <v>161</v>
      </c>
      <c r="C97" s="96">
        <f>C98+C99+C100+C101+C102</f>
        <v>2408</v>
      </c>
      <c r="D97" s="96">
        <f>D98+D99+D100+D101+D102</f>
        <v>210.60000000000002</v>
      </c>
      <c r="E97" s="96">
        <f>E98+E99+E100+E101+E102</f>
        <v>30</v>
      </c>
      <c r="F97" s="57">
        <f t="shared" si="2"/>
        <v>0.012458471760797342</v>
      </c>
      <c r="G97" s="57">
        <f t="shared" si="3"/>
        <v>0.14245014245014243</v>
      </c>
      <c r="H97" s="48"/>
    </row>
    <row r="98" spans="1:7" ht="39.75" customHeight="1">
      <c r="A98" s="59"/>
      <c r="B98" s="74" t="s">
        <v>105</v>
      </c>
      <c r="C98" s="52">
        <f>МР!D82+'МО г.Ртищево'!D72+Макарово!D52+Октябрьский!D50+Салтыковка!D49+'Ш-Голицыно'!D49+'Кр-звезда'!D50</f>
        <v>875</v>
      </c>
      <c r="D98" s="52">
        <f>МР!E82+'МО г.Ртищево'!E72+Макарово!E52+Октябрьский!E50+Салтыковка!E49+'Ш-Голицыно'!E49+'Кр-звезда'!E50</f>
        <v>210.20000000000002</v>
      </c>
      <c r="E98" s="52">
        <f>МР!F82+'МО г.Ртищево'!F72+Макарово!F52+Октябрьский!F50+Салтыковка!F49+'Ш-Голицыно'!F49+'Кр-звезда'!F50</f>
        <v>30</v>
      </c>
      <c r="F98" s="57">
        <f t="shared" si="2"/>
        <v>0.03428571428571429</v>
      </c>
      <c r="G98" s="57">
        <f t="shared" si="3"/>
        <v>0.14272121788772596</v>
      </c>
    </row>
    <row r="99" spans="1:7" ht="65.25" customHeight="1">
      <c r="A99" s="59"/>
      <c r="B99" s="74" t="s">
        <v>416</v>
      </c>
      <c r="C99" s="52">
        <f>'Кр-звезда'!D49+Макарово!D53+Октябрьский!D51+Салтыковка!D50+Урусово!D51+'Ш-Голицыно'!D50</f>
        <v>18</v>
      </c>
      <c r="D99" s="52">
        <f>'Кр-звезда'!E49+Макарово!E53+Октябрьский!E51+Салтыковка!E50+Урусово!E51+'Ш-Голицыно'!E50</f>
        <v>0.4</v>
      </c>
      <c r="E99" s="52">
        <f>'Кр-звезда'!F49+Макарово!F53+Октябрьский!F51+Салтыковка!F50+Урусово!F51+'Ш-Голицыно'!F50</f>
        <v>0</v>
      </c>
      <c r="F99" s="57">
        <f t="shared" si="2"/>
        <v>0</v>
      </c>
      <c r="G99" s="57">
        <f t="shared" si="3"/>
        <v>0</v>
      </c>
    </row>
    <row r="100" spans="1:7" ht="33" customHeight="1">
      <c r="A100" s="59"/>
      <c r="B100" s="74" t="s">
        <v>229</v>
      </c>
      <c r="C100" s="52">
        <f>МР!D83</f>
        <v>15</v>
      </c>
      <c r="D100" s="52">
        <f>МР!E83</f>
        <v>0</v>
      </c>
      <c r="E100" s="52">
        <f>МР!F83</f>
        <v>0</v>
      </c>
      <c r="F100" s="57">
        <f t="shared" si="2"/>
        <v>0</v>
      </c>
      <c r="G100" s="57">
        <v>0</v>
      </c>
    </row>
    <row r="101" spans="1:7" ht="34.5" customHeight="1">
      <c r="A101" s="59"/>
      <c r="B101" s="74" t="s">
        <v>510</v>
      </c>
      <c r="C101" s="52">
        <f>МР!D84</f>
        <v>900</v>
      </c>
      <c r="D101" s="52">
        <f>МР!E84</f>
        <v>0</v>
      </c>
      <c r="E101" s="52">
        <f>МР!F84</f>
        <v>0</v>
      </c>
      <c r="F101" s="57">
        <f t="shared" si="2"/>
        <v>0</v>
      </c>
      <c r="G101" s="57">
        <v>0</v>
      </c>
    </row>
    <row r="102" spans="1:7" ht="87" customHeight="1">
      <c r="A102" s="59"/>
      <c r="B102" s="74" t="s">
        <v>511</v>
      </c>
      <c r="C102" s="52">
        <f>МР!D85</f>
        <v>600</v>
      </c>
      <c r="D102" s="52">
        <f>МР!E85</f>
        <v>0</v>
      </c>
      <c r="E102" s="52">
        <f>МР!F85</f>
        <v>0</v>
      </c>
      <c r="F102" s="57">
        <f t="shared" si="2"/>
        <v>0</v>
      </c>
      <c r="G102" s="57">
        <v>0</v>
      </c>
    </row>
    <row r="103" spans="1:7" ht="27" customHeight="1">
      <c r="A103" s="78" t="s">
        <v>65</v>
      </c>
      <c r="B103" s="79" t="s">
        <v>32</v>
      </c>
      <c r="C103" s="56">
        <f>C104+C109+C117</f>
        <v>73104</v>
      </c>
      <c r="D103" s="56">
        <f>D104+D109+D117</f>
        <v>17722.2</v>
      </c>
      <c r="E103" s="56">
        <f>E104+E109+E117</f>
        <v>9179.699999999999</v>
      </c>
      <c r="F103" s="57">
        <f t="shared" si="2"/>
        <v>0.12557042022324358</v>
      </c>
      <c r="G103" s="57">
        <f t="shared" si="3"/>
        <v>0.5179774520093441</v>
      </c>
    </row>
    <row r="104" spans="1:8" s="32" customFormat="1" ht="31.5">
      <c r="A104" s="98" t="s">
        <v>66</v>
      </c>
      <c r="B104" s="166" t="s">
        <v>33</v>
      </c>
      <c r="C104" s="96">
        <f>C105+C106+C108</f>
        <v>3566.3</v>
      </c>
      <c r="D104" s="96">
        <f>D105+D106+D108</f>
        <v>769.8</v>
      </c>
      <c r="E104" s="96">
        <f>E105+E106+E108</f>
        <v>449.2</v>
      </c>
      <c r="F104" s="57">
        <f t="shared" si="2"/>
        <v>0.12595687407116618</v>
      </c>
      <c r="G104" s="57">
        <f t="shared" si="3"/>
        <v>0.5835281891400363</v>
      </c>
      <c r="H104" s="48"/>
    </row>
    <row r="105" spans="1:8" s="32" customFormat="1" ht="39.75" customHeight="1">
      <c r="A105" s="98"/>
      <c r="B105" s="49" t="s">
        <v>145</v>
      </c>
      <c r="C105" s="96">
        <f>МР!D88+'МО г.Ртищево'!D77</f>
        <v>2966.3</v>
      </c>
      <c r="D105" s="96">
        <f>МР!E88+'МО г.Ртищево'!E77</f>
        <v>587.1</v>
      </c>
      <c r="E105" s="96">
        <f>МР!F88+'МО г.Ртищево'!F77</f>
        <v>266.5</v>
      </c>
      <c r="F105" s="57">
        <f t="shared" si="2"/>
        <v>0.08984256481138117</v>
      </c>
      <c r="G105" s="57">
        <f t="shared" si="3"/>
        <v>0.45392607732924545</v>
      </c>
      <c r="H105" s="48"/>
    </row>
    <row r="106" spans="1:8" s="32" customFormat="1" ht="52.5" customHeight="1" hidden="1">
      <c r="A106" s="98"/>
      <c r="B106" s="49" t="s">
        <v>226</v>
      </c>
      <c r="C106" s="96">
        <f>C107</f>
        <v>0</v>
      </c>
      <c r="D106" s="96">
        <f>D107</f>
        <v>0</v>
      </c>
      <c r="E106" s="96">
        <f>E107</f>
        <v>0</v>
      </c>
      <c r="F106" s="57">
        <v>0</v>
      </c>
      <c r="G106" s="57">
        <v>0</v>
      </c>
      <c r="H106" s="48"/>
    </row>
    <row r="107" spans="1:8" s="32" customFormat="1" ht="40.5" customHeight="1" hidden="1">
      <c r="A107" s="98"/>
      <c r="B107" s="49" t="s">
        <v>372</v>
      </c>
      <c r="C107" s="96">
        <f>МР!D90</f>
        <v>0</v>
      </c>
      <c r="D107" s="96">
        <f>МР!E90</f>
        <v>0</v>
      </c>
      <c r="E107" s="96">
        <f>МР!F90</f>
        <v>0</v>
      </c>
      <c r="F107" s="57">
        <v>0</v>
      </c>
      <c r="G107" s="57">
        <v>0</v>
      </c>
      <c r="H107" s="48"/>
    </row>
    <row r="108" spans="1:8" s="32" customFormat="1" ht="52.5" customHeight="1">
      <c r="A108" s="98"/>
      <c r="B108" s="49" t="s">
        <v>203</v>
      </c>
      <c r="C108" s="96">
        <f>'МО г.Ртищево'!D75</f>
        <v>600</v>
      </c>
      <c r="D108" s="96">
        <f>'МО г.Ртищево'!E75</f>
        <v>182.7</v>
      </c>
      <c r="E108" s="96">
        <f>'МО г.Ртищево'!F75</f>
        <v>182.7</v>
      </c>
      <c r="F108" s="57">
        <f aca="true" t="shared" si="6" ref="F108:F171">E108/C108</f>
        <v>0.3045</v>
      </c>
      <c r="G108" s="57">
        <f aca="true" t="shared" si="7" ref="G108:G171">E108/D108</f>
        <v>1</v>
      </c>
      <c r="H108" s="48"/>
    </row>
    <row r="109" spans="1:8" s="32" customFormat="1" ht="21" customHeight="1">
      <c r="A109" s="98" t="s">
        <v>67</v>
      </c>
      <c r="B109" s="166" t="s">
        <v>183</v>
      </c>
      <c r="C109" s="96">
        <f>C110</f>
        <v>14046.2</v>
      </c>
      <c r="D109" s="96">
        <f>D110</f>
        <v>552.6</v>
      </c>
      <c r="E109" s="96">
        <f>E110</f>
        <v>0</v>
      </c>
      <c r="F109" s="57">
        <f t="shared" si="6"/>
        <v>0</v>
      </c>
      <c r="G109" s="57">
        <f t="shared" si="7"/>
        <v>0</v>
      </c>
      <c r="H109" s="48"/>
    </row>
    <row r="110" spans="1:8" s="32" customFormat="1" ht="40.5" customHeight="1">
      <c r="A110" s="98"/>
      <c r="B110" s="58" t="s">
        <v>532</v>
      </c>
      <c r="C110" s="56">
        <f>C111+C112+C113+C114+C115+C116</f>
        <v>14046.2</v>
      </c>
      <c r="D110" s="56">
        <f>D111+D112+D113+D114+D115+D116</f>
        <v>552.6</v>
      </c>
      <c r="E110" s="56">
        <f>E111+E112+E113+E114+E115+E116</f>
        <v>0</v>
      </c>
      <c r="F110" s="57">
        <f t="shared" si="6"/>
        <v>0</v>
      </c>
      <c r="G110" s="57">
        <f t="shared" si="7"/>
        <v>0</v>
      </c>
      <c r="H110" s="48"/>
    </row>
    <row r="111" spans="1:8" s="32" customFormat="1" ht="34.5" customHeight="1">
      <c r="A111" s="98"/>
      <c r="B111" s="49" t="s">
        <v>262</v>
      </c>
      <c r="C111" s="96">
        <f>МР!D93</f>
        <v>110.1</v>
      </c>
      <c r="D111" s="96">
        <f>МР!E93</f>
        <v>27.6</v>
      </c>
      <c r="E111" s="96">
        <f>МР!F93</f>
        <v>0</v>
      </c>
      <c r="F111" s="57">
        <f t="shared" si="6"/>
        <v>0</v>
      </c>
      <c r="G111" s="57">
        <f t="shared" si="7"/>
        <v>0</v>
      </c>
      <c r="H111" s="48"/>
    </row>
    <row r="112" spans="1:8" s="32" customFormat="1" ht="34.5" customHeight="1">
      <c r="A112" s="98"/>
      <c r="B112" s="49" t="s">
        <v>533</v>
      </c>
      <c r="C112" s="56">
        <f>МР!D94</f>
        <v>5486.1</v>
      </c>
      <c r="D112" s="56">
        <f>МР!E94</f>
        <v>0</v>
      </c>
      <c r="E112" s="56">
        <f>МР!F94</f>
        <v>0</v>
      </c>
      <c r="F112" s="57">
        <f t="shared" si="6"/>
        <v>0</v>
      </c>
      <c r="G112" s="57">
        <v>0</v>
      </c>
      <c r="H112" s="48"/>
    </row>
    <row r="113" spans="1:8" s="32" customFormat="1" ht="52.5" customHeight="1">
      <c r="A113" s="98"/>
      <c r="B113" s="49" t="s">
        <v>384</v>
      </c>
      <c r="C113" s="96">
        <f>'МО г.Ртищево'!D84</f>
        <v>3000</v>
      </c>
      <c r="D113" s="96">
        <f>'МО г.Ртищево'!E84</f>
        <v>525</v>
      </c>
      <c r="E113" s="96">
        <f>'МО г.Ртищево'!F84</f>
        <v>0</v>
      </c>
      <c r="F113" s="57">
        <f t="shared" si="6"/>
        <v>0</v>
      </c>
      <c r="G113" s="57">
        <f t="shared" si="7"/>
        <v>0</v>
      </c>
      <c r="H113" s="48"/>
    </row>
    <row r="114" spans="1:8" s="32" customFormat="1" ht="40.5" customHeight="1">
      <c r="A114" s="98"/>
      <c r="B114" s="49" t="s">
        <v>319</v>
      </c>
      <c r="C114" s="96">
        <f>'МО г.Ртищево'!D85</f>
        <v>5000</v>
      </c>
      <c r="D114" s="96">
        <f>'МО г.Ртищево'!E85</f>
        <v>0</v>
      </c>
      <c r="E114" s="96">
        <f>'МО г.Ртищево'!F85</f>
        <v>0</v>
      </c>
      <c r="F114" s="57">
        <f t="shared" si="6"/>
        <v>0</v>
      </c>
      <c r="G114" s="57">
        <v>0</v>
      </c>
      <c r="H114" s="48"/>
    </row>
    <row r="115" spans="1:8" s="32" customFormat="1" ht="54.75" customHeight="1">
      <c r="A115" s="98"/>
      <c r="B115" s="49" t="s">
        <v>524</v>
      </c>
      <c r="C115" s="96">
        <f>'МО г.Ртищево'!D86</f>
        <v>100</v>
      </c>
      <c r="D115" s="96">
        <f>'МО г.Ртищево'!E86</f>
        <v>0</v>
      </c>
      <c r="E115" s="96">
        <f>'МО г.Ртищево'!F86</f>
        <v>0</v>
      </c>
      <c r="F115" s="57">
        <f t="shared" si="6"/>
        <v>0</v>
      </c>
      <c r="G115" s="57">
        <v>0</v>
      </c>
      <c r="H115" s="48"/>
    </row>
    <row r="116" spans="1:8" s="32" customFormat="1" ht="51" customHeight="1">
      <c r="A116" s="98"/>
      <c r="B116" s="49" t="s">
        <v>525</v>
      </c>
      <c r="C116" s="96">
        <f>'МО г.Ртищево'!D87</f>
        <v>350</v>
      </c>
      <c r="D116" s="96">
        <f>'МО г.Ртищево'!E87</f>
        <v>0</v>
      </c>
      <c r="E116" s="96">
        <f>'МО г.Ртищево'!F87</f>
        <v>0</v>
      </c>
      <c r="F116" s="57">
        <f t="shared" si="6"/>
        <v>0</v>
      </c>
      <c r="G116" s="57">
        <v>0</v>
      </c>
      <c r="H116" s="48"/>
    </row>
    <row r="117" spans="1:8" s="32" customFormat="1" ht="21.75" customHeight="1">
      <c r="A117" s="98" t="s">
        <v>35</v>
      </c>
      <c r="B117" s="169" t="s">
        <v>36</v>
      </c>
      <c r="C117" s="96">
        <f>C118+C156+C160</f>
        <v>55491.5</v>
      </c>
      <c r="D117" s="96">
        <f>D118+D156+D160</f>
        <v>16399.8</v>
      </c>
      <c r="E117" s="96">
        <f>E118+E156+E160</f>
        <v>8730.499999999998</v>
      </c>
      <c r="F117" s="57">
        <f t="shared" si="6"/>
        <v>0.1573304019534523</v>
      </c>
      <c r="G117" s="57">
        <f t="shared" si="7"/>
        <v>0.5323540530982084</v>
      </c>
      <c r="H117" s="48"/>
    </row>
    <row r="118" spans="1:7" ht="52.5" customHeight="1">
      <c r="A118" s="55"/>
      <c r="B118" s="170" t="s">
        <v>458</v>
      </c>
      <c r="C118" s="52">
        <f>C119+C120+C121+C122+C123+C130+C131+C132+C133+C134+C142+C143+C135+C136+C145+C144+C146+C147+C148+C150+C151+C152+C153+C154+C155+C124+C125+C126+C127+C128+C129+C137+C141+C138+C139+C140+C149</f>
        <v>46279.1</v>
      </c>
      <c r="D118" s="52">
        <f>D119+D120+D121+D122+D123+D130+D131+D132+D133+D134+D142+D143+D135+D136+D145+D144+D146+D147+D148+D150+D151+D152+D153+D154+D155+D124+D125+D126+D127+D128+D129+D137+D141+D138+D139+D140+D149</f>
        <v>16285.8</v>
      </c>
      <c r="E118" s="52">
        <f>E119+E120+E121+E122+E123+E130+E131+E132+E133+E134+E142+E143+E135+E136+E145+E144+E146+E147+E148+E150+E151+E152+E153+E154+E155+E124+E125+E126+E127+E128+E129+E137+E141+E138+E139+E140+E149</f>
        <v>8730.499999999998</v>
      </c>
      <c r="F118" s="57">
        <f t="shared" si="6"/>
        <v>0.18864887173691794</v>
      </c>
      <c r="G118" s="57">
        <f t="shared" si="7"/>
        <v>0.536080511856955</v>
      </c>
    </row>
    <row r="119" spans="1:7" ht="32.25" customHeight="1">
      <c r="A119" s="55"/>
      <c r="B119" s="49" t="s">
        <v>386</v>
      </c>
      <c r="C119" s="52">
        <f>'МО г.Ртищево'!D90+'Кр-звезда'!D55+Макарово!D57+Салтыковка!D54+Урусово!D55</f>
        <v>305</v>
      </c>
      <c r="D119" s="52">
        <f>'МО г.Ртищево'!E90+'Кр-звезда'!E55+Макарово!E57+Салтыковка!E54+Урусово!E55</f>
        <v>42.5</v>
      </c>
      <c r="E119" s="52">
        <f>'МО г.Ртищево'!F90+'Кр-звезда'!F55+Макарово!F57+Салтыковка!F54+Урусово!F55</f>
        <v>0</v>
      </c>
      <c r="F119" s="57">
        <f t="shared" si="6"/>
        <v>0</v>
      </c>
      <c r="G119" s="57">
        <f t="shared" si="7"/>
        <v>0</v>
      </c>
    </row>
    <row r="120" spans="1:7" ht="21.75" customHeight="1">
      <c r="A120" s="55"/>
      <c r="B120" s="49" t="s">
        <v>389</v>
      </c>
      <c r="C120" s="52">
        <f>'МО г.Ртищево'!D91</f>
        <v>125</v>
      </c>
      <c r="D120" s="52">
        <f>'МО г.Ртищево'!E91</f>
        <v>0</v>
      </c>
      <c r="E120" s="52">
        <f>'МО г.Ртищево'!F91</f>
        <v>0</v>
      </c>
      <c r="F120" s="57">
        <f t="shared" si="6"/>
        <v>0</v>
      </c>
      <c r="G120" s="57">
        <v>0</v>
      </c>
    </row>
    <row r="121" spans="1:7" ht="22.5" customHeight="1">
      <c r="A121" s="55"/>
      <c r="B121" s="49" t="s">
        <v>391</v>
      </c>
      <c r="C121" s="52">
        <f>'МО г.Ртищево'!D92+'Кр-звезда'!D56+Макарово!D58+Октябрьский!D58+Салтыковка!D55+Урусово!D56+'Ш-Голицыно'!D54</f>
        <v>223.7</v>
      </c>
      <c r="D121" s="52">
        <f>'МО г.Ртищево'!E92+'Кр-звезда'!E56+Макарово!E58+Октябрьский!E58+Салтыковка!E55+Урусово!E56+'Ш-Голицыно'!E54</f>
        <v>33.300000000000004</v>
      </c>
      <c r="E121" s="52">
        <f>'МО г.Ртищево'!F92+'Кр-звезда'!F56+Макарово!F58+Октябрьский!F58+Салтыковка!F55+Урусово!F56+'Ш-Голицыно'!F54</f>
        <v>0</v>
      </c>
      <c r="F121" s="57">
        <f t="shared" si="6"/>
        <v>0</v>
      </c>
      <c r="G121" s="57">
        <f t="shared" si="7"/>
        <v>0</v>
      </c>
    </row>
    <row r="122" spans="1:7" ht="28.5" customHeight="1">
      <c r="A122" s="55"/>
      <c r="B122" s="49" t="s">
        <v>393</v>
      </c>
      <c r="C122" s="52">
        <f>'МО г.Ртищево'!D93+'Кр-звезда'!D57+Макарово!D59+Октябрьский!D59+Салтыковка!D56+Урусово!D57+'Ш-Голицыно'!D55</f>
        <v>857.5</v>
      </c>
      <c r="D122" s="52">
        <f>'МО г.Ртищево'!E93+'Кр-звезда'!E57+Макарово!E59+Октябрьский!E59+Салтыковка!E56+Урусово!E57+'Ш-Голицыно'!E55</f>
        <v>150.20000000000002</v>
      </c>
      <c r="E122" s="52">
        <f>'МО г.Ртищево'!F93+'Кр-звезда'!F57+Макарово!F59+Октябрьский!F59+Салтыковка!F56+Урусово!F57+'Ш-Голицыно'!F55</f>
        <v>0</v>
      </c>
      <c r="F122" s="57">
        <f t="shared" si="6"/>
        <v>0</v>
      </c>
      <c r="G122" s="57">
        <f t="shared" si="7"/>
        <v>0</v>
      </c>
    </row>
    <row r="123" spans="1:7" ht="28.5" customHeight="1">
      <c r="A123" s="55"/>
      <c r="B123" s="49" t="s">
        <v>395</v>
      </c>
      <c r="C123" s="52">
        <f>'МО г.Ртищево'!D94</f>
        <v>225</v>
      </c>
      <c r="D123" s="52">
        <f>'МО г.Ртищево'!E94</f>
        <v>39.4</v>
      </c>
      <c r="E123" s="52">
        <f>'МО г.Ртищево'!F94</f>
        <v>0</v>
      </c>
      <c r="F123" s="57">
        <f t="shared" si="6"/>
        <v>0</v>
      </c>
      <c r="G123" s="57">
        <f t="shared" si="7"/>
        <v>0</v>
      </c>
    </row>
    <row r="124" spans="1:7" ht="28.5" customHeight="1">
      <c r="A124" s="55"/>
      <c r="B124" s="49" t="s">
        <v>418</v>
      </c>
      <c r="C124" s="52">
        <f>'Ш-Голицыно'!D56+Салтыковка!D57+Октябрьский!D60+Макарово!D60+'Кр-звезда'!D58</f>
        <v>250</v>
      </c>
      <c r="D124" s="52">
        <f>'Ш-Голицыно'!E56+Салтыковка!E57+Октябрьский!E60+Макарово!E60+'Кр-звезда'!E58</f>
        <v>150.9</v>
      </c>
      <c r="E124" s="52">
        <f>'Ш-Голицыно'!F56+Салтыковка!F57+Октябрьский!F60+Макарово!F60+'Кр-звезда'!F58</f>
        <v>39.8</v>
      </c>
      <c r="F124" s="57">
        <f t="shared" si="6"/>
        <v>0.15919999999999998</v>
      </c>
      <c r="G124" s="57">
        <f t="shared" si="7"/>
        <v>0.2637508283631544</v>
      </c>
    </row>
    <row r="125" spans="1:7" ht="28.5" customHeight="1">
      <c r="A125" s="55"/>
      <c r="B125" s="49" t="s">
        <v>435</v>
      </c>
      <c r="C125" s="52">
        <f>Макарово!D61</f>
        <v>25</v>
      </c>
      <c r="D125" s="52">
        <f>Макарово!E61</f>
        <v>0</v>
      </c>
      <c r="E125" s="52">
        <f>Макарово!F61</f>
        <v>0</v>
      </c>
      <c r="F125" s="57">
        <f t="shared" si="6"/>
        <v>0</v>
      </c>
      <c r="G125" s="57">
        <v>0</v>
      </c>
    </row>
    <row r="126" spans="1:7" ht="39" customHeight="1">
      <c r="A126" s="55"/>
      <c r="B126" s="49" t="s">
        <v>456</v>
      </c>
      <c r="C126" s="52">
        <f>'Ш-Голицыно'!D57</f>
        <v>20</v>
      </c>
      <c r="D126" s="52">
        <f>'Ш-Голицыно'!E57</f>
        <v>0</v>
      </c>
      <c r="E126" s="52">
        <f>'Ш-Голицыно'!F57</f>
        <v>0</v>
      </c>
      <c r="F126" s="57">
        <f t="shared" si="6"/>
        <v>0</v>
      </c>
      <c r="G126" s="57">
        <v>0</v>
      </c>
    </row>
    <row r="127" spans="1:7" ht="39" customHeight="1">
      <c r="A127" s="55"/>
      <c r="B127" s="49" t="s">
        <v>453</v>
      </c>
      <c r="C127" s="52">
        <f>'Ш-Голицыно'!D58+Урусово!D58</f>
        <v>45</v>
      </c>
      <c r="D127" s="52">
        <f>'Ш-Голицыно'!E58+Урусово!E58</f>
        <v>4.4</v>
      </c>
      <c r="E127" s="52">
        <f>'Ш-Голицыно'!F58+Урусово!F58</f>
        <v>0</v>
      </c>
      <c r="F127" s="57">
        <f t="shared" si="6"/>
        <v>0</v>
      </c>
      <c r="G127" s="57">
        <f t="shared" si="7"/>
        <v>0</v>
      </c>
    </row>
    <row r="128" spans="1:7" ht="25.5" customHeight="1">
      <c r="A128" s="55"/>
      <c r="B128" s="49" t="s">
        <v>420</v>
      </c>
      <c r="C128" s="52">
        <f>'Ш-Голицыно'!D59+Салтыковка!D58+Октябрьский!D61+Макарово!D62+'Кр-звезда'!D59</f>
        <v>104.8</v>
      </c>
      <c r="D128" s="52">
        <f>'Ш-Голицыно'!E59+Салтыковка!E58+Октябрьский!E61+Макарово!E62+'Кр-звезда'!E59</f>
        <v>15.2</v>
      </c>
      <c r="E128" s="52">
        <f>'Ш-Голицыно'!F59+Салтыковка!F58+Октябрьский!F61+Макарово!F62+'Кр-звезда'!F59</f>
        <v>0</v>
      </c>
      <c r="F128" s="57">
        <f t="shared" si="6"/>
        <v>0</v>
      </c>
      <c r="G128" s="57">
        <f t="shared" si="7"/>
        <v>0</v>
      </c>
    </row>
    <row r="129" spans="1:7" ht="24.75" customHeight="1">
      <c r="A129" s="55"/>
      <c r="B129" s="49" t="s">
        <v>397</v>
      </c>
      <c r="C129" s="171">
        <f>'МО г.Ртищево'!D95+Салтыковка!D59+'Ш-Голицыно'!D60</f>
        <v>13400</v>
      </c>
      <c r="D129" s="171">
        <f>'МО г.Ртищево'!E95+Салтыковка!E59+'Ш-Голицыно'!E60</f>
        <v>5810</v>
      </c>
      <c r="E129" s="171">
        <f>'МО г.Ртищево'!F95+Салтыковка!F59+'Ш-Голицыно'!F60</f>
        <v>0</v>
      </c>
      <c r="F129" s="57">
        <f t="shared" si="6"/>
        <v>0</v>
      </c>
      <c r="G129" s="57">
        <f t="shared" si="7"/>
        <v>0</v>
      </c>
    </row>
    <row r="130" spans="1:7" ht="36" customHeight="1">
      <c r="A130" s="55"/>
      <c r="B130" s="49" t="s">
        <v>399</v>
      </c>
      <c r="C130" s="52">
        <f>'Ш-Голицыно'!D61+Урусово!D59+Салтыковка!D60+Октябрьский!D62+Макарово!D63+'Кр-звезда'!D60+'МО г.Ртищево'!D96</f>
        <v>15763.3</v>
      </c>
      <c r="D130" s="52">
        <f>'Ш-Голицыно'!E61+Урусово!E59+Салтыковка!E60+Октябрьский!E62+Макарово!E63+'Кр-звезда'!E60+'МО г.Ртищево'!E96</f>
        <v>6648.5</v>
      </c>
      <c r="E130" s="52">
        <f>'Ш-Голицыно'!F61+Урусово!F59+Салтыковка!F60+Октябрьский!F62+Макарово!F63+'Кр-звезда'!F60+'МО г.Ртищево'!F96</f>
        <v>5932.7</v>
      </c>
      <c r="F130" s="57">
        <f t="shared" si="6"/>
        <v>0.3763615486604962</v>
      </c>
      <c r="G130" s="57">
        <f t="shared" si="7"/>
        <v>0.8923366172820937</v>
      </c>
    </row>
    <row r="131" spans="1:7" ht="34.5" customHeight="1">
      <c r="A131" s="55"/>
      <c r="B131" s="49" t="s">
        <v>401</v>
      </c>
      <c r="C131" s="52">
        <f>'МО г.Ртищево'!D97</f>
        <v>2500</v>
      </c>
      <c r="D131" s="52">
        <f>'МО г.Ртищево'!E97</f>
        <v>0</v>
      </c>
      <c r="E131" s="52">
        <f>'МО г.Ртищево'!F97</f>
        <v>0</v>
      </c>
      <c r="F131" s="57">
        <f t="shared" si="6"/>
        <v>0</v>
      </c>
      <c r="G131" s="57">
        <v>0</v>
      </c>
    </row>
    <row r="132" spans="1:7" ht="23.25" customHeight="1">
      <c r="A132" s="55"/>
      <c r="B132" s="49" t="s">
        <v>403</v>
      </c>
      <c r="C132" s="52">
        <f>'МО г.Ртищево'!D98</f>
        <v>100</v>
      </c>
      <c r="D132" s="52">
        <f>'МО г.Ртищево'!E98</f>
        <v>17.5</v>
      </c>
      <c r="E132" s="52">
        <f>'МО г.Ртищево'!F98</f>
        <v>0</v>
      </c>
      <c r="F132" s="57">
        <f t="shared" si="6"/>
        <v>0</v>
      </c>
      <c r="G132" s="57">
        <f t="shared" si="7"/>
        <v>0</v>
      </c>
    </row>
    <row r="133" spans="1:7" ht="34.5" customHeight="1">
      <c r="A133" s="55"/>
      <c r="B133" s="49" t="s">
        <v>405</v>
      </c>
      <c r="C133" s="52">
        <f>'Ш-Голицыно'!D62+Урусово!D60+Салтыковка!D61+Октябрьский!D63+Макарово!D64+'Кр-звезда'!D61+'МО г.Ртищево'!D99</f>
        <v>7591.299999999999</v>
      </c>
      <c r="D133" s="52">
        <f>'Ш-Голицыно'!E62+Урусово!E60+Салтыковка!E61+Октябрьский!E63+Макарово!E64+'Кр-звезда'!E61+'МО г.Ртищево'!E99</f>
        <v>2406.3</v>
      </c>
      <c r="E133" s="52">
        <f>'Ш-Голицыно'!F62+Урусово!F60+Салтыковка!F61+Октябрьский!F63+Макарово!F64+'Кр-звезда'!F61+'МО г.Ртищево'!F99</f>
        <v>2237.1</v>
      </c>
      <c r="F133" s="57">
        <f t="shared" si="6"/>
        <v>0.2946926086441058</v>
      </c>
      <c r="G133" s="57">
        <f t="shared" si="7"/>
        <v>0.929684577982795</v>
      </c>
    </row>
    <row r="134" spans="1:7" ht="33.75" customHeight="1">
      <c r="A134" s="55"/>
      <c r="B134" s="49" t="s">
        <v>407</v>
      </c>
      <c r="C134" s="52">
        <f>'МО г.Ртищево'!D100</f>
        <v>1350</v>
      </c>
      <c r="D134" s="52">
        <f>'МО г.Ртищево'!E100</f>
        <v>663</v>
      </c>
      <c r="E134" s="52">
        <f>'МО г.Ртищево'!F100</f>
        <v>461</v>
      </c>
      <c r="F134" s="57">
        <f t="shared" si="6"/>
        <v>0.3414814814814815</v>
      </c>
      <c r="G134" s="57">
        <f t="shared" si="7"/>
        <v>0.6953242835595776</v>
      </c>
    </row>
    <row r="135" spans="1:7" ht="22.5" customHeight="1">
      <c r="A135" s="55"/>
      <c r="B135" s="49" t="s">
        <v>409</v>
      </c>
      <c r="C135" s="52">
        <f>'МО г.Ртищево'!D101</f>
        <v>15</v>
      </c>
      <c r="D135" s="52">
        <f>'МО г.Ртищево'!E101</f>
        <v>10.5</v>
      </c>
      <c r="E135" s="52">
        <f>'МО г.Ртищево'!F101</f>
        <v>0</v>
      </c>
      <c r="F135" s="57">
        <f t="shared" si="6"/>
        <v>0</v>
      </c>
      <c r="G135" s="57">
        <f t="shared" si="7"/>
        <v>0</v>
      </c>
    </row>
    <row r="136" spans="1:7" ht="24" customHeight="1">
      <c r="A136" s="55"/>
      <c r="B136" s="49" t="s">
        <v>411</v>
      </c>
      <c r="C136" s="52">
        <f>'МО г.Ртищево'!D102</f>
        <v>100</v>
      </c>
      <c r="D136" s="52">
        <f>'МО г.Ртищево'!E102</f>
        <v>0</v>
      </c>
      <c r="E136" s="52">
        <f>'МО г.Ртищево'!F102</f>
        <v>0</v>
      </c>
      <c r="F136" s="57">
        <f t="shared" si="6"/>
        <v>0</v>
      </c>
      <c r="G136" s="57">
        <v>0</v>
      </c>
    </row>
    <row r="137" spans="1:7" ht="37.5" customHeight="1">
      <c r="A137" s="55"/>
      <c r="B137" s="49" t="s">
        <v>421</v>
      </c>
      <c r="C137" s="52">
        <f>'Ш-Голицыно'!D63+Урусово!D61+Салтыковка!D62+Октябрьский!D64+Макарово!D65+'Кр-звезда'!D62</f>
        <v>255</v>
      </c>
      <c r="D137" s="52">
        <f>'Ш-Голицыно'!E63+Урусово!E61+Салтыковка!E62+Октябрьский!E64+Макарово!E65+'Кр-звезда'!E62</f>
        <v>0</v>
      </c>
      <c r="E137" s="52">
        <f>'Ш-Голицыно'!F63+Урусово!F61+Салтыковка!F62+Октябрьский!F64+Макарово!F65+'Кр-звезда'!F62</f>
        <v>0</v>
      </c>
      <c r="F137" s="57">
        <f t="shared" si="6"/>
        <v>0</v>
      </c>
      <c r="G137" s="57">
        <v>0</v>
      </c>
    </row>
    <row r="138" spans="1:7" ht="23.25" customHeight="1">
      <c r="A138" s="55"/>
      <c r="B138" s="49" t="s">
        <v>493</v>
      </c>
      <c r="C138" s="52">
        <f>'Ш-Голицыно'!D64</f>
        <v>18</v>
      </c>
      <c r="D138" s="52">
        <f>'Ш-Голицыно'!E64</f>
        <v>10</v>
      </c>
      <c r="E138" s="52">
        <f>'Ш-Голицыно'!F64</f>
        <v>0</v>
      </c>
      <c r="F138" s="57">
        <f t="shared" si="6"/>
        <v>0</v>
      </c>
      <c r="G138" s="57">
        <f t="shared" si="7"/>
        <v>0</v>
      </c>
    </row>
    <row r="139" spans="1:7" ht="24" customHeight="1">
      <c r="A139" s="55"/>
      <c r="B139" s="49" t="s">
        <v>423</v>
      </c>
      <c r="C139" s="52">
        <f>'Ш-Голицыно'!D65</f>
        <v>58</v>
      </c>
      <c r="D139" s="52">
        <f>'Ш-Голицыно'!E65</f>
        <v>50</v>
      </c>
      <c r="E139" s="52">
        <f>'Ш-Голицыно'!F65</f>
        <v>0</v>
      </c>
      <c r="F139" s="57">
        <f t="shared" si="6"/>
        <v>0</v>
      </c>
      <c r="G139" s="57">
        <f t="shared" si="7"/>
        <v>0</v>
      </c>
    </row>
    <row r="140" spans="1:7" ht="37.5" customHeight="1">
      <c r="A140" s="55"/>
      <c r="B140" s="49" t="s">
        <v>413</v>
      </c>
      <c r="C140" s="52">
        <f>'Ш-Голицыно'!D66</f>
        <v>40</v>
      </c>
      <c r="D140" s="52">
        <f>'Ш-Голицыно'!E66</f>
        <v>10</v>
      </c>
      <c r="E140" s="52">
        <f>'Ш-Голицыно'!F66</f>
        <v>0</v>
      </c>
      <c r="F140" s="57">
        <f t="shared" si="6"/>
        <v>0</v>
      </c>
      <c r="G140" s="57">
        <f t="shared" si="7"/>
        <v>0</v>
      </c>
    </row>
    <row r="141" spans="1:7" ht="27" customHeight="1">
      <c r="A141" s="55"/>
      <c r="B141" s="49" t="s">
        <v>423</v>
      </c>
      <c r="C141" s="52">
        <f>Урусово!D62+Салтыковка!D63+Октябрьский!D65+Макарово!D66+'Кр-звезда'!D63</f>
        <v>186.9</v>
      </c>
      <c r="D141" s="52">
        <f>Урусово!E62+Салтыковка!E63+Октябрьский!E65+Макарово!E66+'Кр-звезда'!E63</f>
        <v>82.5</v>
      </c>
      <c r="E141" s="52">
        <f>Урусово!F62+Салтыковка!F63+Октябрьский!F65+Макарово!F66+'Кр-звезда'!F63</f>
        <v>59.9</v>
      </c>
      <c r="F141" s="57">
        <f t="shared" si="6"/>
        <v>0.3204922418405564</v>
      </c>
      <c r="G141" s="57">
        <f t="shared" si="7"/>
        <v>0.7260606060606061</v>
      </c>
    </row>
    <row r="142" spans="1:7" ht="34.5" customHeight="1">
      <c r="A142" s="55"/>
      <c r="B142" s="49" t="s">
        <v>413</v>
      </c>
      <c r="C142" s="52">
        <f>'МО г.Ртищево'!D103</f>
        <v>500</v>
      </c>
      <c r="D142" s="52">
        <f>'МО г.Ртищево'!E103</f>
        <v>87.5</v>
      </c>
      <c r="E142" s="52">
        <f>'МО г.Ртищево'!F103</f>
        <v>0</v>
      </c>
      <c r="F142" s="57">
        <f t="shared" si="6"/>
        <v>0</v>
      </c>
      <c r="G142" s="57">
        <f t="shared" si="7"/>
        <v>0</v>
      </c>
    </row>
    <row r="143" spans="1:7" ht="39.75" customHeight="1">
      <c r="A143" s="55"/>
      <c r="B143" s="49" t="s">
        <v>426</v>
      </c>
      <c r="C143" s="52">
        <f>'Кр-звезда'!D64+Макарово!D67+Салтыковка!D64+Урусово!D63+'Ш-Голицыно'!D67</f>
        <v>52</v>
      </c>
      <c r="D143" s="52">
        <f>'Кр-звезда'!E64+Макарово!E67+Салтыковка!E64+Урусово!E63+'Ш-Голицыно'!E67</f>
        <v>12.8</v>
      </c>
      <c r="E143" s="52">
        <f>'Кр-звезда'!F64+Макарово!F67+Салтыковка!F64+Урусово!F63+'Ш-Голицыно'!F67</f>
        <v>0</v>
      </c>
      <c r="F143" s="57">
        <f t="shared" si="6"/>
        <v>0</v>
      </c>
      <c r="G143" s="57">
        <f t="shared" si="7"/>
        <v>0</v>
      </c>
    </row>
    <row r="144" spans="1:7" ht="52.5" customHeight="1">
      <c r="A144" s="55"/>
      <c r="B144" s="49" t="s">
        <v>428</v>
      </c>
      <c r="C144" s="52">
        <f>Урусово!D64+Октябрьский!D66+'Кр-звезда'!D65+'Ш-Голицыно'!D68</f>
        <v>80</v>
      </c>
      <c r="D144" s="52">
        <f>Урусово!E64+Октябрьский!E66+'Кр-звезда'!E65+'Ш-Голицыно'!E68</f>
        <v>7.5</v>
      </c>
      <c r="E144" s="52">
        <f>Урусово!F64+Октябрьский!F66+'Кр-звезда'!F65+'Ш-Голицыно'!F68</f>
        <v>0</v>
      </c>
      <c r="F144" s="57">
        <f t="shared" si="6"/>
        <v>0</v>
      </c>
      <c r="G144" s="57">
        <f t="shared" si="7"/>
        <v>0</v>
      </c>
    </row>
    <row r="145" spans="1:7" ht="26.25" customHeight="1">
      <c r="A145" s="55"/>
      <c r="B145" s="49" t="s">
        <v>430</v>
      </c>
      <c r="C145" s="52">
        <f>'Кр-звезда'!D66</f>
        <v>300</v>
      </c>
      <c r="D145" s="52">
        <f>'Кр-звезда'!E66</f>
        <v>0</v>
      </c>
      <c r="E145" s="52">
        <f>'Кр-звезда'!F66</f>
        <v>0</v>
      </c>
      <c r="F145" s="57">
        <f t="shared" si="6"/>
        <v>0</v>
      </c>
      <c r="G145" s="57">
        <v>0</v>
      </c>
    </row>
    <row r="146" spans="1:7" ht="33.75" customHeight="1">
      <c r="A146" s="55"/>
      <c r="B146" s="49" t="s">
        <v>449</v>
      </c>
      <c r="C146" s="52">
        <f>'Ш-Голицыно'!D69+Салтыковка!D65</f>
        <v>885.6</v>
      </c>
      <c r="D146" s="52">
        <f>'Ш-Голицыно'!E69+Салтыковка!E65</f>
        <v>0</v>
      </c>
      <c r="E146" s="52">
        <f>'Ш-Голицыно'!F69+Салтыковка!F65</f>
        <v>0</v>
      </c>
      <c r="F146" s="57">
        <f t="shared" si="6"/>
        <v>0</v>
      </c>
      <c r="G146" s="57">
        <v>0</v>
      </c>
    </row>
    <row r="147" spans="1:7" ht="34.5" customHeight="1">
      <c r="A147" s="55"/>
      <c r="B147" s="49" t="s">
        <v>441</v>
      </c>
      <c r="C147" s="52">
        <f>Октябрьский!D67</f>
        <v>336.4</v>
      </c>
      <c r="D147" s="52">
        <f>Октябрьский!E67</f>
        <v>0</v>
      </c>
      <c r="E147" s="52">
        <f>Октябрьский!F67</f>
        <v>0</v>
      </c>
      <c r="F147" s="57">
        <f t="shared" si="6"/>
        <v>0</v>
      </c>
      <c r="G147" s="57">
        <v>0</v>
      </c>
    </row>
    <row r="148" spans="1:7" ht="26.25" customHeight="1">
      <c r="A148" s="55"/>
      <c r="B148" s="49" t="s">
        <v>432</v>
      </c>
      <c r="C148" s="52">
        <f>'Кр-звезда'!D67</f>
        <v>50</v>
      </c>
      <c r="D148" s="52">
        <f>'Кр-звезда'!E67</f>
        <v>0</v>
      </c>
      <c r="E148" s="52">
        <f>'Кр-звезда'!F67</f>
        <v>0</v>
      </c>
      <c r="F148" s="57">
        <f t="shared" si="6"/>
        <v>0</v>
      </c>
      <c r="G148" s="57">
        <v>0</v>
      </c>
    </row>
    <row r="149" spans="1:7" ht="34.5" customHeight="1">
      <c r="A149" s="55"/>
      <c r="B149" s="49" t="s">
        <v>531</v>
      </c>
      <c r="C149" s="52">
        <f>'Ш-Голицыно'!D70</f>
        <v>4</v>
      </c>
      <c r="D149" s="52">
        <f>'Ш-Голицыно'!E70</f>
        <v>0</v>
      </c>
      <c r="E149" s="52">
        <f>'Ш-Голицыно'!F70</f>
        <v>0</v>
      </c>
      <c r="F149" s="57">
        <f t="shared" si="6"/>
        <v>0</v>
      </c>
      <c r="G149" s="57">
        <v>0</v>
      </c>
    </row>
    <row r="150" spans="1:7" ht="32.25" customHeight="1">
      <c r="A150" s="55"/>
      <c r="B150" s="172" t="s">
        <v>450</v>
      </c>
      <c r="C150" s="52">
        <f>'Ш-Голицыно'!D71+Урусово!D65+Салтыковка!D66</f>
        <v>250</v>
      </c>
      <c r="D150" s="52">
        <f>'Ш-Голицыно'!E71+Урусово!E65+Салтыковка!E66</f>
        <v>0</v>
      </c>
      <c r="E150" s="52">
        <f>'Ш-Голицыно'!F71+Урусово!F65+Салтыковка!F66</f>
        <v>0</v>
      </c>
      <c r="F150" s="57">
        <f t="shared" si="6"/>
        <v>0</v>
      </c>
      <c r="G150" s="57">
        <v>0</v>
      </c>
    </row>
    <row r="151" spans="1:7" ht="27.75" customHeight="1">
      <c r="A151" s="55"/>
      <c r="B151" s="172" t="s">
        <v>444</v>
      </c>
      <c r="C151" s="52">
        <f>Октябрьский!D68</f>
        <v>5</v>
      </c>
      <c r="D151" s="52">
        <f>Октябрьский!E68</f>
        <v>0</v>
      </c>
      <c r="E151" s="52">
        <f>Октябрьский!F68</f>
        <v>0</v>
      </c>
      <c r="F151" s="57">
        <f t="shared" si="6"/>
        <v>0</v>
      </c>
      <c r="G151" s="57">
        <v>0</v>
      </c>
    </row>
    <row r="152" spans="1:7" ht="39" customHeight="1">
      <c r="A152" s="55"/>
      <c r="B152" s="172" t="s">
        <v>436</v>
      </c>
      <c r="C152" s="52">
        <f>Макарово!D68+Салтыковка!D67</f>
        <v>50</v>
      </c>
      <c r="D152" s="52">
        <f>Макарово!E68+Салтыковка!E67</f>
        <v>7.5</v>
      </c>
      <c r="E152" s="52">
        <f>Макарово!F68+Салтыковка!F67</f>
        <v>0</v>
      </c>
      <c r="F152" s="57">
        <f t="shared" si="6"/>
        <v>0</v>
      </c>
      <c r="G152" s="57">
        <f t="shared" si="7"/>
        <v>0</v>
      </c>
    </row>
    <row r="153" spans="1:7" ht="38.25" customHeight="1">
      <c r="A153" s="55"/>
      <c r="B153" s="172" t="s">
        <v>442</v>
      </c>
      <c r="C153" s="52">
        <f>Октябрьский!D69+Салтыковка!D68</f>
        <v>47</v>
      </c>
      <c r="D153" s="52">
        <f>Октябрьский!E69+Салтыковка!E68</f>
        <v>0</v>
      </c>
      <c r="E153" s="52">
        <f>Октябрьский!F69+Салтыковка!F68</f>
        <v>0</v>
      </c>
      <c r="F153" s="57">
        <f t="shared" si="6"/>
        <v>0</v>
      </c>
      <c r="G153" s="57">
        <v>0</v>
      </c>
    </row>
    <row r="154" spans="1:7" ht="30.75" customHeight="1">
      <c r="A154" s="55"/>
      <c r="B154" s="172" t="s">
        <v>454</v>
      </c>
      <c r="C154" s="52">
        <f>Урусово!D66</f>
        <v>10.6</v>
      </c>
      <c r="D154" s="52">
        <f>Урусово!E66</f>
        <v>0</v>
      </c>
      <c r="E154" s="52">
        <f>Урусово!F66</f>
        <v>0</v>
      </c>
      <c r="F154" s="57">
        <f t="shared" si="6"/>
        <v>0</v>
      </c>
      <c r="G154" s="57">
        <v>0</v>
      </c>
    </row>
    <row r="155" spans="1:7" ht="29.25" customHeight="1">
      <c r="A155" s="55"/>
      <c r="B155" s="172" t="s">
        <v>443</v>
      </c>
      <c r="C155" s="52">
        <f>Октябрьский!D70</f>
        <v>150</v>
      </c>
      <c r="D155" s="52">
        <f>Октябрьский!E70</f>
        <v>26.3</v>
      </c>
      <c r="E155" s="52">
        <f>Октябрьский!F70</f>
        <v>0</v>
      </c>
      <c r="F155" s="57">
        <f t="shared" si="6"/>
        <v>0</v>
      </c>
      <c r="G155" s="57">
        <f t="shared" si="7"/>
        <v>0</v>
      </c>
    </row>
    <row r="156" spans="1:7" ht="49.5" customHeight="1">
      <c r="A156" s="55"/>
      <c r="B156" s="170" t="s">
        <v>494</v>
      </c>
      <c r="C156" s="52">
        <f>C157+C158+C159</f>
        <v>624</v>
      </c>
      <c r="D156" s="52">
        <f>D157+D158+D159</f>
        <v>0</v>
      </c>
      <c r="E156" s="52">
        <f>E157+E158+E159</f>
        <v>0</v>
      </c>
      <c r="F156" s="57">
        <f t="shared" si="6"/>
        <v>0</v>
      </c>
      <c r="G156" s="57">
        <v>0</v>
      </c>
    </row>
    <row r="157" spans="1:7" ht="95.25" customHeight="1">
      <c r="A157" s="55"/>
      <c r="B157" s="49" t="s">
        <v>468</v>
      </c>
      <c r="C157" s="52">
        <f>'Кр-звезда'!D69+Макарово!D70+Октябрьский!D72+Салтыковка!D70+Урусово!D68+'Ш-Голицыно'!D73</f>
        <v>330</v>
      </c>
      <c r="D157" s="52">
        <f>'Кр-звезда'!E69+Макарово!E70+Октябрьский!E72+Салтыковка!E70+Урусово!E68+'Ш-Голицыно'!E73</f>
        <v>0</v>
      </c>
      <c r="E157" s="52">
        <f>'Кр-звезда'!F69+Макарово!F70+Октябрьский!F72+Салтыковка!F70+Урусово!F68+'Ш-Голицыно'!F73</f>
        <v>0</v>
      </c>
      <c r="F157" s="57">
        <f t="shared" si="6"/>
        <v>0</v>
      </c>
      <c r="G157" s="57">
        <v>0</v>
      </c>
    </row>
    <row r="158" spans="1:7" ht="81" customHeight="1">
      <c r="A158" s="55"/>
      <c r="B158" s="49" t="s">
        <v>469</v>
      </c>
      <c r="C158" s="52">
        <f>'Кр-звезда'!D70+Макарово!D71+Октябрьский!D73+Салтыковка!D71+Урусово!D69+'Ш-Голицыно'!D74</f>
        <v>99</v>
      </c>
      <c r="D158" s="52">
        <f>'Кр-звезда'!E70+Макарово!E71+Октябрьский!E73+Салтыковка!E71+Урусово!E69+'Ш-Голицыно'!E74</f>
        <v>0</v>
      </c>
      <c r="E158" s="52">
        <f>'Кр-звезда'!F70+Макарово!F71+Октябрьский!F73+Салтыковка!F71+Урусово!F69+'Ш-Голицыно'!F74</f>
        <v>0</v>
      </c>
      <c r="F158" s="57">
        <f t="shared" si="6"/>
        <v>0</v>
      </c>
      <c r="G158" s="57">
        <v>0</v>
      </c>
    </row>
    <row r="159" spans="1:7" ht="81.75" customHeight="1">
      <c r="A159" s="55"/>
      <c r="B159" s="49" t="s">
        <v>476</v>
      </c>
      <c r="C159" s="52">
        <f>Макарово!D72+Октябрьский!D74+Салтыковка!D72</f>
        <v>195</v>
      </c>
      <c r="D159" s="52">
        <f>Макарово!E72+Октябрьский!E74+Салтыковка!E72</f>
        <v>0</v>
      </c>
      <c r="E159" s="52">
        <f>Макарово!F72+Октябрьский!F74+Салтыковка!F72</f>
        <v>0</v>
      </c>
      <c r="F159" s="57">
        <f t="shared" si="6"/>
        <v>0</v>
      </c>
      <c r="G159" s="57">
        <v>0</v>
      </c>
    </row>
    <row r="160" spans="1:7" ht="51" customHeight="1">
      <c r="A160" s="55"/>
      <c r="B160" s="54" t="s">
        <v>314</v>
      </c>
      <c r="C160" s="52">
        <f>C161+C162</f>
        <v>8588.4</v>
      </c>
      <c r="D160" s="52">
        <f>D161+D162</f>
        <v>114</v>
      </c>
      <c r="E160" s="52">
        <f>E161+E162</f>
        <v>0</v>
      </c>
      <c r="F160" s="57">
        <f t="shared" si="6"/>
        <v>0</v>
      </c>
      <c r="G160" s="57">
        <f t="shared" si="7"/>
        <v>0</v>
      </c>
    </row>
    <row r="161" spans="1:7" ht="66" customHeight="1">
      <c r="A161" s="55"/>
      <c r="B161" s="49" t="s">
        <v>527</v>
      </c>
      <c r="C161" s="52">
        <f>'МО г.Ртищево'!D105</f>
        <v>380</v>
      </c>
      <c r="D161" s="52">
        <f>'МО г.Ртищево'!E105</f>
        <v>114</v>
      </c>
      <c r="E161" s="52">
        <f>'МО г.Ртищево'!F105</f>
        <v>0</v>
      </c>
      <c r="F161" s="57">
        <f t="shared" si="6"/>
        <v>0</v>
      </c>
      <c r="G161" s="57">
        <f t="shared" si="7"/>
        <v>0</v>
      </c>
    </row>
    <row r="162" spans="1:7" ht="30.75" customHeight="1">
      <c r="A162" s="55"/>
      <c r="B162" s="49" t="s">
        <v>529</v>
      </c>
      <c r="C162" s="52">
        <f>C163+C164+C165</f>
        <v>8208.4</v>
      </c>
      <c r="D162" s="52">
        <f>D163+D164+D165</f>
        <v>0</v>
      </c>
      <c r="E162" s="52">
        <f>E163+E164+E165</f>
        <v>0</v>
      </c>
      <c r="F162" s="57">
        <f t="shared" si="6"/>
        <v>0</v>
      </c>
      <c r="G162" s="57">
        <v>0</v>
      </c>
    </row>
    <row r="163" spans="1:7" ht="39" customHeight="1">
      <c r="A163" s="55"/>
      <c r="B163" s="49" t="s">
        <v>518</v>
      </c>
      <c r="C163" s="96">
        <f>'МО г.Ртищево'!D107</f>
        <v>162.5</v>
      </c>
      <c r="D163" s="96">
        <f>'МО г.Ртищево'!E107</f>
        <v>0</v>
      </c>
      <c r="E163" s="96">
        <f>'МО г.Ртищево'!F107</f>
        <v>0</v>
      </c>
      <c r="F163" s="57">
        <f t="shared" si="6"/>
        <v>0</v>
      </c>
      <c r="G163" s="57">
        <v>0</v>
      </c>
    </row>
    <row r="164" spans="1:7" ht="49.5" customHeight="1">
      <c r="A164" s="55"/>
      <c r="B164" s="49" t="s">
        <v>519</v>
      </c>
      <c r="C164" s="96">
        <f>'МО г.Ртищево'!D108</f>
        <v>7963.8</v>
      </c>
      <c r="D164" s="96">
        <f>'МО г.Ртищево'!E108</f>
        <v>0</v>
      </c>
      <c r="E164" s="96">
        <f>'МО г.Ртищево'!F108</f>
        <v>0</v>
      </c>
      <c r="F164" s="57">
        <f t="shared" si="6"/>
        <v>0</v>
      </c>
      <c r="G164" s="57">
        <v>0</v>
      </c>
    </row>
    <row r="165" spans="1:7" ht="36" customHeight="1">
      <c r="A165" s="55"/>
      <c r="B165" s="49" t="s">
        <v>520</v>
      </c>
      <c r="C165" s="96">
        <f>'МО г.Ртищево'!D109</f>
        <v>82.1</v>
      </c>
      <c r="D165" s="96">
        <f>'МО г.Ртищево'!E109</f>
        <v>0</v>
      </c>
      <c r="E165" s="96">
        <f>'МО г.Ртищево'!F109</f>
        <v>0</v>
      </c>
      <c r="F165" s="57">
        <f t="shared" si="6"/>
        <v>0</v>
      </c>
      <c r="G165" s="57">
        <v>0</v>
      </c>
    </row>
    <row r="166" spans="1:7" ht="35.25" customHeight="1">
      <c r="A166" s="59" t="s">
        <v>37</v>
      </c>
      <c r="B166" s="54" t="s">
        <v>38</v>
      </c>
      <c r="C166" s="56">
        <f>C167+C168+C170+C171+C169</f>
        <v>517205.1</v>
      </c>
      <c r="D166" s="56">
        <f>D167+D168+D170+D171+D169</f>
        <v>140103.5</v>
      </c>
      <c r="E166" s="56">
        <f>E167+E168+E170+E171+E169</f>
        <v>113293</v>
      </c>
      <c r="F166" s="57">
        <f t="shared" si="6"/>
        <v>0.21904849739494062</v>
      </c>
      <c r="G166" s="57">
        <f t="shared" si="7"/>
        <v>0.8086378998383338</v>
      </c>
    </row>
    <row r="167" spans="1:7" ht="24.75" customHeight="1">
      <c r="A167" s="55" t="s">
        <v>39</v>
      </c>
      <c r="B167" s="58" t="s">
        <v>127</v>
      </c>
      <c r="C167" s="52">
        <f>МР!D96</f>
        <v>164396.2</v>
      </c>
      <c r="D167" s="52">
        <f>МР!E96</f>
        <v>40145.1</v>
      </c>
      <c r="E167" s="52">
        <f>МР!F96</f>
        <v>36182.2</v>
      </c>
      <c r="F167" s="57">
        <f t="shared" si="6"/>
        <v>0.22009146196809898</v>
      </c>
      <c r="G167" s="57">
        <f t="shared" si="7"/>
        <v>0.9012855865348448</v>
      </c>
    </row>
    <row r="168" spans="1:7" ht="24.75" customHeight="1">
      <c r="A168" s="55" t="s">
        <v>40</v>
      </c>
      <c r="B168" s="58" t="s">
        <v>128</v>
      </c>
      <c r="C168" s="52">
        <f>МР!D97</f>
        <v>294914.6</v>
      </c>
      <c r="D168" s="52">
        <f>МР!E97</f>
        <v>83860.3</v>
      </c>
      <c r="E168" s="52">
        <f>МР!F97</f>
        <v>64634.9</v>
      </c>
      <c r="F168" s="57">
        <f t="shared" si="6"/>
        <v>0.21916480228513613</v>
      </c>
      <c r="G168" s="57">
        <f t="shared" si="7"/>
        <v>0.7707449174400759</v>
      </c>
    </row>
    <row r="169" spans="1:7" ht="24.75" customHeight="1">
      <c r="A169" s="55" t="s">
        <v>230</v>
      </c>
      <c r="B169" s="58" t="s">
        <v>231</v>
      </c>
      <c r="C169" s="52">
        <f>МР!D98+'МО г.Ртищево'!D111</f>
        <v>28382</v>
      </c>
      <c r="D169" s="52">
        <f>МР!E98+'МО г.Ртищево'!E111</f>
        <v>7970.5</v>
      </c>
      <c r="E169" s="52">
        <f>МР!F98+'МО г.Ртищево'!F111</f>
        <v>6920.1</v>
      </c>
      <c r="F169" s="57">
        <f t="shared" si="6"/>
        <v>0.24382002677753506</v>
      </c>
      <c r="G169" s="57">
        <f t="shared" si="7"/>
        <v>0.8682140392698074</v>
      </c>
    </row>
    <row r="170" spans="1:7" ht="24.75" customHeight="1">
      <c r="A170" s="55" t="s">
        <v>41</v>
      </c>
      <c r="B170" s="58" t="s">
        <v>42</v>
      </c>
      <c r="C170" s="52">
        <f>МР!D99+'Кр-звезда'!D76+Макарово!D78+Октябрьский!D80+Салтыковка!D78+Урусово!D75+'Ш-Голицыно'!D80</f>
        <v>4630.1</v>
      </c>
      <c r="D170" s="52">
        <f>МР!E99+'Кр-звезда'!E76+Макарово!E78+Октябрьский!E80+Салтыковка!E78+Урусово!E75+'Ш-Голицыно'!E80</f>
        <v>1636.7</v>
      </c>
      <c r="E170" s="52">
        <f>МР!F99+'Кр-звезда'!F76+Макарово!F78+Октябрьский!F80+Салтыковка!F78+Урусово!F75+'Ш-Голицыно'!F80</f>
        <v>166.9</v>
      </c>
      <c r="F170" s="57">
        <f t="shared" si="6"/>
        <v>0.03604673765145461</v>
      </c>
      <c r="G170" s="57">
        <f t="shared" si="7"/>
        <v>0.10197348322844749</v>
      </c>
    </row>
    <row r="171" spans="1:7" ht="24.75" customHeight="1">
      <c r="A171" s="55" t="s">
        <v>43</v>
      </c>
      <c r="B171" s="58" t="s">
        <v>233</v>
      </c>
      <c r="C171" s="52">
        <f>МР!D100</f>
        <v>24882.2</v>
      </c>
      <c r="D171" s="52">
        <f>МР!E100</f>
        <v>6490.9</v>
      </c>
      <c r="E171" s="52">
        <f>МР!F100</f>
        <v>5388.9</v>
      </c>
      <c r="F171" s="57">
        <f t="shared" si="6"/>
        <v>0.2165765085080901</v>
      </c>
      <c r="G171" s="57">
        <f t="shared" si="7"/>
        <v>0.8302238518541343</v>
      </c>
    </row>
    <row r="172" spans="1:7" ht="24.75" customHeight="1">
      <c r="A172" s="59" t="s">
        <v>44</v>
      </c>
      <c r="B172" s="54" t="s">
        <v>131</v>
      </c>
      <c r="C172" s="56">
        <f>C173+C174</f>
        <v>90964.29999999999</v>
      </c>
      <c r="D172" s="56">
        <f>D173+D174</f>
        <v>27829</v>
      </c>
      <c r="E172" s="56">
        <f>E173+E174</f>
        <v>24317.8</v>
      </c>
      <c r="F172" s="57">
        <f aca="true" t="shared" si="8" ref="F172:F190">E172/C172</f>
        <v>0.26733344839678863</v>
      </c>
      <c r="G172" s="57">
        <f aca="true" t="shared" si="9" ref="G172:G190">E172/D172</f>
        <v>0.8738294584785655</v>
      </c>
    </row>
    <row r="173" spans="1:7" ht="24.75" customHeight="1">
      <c r="A173" s="55" t="s">
        <v>45</v>
      </c>
      <c r="B173" s="58" t="s">
        <v>46</v>
      </c>
      <c r="C173" s="52">
        <f>МР!D102</f>
        <v>70735.7</v>
      </c>
      <c r="D173" s="52">
        <f>МР!E102</f>
        <v>20310.5</v>
      </c>
      <c r="E173" s="52">
        <f>МР!F102</f>
        <v>18236.5</v>
      </c>
      <c r="F173" s="57">
        <f t="shared" si="8"/>
        <v>0.25781182627725463</v>
      </c>
      <c r="G173" s="57">
        <f t="shared" si="9"/>
        <v>0.8978853302479013</v>
      </c>
    </row>
    <row r="174" spans="1:7" ht="24.75" customHeight="1">
      <c r="A174" s="55" t="s">
        <v>47</v>
      </c>
      <c r="B174" s="58" t="s">
        <v>254</v>
      </c>
      <c r="C174" s="52">
        <f>МР!D103</f>
        <v>20228.6</v>
      </c>
      <c r="D174" s="52">
        <f>МР!E103</f>
        <v>7518.5</v>
      </c>
      <c r="E174" s="52">
        <f>МР!F103</f>
        <v>6081.3</v>
      </c>
      <c r="F174" s="57">
        <f t="shared" si="8"/>
        <v>0.3006288126711686</v>
      </c>
      <c r="G174" s="57">
        <f t="shared" si="9"/>
        <v>0.8088448493715502</v>
      </c>
    </row>
    <row r="175" spans="1:7" ht="24.75" customHeight="1">
      <c r="A175" s="59" t="s">
        <v>48</v>
      </c>
      <c r="B175" s="54" t="s">
        <v>49</v>
      </c>
      <c r="C175" s="56">
        <f>C176+C177+C179+C178+C180+C181+C182</f>
        <v>24755</v>
      </c>
      <c r="D175" s="56">
        <f>D176+D177+D179+D178+D180+D181+D182</f>
        <v>9185.9</v>
      </c>
      <c r="E175" s="56">
        <f>E176+E177+E179+E178+E180+E181+E182</f>
        <v>8941.699999999999</v>
      </c>
      <c r="F175" s="57">
        <f t="shared" si="8"/>
        <v>0.3612078368006463</v>
      </c>
      <c r="G175" s="57">
        <f t="shared" si="9"/>
        <v>0.9734157785301385</v>
      </c>
    </row>
    <row r="176" spans="1:7" ht="36.75" customHeight="1">
      <c r="A176" s="55" t="s">
        <v>50</v>
      </c>
      <c r="B176" s="80" t="s">
        <v>167</v>
      </c>
      <c r="C176" s="52">
        <f>МР!D105+'МО г.Ртищево'!D113+'Кр-звезда'!D78+Макарово!D77+Октябрьский!D82+Салтыковка!D80+Урусово!D77+'Ш-Голицыно'!D82</f>
        <v>2306.1</v>
      </c>
      <c r="D176" s="52">
        <f>МР!E105+'МО г.Ртищево'!E113+'Кр-звезда'!E78+Макарово!E77+Октябрьский!E82+Салтыковка!E80+Урусово!E77+'Ш-Голицыно'!E82</f>
        <v>581.8000000000001</v>
      </c>
      <c r="E176" s="52">
        <f>МР!F105+'МО г.Ртищево'!F113+'Кр-звезда'!F78+Макарово!F77+Октябрьский!F82+Салтыковка!F80+Урусово!F77+'Ш-Голицыно'!F82</f>
        <v>549</v>
      </c>
      <c r="F176" s="57">
        <f t="shared" si="8"/>
        <v>0.23806426434239628</v>
      </c>
      <c r="G176" s="57">
        <f t="shared" si="9"/>
        <v>0.9436232382261944</v>
      </c>
    </row>
    <row r="177" spans="1:7" ht="36.75" customHeight="1">
      <c r="A177" s="55"/>
      <c r="B177" s="80" t="s">
        <v>219</v>
      </c>
      <c r="C177" s="52">
        <f>МР!D106</f>
        <v>15066.3</v>
      </c>
      <c r="D177" s="52">
        <f>МР!E106</f>
        <v>6604.4</v>
      </c>
      <c r="E177" s="52">
        <f>МР!F106</f>
        <v>6535.5</v>
      </c>
      <c r="F177" s="57">
        <f t="shared" si="8"/>
        <v>0.43378268055196034</v>
      </c>
      <c r="G177" s="57">
        <f t="shared" si="9"/>
        <v>0.9895675610199262</v>
      </c>
    </row>
    <row r="178" spans="1:7" ht="70.5" customHeight="1">
      <c r="A178" s="55" t="s">
        <v>51</v>
      </c>
      <c r="B178" s="58" t="s">
        <v>147</v>
      </c>
      <c r="C178" s="52">
        <f>'МО г.Ртищево'!D114</f>
        <v>51.3</v>
      </c>
      <c r="D178" s="52">
        <f>'МО г.Ртищево'!E114</f>
        <v>12.8</v>
      </c>
      <c r="E178" s="52">
        <f>'МО г.Ртищево'!F114</f>
        <v>12.8</v>
      </c>
      <c r="F178" s="57">
        <f t="shared" si="8"/>
        <v>0.24951267056530216</v>
      </c>
      <c r="G178" s="57">
        <f t="shared" si="9"/>
        <v>1</v>
      </c>
    </row>
    <row r="179" spans="1:7" ht="50.25" customHeight="1">
      <c r="A179" s="55" t="s">
        <v>52</v>
      </c>
      <c r="B179" s="58" t="s">
        <v>213</v>
      </c>
      <c r="C179" s="52">
        <f>МР!D114</f>
        <v>6471.7</v>
      </c>
      <c r="D179" s="52">
        <f>МР!E114</f>
        <v>1986.9</v>
      </c>
      <c r="E179" s="52">
        <f>МР!F114</f>
        <v>1844.4</v>
      </c>
      <c r="F179" s="57">
        <f t="shared" si="8"/>
        <v>0.2849946690977641</v>
      </c>
      <c r="G179" s="57">
        <f t="shared" si="9"/>
        <v>0.9282802355428054</v>
      </c>
    </row>
    <row r="180" spans="1:7" ht="36.75" customHeight="1">
      <c r="A180" s="55"/>
      <c r="B180" s="80" t="s">
        <v>373</v>
      </c>
      <c r="C180" s="52">
        <f>МР!D107</f>
        <v>15</v>
      </c>
      <c r="D180" s="52">
        <f>МР!E107</f>
        <v>0</v>
      </c>
      <c r="E180" s="52">
        <f>МР!F107</f>
        <v>0</v>
      </c>
      <c r="F180" s="57">
        <f t="shared" si="8"/>
        <v>0</v>
      </c>
      <c r="G180" s="57">
        <v>0</v>
      </c>
    </row>
    <row r="181" spans="1:7" ht="48.75" customHeight="1">
      <c r="A181" s="55"/>
      <c r="B181" s="80" t="s">
        <v>308</v>
      </c>
      <c r="C181" s="52">
        <f>МР!D108</f>
        <v>425.7</v>
      </c>
      <c r="D181" s="52">
        <f>МР!E108</f>
        <v>0</v>
      </c>
      <c r="E181" s="52">
        <f>МР!F108</f>
        <v>0</v>
      </c>
      <c r="F181" s="57">
        <f t="shared" si="8"/>
        <v>0</v>
      </c>
      <c r="G181" s="57">
        <v>0</v>
      </c>
    </row>
    <row r="182" spans="1:7" ht="48.75" customHeight="1">
      <c r="A182" s="55"/>
      <c r="B182" s="80" t="s">
        <v>311</v>
      </c>
      <c r="C182" s="52">
        <f>МР!D109</f>
        <v>418.9</v>
      </c>
      <c r="D182" s="52">
        <f>МР!E109</f>
        <v>0</v>
      </c>
      <c r="E182" s="52">
        <f>МР!F109</f>
        <v>0</v>
      </c>
      <c r="F182" s="57">
        <f t="shared" si="8"/>
        <v>0</v>
      </c>
      <c r="G182" s="57">
        <v>0</v>
      </c>
    </row>
    <row r="183" spans="1:7" ht="52.5" customHeight="1">
      <c r="A183" s="59" t="s">
        <v>53</v>
      </c>
      <c r="B183" s="79" t="s">
        <v>111</v>
      </c>
      <c r="C183" s="56">
        <f>C184+C185</f>
        <v>34099.9</v>
      </c>
      <c r="D183" s="56">
        <f>D184+D185</f>
        <v>12113.8</v>
      </c>
      <c r="E183" s="56">
        <f>E184+E185</f>
        <v>9382.199999999999</v>
      </c>
      <c r="F183" s="57">
        <f t="shared" si="8"/>
        <v>0.2751386367701958</v>
      </c>
      <c r="G183" s="57">
        <f t="shared" si="9"/>
        <v>0.7745051098746883</v>
      </c>
    </row>
    <row r="184" spans="1:7" ht="34.5" customHeight="1">
      <c r="A184" s="55" t="s">
        <v>54</v>
      </c>
      <c r="B184" s="58" t="s">
        <v>112</v>
      </c>
      <c r="C184" s="52">
        <f>'МО г.Ртищево'!D116</f>
        <v>33349.9</v>
      </c>
      <c r="D184" s="52">
        <f>'МО г.Ртищево'!E116</f>
        <v>11917.3</v>
      </c>
      <c r="E184" s="52">
        <f>'МО г.Ртищево'!F116</f>
        <v>9231.9</v>
      </c>
      <c r="F184" s="57">
        <f t="shared" si="8"/>
        <v>0.2768194207478883</v>
      </c>
      <c r="G184" s="57">
        <f t="shared" si="9"/>
        <v>0.7746637241657087</v>
      </c>
    </row>
    <row r="185" spans="1:7" ht="34.5" customHeight="1">
      <c r="A185" s="69" t="s">
        <v>113</v>
      </c>
      <c r="B185" s="58" t="s">
        <v>114</v>
      </c>
      <c r="C185" s="52">
        <f>МР!D116</f>
        <v>750</v>
      </c>
      <c r="D185" s="52">
        <f>МР!E116</f>
        <v>196.5</v>
      </c>
      <c r="E185" s="52">
        <f>МР!F116</f>
        <v>150.3</v>
      </c>
      <c r="F185" s="57">
        <f t="shared" si="8"/>
        <v>0.20040000000000002</v>
      </c>
      <c r="G185" s="57">
        <f t="shared" si="9"/>
        <v>0.7648854961832061</v>
      </c>
    </row>
    <row r="186" spans="1:7" ht="34.5" customHeight="1">
      <c r="A186" s="59" t="s">
        <v>115</v>
      </c>
      <c r="B186" s="79" t="s">
        <v>116</v>
      </c>
      <c r="C186" s="56">
        <f>C187</f>
        <v>760</v>
      </c>
      <c r="D186" s="56">
        <f>D187</f>
        <v>351.3</v>
      </c>
      <c r="E186" s="56">
        <f>E187</f>
        <v>342.09999999999997</v>
      </c>
      <c r="F186" s="57">
        <f t="shared" si="8"/>
        <v>0.4501315789473684</v>
      </c>
      <c r="G186" s="57">
        <f t="shared" si="9"/>
        <v>0.973811557073726</v>
      </c>
    </row>
    <row r="187" spans="1:7" ht="34.5" customHeight="1">
      <c r="A187" s="69" t="s">
        <v>117</v>
      </c>
      <c r="B187" s="58" t="s">
        <v>118</v>
      </c>
      <c r="C187" s="52">
        <f>МР!D118+'МО г.Ртищево'!D118</f>
        <v>760</v>
      </c>
      <c r="D187" s="52">
        <f>МР!E118+'МО г.Ртищево'!E118</f>
        <v>351.3</v>
      </c>
      <c r="E187" s="52">
        <f>МР!F118+'МО г.Ртищево'!F118</f>
        <v>342.09999999999997</v>
      </c>
      <c r="F187" s="57">
        <f t="shared" si="8"/>
        <v>0.4501315789473684</v>
      </c>
      <c r="G187" s="57">
        <f t="shared" si="9"/>
        <v>0.973811557073726</v>
      </c>
    </row>
    <row r="188" spans="1:7" ht="34.5" customHeight="1">
      <c r="A188" s="59" t="s">
        <v>119</v>
      </c>
      <c r="B188" s="79" t="s">
        <v>120</v>
      </c>
      <c r="C188" s="56">
        <f>C189</f>
        <v>5</v>
      </c>
      <c r="D188" s="56">
        <f>D189</f>
        <v>0</v>
      </c>
      <c r="E188" s="56">
        <f>E189</f>
        <v>0</v>
      </c>
      <c r="F188" s="57">
        <f t="shared" si="8"/>
        <v>0</v>
      </c>
      <c r="G188" s="57">
        <v>0</v>
      </c>
    </row>
    <row r="189" spans="1:7" ht="34.5" customHeight="1">
      <c r="A189" s="55" t="s">
        <v>121</v>
      </c>
      <c r="B189" s="79" t="s">
        <v>150</v>
      </c>
      <c r="C189" s="52">
        <f>МР!D120</f>
        <v>5</v>
      </c>
      <c r="D189" s="52">
        <f>МР!E120</f>
        <v>0</v>
      </c>
      <c r="E189" s="52">
        <f>МР!F120</f>
        <v>0</v>
      </c>
      <c r="F189" s="57">
        <f t="shared" si="8"/>
        <v>0</v>
      </c>
      <c r="G189" s="57">
        <v>0</v>
      </c>
    </row>
    <row r="190" spans="1:7" ht="22.5" customHeight="1">
      <c r="A190" s="55"/>
      <c r="B190" s="54" t="s">
        <v>55</v>
      </c>
      <c r="C190" s="56">
        <f>C43+C57+C59+C65+C103+C166+C172+C175+C183+C186+C188</f>
        <v>872224.6</v>
      </c>
      <c r="D190" s="56">
        <f>D43+D57+D59+D65+D103+D166+D172+D175+D183+D186+D188</f>
        <v>234947.79999999996</v>
      </c>
      <c r="E190" s="56">
        <f>E43+E57+E59+E65+E103+E166+E172+E175+E183+E186+E188</f>
        <v>183454.7</v>
      </c>
      <c r="F190" s="57">
        <f t="shared" si="8"/>
        <v>0.21032965591660682</v>
      </c>
      <c r="G190" s="57">
        <f t="shared" si="9"/>
        <v>0.7808317421997569</v>
      </c>
    </row>
    <row r="191" spans="3:6" ht="18.75">
      <c r="C191" s="84"/>
      <c r="D191" s="84"/>
      <c r="E191" s="84"/>
      <c r="F191" s="173"/>
    </row>
    <row r="192" spans="3:6" ht="18">
      <c r="C192" s="84"/>
      <c r="D192" s="84"/>
      <c r="E192" s="84"/>
      <c r="F192" s="174"/>
    </row>
    <row r="193" spans="2:6" ht="18">
      <c r="B193" s="86" t="s">
        <v>281</v>
      </c>
      <c r="C193" s="84"/>
      <c r="D193" s="84"/>
      <c r="E193" s="84">
        <f>МР!F129+'МО г.Ртищево'!F127+'Кр-звезда'!F84+Макарово!F85+Октябрьский!F89+Салтыковка!F87+Урусово!F84+'Ш-Голицыно'!F89</f>
        <v>50689.500000000015</v>
      </c>
      <c r="F193" s="84"/>
    </row>
    <row r="194" spans="2:6" ht="18">
      <c r="B194" s="86"/>
      <c r="C194" s="84"/>
      <c r="D194" s="84"/>
      <c r="E194" s="84"/>
      <c r="F194" s="84"/>
    </row>
    <row r="195" spans="2:6" ht="18" hidden="1">
      <c r="B195" s="87" t="s">
        <v>287</v>
      </c>
      <c r="C195" s="84"/>
      <c r="D195" s="84"/>
      <c r="E195" s="84"/>
      <c r="F195" s="84"/>
    </row>
    <row r="196" spans="2:7" ht="18.75" hidden="1">
      <c r="B196" s="86" t="s">
        <v>71</v>
      </c>
      <c r="C196" s="84"/>
      <c r="D196" s="84"/>
      <c r="E196" s="84"/>
      <c r="F196" s="84"/>
      <c r="G196" s="88"/>
    </row>
    <row r="197" spans="2:6" ht="18" hidden="1">
      <c r="B197" s="86" t="s">
        <v>72</v>
      </c>
      <c r="C197" s="84"/>
      <c r="D197" s="84"/>
      <c r="E197" s="84"/>
      <c r="F197" s="84"/>
    </row>
    <row r="198" spans="2:6" ht="18" hidden="1">
      <c r="B198" s="86"/>
      <c r="C198" s="84"/>
      <c r="D198" s="84"/>
      <c r="E198" s="84"/>
      <c r="F198" s="84"/>
    </row>
    <row r="199" spans="2:7" ht="18.75" hidden="1">
      <c r="B199" s="86" t="s">
        <v>73</v>
      </c>
      <c r="C199" s="84"/>
      <c r="D199" s="84"/>
      <c r="E199" s="84"/>
      <c r="F199" s="84"/>
      <c r="G199" s="89"/>
    </row>
    <row r="200" spans="2:6" ht="18" hidden="1">
      <c r="B200" s="86" t="s">
        <v>74</v>
      </c>
      <c r="C200" s="84"/>
      <c r="D200" s="84"/>
      <c r="E200" s="84"/>
      <c r="F200" s="84"/>
    </row>
    <row r="201" spans="2:6" ht="18" hidden="1">
      <c r="B201" s="86"/>
      <c r="C201" s="84"/>
      <c r="D201" s="84"/>
      <c r="E201" s="84"/>
      <c r="F201" s="84"/>
    </row>
    <row r="202" spans="2:7" ht="18.75" hidden="1">
      <c r="B202" s="86" t="s">
        <v>75</v>
      </c>
      <c r="C202" s="84"/>
      <c r="D202" s="84"/>
      <c r="E202" s="84"/>
      <c r="F202" s="84"/>
      <c r="G202" s="175"/>
    </row>
    <row r="203" spans="2:6" ht="18" hidden="1">
      <c r="B203" s="86" t="s">
        <v>76</v>
      </c>
      <c r="C203" s="84"/>
      <c r="D203" s="84"/>
      <c r="E203" s="84"/>
      <c r="F203" s="84"/>
    </row>
    <row r="204" spans="2:6" ht="18">
      <c r="B204" s="87" t="s">
        <v>288</v>
      </c>
      <c r="C204" s="84"/>
      <c r="D204" s="84"/>
      <c r="E204" s="84">
        <f>МР!F140</f>
        <v>0</v>
      </c>
      <c r="F204" s="84"/>
    </row>
    <row r="205" spans="1:7" ht="18.75">
      <c r="A205" s="82"/>
      <c r="B205" s="87"/>
      <c r="C205" s="84"/>
      <c r="D205" s="84"/>
      <c r="E205" s="84"/>
      <c r="F205" s="84"/>
      <c r="G205" s="176"/>
    </row>
    <row r="206" spans="1:6" ht="12" customHeight="1" hidden="1">
      <c r="A206" s="82"/>
      <c r="B206" s="86"/>
      <c r="C206" s="84"/>
      <c r="D206" s="84"/>
      <c r="E206" s="84"/>
      <c r="F206" s="84"/>
    </row>
    <row r="207" spans="1:6" ht="5.25" customHeight="1" hidden="1">
      <c r="A207" s="82"/>
      <c r="B207" s="86"/>
      <c r="C207" s="84"/>
      <c r="D207" s="84"/>
      <c r="E207" s="84"/>
      <c r="F207" s="84"/>
    </row>
    <row r="208" spans="1:7" ht="45" customHeight="1">
      <c r="A208" s="82"/>
      <c r="B208" s="86" t="s">
        <v>79</v>
      </c>
      <c r="C208" s="84"/>
      <c r="D208" s="84"/>
      <c r="E208" s="84">
        <f>E193+E38-E190-E204+E194</f>
        <v>66898.29999999999</v>
      </c>
      <c r="F208" s="84"/>
      <c r="G208" s="91"/>
    </row>
    <row r="209" spans="1:6" ht="18">
      <c r="A209" s="82"/>
      <c r="B209" s="86"/>
      <c r="C209" s="84"/>
      <c r="D209" s="84"/>
      <c r="E209" s="84"/>
      <c r="F209" s="84"/>
    </row>
    <row r="210" spans="1:6" ht="18" hidden="1">
      <c r="A210" s="82"/>
      <c r="C210" s="84"/>
      <c r="D210" s="84"/>
      <c r="E210" s="84"/>
      <c r="F210" s="84"/>
    </row>
    <row r="211" spans="1:6" ht="18">
      <c r="A211" s="82"/>
      <c r="C211" s="84"/>
      <c r="D211" s="84"/>
      <c r="E211" s="84"/>
      <c r="F211" s="84"/>
    </row>
    <row r="212" spans="1:6" ht="18">
      <c r="A212" s="82"/>
      <c r="B212" s="86" t="s">
        <v>80</v>
      </c>
      <c r="C212" s="84"/>
      <c r="D212" s="84"/>
      <c r="E212" s="84"/>
      <c r="F212" s="84"/>
    </row>
    <row r="213" spans="1:6" ht="18">
      <c r="A213" s="82"/>
      <c r="B213" s="86" t="s">
        <v>81</v>
      </c>
      <c r="C213" s="84"/>
      <c r="D213" s="84"/>
      <c r="E213" s="84"/>
      <c r="F213" s="84"/>
    </row>
    <row r="214" ht="18">
      <c r="B214" s="86" t="s">
        <v>82</v>
      </c>
    </row>
  </sheetData>
  <sheetProtection/>
  <mergeCells count="16">
    <mergeCell ref="A40:G40"/>
    <mergeCell ref="F41:F42"/>
    <mergeCell ref="G41:G42"/>
    <mergeCell ref="A41:A42"/>
    <mergeCell ref="B41:B42"/>
    <mergeCell ref="C41:C42"/>
    <mergeCell ref="E41:E42"/>
    <mergeCell ref="D41:D42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7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2019-04-16T06:22:48Z</cp:lastPrinted>
  <dcterms:created xsi:type="dcterms:W3CDTF">1996-10-08T23:32:33Z</dcterms:created>
  <dcterms:modified xsi:type="dcterms:W3CDTF">2019-04-16T07:03:38Z</dcterms:modified>
  <cp:category/>
  <cp:version/>
  <cp:contentType/>
  <cp:contentStatus/>
</cp:coreProperties>
</file>