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7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<sst xmlns="http://schemas.openxmlformats.org/spreadsheetml/2006/main" count="1300" uniqueCount="400">
  <si>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</si>
  <si>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</si>
  <si>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</si>
  <si>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</si>
  <si>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</si>
  <si>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</si>
  <si>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</si>
  <si>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</si>
  <si>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</si>
  <si>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</si>
  <si>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</si>
  <si>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</si>
  <si>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</si>
  <si>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</si>
  <si>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</si>
  <si>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</si>
  <si>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</si>
  <si>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</si>
  <si>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</si>
  <si>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</si>
  <si>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</si>
  <si>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</si>
  <si>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</si>
  <si>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</si>
  <si>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</si>
  <si>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</si>
  <si>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</si>
  <si>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</si>
  <si>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</si>
  <si>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</si>
  <si>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</si>
  <si>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</si>
  <si>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</si>
  <si>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</si>
  <si>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</si>
  <si>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</si>
  <si>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</si>
  <si>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</si>
  <si>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</si>
  <si>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</si>
  <si>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</si>
  <si>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</si>
  <si>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</si>
  <si>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</si>
  <si>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</si>
  <si>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</si>
  <si>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</si>
  <si>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</si>
  <si>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</si>
  <si>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</si>
  <si>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</si>
  <si>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</si>
  <si>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</si>
  <si>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</si>
  <si>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</si>
  <si>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</si>
  <si>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</si>
  <si>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</si>
  <si>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</si>
  <si>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</si>
  <si>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</si>
  <si>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</si>
  <si>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</si>
  <si>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</si>
  <si>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</si>
  <si>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</si>
  <si>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</si>
  <si>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</si>
  <si>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</si>
  <si>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</si>
  <si>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</si>
  <si>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</si>
  <si>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</si>
  <si>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</si>
  <si>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</si>
  <si>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</si>
  <si>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</si>
  <si>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</si>
  <si>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</si>
  <si>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</si>
  <si>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</si>
  <si>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</si>
  <si>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</si>
  <si>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</si>
  <si>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</si>
  <si>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</si>
  <si>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</si>
  <si>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</si>
  <si>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</si>
  <si>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</si>
  <si>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</si>
  <si>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</si>
  <si>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</si>
  <si>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</si>
  <si>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</si>
  <si>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</si>
  <si>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</si>
  <si>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</si>
  <si>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</si>
  <si>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</si>
  <si>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</si>
  <si>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</si>
  <si>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</si>
  <si>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</si>
  <si>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</si>
  <si>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</si>
  <si>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</si>
  <si>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</si>
  <si>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</si>
  <si>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</si>
  <si>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</si>
  <si>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</si>
  <si>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</si>
  <si>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</si>
  <si>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</si>
  <si>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</si>
  <si>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</si>
  <si>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</si>
  <si>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</si>
  <si>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</si>
  <si>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</si>
  <si>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</si>
  <si>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</si>
  <si>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</si>
  <si>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</si>
  <si>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</si>
  <si>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</si>
  <si>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</si>
  <si>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</si>
  <si>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</si>
  <si>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</si>
  <si>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</si>
  <si>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</si>
  <si>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</si>
  <si>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</si>
  <si>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</si>
  <si>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</si>
  <si>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</si>
  <si>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</si>
  <si>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</si>
  <si>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</si>
  <si>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</si>
  <si>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</si>
  <si>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</si>
  <si>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</si>
  <si>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</si>
  <si>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</si>
  <si>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</si>
  <si>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</si>
  <si>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</si>
  <si>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</si>
  <si>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</si>
  <si>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</si>
  <si>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</si>
  <si>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</si>
  <si>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</si>
  <si>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</si>
  <si>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</si>
  <si>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</si>
  <si>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</si>
  <si>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</si>
  <si>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</si>
  <si>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</si>
  <si>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</si>
  <si>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</si>
  <si>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</si>
  <si>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</si>
  <si>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</si>
  <si>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</si>
  <si>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</si>
  <si>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</si>
  <si>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</si>
  <si>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</si>
  <si>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</si>
  <si>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</si>
  <si>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</si>
  <si>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</si>
  <si>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</si>
  <si>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</si>
  <si>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</si>
  <si>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</si>
  <si>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</si>
  <si>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</si>
  <si>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</si>
  <si>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</si>
  <si>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</si>
  <si>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</si>
  <si>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</si>
  <si>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</si>
  <si>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</si>
  <si>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</si>
  <si>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</si>
  <si>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</si>
  <si>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</si>
  <si>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</si>
  <si>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</si>
  <si>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</si>
  <si>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</si>
  <si>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</si>
  <si>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</si>
  <si>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</si>
  <si>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</si>
  <si>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</si>
  <si>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</si>
  <si>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</si>
  <si>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</si>
  <si>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</si>
  <si>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</si>
  <si>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</si>
  <si>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</si>
  <si>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</si>
  <si>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</si>
  <si>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</si>
  <si>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</si>
  <si>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</si>
  <si>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</si>
  <si>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</si>
  <si>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</si>
  <si>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</si>
  <si>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</si>
  <si>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</si>
  <si>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</si>
  <si>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</si>
  <si>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</si>
  <si>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</si>
  <si>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</si>
  <si>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</si>
  <si>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</si>
  <si>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</si>
  <si>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</si>
  <si>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</si>
  <si>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</si>
  <si>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</si>
  <si>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</si>
  <si>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</si>
  <si>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</si>
  <si>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</si>
  <si>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</si>
  <si>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</si>
  <si>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</si>
  <si>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</si>
  <si>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</si>
  <si>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</si>
  <si>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</si>
  <si>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</si>
  <si>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</si>
  <si>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</si>
  <si>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</si>
  <si>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</si>
  <si>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</si>
  <si>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</si>
  <si>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</si>
  <si>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</si>
  <si>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</si>
  <si>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</si>
  <si>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</si>
  <si>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</si>
  <si>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</si>
  <si>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</si>
  <si>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</si>
  <si>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</si>
  <si>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</si>
  <si>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</si>
  <si>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</si>
  <si>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</si>
  <si>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</si>
  <si>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</si>
  <si>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</si>
  <si>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</si>
  <si>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</si>
  <si>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</si>
  <si>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</si>
  <si>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</si>
  <si>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</si>
  <si>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</si>
  <si>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</si>
  <si>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</si>
  <si>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</si>
  <si>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</si>
  <si>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</si>
  <si>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</si>
  <si>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</si>
  <si>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</si>
  <si>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</si>
  <si>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</si>
  <si>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</si>
  <si>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</si>
  <si>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</si>
  <si>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</si>
  <si>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</si>
  <si>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9940400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</si>
  <si>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</si>
  <si>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</si>
  <si>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</si>
  <si>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</si>
  <si>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</si>
  <si>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</si>
  <si>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</si>
  <si>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</si>
  <si>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</si>
  <si>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</si>
  <si>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</si>
  <si>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</si>
  <si>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</si>
  <si>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</si>
  <si>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</si>
  <si>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</si>
  <si>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</si>
  <si>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</si>
  <si>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</si>
  <si>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</si>
  <si>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</si>
  <si>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</si>
  <si>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</si>
  <si>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</si>
  <si>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</si>
  <si>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</si>
  <si>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</si>
  <si>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</si>
  <si>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</si>
  <si>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</si>
  <si>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</si>
  <si>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</si>
  <si>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</si>
  <si>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</si>
  <si>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</si>
  <si>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</si>
  <si>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</si>
  <si>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</si>
  <si>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</si>
  <si>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</si>
  <si>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</si>
  <si>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</si>
  <si>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</si>
  <si>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</si>
  <si>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</si>
  <si>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</si>
  <si>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</si>
  <si>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</si>
  <si>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</si>
  <si>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</si>
  <si>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</si>
  <si>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</si>
  <si>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</si>
  <si>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</si>
  <si>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</si>
  <si>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</si>
  <si>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</si>
  <si>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</si>
  <si>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</si>
  <si>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</si>
  <si>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</si>
  <si>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</si>
  <si>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</si>
  <si>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</si>
  <si>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</si>
  <si>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</si>
  <si>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</si>
  <si>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</si>
  <si>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</si>
  <si>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</si>
  <si>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</si>
  <si>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</si>
  <si>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</si>
  <si>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</si>
  <si>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</si>
  <si>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</si>
  <si>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</si>
  <si>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</si>
  <si>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</si>
  <si>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Исполнение полномочий переданных по соглашениям на дорожную деятельность в отношении автомобильных дорог местного значения в границах поселений</t>
  </si>
  <si>
    <t>08,00,23  7531001</t>
  </si>
  <si>
    <t>Ремонт автомобильных дорог и искусственных сооружений на них в границах городских и сельских поселений за счет собственных средств бюджета</t>
  </si>
  <si>
    <t>7531002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</si>
  <si>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</si>
  <si>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</si>
  <si>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</si>
  <si>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</si>
  <si>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</si>
  <si>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</si>
  <si>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Уплата  налога на имущество и транспортного налога органами муниципальной власти</t>
  </si>
  <si>
    <t>9130495</t>
  </si>
  <si>
    <t>Улучшение санитарного состояния города (Ликвидация несанкционированных свалок)</t>
  </si>
  <si>
    <t>9530400</t>
  </si>
  <si>
    <t>Содержание мест захоронения</t>
  </si>
  <si>
    <t>8002000</t>
  </si>
  <si>
    <t>перечисление остатков субсидий бюджетного учреждения 2014 года</t>
  </si>
  <si>
    <t xml:space="preserve">СПРАВКА
об исполнении бюджета Ртищевского района
на 01.03.2015 г.
</t>
  </si>
  <si>
    <t xml:space="preserve">СПРАВКА
об исполнении бюджета МО г. Ртищево
на 01.03.2015г.
</t>
  </si>
  <si>
    <t xml:space="preserve">СПРАВКА
об исполнении бюджета Краснозвездинского МО
на 01.03.2015г.
</t>
  </si>
  <si>
    <t xml:space="preserve">СПРАВКА
об исполнении бюджета Макаровского МО
на 01.03.2015г.
</t>
  </si>
  <si>
    <t xml:space="preserve">СПРАВКА
об исполнении бюджета Октябрьского МО
на 01.03.2015г.
</t>
  </si>
  <si>
    <t xml:space="preserve">СПРАВКА
об исполнении бюджета Салтыковского МО
на 01.03.2015г.
</t>
  </si>
  <si>
    <t xml:space="preserve">СПРАВКА
об исполнении бюджета Урусовского МО
на 01.03.2015г.
</t>
  </si>
  <si>
    <t xml:space="preserve">СПРАВКА
об исполнении бюджета Шило-Голицинского МО
на 01.03.2015г.
</t>
  </si>
  <si>
    <t xml:space="preserve">СПРАВКА
об исполнении бюджета Ртищевского района (консолидация)
на 01.03.2015г.
</t>
  </si>
  <si>
    <t>7530000</t>
  </si>
  <si>
    <t>Подпрограмма "Ремонт автомобильных дорог и искусственных сооружений на них в границах городских и сельских поселений"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</si>
  <si>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</si>
  <si>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14,6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</si>
</sst>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1"/>
  <sheetViews>
    <sheetView workbookViewId="0" topLeftCell="A2">
      <selection activeCell="F11" sqref="F11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29" customWidth="1"/>
    <col min="8" max="8" width="12.57421875" style="129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9" t="s">
        <v>387</v>
      </c>
      <c r="B1" s="159"/>
      <c r="C1" s="159"/>
      <c r="D1" s="159"/>
      <c r="E1" s="159"/>
      <c r="F1" s="159"/>
      <c r="G1" s="159"/>
      <c r="H1" s="159"/>
      <c r="I1" s="12"/>
    </row>
    <row r="2" spans="1:9" ht="12.75" customHeight="1">
      <c r="A2" s="168"/>
      <c r="B2" s="164" t="s">
        <v>3</v>
      </c>
      <c r="C2" s="155" t="s">
        <v>163</v>
      </c>
      <c r="D2" s="161" t="s">
        <v>4</v>
      </c>
      <c r="E2" s="157" t="s">
        <v>368</v>
      </c>
      <c r="F2" s="161" t="s">
        <v>5</v>
      </c>
      <c r="G2" s="163" t="s">
        <v>6</v>
      </c>
      <c r="H2" s="157" t="s">
        <v>369</v>
      </c>
      <c r="I2" s="13"/>
    </row>
    <row r="3" spans="1:9" ht="21" customHeight="1">
      <c r="A3" s="169"/>
      <c r="B3" s="164"/>
      <c r="C3" s="156"/>
      <c r="D3" s="161"/>
      <c r="E3" s="158"/>
      <c r="F3" s="161"/>
      <c r="G3" s="163"/>
      <c r="H3" s="158"/>
      <c r="I3" s="13"/>
    </row>
    <row r="4" spans="1:9" ht="15" customHeight="1">
      <c r="A4" s="149"/>
      <c r="B4" s="146" t="s">
        <v>83</v>
      </c>
      <c r="C4" s="152"/>
      <c r="D4" s="147">
        <f>D5+D6+D7+D8+D9+D10+D11+D12+D13+D14+D15+D16+D17+D18+D19+D20+D21+D23</f>
        <v>141527.3</v>
      </c>
      <c r="E4" s="147">
        <f>E5+E6+E7+E8+E9+E10+E11+E12+E13+E14+E15+E16+E17+E18+E19+E20+E21+E23</f>
        <v>34067</v>
      </c>
      <c r="F4" s="147">
        <f>F5+F6+F7+F8+F9+F10+F11+F12+F13+F14+F15+F16+F17+F18+F19+F20+F21+F23</f>
        <v>25190.300000000003</v>
      </c>
      <c r="G4" s="110">
        <f>F4/D4</f>
        <v>0.17798898163110582</v>
      </c>
      <c r="H4" s="110">
        <f>F4/E4</f>
        <v>0.7394340564182348</v>
      </c>
      <c r="I4" s="14"/>
    </row>
    <row r="5" spans="1:9" ht="15">
      <c r="A5" s="149"/>
      <c r="B5" s="145" t="s">
        <v>7</v>
      </c>
      <c r="C5" s="153"/>
      <c r="D5" s="32">
        <v>104870</v>
      </c>
      <c r="E5" s="32">
        <v>23100</v>
      </c>
      <c r="F5" s="32">
        <v>15037.1</v>
      </c>
      <c r="G5" s="110">
        <f aca="true" t="shared" si="0" ref="G5:G35">F5/D5</f>
        <v>0.14338800419567083</v>
      </c>
      <c r="H5" s="110">
        <f aca="true" t="shared" si="1" ref="H5:H35">F5/E5</f>
        <v>0.65095670995671</v>
      </c>
      <c r="I5" s="14"/>
    </row>
    <row r="6" spans="1:9" ht="15">
      <c r="A6" s="149"/>
      <c r="B6" s="145" t="s">
        <v>8</v>
      </c>
      <c r="C6" s="153"/>
      <c r="D6" s="32">
        <v>19000</v>
      </c>
      <c r="E6" s="32">
        <v>5000</v>
      </c>
      <c r="F6" s="32">
        <v>4623.1</v>
      </c>
      <c r="G6" s="110">
        <f t="shared" si="0"/>
        <v>0.24332105263157897</v>
      </c>
      <c r="H6" s="110">
        <f t="shared" si="1"/>
        <v>0.9246200000000001</v>
      </c>
      <c r="I6" s="14"/>
    </row>
    <row r="7" spans="1:9" ht="15">
      <c r="A7" s="149"/>
      <c r="B7" s="145" t="s">
        <v>9</v>
      </c>
      <c r="C7" s="153"/>
      <c r="D7" s="32">
        <v>3500</v>
      </c>
      <c r="E7" s="32">
        <v>1200</v>
      </c>
      <c r="F7" s="32">
        <v>519.7</v>
      </c>
      <c r="G7" s="110">
        <f t="shared" si="0"/>
        <v>0.1484857142857143</v>
      </c>
      <c r="H7" s="110">
        <f t="shared" si="1"/>
        <v>0.4330833333333334</v>
      </c>
      <c r="I7" s="14"/>
    </row>
    <row r="8" spans="1:9" ht="15">
      <c r="A8" s="149"/>
      <c r="B8" s="145" t="s">
        <v>10</v>
      </c>
      <c r="C8" s="153"/>
      <c r="D8" s="32">
        <v>0</v>
      </c>
      <c r="E8" s="32">
        <v>0</v>
      </c>
      <c r="F8" s="32">
        <v>0</v>
      </c>
      <c r="G8" s="110">
        <v>0</v>
      </c>
      <c r="H8" s="110">
        <v>0</v>
      </c>
      <c r="I8" s="14"/>
    </row>
    <row r="9" spans="1:9" ht="15">
      <c r="A9" s="149"/>
      <c r="B9" s="145" t="s">
        <v>302</v>
      </c>
      <c r="C9" s="153"/>
      <c r="D9" s="32">
        <v>3607.4</v>
      </c>
      <c r="E9" s="32">
        <v>900</v>
      </c>
      <c r="F9" s="32">
        <v>581.3</v>
      </c>
      <c r="G9" s="110">
        <f t="shared" si="0"/>
        <v>0.16114098796917445</v>
      </c>
      <c r="H9" s="110">
        <f t="shared" si="1"/>
        <v>0.6458888888888888</v>
      </c>
      <c r="I9" s="14"/>
    </row>
    <row r="10" spans="1:9" ht="15">
      <c r="A10" s="149"/>
      <c r="B10" s="145" t="s">
        <v>11</v>
      </c>
      <c r="C10" s="153"/>
      <c r="D10" s="32">
        <v>0</v>
      </c>
      <c r="E10" s="32">
        <v>0</v>
      </c>
      <c r="F10" s="32">
        <v>0</v>
      </c>
      <c r="G10" s="110">
        <v>0</v>
      </c>
      <c r="H10" s="110">
        <v>0</v>
      </c>
      <c r="I10" s="14"/>
    </row>
    <row r="11" spans="1:9" ht="15">
      <c r="A11" s="149"/>
      <c r="B11" s="145" t="s">
        <v>108</v>
      </c>
      <c r="C11" s="153"/>
      <c r="D11" s="32">
        <v>3125</v>
      </c>
      <c r="E11" s="32">
        <v>650</v>
      </c>
      <c r="F11" s="32">
        <v>618.6</v>
      </c>
      <c r="G11" s="110">
        <f t="shared" si="0"/>
        <v>0.19795200000000002</v>
      </c>
      <c r="H11" s="110">
        <f t="shared" si="1"/>
        <v>0.9516923076923077</v>
      </c>
      <c r="I11" s="14"/>
    </row>
    <row r="12" spans="1:9" ht="15">
      <c r="A12" s="149"/>
      <c r="B12" s="145" t="s">
        <v>12</v>
      </c>
      <c r="C12" s="153"/>
      <c r="D12" s="32">
        <v>0</v>
      </c>
      <c r="E12" s="32">
        <v>0</v>
      </c>
      <c r="F12" s="32">
        <v>0</v>
      </c>
      <c r="G12" s="110">
        <v>0</v>
      </c>
      <c r="H12" s="110">
        <v>0</v>
      </c>
      <c r="I12" s="14"/>
    </row>
    <row r="13" spans="1:9" ht="15">
      <c r="A13" s="149"/>
      <c r="B13" s="145" t="s">
        <v>13</v>
      </c>
      <c r="C13" s="153"/>
      <c r="D13" s="32">
        <v>4100</v>
      </c>
      <c r="E13" s="32">
        <v>2500</v>
      </c>
      <c r="F13" s="32">
        <v>2824.3</v>
      </c>
      <c r="G13" s="110">
        <f t="shared" si="0"/>
        <v>0.6888536585365854</v>
      </c>
      <c r="H13" s="110">
        <f t="shared" si="1"/>
        <v>1.12972</v>
      </c>
      <c r="I13" s="14"/>
    </row>
    <row r="14" spans="1:9" ht="15">
      <c r="A14" s="149"/>
      <c r="B14" s="145" t="s">
        <v>14</v>
      </c>
      <c r="C14" s="153"/>
      <c r="D14" s="32">
        <v>200</v>
      </c>
      <c r="E14" s="32">
        <v>100</v>
      </c>
      <c r="F14" s="32">
        <v>148.3</v>
      </c>
      <c r="G14" s="110">
        <f t="shared" si="0"/>
        <v>0.7415</v>
      </c>
      <c r="H14" s="110">
        <f t="shared" si="1"/>
        <v>1.483</v>
      </c>
      <c r="I14" s="14"/>
    </row>
    <row r="15" spans="1:9" ht="15">
      <c r="A15" s="149"/>
      <c r="B15" s="145" t="s">
        <v>15</v>
      </c>
      <c r="C15" s="153"/>
      <c r="D15" s="32">
        <v>0</v>
      </c>
      <c r="E15" s="32">
        <v>0</v>
      </c>
      <c r="F15" s="32">
        <v>17.2</v>
      </c>
      <c r="G15" s="110">
        <v>0</v>
      </c>
      <c r="H15" s="110">
        <v>0</v>
      </c>
      <c r="I15" s="14"/>
    </row>
    <row r="16" spans="1:9" ht="15">
      <c r="A16" s="149"/>
      <c r="B16" s="145" t="s">
        <v>16</v>
      </c>
      <c r="C16" s="153"/>
      <c r="D16" s="32">
        <v>0</v>
      </c>
      <c r="E16" s="32">
        <v>0</v>
      </c>
      <c r="F16" s="32">
        <v>0</v>
      </c>
      <c r="G16" s="110">
        <v>0</v>
      </c>
      <c r="H16" s="110">
        <v>0</v>
      </c>
      <c r="I16" s="14"/>
    </row>
    <row r="17" spans="1:9" ht="15">
      <c r="A17" s="149"/>
      <c r="B17" s="145" t="s">
        <v>17</v>
      </c>
      <c r="C17" s="153"/>
      <c r="D17" s="32">
        <v>1139.9</v>
      </c>
      <c r="E17" s="32">
        <v>200</v>
      </c>
      <c r="F17" s="32">
        <v>143.7</v>
      </c>
      <c r="G17" s="110">
        <f t="shared" si="0"/>
        <v>0.12606368979735064</v>
      </c>
      <c r="H17" s="110">
        <f t="shared" si="1"/>
        <v>0.7184999999999999</v>
      </c>
      <c r="I17" s="14"/>
    </row>
    <row r="18" spans="1:9" ht="15" hidden="1">
      <c r="A18" s="149"/>
      <c r="B18" s="145"/>
      <c r="C18" s="153"/>
      <c r="D18" s="32">
        <v>0</v>
      </c>
      <c r="E18" s="32">
        <v>0</v>
      </c>
      <c r="F18" s="32"/>
      <c r="G18" s="110" t="e">
        <f t="shared" si="0"/>
        <v>#DIV/0!</v>
      </c>
      <c r="H18" s="110">
        <v>0</v>
      </c>
      <c r="I18" s="14"/>
    </row>
    <row r="19" spans="1:9" ht="15">
      <c r="A19" s="149"/>
      <c r="B19" s="145" t="s">
        <v>19</v>
      </c>
      <c r="C19" s="153"/>
      <c r="D19" s="32">
        <v>0</v>
      </c>
      <c r="E19" s="32">
        <v>0</v>
      </c>
      <c r="F19" s="32">
        <v>87.5</v>
      </c>
      <c r="G19" s="110">
        <v>0</v>
      </c>
      <c r="H19" s="110">
        <v>0</v>
      </c>
      <c r="I19" s="14"/>
    </row>
    <row r="20" spans="1:9" ht="15">
      <c r="A20" s="149"/>
      <c r="B20" s="145" t="s">
        <v>366</v>
      </c>
      <c r="C20" s="153"/>
      <c r="D20" s="32">
        <v>100</v>
      </c>
      <c r="E20" s="32">
        <v>100</v>
      </c>
      <c r="F20" s="32">
        <v>335.9</v>
      </c>
      <c r="G20" s="110">
        <f t="shared" si="0"/>
        <v>3.359</v>
      </c>
      <c r="H20" s="110">
        <f t="shared" si="1"/>
        <v>3.359</v>
      </c>
      <c r="I20" s="14"/>
    </row>
    <row r="21" spans="1:9" ht="15">
      <c r="A21" s="149"/>
      <c r="B21" s="145" t="s">
        <v>21</v>
      </c>
      <c r="C21" s="153"/>
      <c r="D21" s="32">
        <v>1885</v>
      </c>
      <c r="E21" s="32">
        <v>317</v>
      </c>
      <c r="F21" s="32">
        <v>254.4</v>
      </c>
      <c r="G21" s="110">
        <f t="shared" si="0"/>
        <v>0.13496021220159152</v>
      </c>
      <c r="H21" s="110">
        <f t="shared" si="1"/>
        <v>0.8025236593059937</v>
      </c>
      <c r="I21" s="14"/>
    </row>
    <row r="22" spans="1:9" ht="15">
      <c r="A22" s="149"/>
      <c r="B22" s="145" t="s">
        <v>22</v>
      </c>
      <c r="C22" s="153"/>
      <c r="D22" s="32">
        <v>865.2</v>
      </c>
      <c r="E22" s="32">
        <v>105</v>
      </c>
      <c r="F22" s="32">
        <v>78</v>
      </c>
      <c r="G22" s="110">
        <f t="shared" si="0"/>
        <v>0.09015256588072122</v>
      </c>
      <c r="H22" s="110">
        <f t="shared" si="1"/>
        <v>0.7428571428571429</v>
      </c>
      <c r="I22" s="14"/>
    </row>
    <row r="23" spans="1:9" ht="15">
      <c r="A23" s="149"/>
      <c r="B23" s="145" t="s">
        <v>23</v>
      </c>
      <c r="C23" s="153"/>
      <c r="D23" s="32">
        <v>0</v>
      </c>
      <c r="E23" s="32">
        <v>0</v>
      </c>
      <c r="F23" s="32">
        <v>-0.8</v>
      </c>
      <c r="G23" s="110">
        <v>0</v>
      </c>
      <c r="H23" s="110">
        <v>0</v>
      </c>
      <c r="I23" s="14"/>
    </row>
    <row r="24" spans="1:9" ht="15">
      <c r="A24" s="149"/>
      <c r="B24" s="45" t="s">
        <v>82</v>
      </c>
      <c r="C24" s="50"/>
      <c r="D24" s="32">
        <f>D25+D26+D27+D28+D29+D32+D33+D30+D31</f>
        <v>478134.7</v>
      </c>
      <c r="E24" s="32">
        <f>E25+E26+E27+E28+E29+E32+E33+E30+E31</f>
        <v>121977.2</v>
      </c>
      <c r="F24" s="32">
        <f>F25+F26+F27+F28+F29+F32+F33+F30+F31</f>
        <v>58563.6</v>
      </c>
      <c r="G24" s="110">
        <f t="shared" si="0"/>
        <v>0.12248347589078977</v>
      </c>
      <c r="H24" s="110">
        <f t="shared" si="1"/>
        <v>0.4801192353980908</v>
      </c>
      <c r="I24" s="14"/>
    </row>
    <row r="25" spans="1:9" ht="15">
      <c r="A25" s="149"/>
      <c r="B25" s="145" t="s">
        <v>25</v>
      </c>
      <c r="C25" s="153"/>
      <c r="D25" s="32">
        <v>82161.1</v>
      </c>
      <c r="E25" s="32">
        <v>20540.3</v>
      </c>
      <c r="F25" s="32">
        <v>13694</v>
      </c>
      <c r="G25" s="110">
        <f t="shared" si="0"/>
        <v>0.1666725494181553</v>
      </c>
      <c r="H25" s="110">
        <f t="shared" si="1"/>
        <v>0.6666893862309704</v>
      </c>
      <c r="I25" s="14"/>
    </row>
    <row r="26" spans="1:9" ht="15">
      <c r="A26" s="149"/>
      <c r="B26" s="145" t="s">
        <v>26</v>
      </c>
      <c r="C26" s="153"/>
      <c r="D26" s="32">
        <v>361513.3</v>
      </c>
      <c r="E26" s="32">
        <v>90378.4</v>
      </c>
      <c r="F26" s="32">
        <v>40719.2</v>
      </c>
      <c r="G26" s="110">
        <f t="shared" si="0"/>
        <v>0.11263541341355905</v>
      </c>
      <c r="H26" s="110">
        <f t="shared" si="1"/>
        <v>0.45054127977481345</v>
      </c>
      <c r="I26" s="14"/>
    </row>
    <row r="27" spans="1:9" ht="15">
      <c r="A27" s="149"/>
      <c r="B27" s="145" t="s">
        <v>27</v>
      </c>
      <c r="C27" s="153"/>
      <c r="D27" s="32">
        <v>17264</v>
      </c>
      <c r="E27" s="32">
        <v>0</v>
      </c>
      <c r="F27" s="32">
        <v>0</v>
      </c>
      <c r="G27" s="110">
        <f t="shared" si="0"/>
        <v>0</v>
      </c>
      <c r="H27" s="110">
        <v>0</v>
      </c>
      <c r="I27" s="14"/>
    </row>
    <row r="28" spans="1:9" ht="29.25" customHeight="1" hidden="1">
      <c r="A28" s="149"/>
      <c r="B28" s="145" t="s">
        <v>214</v>
      </c>
      <c r="C28" s="153"/>
      <c r="D28" s="32">
        <v>0</v>
      </c>
      <c r="E28" s="32">
        <v>7.6</v>
      </c>
      <c r="F28" s="32">
        <v>0</v>
      </c>
      <c r="G28" s="110" t="e">
        <f t="shared" si="0"/>
        <v>#DIV/0!</v>
      </c>
      <c r="H28" s="110">
        <f t="shared" si="1"/>
        <v>0</v>
      </c>
      <c r="I28" s="14"/>
    </row>
    <row r="29" spans="1:9" ht="26.25" customHeight="1">
      <c r="A29" s="149"/>
      <c r="B29" s="45" t="s">
        <v>151</v>
      </c>
      <c r="C29" s="50"/>
      <c r="D29" s="32">
        <v>11823.1</v>
      </c>
      <c r="E29" s="32">
        <v>5697.4</v>
      </c>
      <c r="F29" s="32">
        <v>3450</v>
      </c>
      <c r="G29" s="110">
        <f t="shared" si="0"/>
        <v>0.29180164254721686</v>
      </c>
      <c r="H29" s="110">
        <f t="shared" si="1"/>
        <v>0.6055393688349072</v>
      </c>
      <c r="I29" s="14"/>
    </row>
    <row r="30" spans="1:9" ht="27.75" customHeight="1">
      <c r="A30" s="149"/>
      <c r="B30" s="145" t="s">
        <v>214</v>
      </c>
      <c r="C30" s="50"/>
      <c r="D30" s="32">
        <v>19.7</v>
      </c>
      <c r="E30" s="32">
        <v>0</v>
      </c>
      <c r="F30" s="32">
        <v>0</v>
      </c>
      <c r="G30" s="110">
        <f t="shared" si="0"/>
        <v>0</v>
      </c>
      <c r="H30" s="110">
        <v>0</v>
      </c>
      <c r="I30" s="14"/>
    </row>
    <row r="31" spans="1:9" ht="66" customHeight="1">
      <c r="A31" s="149"/>
      <c r="B31" s="145" t="s">
        <v>398</v>
      </c>
      <c r="C31" s="50"/>
      <c r="D31" s="32">
        <v>7000</v>
      </c>
      <c r="E31" s="32">
        <v>7000</v>
      </c>
      <c r="F31" s="32">
        <v>2342.1</v>
      </c>
      <c r="G31" s="110">
        <f t="shared" si="0"/>
        <v>0.33458571428571426</v>
      </c>
      <c r="H31" s="110">
        <f t="shared" si="1"/>
        <v>0.33458571428571426</v>
      </c>
      <c r="I31" s="14"/>
    </row>
    <row r="32" spans="1:9" ht="17.25" customHeight="1">
      <c r="A32" s="149"/>
      <c r="B32" s="145" t="s">
        <v>386</v>
      </c>
      <c r="C32" s="153"/>
      <c r="D32" s="32">
        <v>1.6</v>
      </c>
      <c r="E32" s="32">
        <v>1.6</v>
      </c>
      <c r="F32" s="32">
        <v>6.4</v>
      </c>
      <c r="G32" s="110">
        <f t="shared" si="0"/>
        <v>4</v>
      </c>
      <c r="H32" s="110">
        <f t="shared" si="1"/>
        <v>4</v>
      </c>
      <c r="I32" s="14"/>
    </row>
    <row r="33" spans="1:9" ht="25.5" customHeight="1" thickBot="1">
      <c r="A33" s="149"/>
      <c r="B33" s="111" t="s">
        <v>159</v>
      </c>
      <c r="C33" s="112"/>
      <c r="D33" s="32">
        <v>-1648.1</v>
      </c>
      <c r="E33" s="32">
        <v>-1648.1</v>
      </c>
      <c r="F33" s="32">
        <v>-1648.1</v>
      </c>
      <c r="G33" s="110">
        <f t="shared" si="0"/>
        <v>1</v>
      </c>
      <c r="H33" s="110">
        <f t="shared" si="1"/>
        <v>1</v>
      </c>
      <c r="I33" s="14"/>
    </row>
    <row r="34" spans="1:9" ht="18.75">
      <c r="A34" s="149"/>
      <c r="B34" s="47" t="s">
        <v>29</v>
      </c>
      <c r="C34" s="82"/>
      <c r="D34" s="147">
        <f>D4+D24</f>
        <v>619662</v>
      </c>
      <c r="E34" s="147">
        <f>E4+E24</f>
        <v>156044.2</v>
      </c>
      <c r="F34" s="147">
        <f>F4+F24</f>
        <v>83753.9</v>
      </c>
      <c r="G34" s="110">
        <f t="shared" si="0"/>
        <v>0.1351606198217738</v>
      </c>
      <c r="H34" s="110">
        <f t="shared" si="1"/>
        <v>0.5367319003205501</v>
      </c>
      <c r="I34" s="14"/>
    </row>
    <row r="35" spans="1:9" ht="15">
      <c r="A35" s="149"/>
      <c r="B35" s="145" t="s">
        <v>109</v>
      </c>
      <c r="C35" s="153"/>
      <c r="D35" s="32">
        <f>D4</f>
        <v>141527.3</v>
      </c>
      <c r="E35" s="32">
        <f>E4</f>
        <v>34067</v>
      </c>
      <c r="F35" s="32">
        <f>F4</f>
        <v>25190.300000000003</v>
      </c>
      <c r="G35" s="110">
        <f t="shared" si="0"/>
        <v>0.17798898163110582</v>
      </c>
      <c r="H35" s="110">
        <f t="shared" si="1"/>
        <v>0.7394340564182348</v>
      </c>
      <c r="I35" s="14"/>
    </row>
    <row r="36" spans="1:9" ht="12.75">
      <c r="A36" s="165"/>
      <c r="B36" s="166"/>
      <c r="C36" s="166"/>
      <c r="D36" s="166"/>
      <c r="E36" s="166"/>
      <c r="F36" s="166"/>
      <c r="G36" s="166"/>
      <c r="H36" s="167"/>
      <c r="I36" s="10"/>
    </row>
    <row r="37" spans="1:9" ht="15" customHeight="1">
      <c r="A37" s="160" t="s">
        <v>161</v>
      </c>
      <c r="B37" s="161" t="s">
        <v>30</v>
      </c>
      <c r="C37" s="155" t="s">
        <v>163</v>
      </c>
      <c r="D37" s="162" t="s">
        <v>4</v>
      </c>
      <c r="E37" s="157" t="s">
        <v>368</v>
      </c>
      <c r="F37" s="162" t="s">
        <v>5</v>
      </c>
      <c r="G37" s="163" t="s">
        <v>6</v>
      </c>
      <c r="H37" s="157" t="s">
        <v>369</v>
      </c>
      <c r="I37" s="13"/>
    </row>
    <row r="38" spans="1:9" ht="13.5" customHeight="1">
      <c r="A38" s="160"/>
      <c r="B38" s="161"/>
      <c r="C38" s="156"/>
      <c r="D38" s="162"/>
      <c r="E38" s="158"/>
      <c r="F38" s="162"/>
      <c r="G38" s="163"/>
      <c r="H38" s="158"/>
      <c r="I38" s="13"/>
    </row>
    <row r="39" spans="1:9" ht="19.5" customHeight="1">
      <c r="A39" s="50" t="s">
        <v>70</v>
      </c>
      <c r="B39" s="45" t="s">
        <v>31</v>
      </c>
      <c r="C39" s="50"/>
      <c r="D39" s="83">
        <f>D40+D41+D46+D47+D44+D45+D43</f>
        <v>43248.600000000006</v>
      </c>
      <c r="E39" s="83">
        <f>E40+E41+E46+E47+E44+E45+E43</f>
        <v>17504.2</v>
      </c>
      <c r="F39" s="83">
        <f>F40+F41+F46+F47+F44+F45+F43</f>
        <v>9398.1</v>
      </c>
      <c r="G39" s="110">
        <f aca="true" t="shared" si="2" ref="G39:G110">F39/D39</f>
        <v>0.21730414394916828</v>
      </c>
      <c r="H39" s="110">
        <f>F39/E39</f>
        <v>0.5369054284114669</v>
      </c>
      <c r="I39" s="17"/>
    </row>
    <row r="40" spans="1:9" ht="43.5" customHeight="1">
      <c r="A40" s="153" t="s">
        <v>72</v>
      </c>
      <c r="B40" s="145" t="s">
        <v>164</v>
      </c>
      <c r="C40" s="153" t="s">
        <v>215</v>
      </c>
      <c r="D40" s="32">
        <v>580.8</v>
      </c>
      <c r="E40" s="32">
        <v>170</v>
      </c>
      <c r="F40" s="32">
        <v>160.7</v>
      </c>
      <c r="G40" s="110">
        <f t="shared" si="2"/>
        <v>0.2766873278236915</v>
      </c>
      <c r="H40" s="110">
        <f aca="true" t="shared" si="3" ref="H40:H111">F40/E40</f>
        <v>0.9452941176470587</v>
      </c>
      <c r="I40" s="15"/>
    </row>
    <row r="41" spans="1:14" ht="42.75" customHeight="1">
      <c r="A41" s="153" t="s">
        <v>73</v>
      </c>
      <c r="B41" s="145" t="s">
        <v>165</v>
      </c>
      <c r="C41" s="153" t="s">
        <v>73</v>
      </c>
      <c r="D41" s="32">
        <f>D42</f>
        <v>19043.9</v>
      </c>
      <c r="E41" s="32">
        <f>E42</f>
        <v>5346</v>
      </c>
      <c r="F41" s="32">
        <f>F42</f>
        <v>3548</v>
      </c>
      <c r="G41" s="110">
        <f t="shared" si="2"/>
        <v>0.18630637631997646</v>
      </c>
      <c r="H41" s="110">
        <f t="shared" si="3"/>
        <v>0.6636737747848859</v>
      </c>
      <c r="I41" s="18"/>
      <c r="J41" s="171"/>
      <c r="K41" s="171"/>
      <c r="L41" s="170"/>
      <c r="M41" s="170"/>
      <c r="N41" s="170"/>
    </row>
    <row r="42" spans="1:14" s="16" customFormat="1" ht="15">
      <c r="A42" s="85"/>
      <c r="B42" s="58" t="s">
        <v>34</v>
      </c>
      <c r="C42" s="85" t="s">
        <v>73</v>
      </c>
      <c r="D42" s="86">
        <v>19043.9</v>
      </c>
      <c r="E42" s="86">
        <v>5346</v>
      </c>
      <c r="F42" s="86">
        <v>3548</v>
      </c>
      <c r="G42" s="110">
        <f t="shared" si="2"/>
        <v>0.18630637631997646</v>
      </c>
      <c r="H42" s="110">
        <f t="shared" si="3"/>
        <v>0.6636737747848859</v>
      </c>
      <c r="I42" s="19"/>
      <c r="J42" s="172"/>
      <c r="K42" s="172"/>
      <c r="L42" s="170"/>
      <c r="M42" s="170"/>
      <c r="N42" s="170"/>
    </row>
    <row r="43" spans="1:14" s="16" customFormat="1" ht="44.25" customHeight="1" hidden="1">
      <c r="A43" s="85" t="s">
        <v>334</v>
      </c>
      <c r="B43" s="145" t="s">
        <v>336</v>
      </c>
      <c r="C43" s="85" t="s">
        <v>335</v>
      </c>
      <c r="D43" s="86">
        <v>0</v>
      </c>
      <c r="E43" s="86">
        <v>0</v>
      </c>
      <c r="F43" s="86">
        <v>0</v>
      </c>
      <c r="G43" s="110" t="e">
        <f t="shared" si="2"/>
        <v>#DIV/0!</v>
      </c>
      <c r="H43" s="110" t="e">
        <f t="shared" si="3"/>
        <v>#DIV/0!</v>
      </c>
      <c r="I43" s="20"/>
      <c r="J43" s="137"/>
      <c r="K43" s="137"/>
      <c r="L43" s="136"/>
      <c r="M43" s="136"/>
      <c r="N43" s="136"/>
    </row>
    <row r="44" spans="1:14" s="31" customFormat="1" ht="30" customHeight="1">
      <c r="A44" s="153" t="s">
        <v>74</v>
      </c>
      <c r="B44" s="145" t="s">
        <v>166</v>
      </c>
      <c r="C44" s="153" t="s">
        <v>74</v>
      </c>
      <c r="D44" s="32">
        <v>6460.5</v>
      </c>
      <c r="E44" s="32">
        <v>1762.8</v>
      </c>
      <c r="F44" s="32">
        <v>863.4</v>
      </c>
      <c r="G44" s="110">
        <f t="shared" si="2"/>
        <v>0.1336429068957511</v>
      </c>
      <c r="H44" s="110">
        <f t="shared" si="3"/>
        <v>0.48978897208985706</v>
      </c>
      <c r="I44" s="15"/>
      <c r="J44" s="29"/>
      <c r="K44" s="29"/>
      <c r="L44" s="30"/>
      <c r="M44" s="30"/>
      <c r="N44" s="30"/>
    </row>
    <row r="45" spans="1:14" s="31" customFormat="1" ht="30" customHeight="1" hidden="1">
      <c r="A45" s="153" t="s">
        <v>211</v>
      </c>
      <c r="B45" s="145" t="s">
        <v>212</v>
      </c>
      <c r="C45" s="153" t="s">
        <v>211</v>
      </c>
      <c r="D45" s="32">
        <v>0</v>
      </c>
      <c r="E45" s="32">
        <v>0</v>
      </c>
      <c r="F45" s="32">
        <v>0</v>
      </c>
      <c r="G45" s="110" t="e">
        <f t="shared" si="2"/>
        <v>#DIV/0!</v>
      </c>
      <c r="H45" s="110" t="e">
        <f t="shared" si="3"/>
        <v>#DIV/0!</v>
      </c>
      <c r="I45" s="15"/>
      <c r="J45" s="29"/>
      <c r="K45" s="29"/>
      <c r="L45" s="30"/>
      <c r="M45" s="30"/>
      <c r="N45" s="30"/>
    </row>
    <row r="46" spans="1:9" ht="17.25" customHeight="1">
      <c r="A46" s="153" t="s">
        <v>75</v>
      </c>
      <c r="B46" s="145" t="s">
        <v>167</v>
      </c>
      <c r="C46" s="153" t="s">
        <v>75</v>
      </c>
      <c r="D46" s="32">
        <v>300</v>
      </c>
      <c r="E46" s="32">
        <v>75</v>
      </c>
      <c r="F46" s="32">
        <v>0</v>
      </c>
      <c r="G46" s="110">
        <f t="shared" si="2"/>
        <v>0</v>
      </c>
      <c r="H46" s="110">
        <f t="shared" si="3"/>
        <v>0</v>
      </c>
      <c r="I46" s="15"/>
    </row>
    <row r="47" spans="1:9" ht="18" customHeight="1">
      <c r="A47" s="113" t="s">
        <v>132</v>
      </c>
      <c r="B47" s="114" t="s">
        <v>37</v>
      </c>
      <c r="C47" s="113"/>
      <c r="D47" s="32">
        <f>D48+D49+D50+D51+D52+D54+D55</f>
        <v>16863.4</v>
      </c>
      <c r="E47" s="32">
        <f>E48+E49+E50+E51+E52+E54+E55</f>
        <v>10150.4</v>
      </c>
      <c r="F47" s="32">
        <f>F48+F49+F50+F51+F52+F54+F55</f>
        <v>4826</v>
      </c>
      <c r="G47" s="110">
        <f t="shared" si="2"/>
        <v>0.2861819087491253</v>
      </c>
      <c r="H47" s="110">
        <f t="shared" si="3"/>
        <v>0.4754492433795713</v>
      </c>
      <c r="I47" s="15"/>
    </row>
    <row r="48" spans="1:9" s="16" customFormat="1" ht="30" customHeight="1">
      <c r="A48" s="115"/>
      <c r="B48" s="56" t="s">
        <v>221</v>
      </c>
      <c r="C48" s="115" t="s">
        <v>222</v>
      </c>
      <c r="D48" s="86">
        <v>6250.2</v>
      </c>
      <c r="E48" s="86">
        <v>1828</v>
      </c>
      <c r="F48" s="86">
        <v>1521.5</v>
      </c>
      <c r="G48" s="110">
        <f t="shared" si="2"/>
        <v>0.24343221016927458</v>
      </c>
      <c r="H48" s="110">
        <f t="shared" si="3"/>
        <v>0.8323304157549234</v>
      </c>
      <c r="I48" s="20"/>
    </row>
    <row r="49" spans="1:9" s="16" customFormat="1" ht="25.5" customHeight="1" hidden="1">
      <c r="A49" s="115"/>
      <c r="B49" s="56" t="s">
        <v>150</v>
      </c>
      <c r="C49" s="115"/>
      <c r="D49" s="86">
        <v>0</v>
      </c>
      <c r="E49" s="86">
        <v>0</v>
      </c>
      <c r="F49" s="86">
        <v>0</v>
      </c>
      <c r="G49" s="110" t="e">
        <f t="shared" si="2"/>
        <v>#DIV/0!</v>
      </c>
      <c r="H49" s="110" t="e">
        <f t="shared" si="3"/>
        <v>#DIV/0!</v>
      </c>
      <c r="I49" s="20"/>
    </row>
    <row r="50" spans="1:9" s="16" customFormat="1" ht="15" hidden="1">
      <c r="A50" s="115"/>
      <c r="B50" s="56" t="s">
        <v>217</v>
      </c>
      <c r="C50" s="115" t="s">
        <v>218</v>
      </c>
      <c r="D50" s="86">
        <v>0</v>
      </c>
      <c r="E50" s="86">
        <v>0</v>
      </c>
      <c r="F50" s="86">
        <v>0</v>
      </c>
      <c r="G50" s="110" t="e">
        <f t="shared" si="2"/>
        <v>#DIV/0!</v>
      </c>
      <c r="H50" s="110" t="e">
        <f t="shared" si="3"/>
        <v>#DIV/0!</v>
      </c>
      <c r="I50" s="20"/>
    </row>
    <row r="51" spans="1:9" s="16" customFormat="1" ht="25.5">
      <c r="A51" s="115"/>
      <c r="B51" s="56" t="s">
        <v>216</v>
      </c>
      <c r="C51" s="115" t="s">
        <v>219</v>
      </c>
      <c r="D51" s="86">
        <v>120</v>
      </c>
      <c r="E51" s="86">
        <v>30</v>
      </c>
      <c r="F51" s="86">
        <v>0</v>
      </c>
      <c r="G51" s="110">
        <f t="shared" si="2"/>
        <v>0</v>
      </c>
      <c r="H51" s="110">
        <f t="shared" si="3"/>
        <v>0</v>
      </c>
      <c r="I51" s="20"/>
    </row>
    <row r="52" spans="1:9" s="16" customFormat="1" ht="15">
      <c r="A52" s="115"/>
      <c r="B52" s="56" t="s">
        <v>170</v>
      </c>
      <c r="C52" s="115" t="s">
        <v>220</v>
      </c>
      <c r="D52" s="86">
        <v>10017.4</v>
      </c>
      <c r="E52" s="86">
        <v>7816.6</v>
      </c>
      <c r="F52" s="86">
        <v>2832.5</v>
      </c>
      <c r="G52" s="110">
        <f t="shared" si="2"/>
        <v>0.2827580010781241</v>
      </c>
      <c r="H52" s="110">
        <f t="shared" si="3"/>
        <v>0.36236982831410075</v>
      </c>
      <c r="I52" s="20"/>
    </row>
    <row r="53" spans="1:9" s="16" customFormat="1" ht="77.25" customHeight="1">
      <c r="A53" s="115"/>
      <c r="B53" s="56" t="s">
        <v>347</v>
      </c>
      <c r="C53" s="115" t="s">
        <v>348</v>
      </c>
      <c r="D53" s="86">
        <v>7000</v>
      </c>
      <c r="E53" s="86">
        <v>7000</v>
      </c>
      <c r="F53" s="86">
        <v>2342.1</v>
      </c>
      <c r="G53" s="110">
        <f t="shared" si="2"/>
        <v>0.33458571428571426</v>
      </c>
      <c r="H53" s="110">
        <f t="shared" si="3"/>
        <v>0.33458571428571426</v>
      </c>
      <c r="I53" s="20"/>
    </row>
    <row r="54" spans="1:9" s="16" customFormat="1" ht="39" customHeight="1">
      <c r="A54" s="115"/>
      <c r="B54" s="56" t="s">
        <v>293</v>
      </c>
      <c r="C54" s="115" t="s">
        <v>294</v>
      </c>
      <c r="D54" s="86">
        <v>408.4</v>
      </c>
      <c r="E54" s="86">
        <v>408.4</v>
      </c>
      <c r="F54" s="86">
        <v>404.7</v>
      </c>
      <c r="G54" s="110">
        <f t="shared" si="2"/>
        <v>0.9909402546523017</v>
      </c>
      <c r="H54" s="110">
        <f t="shared" si="3"/>
        <v>0.9909402546523017</v>
      </c>
      <c r="I54" s="20"/>
    </row>
    <row r="55" spans="1:9" s="16" customFormat="1" ht="24.75" customHeight="1">
      <c r="A55" s="115"/>
      <c r="B55" s="56" t="s">
        <v>364</v>
      </c>
      <c r="C55" s="115" t="s">
        <v>280</v>
      </c>
      <c r="D55" s="86">
        <v>67.4</v>
      </c>
      <c r="E55" s="86">
        <v>67.4</v>
      </c>
      <c r="F55" s="86">
        <v>67.3</v>
      </c>
      <c r="G55" s="110">
        <f t="shared" si="2"/>
        <v>0.9985163204747773</v>
      </c>
      <c r="H55" s="110">
        <f t="shared" si="3"/>
        <v>0.9985163204747773</v>
      </c>
      <c r="I55" s="20"/>
    </row>
    <row r="56" spans="1:9" ht="15">
      <c r="A56" s="50" t="s">
        <v>112</v>
      </c>
      <c r="B56" s="45" t="s">
        <v>105</v>
      </c>
      <c r="C56" s="50"/>
      <c r="D56" s="83">
        <f>D57</f>
        <v>0</v>
      </c>
      <c r="E56" s="83">
        <f>E57</f>
        <v>0</v>
      </c>
      <c r="F56" s="83">
        <f>F57</f>
        <v>0</v>
      </c>
      <c r="G56" s="110" t="e">
        <f t="shared" si="2"/>
        <v>#DIV/0!</v>
      </c>
      <c r="H56" s="110" t="e">
        <f t="shared" si="3"/>
        <v>#DIV/0!</v>
      </c>
      <c r="I56" s="15"/>
    </row>
    <row r="57" spans="1:9" ht="27.75" customHeight="1">
      <c r="A57" s="153" t="s">
        <v>113</v>
      </c>
      <c r="B57" s="145" t="s">
        <v>171</v>
      </c>
      <c r="C57" s="153" t="s">
        <v>223</v>
      </c>
      <c r="D57" s="32">
        <v>0</v>
      </c>
      <c r="E57" s="32">
        <v>0</v>
      </c>
      <c r="F57" s="32">
        <v>0</v>
      </c>
      <c r="G57" s="110" t="e">
        <f t="shared" si="2"/>
        <v>#DIV/0!</v>
      </c>
      <c r="H57" s="110" t="e">
        <f t="shared" si="3"/>
        <v>#DIV/0!</v>
      </c>
      <c r="I57" s="15"/>
    </row>
    <row r="58" spans="1:9" ht="20.25" customHeight="1" hidden="1">
      <c r="A58" s="50" t="s">
        <v>76</v>
      </c>
      <c r="B58" s="45" t="s">
        <v>172</v>
      </c>
      <c r="C58" s="50"/>
      <c r="D58" s="83">
        <f>D59</f>
        <v>0</v>
      </c>
      <c r="E58" s="83">
        <f>E59</f>
        <v>0</v>
      </c>
      <c r="F58" s="83">
        <f>F59</f>
        <v>0</v>
      </c>
      <c r="G58" s="110" t="e">
        <f t="shared" si="2"/>
        <v>#DIV/0!</v>
      </c>
      <c r="H58" s="110" t="e">
        <f t="shared" si="3"/>
        <v>#DIV/0!</v>
      </c>
      <c r="I58" s="15"/>
    </row>
    <row r="59" spans="1:9" ht="34.5" customHeight="1" hidden="1">
      <c r="A59" s="153" t="s">
        <v>160</v>
      </c>
      <c r="B59" s="145" t="s">
        <v>173</v>
      </c>
      <c r="C59" s="153"/>
      <c r="D59" s="32">
        <f>D60+D61</f>
        <v>0</v>
      </c>
      <c r="E59" s="32">
        <f>E60+E61</f>
        <v>0</v>
      </c>
      <c r="F59" s="32">
        <f>F60+F61</f>
        <v>0</v>
      </c>
      <c r="G59" s="110" t="e">
        <f t="shared" si="2"/>
        <v>#DIV/0!</v>
      </c>
      <c r="H59" s="110" t="e">
        <f t="shared" si="3"/>
        <v>#DIV/0!</v>
      </c>
      <c r="I59" s="15"/>
    </row>
    <row r="60" spans="1:9" s="16" customFormat="1" ht="27.75" customHeight="1" hidden="1">
      <c r="A60" s="85"/>
      <c r="B60" s="58" t="s">
        <v>309</v>
      </c>
      <c r="C60" s="85" t="s">
        <v>310</v>
      </c>
      <c r="D60" s="86">
        <v>0</v>
      </c>
      <c r="E60" s="86">
        <v>0</v>
      </c>
      <c r="F60" s="86">
        <v>0</v>
      </c>
      <c r="G60" s="110" t="e">
        <f t="shared" si="2"/>
        <v>#DIV/0!</v>
      </c>
      <c r="H60" s="110" t="e">
        <f t="shared" si="3"/>
        <v>#DIV/0!</v>
      </c>
      <c r="I60" s="20"/>
    </row>
    <row r="61" spans="1:9" s="16" customFormat="1" ht="28.5" customHeight="1" hidden="1">
      <c r="A61" s="85"/>
      <c r="B61" s="58" t="s">
        <v>342</v>
      </c>
      <c r="C61" s="85" t="s">
        <v>341</v>
      </c>
      <c r="D61" s="86">
        <v>0</v>
      </c>
      <c r="E61" s="86">
        <v>0</v>
      </c>
      <c r="F61" s="86">
        <v>0</v>
      </c>
      <c r="G61" s="110" t="e">
        <f t="shared" si="2"/>
        <v>#DIV/0!</v>
      </c>
      <c r="H61" s="110" t="e">
        <f t="shared" si="3"/>
        <v>#DIV/0!</v>
      </c>
      <c r="I61" s="20"/>
    </row>
    <row r="62" spans="1:9" s="16" customFormat="1" ht="30" customHeight="1" hidden="1">
      <c r="A62" s="85"/>
      <c r="B62" s="58" t="s">
        <v>175</v>
      </c>
      <c r="C62" s="85" t="s">
        <v>174</v>
      </c>
      <c r="D62" s="86">
        <v>0</v>
      </c>
      <c r="E62" s="86">
        <v>0</v>
      </c>
      <c r="F62" s="86">
        <v>0</v>
      </c>
      <c r="G62" s="110" t="e">
        <f t="shared" si="2"/>
        <v>#DIV/0!</v>
      </c>
      <c r="H62" s="110" t="e">
        <f t="shared" si="3"/>
        <v>#DIV/0!</v>
      </c>
      <c r="I62" s="20"/>
    </row>
    <row r="63" spans="1:9" ht="19.5" customHeight="1">
      <c r="A63" s="50" t="s">
        <v>77</v>
      </c>
      <c r="B63" s="45" t="s">
        <v>41</v>
      </c>
      <c r="C63" s="50"/>
      <c r="D63" s="83">
        <f>D67+D72+D64+D65+D66+D69+D70+D68</f>
        <v>29786.200000000004</v>
      </c>
      <c r="E63" s="83">
        <f>E67+E72+E64+E65+E66+E69+E70+E68</f>
        <v>9814.8</v>
      </c>
      <c r="F63" s="83">
        <f>F67+F72+F64+F65+F66+F69+F70+F68</f>
        <v>502.4</v>
      </c>
      <c r="G63" s="110">
        <f t="shared" si="2"/>
        <v>0.016866871235672893</v>
      </c>
      <c r="H63" s="110">
        <f t="shared" si="3"/>
        <v>0.05118800179321026</v>
      </c>
      <c r="I63" s="15"/>
    </row>
    <row r="64" spans="1:9" ht="33" customHeight="1" hidden="1">
      <c r="A64" s="153" t="s">
        <v>236</v>
      </c>
      <c r="B64" s="145" t="s">
        <v>237</v>
      </c>
      <c r="C64" s="153" t="s">
        <v>238</v>
      </c>
      <c r="D64" s="32">
        <v>0</v>
      </c>
      <c r="E64" s="32">
        <v>0</v>
      </c>
      <c r="F64" s="32">
        <v>0</v>
      </c>
      <c r="G64" s="110" t="e">
        <f t="shared" si="2"/>
        <v>#DIV/0!</v>
      </c>
      <c r="H64" s="110" t="e">
        <f t="shared" si="3"/>
        <v>#DIV/0!</v>
      </c>
      <c r="I64" s="15"/>
    </row>
    <row r="65" spans="1:9" ht="33" customHeight="1" hidden="1">
      <c r="A65" s="153" t="s">
        <v>236</v>
      </c>
      <c r="B65" s="145" t="s">
        <v>312</v>
      </c>
      <c r="C65" s="153" t="s">
        <v>311</v>
      </c>
      <c r="D65" s="32">
        <v>0</v>
      </c>
      <c r="E65" s="32">
        <v>0</v>
      </c>
      <c r="F65" s="32">
        <v>0</v>
      </c>
      <c r="G65" s="110" t="e">
        <f t="shared" si="2"/>
        <v>#DIV/0!</v>
      </c>
      <c r="H65" s="110" t="e">
        <f t="shared" si="3"/>
        <v>#DIV/0!</v>
      </c>
      <c r="I65" s="15"/>
    </row>
    <row r="66" spans="1:9" ht="48.75" customHeight="1" hidden="1">
      <c r="A66" s="153" t="s">
        <v>337</v>
      </c>
      <c r="B66" s="145" t="s">
        <v>338</v>
      </c>
      <c r="C66" s="153" t="s">
        <v>339</v>
      </c>
      <c r="D66" s="32">
        <v>0</v>
      </c>
      <c r="E66" s="32">
        <v>0</v>
      </c>
      <c r="F66" s="32">
        <v>0</v>
      </c>
      <c r="G66" s="110" t="e">
        <f t="shared" si="2"/>
        <v>#DIV/0!</v>
      </c>
      <c r="H66" s="110" t="e">
        <f t="shared" si="3"/>
        <v>#DIV/0!</v>
      </c>
      <c r="I66" s="15"/>
    </row>
    <row r="67" spans="1:9" s="22" customFormat="1" ht="69.75" customHeight="1">
      <c r="A67" s="150" t="s">
        <v>123</v>
      </c>
      <c r="B67" s="59" t="s">
        <v>224</v>
      </c>
      <c r="C67" s="116" t="s">
        <v>225</v>
      </c>
      <c r="D67" s="117">
        <v>17264</v>
      </c>
      <c r="E67" s="117">
        <v>0</v>
      </c>
      <c r="F67" s="117">
        <v>0</v>
      </c>
      <c r="G67" s="110">
        <f t="shared" si="2"/>
        <v>0</v>
      </c>
      <c r="H67" s="110">
        <v>0</v>
      </c>
      <c r="I67" s="21"/>
    </row>
    <row r="68" spans="1:9" s="22" customFormat="1" ht="37.5" customHeight="1">
      <c r="A68" s="150"/>
      <c r="B68" s="59" t="s">
        <v>397</v>
      </c>
      <c r="C68" s="116" t="s">
        <v>396</v>
      </c>
      <c r="D68" s="117">
        <v>400</v>
      </c>
      <c r="E68" s="117">
        <v>400</v>
      </c>
      <c r="F68" s="117">
        <v>400</v>
      </c>
      <c r="G68" s="110">
        <f t="shared" si="2"/>
        <v>1</v>
      </c>
      <c r="H68" s="110">
        <v>0</v>
      </c>
      <c r="I68" s="21"/>
    </row>
    <row r="69" spans="1:9" s="22" customFormat="1" ht="41.25" customHeight="1">
      <c r="A69" s="150"/>
      <c r="B69" s="59" t="s">
        <v>372</v>
      </c>
      <c r="C69" s="116" t="s">
        <v>373</v>
      </c>
      <c r="D69" s="117">
        <v>3607.4</v>
      </c>
      <c r="E69" s="117">
        <v>900</v>
      </c>
      <c r="F69" s="117">
        <v>0</v>
      </c>
      <c r="G69" s="110">
        <f t="shared" si="2"/>
        <v>0</v>
      </c>
      <c r="H69" s="110">
        <f t="shared" si="3"/>
        <v>0</v>
      </c>
      <c r="I69" s="21"/>
    </row>
    <row r="70" spans="1:9" s="24" customFormat="1" ht="45" customHeight="1">
      <c r="A70" s="118"/>
      <c r="B70" s="119" t="s">
        <v>370</v>
      </c>
      <c r="C70" s="120" t="s">
        <v>371</v>
      </c>
      <c r="D70" s="121">
        <v>8412.4</v>
      </c>
      <c r="E70" s="121">
        <v>8412.4</v>
      </c>
      <c r="F70" s="121">
        <v>0</v>
      </c>
      <c r="G70" s="110">
        <f t="shared" si="2"/>
        <v>0</v>
      </c>
      <c r="H70" s="110">
        <f t="shared" si="3"/>
        <v>0</v>
      </c>
      <c r="I70" s="23"/>
    </row>
    <row r="71" spans="1:9" s="24" customFormat="1" ht="66.75" customHeight="1" hidden="1">
      <c r="A71" s="118"/>
      <c r="B71" s="119" t="s">
        <v>178</v>
      </c>
      <c r="C71" s="120" t="s">
        <v>177</v>
      </c>
      <c r="D71" s="121">
        <v>0</v>
      </c>
      <c r="E71" s="121">
        <v>0</v>
      </c>
      <c r="F71" s="121">
        <v>0</v>
      </c>
      <c r="G71" s="110" t="e">
        <f t="shared" si="2"/>
        <v>#DIV/0!</v>
      </c>
      <c r="H71" s="110" t="e">
        <f t="shared" si="3"/>
        <v>#DIV/0!</v>
      </c>
      <c r="I71" s="23"/>
    </row>
    <row r="72" spans="1:9" s="22" customFormat="1" ht="30.75" customHeight="1">
      <c r="A72" s="150" t="s">
        <v>78</v>
      </c>
      <c r="B72" s="59" t="s">
        <v>213</v>
      </c>
      <c r="C72" s="116"/>
      <c r="D72" s="117">
        <f>D73+D77+D75+D76+D74</f>
        <v>102.39999999999999</v>
      </c>
      <c r="E72" s="117">
        <f>E73+E77+E75+E76+E74</f>
        <v>102.39999999999999</v>
      </c>
      <c r="F72" s="117">
        <f>F73+F77+F75+F76+F74</f>
        <v>102.39999999999999</v>
      </c>
      <c r="G72" s="110">
        <f t="shared" si="2"/>
        <v>1</v>
      </c>
      <c r="H72" s="110">
        <f t="shared" si="3"/>
        <v>1</v>
      </c>
      <c r="I72" s="25"/>
    </row>
    <row r="73" spans="1:9" s="24" customFormat="1" ht="29.25" customHeight="1">
      <c r="A73" s="118"/>
      <c r="B73" s="61" t="s">
        <v>127</v>
      </c>
      <c r="C73" s="118" t="s">
        <v>308</v>
      </c>
      <c r="D73" s="121">
        <v>2.6</v>
      </c>
      <c r="E73" s="121">
        <v>2.6</v>
      </c>
      <c r="F73" s="121">
        <v>2.6</v>
      </c>
      <c r="G73" s="110">
        <f t="shared" si="2"/>
        <v>1</v>
      </c>
      <c r="H73" s="110">
        <f t="shared" si="3"/>
        <v>1</v>
      </c>
      <c r="I73" s="23"/>
    </row>
    <row r="74" spans="1:9" s="24" customFormat="1" ht="38.25" customHeight="1">
      <c r="A74" s="118"/>
      <c r="B74" s="61" t="s">
        <v>375</v>
      </c>
      <c r="C74" s="118" t="s">
        <v>374</v>
      </c>
      <c r="D74" s="121">
        <v>99.8</v>
      </c>
      <c r="E74" s="121">
        <v>99.8</v>
      </c>
      <c r="F74" s="121">
        <v>99.8</v>
      </c>
      <c r="G74" s="110">
        <f t="shared" si="2"/>
        <v>1</v>
      </c>
      <c r="H74" s="110">
        <f t="shared" si="3"/>
        <v>1</v>
      </c>
      <c r="I74" s="23"/>
    </row>
    <row r="75" spans="1:9" s="24" customFormat="1" ht="40.5" customHeight="1" hidden="1">
      <c r="A75" s="118"/>
      <c r="B75" s="61" t="s">
        <v>361</v>
      </c>
      <c r="C75" s="118" t="s">
        <v>358</v>
      </c>
      <c r="D75" s="121">
        <v>0</v>
      </c>
      <c r="E75" s="121"/>
      <c r="F75" s="121">
        <v>0</v>
      </c>
      <c r="G75" s="110" t="e">
        <f t="shared" si="2"/>
        <v>#DIV/0!</v>
      </c>
      <c r="H75" s="110"/>
      <c r="I75" s="23"/>
    </row>
    <row r="76" spans="1:9" s="24" customFormat="1" ht="58.5" customHeight="1" hidden="1">
      <c r="A76" s="118"/>
      <c r="B76" s="61" t="s">
        <v>360</v>
      </c>
      <c r="C76" s="118" t="s">
        <v>359</v>
      </c>
      <c r="D76" s="121">
        <v>0</v>
      </c>
      <c r="E76" s="121"/>
      <c r="F76" s="121">
        <v>0</v>
      </c>
      <c r="G76" s="110" t="e">
        <f t="shared" si="2"/>
        <v>#DIV/0!</v>
      </c>
      <c r="H76" s="110"/>
      <c r="I76" s="23"/>
    </row>
    <row r="77" spans="1:9" s="24" customFormat="1" ht="29.25" customHeight="1" hidden="1">
      <c r="A77" s="118"/>
      <c r="B77" s="61" t="s">
        <v>344</v>
      </c>
      <c r="C77" s="118" t="s">
        <v>343</v>
      </c>
      <c r="D77" s="121">
        <v>0</v>
      </c>
      <c r="E77" s="121">
        <v>0</v>
      </c>
      <c r="F77" s="121">
        <v>0</v>
      </c>
      <c r="G77" s="110" t="e">
        <f t="shared" si="2"/>
        <v>#DIV/0!</v>
      </c>
      <c r="H77" s="110" t="e">
        <f t="shared" si="3"/>
        <v>#DIV/0!</v>
      </c>
      <c r="I77" s="23"/>
    </row>
    <row r="78" spans="1:9" ht="21" customHeight="1">
      <c r="A78" s="50" t="s">
        <v>79</v>
      </c>
      <c r="B78" s="45" t="s">
        <v>42</v>
      </c>
      <c r="C78" s="50"/>
      <c r="D78" s="83">
        <f>D79+D82</f>
        <v>5400</v>
      </c>
      <c r="E78" s="83">
        <f>E79+E82</f>
        <v>1575</v>
      </c>
      <c r="F78" s="83">
        <f>F79+F82</f>
        <v>0</v>
      </c>
      <c r="G78" s="110">
        <f t="shared" si="2"/>
        <v>0</v>
      </c>
      <c r="H78" s="110">
        <f t="shared" si="3"/>
        <v>0</v>
      </c>
      <c r="I78" s="15"/>
    </row>
    <row r="79" spans="1:9" ht="18.75" customHeight="1">
      <c r="A79" s="153" t="s">
        <v>80</v>
      </c>
      <c r="B79" s="45" t="s">
        <v>43</v>
      </c>
      <c r="C79" s="50"/>
      <c r="D79" s="32">
        <f>D81+D80</f>
        <v>2300</v>
      </c>
      <c r="E79" s="32">
        <f>E81+E80</f>
        <v>575</v>
      </c>
      <c r="F79" s="32">
        <f>F81+F80</f>
        <v>0</v>
      </c>
      <c r="G79" s="110">
        <f t="shared" si="2"/>
        <v>0</v>
      </c>
      <c r="H79" s="110">
        <f t="shared" si="3"/>
        <v>0</v>
      </c>
      <c r="I79" s="15"/>
    </row>
    <row r="80" spans="1:9" ht="30" customHeight="1" hidden="1">
      <c r="A80" s="153"/>
      <c r="B80" s="145" t="s">
        <v>241</v>
      </c>
      <c r="C80" s="153" t="s">
        <v>239</v>
      </c>
      <c r="D80" s="32">
        <v>0</v>
      </c>
      <c r="E80" s="32">
        <v>0</v>
      </c>
      <c r="F80" s="32">
        <v>0</v>
      </c>
      <c r="G80" s="110" t="e">
        <f t="shared" si="2"/>
        <v>#DIV/0!</v>
      </c>
      <c r="H80" s="110" t="e">
        <f t="shared" si="3"/>
        <v>#DIV/0!</v>
      </c>
      <c r="I80" s="15"/>
    </row>
    <row r="81" spans="1:9" ht="18.75" customHeight="1">
      <c r="A81" s="153"/>
      <c r="B81" s="145" t="s">
        <v>179</v>
      </c>
      <c r="C81" s="153" t="s">
        <v>226</v>
      </c>
      <c r="D81" s="32">
        <v>2300</v>
      </c>
      <c r="E81" s="32">
        <v>575</v>
      </c>
      <c r="F81" s="32">
        <v>0</v>
      </c>
      <c r="G81" s="110">
        <f t="shared" si="2"/>
        <v>0</v>
      </c>
      <c r="H81" s="110">
        <f t="shared" si="3"/>
        <v>0</v>
      </c>
      <c r="I81" s="15"/>
    </row>
    <row r="82" spans="1:9" ht="15">
      <c r="A82" s="50" t="s">
        <v>81</v>
      </c>
      <c r="B82" s="45" t="s">
        <v>44</v>
      </c>
      <c r="C82" s="50"/>
      <c r="D82" s="83">
        <f>D88+D85+D86+D83+D87</f>
        <v>3100</v>
      </c>
      <c r="E82" s="83">
        <f>E88+E85+E86+E83+E87</f>
        <v>1000</v>
      </c>
      <c r="F82" s="83">
        <f>F88+F85+F86+F83+F87</f>
        <v>0</v>
      </c>
      <c r="G82" s="110">
        <f t="shared" si="2"/>
        <v>0</v>
      </c>
      <c r="H82" s="110">
        <f t="shared" si="3"/>
        <v>0</v>
      </c>
      <c r="I82" s="15"/>
    </row>
    <row r="83" spans="1:9" ht="25.5">
      <c r="A83" s="50"/>
      <c r="B83" s="145" t="s">
        <v>282</v>
      </c>
      <c r="C83" s="153" t="s">
        <v>227</v>
      </c>
      <c r="D83" s="32">
        <v>2800</v>
      </c>
      <c r="E83" s="32">
        <v>700</v>
      </c>
      <c r="F83" s="32">
        <v>0</v>
      </c>
      <c r="G83" s="110">
        <f t="shared" si="2"/>
        <v>0</v>
      </c>
      <c r="H83" s="110">
        <f t="shared" si="3"/>
        <v>0</v>
      </c>
      <c r="I83" s="15"/>
    </row>
    <row r="84" spans="1:9" ht="18.75" customHeight="1">
      <c r="A84" s="50"/>
      <c r="B84" s="63" t="s">
        <v>376</v>
      </c>
      <c r="C84" s="122" t="s">
        <v>227</v>
      </c>
      <c r="D84" s="32">
        <v>2800</v>
      </c>
      <c r="E84" s="32">
        <v>700</v>
      </c>
      <c r="F84" s="32">
        <v>0</v>
      </c>
      <c r="G84" s="110">
        <f t="shared" si="2"/>
        <v>0</v>
      </c>
      <c r="H84" s="110">
        <f t="shared" si="3"/>
        <v>0</v>
      </c>
      <c r="I84" s="15"/>
    </row>
    <row r="85" spans="1:9" s="16" customFormat="1" ht="31.5" customHeight="1">
      <c r="A85" s="85"/>
      <c r="B85" s="145" t="s">
        <v>378</v>
      </c>
      <c r="C85" s="123" t="s">
        <v>377</v>
      </c>
      <c r="D85" s="86">
        <v>300</v>
      </c>
      <c r="E85" s="86">
        <v>300</v>
      </c>
      <c r="F85" s="86">
        <v>0</v>
      </c>
      <c r="G85" s="110">
        <f t="shared" si="2"/>
        <v>0</v>
      </c>
      <c r="H85" s="110">
        <f t="shared" si="3"/>
        <v>0</v>
      </c>
      <c r="I85" s="20"/>
    </row>
    <row r="86" spans="1:9" s="16" customFormat="1" ht="16.5" customHeight="1" hidden="1">
      <c r="A86" s="85"/>
      <c r="B86" s="145" t="s">
        <v>315</v>
      </c>
      <c r="C86" s="123" t="s">
        <v>314</v>
      </c>
      <c r="D86" s="86">
        <v>0</v>
      </c>
      <c r="E86" s="86">
        <v>0</v>
      </c>
      <c r="F86" s="86">
        <v>0</v>
      </c>
      <c r="G86" s="110" t="e">
        <f t="shared" si="2"/>
        <v>#DIV/0!</v>
      </c>
      <c r="H86" s="110" t="e">
        <f t="shared" si="3"/>
        <v>#DIV/0!</v>
      </c>
      <c r="I86" s="20"/>
    </row>
    <row r="87" spans="1:9" s="16" customFormat="1" ht="16.5" customHeight="1" hidden="1">
      <c r="A87" s="85"/>
      <c r="B87" s="145" t="s">
        <v>350</v>
      </c>
      <c r="C87" s="123" t="s">
        <v>349</v>
      </c>
      <c r="D87" s="86">
        <v>0</v>
      </c>
      <c r="E87" s="86">
        <v>0</v>
      </c>
      <c r="F87" s="86">
        <v>0</v>
      </c>
      <c r="G87" s="110" t="e">
        <f t="shared" si="2"/>
        <v>#DIV/0!</v>
      </c>
      <c r="H87" s="110" t="e">
        <f t="shared" si="3"/>
        <v>#DIV/0!</v>
      </c>
      <c r="I87" s="20"/>
    </row>
    <row r="88" spans="1:9" ht="55.5" customHeight="1" hidden="1">
      <c r="A88" s="153" t="s">
        <v>45</v>
      </c>
      <c r="B88" s="63" t="s">
        <v>180</v>
      </c>
      <c r="C88" s="122"/>
      <c r="D88" s="32">
        <f>D89+D90+D91</f>
        <v>0</v>
      </c>
      <c r="E88" s="32">
        <f>E89+E90+E91</f>
        <v>0</v>
      </c>
      <c r="F88" s="32">
        <f>F89+F90+F91</f>
        <v>0</v>
      </c>
      <c r="G88" s="110" t="e">
        <f t="shared" si="2"/>
        <v>#DIV/0!</v>
      </c>
      <c r="H88" s="110" t="e">
        <f t="shared" si="3"/>
        <v>#DIV/0!</v>
      </c>
      <c r="I88" s="15"/>
    </row>
    <row r="89" spans="1:9" s="16" customFormat="1" ht="16.5" customHeight="1" hidden="1">
      <c r="A89" s="85"/>
      <c r="B89" s="64" t="s">
        <v>181</v>
      </c>
      <c r="C89" s="123" t="s">
        <v>182</v>
      </c>
      <c r="D89" s="86">
        <v>0</v>
      </c>
      <c r="E89" s="86">
        <v>0</v>
      </c>
      <c r="F89" s="86">
        <v>0</v>
      </c>
      <c r="G89" s="110" t="e">
        <f t="shared" si="2"/>
        <v>#DIV/0!</v>
      </c>
      <c r="H89" s="110" t="e">
        <f t="shared" si="3"/>
        <v>#DIV/0!</v>
      </c>
      <c r="I89" s="20"/>
    </row>
    <row r="90" spans="1:9" s="16" customFormat="1" ht="19.5" customHeight="1" hidden="1">
      <c r="A90" s="85"/>
      <c r="B90" s="64" t="s">
        <v>183</v>
      </c>
      <c r="C90" s="123" t="s">
        <v>184</v>
      </c>
      <c r="D90" s="86">
        <v>0</v>
      </c>
      <c r="E90" s="86">
        <v>0</v>
      </c>
      <c r="F90" s="86">
        <v>0</v>
      </c>
      <c r="G90" s="110" t="e">
        <f t="shared" si="2"/>
        <v>#DIV/0!</v>
      </c>
      <c r="H90" s="110" t="e">
        <f t="shared" si="3"/>
        <v>#DIV/0!</v>
      </c>
      <c r="I90" s="20"/>
    </row>
    <row r="91" spans="1:9" s="16" customFormat="1" ht="19.5" customHeight="1" hidden="1">
      <c r="A91" s="85"/>
      <c r="B91" s="64" t="s">
        <v>156</v>
      </c>
      <c r="C91" s="123" t="s">
        <v>185</v>
      </c>
      <c r="D91" s="86">
        <v>0</v>
      </c>
      <c r="E91" s="86">
        <v>0</v>
      </c>
      <c r="F91" s="86">
        <v>0</v>
      </c>
      <c r="G91" s="110" t="e">
        <f t="shared" si="2"/>
        <v>#DIV/0!</v>
      </c>
      <c r="H91" s="110" t="e">
        <f t="shared" si="3"/>
        <v>#DIV/0!</v>
      </c>
      <c r="I91" s="20"/>
    </row>
    <row r="92" spans="1:9" ht="14.25" customHeight="1">
      <c r="A92" s="50" t="s">
        <v>47</v>
      </c>
      <c r="B92" s="45" t="s">
        <v>48</v>
      </c>
      <c r="C92" s="50"/>
      <c r="D92" s="83">
        <f>D93+D95+D96+D98</f>
        <v>454669.89999999997</v>
      </c>
      <c r="E92" s="83">
        <f>E93+E95+E96+E98</f>
        <v>128930</v>
      </c>
      <c r="F92" s="83">
        <f>F93+F95+F96+F98</f>
        <v>55860.6</v>
      </c>
      <c r="G92" s="110">
        <f t="shared" si="2"/>
        <v>0.12285968347585799</v>
      </c>
      <c r="H92" s="110">
        <f t="shared" si="3"/>
        <v>0.4332630109361669</v>
      </c>
      <c r="I92" s="15"/>
    </row>
    <row r="93" spans="1:9" ht="14.25" customHeight="1">
      <c r="A93" s="153" t="s">
        <v>49</v>
      </c>
      <c r="B93" s="145" t="s">
        <v>152</v>
      </c>
      <c r="C93" s="153" t="s">
        <v>49</v>
      </c>
      <c r="D93" s="32">
        <v>136175.4</v>
      </c>
      <c r="E93" s="32">
        <v>39184.3</v>
      </c>
      <c r="F93" s="32">
        <v>17268.2</v>
      </c>
      <c r="G93" s="110">
        <f t="shared" si="2"/>
        <v>0.12680851313820266</v>
      </c>
      <c r="H93" s="110">
        <f t="shared" si="3"/>
        <v>0.4406918076882833</v>
      </c>
      <c r="I93" s="15"/>
    </row>
    <row r="94" spans="1:9" s="16" customFormat="1" ht="38.25" hidden="1">
      <c r="A94" s="85"/>
      <c r="B94" s="58" t="s">
        <v>228</v>
      </c>
      <c r="C94" s="85" t="s">
        <v>326</v>
      </c>
      <c r="D94" s="86">
        <v>0</v>
      </c>
      <c r="E94" s="86">
        <v>0</v>
      </c>
      <c r="F94" s="86">
        <v>0</v>
      </c>
      <c r="G94" s="110" t="e">
        <f t="shared" si="2"/>
        <v>#DIV/0!</v>
      </c>
      <c r="H94" s="110" t="e">
        <f t="shared" si="3"/>
        <v>#DIV/0!</v>
      </c>
      <c r="I94" s="20"/>
    </row>
    <row r="95" spans="1:9" ht="16.5" customHeight="1">
      <c r="A95" s="153" t="s">
        <v>51</v>
      </c>
      <c r="B95" s="145" t="s">
        <v>153</v>
      </c>
      <c r="C95" s="153" t="s">
        <v>51</v>
      </c>
      <c r="D95" s="32">
        <v>294957.1</v>
      </c>
      <c r="E95" s="32">
        <v>83527.2</v>
      </c>
      <c r="F95" s="32">
        <v>35071.7</v>
      </c>
      <c r="G95" s="110">
        <f t="shared" si="2"/>
        <v>0.11890441016676663</v>
      </c>
      <c r="H95" s="110">
        <f t="shared" si="3"/>
        <v>0.4198835828328975</v>
      </c>
      <c r="I95" s="15"/>
    </row>
    <row r="96" spans="1:9" ht="15.75" customHeight="1">
      <c r="A96" s="153" t="s">
        <v>52</v>
      </c>
      <c r="B96" s="145" t="s">
        <v>379</v>
      </c>
      <c r="C96" s="153" t="s">
        <v>52</v>
      </c>
      <c r="D96" s="32">
        <v>4197.8</v>
      </c>
      <c r="E96" s="32">
        <v>329.5</v>
      </c>
      <c r="F96" s="32">
        <v>235.9</v>
      </c>
      <c r="G96" s="110">
        <f t="shared" si="2"/>
        <v>0.05619610272047263</v>
      </c>
      <c r="H96" s="110">
        <f t="shared" si="3"/>
        <v>0.7159332321699545</v>
      </c>
      <c r="I96" s="15"/>
    </row>
    <row r="97" spans="1:9" s="16" customFormat="1" ht="15" customHeight="1" hidden="1">
      <c r="A97" s="85"/>
      <c r="B97" s="58" t="s">
        <v>40</v>
      </c>
      <c r="C97" s="85"/>
      <c r="D97" s="86">
        <v>0</v>
      </c>
      <c r="E97" s="86">
        <v>0</v>
      </c>
      <c r="F97" s="86">
        <v>0</v>
      </c>
      <c r="G97" s="110" t="e">
        <f t="shared" si="2"/>
        <v>#DIV/0!</v>
      </c>
      <c r="H97" s="110" t="e">
        <f t="shared" si="3"/>
        <v>#DIV/0!</v>
      </c>
      <c r="I97" s="20"/>
    </row>
    <row r="98" spans="1:9" ht="15">
      <c r="A98" s="153" t="s">
        <v>54</v>
      </c>
      <c r="B98" s="145" t="s">
        <v>55</v>
      </c>
      <c r="C98" s="153" t="s">
        <v>54</v>
      </c>
      <c r="D98" s="32">
        <v>19339.6</v>
      </c>
      <c r="E98" s="32">
        <v>5889</v>
      </c>
      <c r="F98" s="32">
        <v>3284.8</v>
      </c>
      <c r="G98" s="110">
        <f t="shared" si="2"/>
        <v>0.16984839396885149</v>
      </c>
      <c r="H98" s="110">
        <f t="shared" si="3"/>
        <v>0.5577857021565631</v>
      </c>
      <c r="I98" s="15"/>
    </row>
    <row r="99" spans="1:9" s="16" customFormat="1" ht="15">
      <c r="A99" s="85"/>
      <c r="B99" s="58" t="s">
        <v>56</v>
      </c>
      <c r="C99" s="85"/>
      <c r="D99" s="86">
        <v>500</v>
      </c>
      <c r="E99" s="86">
        <v>74.7</v>
      </c>
      <c r="F99" s="86">
        <v>25.5</v>
      </c>
      <c r="G99" s="110">
        <f t="shared" si="2"/>
        <v>0.051</v>
      </c>
      <c r="H99" s="110">
        <f t="shared" si="3"/>
        <v>0.34136546184738953</v>
      </c>
      <c r="I99" s="20"/>
    </row>
    <row r="100" spans="1:9" ht="17.25" customHeight="1">
      <c r="A100" s="50" t="s">
        <v>57</v>
      </c>
      <c r="B100" s="45" t="s">
        <v>155</v>
      </c>
      <c r="C100" s="50"/>
      <c r="D100" s="83">
        <f>D101++D102</f>
        <v>62872.8</v>
      </c>
      <c r="E100" s="83">
        <f>E101++E102</f>
        <v>19852.8</v>
      </c>
      <c r="F100" s="83">
        <f>F101++F102</f>
        <v>13462.8</v>
      </c>
      <c r="G100" s="110">
        <f t="shared" si="2"/>
        <v>0.2141275718593732</v>
      </c>
      <c r="H100" s="110">
        <f t="shared" si="3"/>
        <v>0.6781310444874274</v>
      </c>
      <c r="I100" s="15"/>
    </row>
    <row r="101" spans="1:9" ht="15">
      <c r="A101" s="153" t="s">
        <v>58</v>
      </c>
      <c r="B101" s="145" t="s">
        <v>59</v>
      </c>
      <c r="C101" s="153" t="s">
        <v>58</v>
      </c>
      <c r="D101" s="32">
        <v>59712.4</v>
      </c>
      <c r="E101" s="32">
        <v>18853.1</v>
      </c>
      <c r="F101" s="32">
        <v>13011.3</v>
      </c>
      <c r="G101" s="110">
        <f t="shared" si="2"/>
        <v>0.2178994647677869</v>
      </c>
      <c r="H101" s="110">
        <f t="shared" si="3"/>
        <v>0.6901411438967597</v>
      </c>
      <c r="I101" s="15"/>
    </row>
    <row r="102" spans="1:9" ht="15">
      <c r="A102" s="153" t="s">
        <v>60</v>
      </c>
      <c r="B102" s="145" t="s">
        <v>111</v>
      </c>
      <c r="C102" s="153" t="s">
        <v>60</v>
      </c>
      <c r="D102" s="32">
        <v>3160.4</v>
      </c>
      <c r="E102" s="32">
        <v>999.7</v>
      </c>
      <c r="F102" s="32">
        <v>451.5</v>
      </c>
      <c r="G102" s="110">
        <f t="shared" si="2"/>
        <v>0.1428616630806227</v>
      </c>
      <c r="H102" s="110">
        <f t="shared" si="3"/>
        <v>0.45163549064719416</v>
      </c>
      <c r="I102" s="15"/>
    </row>
    <row r="103" spans="1:9" s="16" customFormat="1" ht="15" hidden="1">
      <c r="A103" s="85"/>
      <c r="B103" s="58" t="s">
        <v>40</v>
      </c>
      <c r="C103" s="85"/>
      <c r="D103" s="86">
        <v>0</v>
      </c>
      <c r="E103" s="86">
        <v>0</v>
      </c>
      <c r="F103" s="86">
        <v>0</v>
      </c>
      <c r="G103" s="110" t="e">
        <f t="shared" si="2"/>
        <v>#DIV/0!</v>
      </c>
      <c r="H103" s="110" t="e">
        <f t="shared" si="3"/>
        <v>#DIV/0!</v>
      </c>
      <c r="I103" s="20"/>
    </row>
    <row r="104" spans="1:9" ht="23.25" customHeight="1">
      <c r="A104" s="62" t="s">
        <v>61</v>
      </c>
      <c r="B104" s="151" t="s">
        <v>62</v>
      </c>
      <c r="C104" s="62"/>
      <c r="D104" s="51">
        <f>D105+D107+D110+D111+D114+D112+D113+D106+D108+D109</f>
        <v>15873.199999999999</v>
      </c>
      <c r="E104" s="51">
        <f>E105+E107+E110+E111+E114+E112+E113+E106+E108+E109</f>
        <v>4140.599999999999</v>
      </c>
      <c r="F104" s="51">
        <f>F105+F107+F110+F111+F114+F112+F113+F106+F108+F109</f>
        <v>3536.9</v>
      </c>
      <c r="G104" s="110">
        <f t="shared" si="2"/>
        <v>0.22282211526346296</v>
      </c>
      <c r="H104" s="110">
        <f t="shared" si="3"/>
        <v>0.8541998744143362</v>
      </c>
      <c r="I104" s="15"/>
    </row>
    <row r="105" spans="1:9" ht="30" customHeight="1">
      <c r="A105" s="150" t="s">
        <v>63</v>
      </c>
      <c r="B105" s="68" t="s">
        <v>229</v>
      </c>
      <c r="C105" s="150" t="s">
        <v>63</v>
      </c>
      <c r="D105" s="117">
        <v>800</v>
      </c>
      <c r="E105" s="117">
        <v>275</v>
      </c>
      <c r="F105" s="117">
        <v>193.3</v>
      </c>
      <c r="G105" s="110">
        <f t="shared" si="2"/>
        <v>0.241625</v>
      </c>
      <c r="H105" s="110">
        <f t="shared" si="3"/>
        <v>0.7029090909090909</v>
      </c>
      <c r="I105" s="15"/>
    </row>
    <row r="106" spans="1:9" ht="44.25" customHeight="1">
      <c r="A106" s="150" t="s">
        <v>64</v>
      </c>
      <c r="B106" s="68" t="s">
        <v>242</v>
      </c>
      <c r="C106" s="150" t="s">
        <v>243</v>
      </c>
      <c r="D106" s="117">
        <v>80</v>
      </c>
      <c r="E106" s="117">
        <v>30.7</v>
      </c>
      <c r="F106" s="117">
        <v>29.8</v>
      </c>
      <c r="G106" s="110">
        <f t="shared" si="2"/>
        <v>0.3725</v>
      </c>
      <c r="H106" s="110">
        <f t="shared" si="3"/>
        <v>0.970684039087948</v>
      </c>
      <c r="I106" s="15"/>
    </row>
    <row r="107" spans="1:9" ht="36" customHeight="1">
      <c r="A107" s="150" t="s">
        <v>64</v>
      </c>
      <c r="B107" s="68" t="s">
        <v>187</v>
      </c>
      <c r="C107" s="150" t="s">
        <v>230</v>
      </c>
      <c r="D107" s="117">
        <v>11749.3</v>
      </c>
      <c r="E107" s="117">
        <v>2962</v>
      </c>
      <c r="F107" s="117">
        <v>2858.2</v>
      </c>
      <c r="G107" s="110">
        <f t="shared" si="2"/>
        <v>0.243265556245904</v>
      </c>
      <c r="H107" s="110">
        <f t="shared" si="3"/>
        <v>0.9649561107359891</v>
      </c>
      <c r="I107" s="15"/>
    </row>
    <row r="108" spans="1:9" ht="36" customHeight="1" hidden="1">
      <c r="A108" s="150" t="s">
        <v>64</v>
      </c>
      <c r="B108" s="68" t="s">
        <v>327</v>
      </c>
      <c r="C108" s="150" t="s">
        <v>362</v>
      </c>
      <c r="D108" s="117">
        <v>0</v>
      </c>
      <c r="E108" s="117">
        <v>0</v>
      </c>
      <c r="F108" s="117">
        <v>0</v>
      </c>
      <c r="G108" s="110" t="e">
        <f t="shared" si="2"/>
        <v>#DIV/0!</v>
      </c>
      <c r="H108" s="110" t="e">
        <f t="shared" si="3"/>
        <v>#DIV/0!</v>
      </c>
      <c r="I108" s="15"/>
    </row>
    <row r="109" spans="1:9" ht="45" customHeight="1" hidden="1">
      <c r="A109" s="150" t="s">
        <v>64</v>
      </c>
      <c r="B109" s="68" t="s">
        <v>346</v>
      </c>
      <c r="C109" s="150" t="s">
        <v>345</v>
      </c>
      <c r="D109" s="117">
        <v>0</v>
      </c>
      <c r="E109" s="117">
        <v>0</v>
      </c>
      <c r="F109" s="117">
        <v>0</v>
      </c>
      <c r="G109" s="110" t="e">
        <f t="shared" si="2"/>
        <v>#DIV/0!</v>
      </c>
      <c r="H109" s="110" t="e">
        <f t="shared" si="3"/>
        <v>#DIV/0!</v>
      </c>
      <c r="I109" s="15"/>
    </row>
    <row r="110" spans="1:9" s="26" customFormat="1" ht="22.5" customHeight="1">
      <c r="A110" s="124" t="s">
        <v>64</v>
      </c>
      <c r="B110" s="145" t="s">
        <v>316</v>
      </c>
      <c r="C110" s="153" t="s">
        <v>317</v>
      </c>
      <c r="D110" s="32">
        <v>60</v>
      </c>
      <c r="E110" s="32">
        <v>60</v>
      </c>
      <c r="F110" s="32">
        <v>0</v>
      </c>
      <c r="G110" s="110">
        <f t="shared" si="2"/>
        <v>0</v>
      </c>
      <c r="H110" s="110">
        <f t="shared" si="3"/>
        <v>0</v>
      </c>
      <c r="I110" s="15"/>
    </row>
    <row r="111" spans="1:9" s="26" customFormat="1" ht="35.25" customHeight="1" hidden="1">
      <c r="A111" s="124" t="s">
        <v>64</v>
      </c>
      <c r="B111" s="145" t="s">
        <v>189</v>
      </c>
      <c r="C111" s="153" t="s">
        <v>190</v>
      </c>
      <c r="D111" s="117">
        <v>0</v>
      </c>
      <c r="E111" s="117">
        <v>0</v>
      </c>
      <c r="F111" s="117">
        <v>0</v>
      </c>
      <c r="G111" s="110" t="e">
        <f aca="true" t="shared" si="4" ref="G111:G128">F111/D111</f>
        <v>#DIV/0!</v>
      </c>
      <c r="H111" s="110" t="e">
        <f t="shared" si="3"/>
        <v>#DIV/0!</v>
      </c>
      <c r="I111" s="15"/>
    </row>
    <row r="112" spans="1:9" s="26" customFormat="1" ht="30.75" customHeight="1" hidden="1">
      <c r="A112" s="124" t="s">
        <v>64</v>
      </c>
      <c r="B112" s="145" t="s">
        <v>327</v>
      </c>
      <c r="C112" s="153" t="s">
        <v>328</v>
      </c>
      <c r="D112" s="117">
        <v>0</v>
      </c>
      <c r="E112" s="117">
        <v>0</v>
      </c>
      <c r="F112" s="117">
        <v>0</v>
      </c>
      <c r="G112" s="110" t="e">
        <f t="shared" si="4"/>
        <v>#DIV/0!</v>
      </c>
      <c r="H112" s="110" t="e">
        <f aca="true" t="shared" si="5" ref="H112:H128">F112/E112</f>
        <v>#DIV/0!</v>
      </c>
      <c r="I112" s="15"/>
    </row>
    <row r="113" spans="1:9" s="26" customFormat="1" ht="44.25" customHeight="1" hidden="1">
      <c r="A113" s="124" t="s">
        <v>64</v>
      </c>
      <c r="B113" s="145" t="s">
        <v>330</v>
      </c>
      <c r="C113" s="153" t="s">
        <v>329</v>
      </c>
      <c r="D113" s="117">
        <v>0</v>
      </c>
      <c r="E113" s="117">
        <v>0</v>
      </c>
      <c r="F113" s="117">
        <v>0</v>
      </c>
      <c r="G113" s="110" t="e">
        <f t="shared" si="4"/>
        <v>#DIV/0!</v>
      </c>
      <c r="H113" s="110" t="e">
        <f t="shared" si="5"/>
        <v>#DIV/0!</v>
      </c>
      <c r="I113" s="15"/>
    </row>
    <row r="114" spans="1:9" ht="45" customHeight="1">
      <c r="A114" s="153" t="s">
        <v>65</v>
      </c>
      <c r="B114" s="145" t="s">
        <v>117</v>
      </c>
      <c r="C114" s="153" t="s">
        <v>232</v>
      </c>
      <c r="D114" s="32">
        <v>3183.9</v>
      </c>
      <c r="E114" s="32">
        <v>812.9</v>
      </c>
      <c r="F114" s="32">
        <v>455.6</v>
      </c>
      <c r="G114" s="110">
        <f t="shared" si="4"/>
        <v>0.14309494644932316</v>
      </c>
      <c r="H114" s="110">
        <f t="shared" si="5"/>
        <v>0.560462541518022</v>
      </c>
      <c r="I114" s="15"/>
    </row>
    <row r="115" spans="1:9" ht="26.25" customHeight="1">
      <c r="A115" s="50" t="s">
        <v>66</v>
      </c>
      <c r="B115" s="45" t="s">
        <v>133</v>
      </c>
      <c r="C115" s="50"/>
      <c r="D115" s="83">
        <f>D116+D117</f>
        <v>581.1</v>
      </c>
      <c r="E115" s="83">
        <f>E116+E117</f>
        <v>156.2</v>
      </c>
      <c r="F115" s="83">
        <f>F116+F117</f>
        <v>73.6</v>
      </c>
      <c r="G115" s="110">
        <f t="shared" si="4"/>
        <v>0.12665634142144208</v>
      </c>
      <c r="H115" s="110">
        <f t="shared" si="5"/>
        <v>0.471190781049936</v>
      </c>
      <c r="I115" s="15"/>
    </row>
    <row r="116" spans="1:9" ht="23.25" customHeight="1" hidden="1">
      <c r="A116" s="153" t="s">
        <v>67</v>
      </c>
      <c r="B116" s="145" t="s">
        <v>134</v>
      </c>
      <c r="C116" s="153" t="s">
        <v>67</v>
      </c>
      <c r="D116" s="32">
        <v>0</v>
      </c>
      <c r="E116" s="32">
        <v>0</v>
      </c>
      <c r="F116" s="32">
        <v>0</v>
      </c>
      <c r="G116" s="110" t="e">
        <f t="shared" si="4"/>
        <v>#DIV/0!</v>
      </c>
      <c r="H116" s="110" t="e">
        <f t="shared" si="5"/>
        <v>#DIV/0!</v>
      </c>
      <c r="I116" s="15"/>
    </row>
    <row r="117" spans="1:9" ht="26.25" customHeight="1">
      <c r="A117" s="153" t="s">
        <v>135</v>
      </c>
      <c r="B117" s="145" t="s">
        <v>136</v>
      </c>
      <c r="C117" s="153" t="s">
        <v>135</v>
      </c>
      <c r="D117" s="32">
        <v>581.1</v>
      </c>
      <c r="E117" s="32">
        <v>156.2</v>
      </c>
      <c r="F117" s="32">
        <v>73.6</v>
      </c>
      <c r="G117" s="110">
        <f t="shared" si="4"/>
        <v>0.12665634142144208</v>
      </c>
      <c r="H117" s="110">
        <f t="shared" si="5"/>
        <v>0.471190781049936</v>
      </c>
      <c r="I117" s="15"/>
    </row>
    <row r="118" spans="1:9" ht="26.25" customHeight="1" hidden="1">
      <c r="A118" s="153"/>
      <c r="B118" s="58" t="s">
        <v>40</v>
      </c>
      <c r="C118" s="153"/>
      <c r="D118" s="32">
        <v>0</v>
      </c>
      <c r="E118" s="32">
        <v>0</v>
      </c>
      <c r="F118" s="32">
        <v>0</v>
      </c>
      <c r="G118" s="110" t="e">
        <f t="shared" si="4"/>
        <v>#DIV/0!</v>
      </c>
      <c r="H118" s="110" t="e">
        <f t="shared" si="5"/>
        <v>#DIV/0!</v>
      </c>
      <c r="I118" s="15"/>
    </row>
    <row r="119" spans="1:9" ht="27" customHeight="1">
      <c r="A119" s="50" t="s">
        <v>137</v>
      </c>
      <c r="B119" s="45" t="s">
        <v>138</v>
      </c>
      <c r="C119" s="50"/>
      <c r="D119" s="83">
        <f>D120</f>
        <v>250</v>
      </c>
      <c r="E119" s="83">
        <f>E120</f>
        <v>60</v>
      </c>
      <c r="F119" s="83">
        <f>F120</f>
        <v>32.5</v>
      </c>
      <c r="G119" s="110">
        <f t="shared" si="4"/>
        <v>0.13</v>
      </c>
      <c r="H119" s="110">
        <f t="shared" si="5"/>
        <v>0.5416666666666666</v>
      </c>
      <c r="I119" s="15"/>
    </row>
    <row r="120" spans="1:9" ht="17.25" customHeight="1">
      <c r="A120" s="153" t="s">
        <v>139</v>
      </c>
      <c r="B120" s="145" t="s">
        <v>140</v>
      </c>
      <c r="C120" s="153" t="s">
        <v>139</v>
      </c>
      <c r="D120" s="32">
        <v>250</v>
      </c>
      <c r="E120" s="32">
        <v>60</v>
      </c>
      <c r="F120" s="32">
        <v>32.5</v>
      </c>
      <c r="G120" s="110">
        <f t="shared" si="4"/>
        <v>0.13</v>
      </c>
      <c r="H120" s="110">
        <f t="shared" si="5"/>
        <v>0.5416666666666666</v>
      </c>
      <c r="I120" s="15"/>
    </row>
    <row r="121" spans="1:9" ht="39.75" customHeight="1">
      <c r="A121" s="50" t="s">
        <v>141</v>
      </c>
      <c r="B121" s="45" t="s">
        <v>142</v>
      </c>
      <c r="C121" s="50"/>
      <c r="D121" s="83">
        <f>D122</f>
        <v>800</v>
      </c>
      <c r="E121" s="83">
        <f>E122</f>
        <v>227.1</v>
      </c>
      <c r="F121" s="83">
        <f>F122</f>
        <v>227.1</v>
      </c>
      <c r="G121" s="110">
        <f t="shared" si="4"/>
        <v>0.283875</v>
      </c>
      <c r="H121" s="110">
        <f t="shared" si="5"/>
        <v>1</v>
      </c>
      <c r="I121" s="15"/>
    </row>
    <row r="122" spans="1:9" ht="17.25" customHeight="1">
      <c r="A122" s="153" t="s">
        <v>144</v>
      </c>
      <c r="B122" s="145" t="s">
        <v>191</v>
      </c>
      <c r="C122" s="153" t="s">
        <v>144</v>
      </c>
      <c r="D122" s="32">
        <v>800</v>
      </c>
      <c r="E122" s="32">
        <v>227.1</v>
      </c>
      <c r="F122" s="32">
        <v>227.1</v>
      </c>
      <c r="G122" s="110">
        <f t="shared" si="4"/>
        <v>0.283875</v>
      </c>
      <c r="H122" s="110">
        <f t="shared" si="5"/>
        <v>1</v>
      </c>
      <c r="I122" s="15"/>
    </row>
    <row r="123" spans="1:9" ht="26.25" customHeight="1">
      <c r="A123" s="50" t="s">
        <v>145</v>
      </c>
      <c r="B123" s="45" t="s">
        <v>148</v>
      </c>
      <c r="C123" s="50"/>
      <c r="D123" s="83">
        <f>D124+D126+D125</f>
        <v>7956.700000000001</v>
      </c>
      <c r="E123" s="83">
        <f>E124+E126+E125</f>
        <v>1989.1999999999998</v>
      </c>
      <c r="F123" s="83">
        <f>F124+F126+F125</f>
        <v>360</v>
      </c>
      <c r="G123" s="110">
        <f t="shared" si="4"/>
        <v>0.045244887956062185</v>
      </c>
      <c r="H123" s="110">
        <f t="shared" si="5"/>
        <v>0.180977277297406</v>
      </c>
      <c r="I123" s="15"/>
    </row>
    <row r="124" spans="1:9" ht="27.75" customHeight="1">
      <c r="A124" s="153" t="s">
        <v>146</v>
      </c>
      <c r="B124" s="145" t="s">
        <v>192</v>
      </c>
      <c r="C124" s="153" t="s">
        <v>231</v>
      </c>
      <c r="D124" s="32">
        <v>2155.8</v>
      </c>
      <c r="E124" s="32">
        <v>538.9</v>
      </c>
      <c r="F124" s="32">
        <v>360</v>
      </c>
      <c r="G124" s="110">
        <f t="shared" si="4"/>
        <v>0.16699137211244083</v>
      </c>
      <c r="H124" s="110">
        <f t="shared" si="5"/>
        <v>0.6680274633512712</v>
      </c>
      <c r="I124" s="15"/>
    </row>
    <row r="125" spans="1:9" ht="27.75" customHeight="1">
      <c r="A125" s="153" t="s">
        <v>146</v>
      </c>
      <c r="B125" s="145" t="s">
        <v>193</v>
      </c>
      <c r="C125" s="153" t="s">
        <v>234</v>
      </c>
      <c r="D125" s="32">
        <v>2693.9</v>
      </c>
      <c r="E125" s="32">
        <v>673.5</v>
      </c>
      <c r="F125" s="32">
        <v>0</v>
      </c>
      <c r="G125" s="110">
        <f t="shared" si="4"/>
        <v>0</v>
      </c>
      <c r="H125" s="110">
        <f t="shared" si="5"/>
        <v>0</v>
      </c>
      <c r="I125" s="15"/>
    </row>
    <row r="126" spans="1:9" ht="30.75" customHeight="1">
      <c r="A126" s="153" t="s">
        <v>147</v>
      </c>
      <c r="B126" s="145" t="s">
        <v>233</v>
      </c>
      <c r="C126" s="153" t="s">
        <v>235</v>
      </c>
      <c r="D126" s="32">
        <v>3107</v>
      </c>
      <c r="E126" s="32">
        <v>776.8</v>
      </c>
      <c r="F126" s="32">
        <v>0</v>
      </c>
      <c r="G126" s="110">
        <f t="shared" si="4"/>
        <v>0</v>
      </c>
      <c r="H126" s="110">
        <f t="shared" si="5"/>
        <v>0</v>
      </c>
      <c r="I126" s="15"/>
    </row>
    <row r="127" spans="1:9" ht="26.25" customHeight="1">
      <c r="A127" s="62"/>
      <c r="B127" s="125" t="s">
        <v>69</v>
      </c>
      <c r="C127" s="126"/>
      <c r="D127" s="127">
        <f>D39+D56+D58+D63+D78+D92+D100+D104+D115+D119+D121+D123</f>
        <v>621438.4999999999</v>
      </c>
      <c r="E127" s="127">
        <f>E39+E56+E58+E63+E78+E92+E100+E104+E115+E119+E121+E123</f>
        <v>184249.90000000002</v>
      </c>
      <c r="F127" s="127">
        <f>F39+F56+F58+F63+F78+F92+F100+F104+F115+F119+F121+F123</f>
        <v>83454.00000000001</v>
      </c>
      <c r="G127" s="110">
        <f t="shared" si="4"/>
        <v>0.13429164752425224</v>
      </c>
      <c r="H127" s="110">
        <f t="shared" si="5"/>
        <v>0.45293918748395523</v>
      </c>
      <c r="I127" s="15"/>
    </row>
    <row r="128" spans="1:9" ht="19.5" customHeight="1">
      <c r="A128" s="149"/>
      <c r="B128" s="145" t="s">
        <v>84</v>
      </c>
      <c r="C128" s="153"/>
      <c r="D128" s="91">
        <f>D123+D57</f>
        <v>7956.700000000001</v>
      </c>
      <c r="E128" s="91">
        <f>E123+E57</f>
        <v>1989.1999999999998</v>
      </c>
      <c r="F128" s="91">
        <f>F123+F57</f>
        <v>360</v>
      </c>
      <c r="G128" s="110">
        <f t="shared" si="4"/>
        <v>0.045244887956062185</v>
      </c>
      <c r="H128" s="110">
        <f t="shared" si="5"/>
        <v>0.180977277297406</v>
      </c>
      <c r="I128" s="15"/>
    </row>
    <row r="129" spans="4:7" ht="12.75">
      <c r="D129" s="43"/>
      <c r="E129" s="43"/>
      <c r="F129" s="43"/>
      <c r="G129" s="128"/>
    </row>
    <row r="130" spans="4:7" ht="12.75">
      <c r="D130" s="43"/>
      <c r="E130" s="43"/>
      <c r="F130" s="43"/>
      <c r="G130" s="128"/>
    </row>
    <row r="131" spans="2:7" ht="15">
      <c r="B131" s="38" t="s">
        <v>94</v>
      </c>
      <c r="C131" s="39"/>
      <c r="D131" s="43"/>
      <c r="E131" s="43"/>
      <c r="F131" s="43">
        <v>2864.4</v>
      </c>
      <c r="G131" s="128"/>
    </row>
    <row r="132" spans="2:7" ht="15">
      <c r="B132" s="38"/>
      <c r="C132" s="39"/>
      <c r="D132" s="43"/>
      <c r="E132" s="43"/>
      <c r="F132" s="43"/>
      <c r="G132" s="128"/>
    </row>
    <row r="133" spans="2:7" ht="15">
      <c r="B133" s="38" t="s">
        <v>85</v>
      </c>
      <c r="C133" s="39"/>
      <c r="D133" s="43"/>
      <c r="E133" s="43"/>
      <c r="F133" s="43"/>
      <c r="G133" s="128"/>
    </row>
    <row r="134" spans="2:9" ht="15">
      <c r="B134" s="38" t="s">
        <v>86</v>
      </c>
      <c r="C134" s="39"/>
      <c r="D134" s="43"/>
      <c r="E134" s="43"/>
      <c r="F134" s="43"/>
      <c r="G134" s="128"/>
      <c r="H134" s="130"/>
      <c r="I134" s="6"/>
    </row>
    <row r="135" spans="2:7" ht="15">
      <c r="B135" s="38"/>
      <c r="C135" s="39"/>
      <c r="D135" s="43"/>
      <c r="E135" s="43"/>
      <c r="F135" s="43"/>
      <c r="G135" s="128"/>
    </row>
    <row r="136" spans="2:7" ht="15">
      <c r="B136" s="38" t="s">
        <v>87</v>
      </c>
      <c r="C136" s="39"/>
      <c r="D136" s="43"/>
      <c r="E136" s="43"/>
      <c r="F136" s="43"/>
      <c r="G136" s="128"/>
    </row>
    <row r="137" spans="2:9" ht="15">
      <c r="B137" s="38" t="s">
        <v>88</v>
      </c>
      <c r="C137" s="39"/>
      <c r="D137" s="43"/>
      <c r="E137" s="43"/>
      <c r="F137" s="43">
        <v>0</v>
      </c>
      <c r="G137" s="128"/>
      <c r="H137" s="130"/>
      <c r="I137" s="6"/>
    </row>
    <row r="138" spans="2:7" ht="15">
      <c r="B138" s="38"/>
      <c r="C138" s="39"/>
      <c r="D138" s="43"/>
      <c r="E138" s="43"/>
      <c r="F138" s="43"/>
      <c r="G138" s="128"/>
    </row>
    <row r="139" spans="2:7" ht="15">
      <c r="B139" s="38" t="s">
        <v>89</v>
      </c>
      <c r="C139" s="39"/>
      <c r="D139" s="43"/>
      <c r="E139" s="43"/>
      <c r="F139" s="43"/>
      <c r="G139" s="128"/>
    </row>
    <row r="140" spans="2:9" ht="15">
      <c r="B140" s="38" t="s">
        <v>90</v>
      </c>
      <c r="C140" s="39"/>
      <c r="D140" s="43"/>
      <c r="E140" s="43"/>
      <c r="F140" s="43"/>
      <c r="G140" s="128"/>
      <c r="H140" s="131"/>
      <c r="I140" s="3"/>
    </row>
    <row r="141" spans="2:7" ht="15">
      <c r="B141" s="38"/>
      <c r="C141" s="39"/>
      <c r="D141" s="43"/>
      <c r="E141" s="43"/>
      <c r="F141" s="43"/>
      <c r="G141" s="128"/>
    </row>
    <row r="142" spans="2:7" ht="15">
      <c r="B142" s="38" t="s">
        <v>91</v>
      </c>
      <c r="C142" s="39"/>
      <c r="D142" s="43"/>
      <c r="E142" s="43"/>
      <c r="F142" s="43"/>
      <c r="G142" s="128"/>
    </row>
    <row r="143" spans="2:9" ht="15">
      <c r="B143" s="38" t="s">
        <v>92</v>
      </c>
      <c r="C143" s="39"/>
      <c r="D143" s="43"/>
      <c r="E143" s="43"/>
      <c r="F143" s="43">
        <v>1000</v>
      </c>
      <c r="G143" s="128"/>
      <c r="H143" s="132"/>
      <c r="I143" s="3"/>
    </row>
    <row r="144" spans="2:7" ht="15">
      <c r="B144" s="38"/>
      <c r="C144" s="39"/>
      <c r="D144" s="43"/>
      <c r="E144" s="43"/>
      <c r="F144" s="43"/>
      <c r="G144" s="128"/>
    </row>
    <row r="145" spans="2:7" ht="15">
      <c r="B145" s="38"/>
      <c r="C145" s="39"/>
      <c r="D145" s="43"/>
      <c r="E145" s="43"/>
      <c r="F145" s="43"/>
      <c r="G145" s="128"/>
    </row>
    <row r="146" spans="2:9" ht="15">
      <c r="B146" s="38" t="s">
        <v>93</v>
      </c>
      <c r="C146" s="39"/>
      <c r="D146" s="43"/>
      <c r="E146" s="43"/>
      <c r="F146" s="43">
        <f>F131+F34+F134+F137-F127-F140-F143</f>
        <v>2164.299999999974</v>
      </c>
      <c r="G146" s="128"/>
      <c r="H146" s="133"/>
      <c r="I146" s="9"/>
    </row>
    <row r="147" spans="4:7" ht="12.75">
      <c r="D147" s="43"/>
      <c r="E147" s="43"/>
      <c r="F147" s="43"/>
      <c r="G147" s="128"/>
    </row>
    <row r="148" spans="4:7" ht="12.75">
      <c r="D148" s="43"/>
      <c r="E148" s="43"/>
      <c r="F148" s="43"/>
      <c r="G148" s="128"/>
    </row>
    <row r="149" spans="2:7" ht="15">
      <c r="B149" s="38" t="s">
        <v>95</v>
      </c>
      <c r="C149" s="39"/>
      <c r="D149" s="43"/>
      <c r="E149" s="43"/>
      <c r="F149" s="43"/>
      <c r="G149" s="128"/>
    </row>
    <row r="150" spans="2:7" ht="15">
      <c r="B150" s="38" t="s">
        <v>96</v>
      </c>
      <c r="C150" s="39"/>
      <c r="D150" s="43"/>
      <c r="E150" s="43"/>
      <c r="F150" s="43"/>
      <c r="G150" s="128"/>
    </row>
    <row r="151" spans="2:7" ht="15">
      <c r="B151" s="38" t="s">
        <v>97</v>
      </c>
      <c r="C151" s="39"/>
      <c r="D151" s="43"/>
      <c r="E151" s="43"/>
      <c r="F151" s="43"/>
      <c r="G151" s="128"/>
    </row>
  </sheetData>
  <sheetProtection/>
  <mergeCells count="21">
    <mergeCell ref="E37:E38"/>
    <mergeCell ref="A36:H36"/>
    <mergeCell ref="G2:G3"/>
    <mergeCell ref="D2:D3"/>
    <mergeCell ref="A2:A3"/>
    <mergeCell ref="L41:N42"/>
    <mergeCell ref="F37:F38"/>
    <mergeCell ref="J41:K41"/>
    <mergeCell ref="H2:H3"/>
    <mergeCell ref="J42:K42"/>
    <mergeCell ref="F2:F3"/>
    <mergeCell ref="C37:C38"/>
    <mergeCell ref="E2:E3"/>
    <mergeCell ref="C2:C3"/>
    <mergeCell ref="A1:H1"/>
    <mergeCell ref="A37:A38"/>
    <mergeCell ref="H37:H38"/>
    <mergeCell ref="B37:B38"/>
    <mergeCell ref="D37:D38"/>
    <mergeCell ref="G37:G38"/>
    <mergeCell ref="B2:B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1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9" t="s">
        <v>388</v>
      </c>
      <c r="B1" s="159"/>
      <c r="C1" s="159"/>
      <c r="D1" s="159"/>
      <c r="E1" s="159"/>
      <c r="F1" s="159"/>
      <c r="G1" s="159"/>
      <c r="H1" s="159"/>
    </row>
    <row r="2" spans="1:8" ht="12.75" customHeight="1">
      <c r="A2" s="148"/>
      <c r="B2" s="164" t="s">
        <v>3</v>
      </c>
      <c r="C2" s="41"/>
      <c r="D2" s="161" t="s">
        <v>4</v>
      </c>
      <c r="E2" s="157" t="s">
        <v>368</v>
      </c>
      <c r="F2" s="161" t="s">
        <v>5</v>
      </c>
      <c r="G2" s="161" t="s">
        <v>6</v>
      </c>
      <c r="H2" s="157" t="s">
        <v>369</v>
      </c>
    </row>
    <row r="3" spans="1:8" ht="18" customHeight="1">
      <c r="A3" s="149"/>
      <c r="B3" s="164"/>
      <c r="C3" s="41"/>
      <c r="D3" s="161"/>
      <c r="E3" s="158"/>
      <c r="F3" s="161"/>
      <c r="G3" s="161"/>
      <c r="H3" s="158"/>
    </row>
    <row r="4" spans="1:8" ht="15">
      <c r="A4" s="149"/>
      <c r="B4" s="146" t="s">
        <v>83</v>
      </c>
      <c r="C4" s="152"/>
      <c r="D4" s="147">
        <f>D5+D6+D7+D8+D9+D10+D11+D12+D13+D14+D15+D16+D17+D18+D19</f>
        <v>61648.9</v>
      </c>
      <c r="E4" s="147">
        <f>E5+E6+E7+E8+E9+E10+E11+E12+E13+E14+E15+E16+E17+E18+E19</f>
        <v>12755</v>
      </c>
      <c r="F4" s="147">
        <f>F5+F6+F7+F8+F9+F10+F11+F12+F13+F14+F15+F16+F17+F18+F19</f>
        <v>8656.5</v>
      </c>
      <c r="G4" s="34">
        <f aca="true" t="shared" si="0" ref="G4:G28">F4/D4</f>
        <v>0.14041613070143993</v>
      </c>
      <c r="H4" s="34">
        <f>F4/E4</f>
        <v>0.6786750294002352</v>
      </c>
    </row>
    <row r="5" spans="1:8" ht="15">
      <c r="A5" s="149"/>
      <c r="B5" s="145" t="s">
        <v>7</v>
      </c>
      <c r="C5" s="153"/>
      <c r="D5" s="32">
        <v>38439</v>
      </c>
      <c r="E5" s="32">
        <v>9225</v>
      </c>
      <c r="F5" s="32">
        <v>5483.2</v>
      </c>
      <c r="G5" s="34">
        <f t="shared" si="0"/>
        <v>0.14264679101953745</v>
      </c>
      <c r="H5" s="34">
        <f aca="true" t="shared" si="1" ref="H5:H28">F5/E5</f>
        <v>0.5943848238482384</v>
      </c>
    </row>
    <row r="6" spans="1:8" ht="15">
      <c r="A6" s="149"/>
      <c r="B6" s="145" t="s">
        <v>302</v>
      </c>
      <c r="C6" s="153"/>
      <c r="D6" s="32">
        <v>2849.9</v>
      </c>
      <c r="E6" s="32">
        <v>700</v>
      </c>
      <c r="F6" s="32">
        <v>459.6</v>
      </c>
      <c r="G6" s="34">
        <f t="shared" si="0"/>
        <v>0.16126881644969998</v>
      </c>
      <c r="H6" s="34">
        <f t="shared" si="1"/>
        <v>0.6565714285714286</v>
      </c>
    </row>
    <row r="7" spans="1:8" ht="15">
      <c r="A7" s="149"/>
      <c r="B7" s="145" t="s">
        <v>9</v>
      </c>
      <c r="C7" s="153"/>
      <c r="D7" s="32">
        <v>160</v>
      </c>
      <c r="E7" s="32">
        <v>30</v>
      </c>
      <c r="F7" s="32">
        <v>32.9</v>
      </c>
      <c r="G7" s="34">
        <f t="shared" si="0"/>
        <v>0.205625</v>
      </c>
      <c r="H7" s="34">
        <f t="shared" si="1"/>
        <v>1.0966666666666667</v>
      </c>
    </row>
    <row r="8" spans="1:8" ht="15">
      <c r="A8" s="149"/>
      <c r="B8" s="145" t="s">
        <v>10</v>
      </c>
      <c r="C8" s="153"/>
      <c r="D8" s="32">
        <v>5100</v>
      </c>
      <c r="E8" s="32">
        <v>100</v>
      </c>
      <c r="F8" s="32">
        <v>288.2</v>
      </c>
      <c r="G8" s="34">
        <f t="shared" si="0"/>
        <v>0.056509803921568624</v>
      </c>
      <c r="H8" s="34">
        <f t="shared" si="1"/>
        <v>2.8819999999999997</v>
      </c>
    </row>
    <row r="9" spans="1:8" ht="15">
      <c r="A9" s="149"/>
      <c r="B9" s="145" t="s">
        <v>11</v>
      </c>
      <c r="C9" s="153"/>
      <c r="D9" s="32">
        <v>12200</v>
      </c>
      <c r="E9" s="32">
        <v>2100</v>
      </c>
      <c r="F9" s="32">
        <v>1797</v>
      </c>
      <c r="G9" s="34">
        <f t="shared" si="0"/>
        <v>0.1472950819672131</v>
      </c>
      <c r="H9" s="34">
        <f t="shared" si="1"/>
        <v>0.8557142857142858</v>
      </c>
    </row>
    <row r="10" spans="1:8" ht="15">
      <c r="A10" s="149"/>
      <c r="B10" s="145" t="s">
        <v>108</v>
      </c>
      <c r="C10" s="153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9"/>
      <c r="B11" s="145" t="s">
        <v>98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5" t="s">
        <v>13</v>
      </c>
      <c r="C12" s="153"/>
      <c r="D12" s="32">
        <v>1900</v>
      </c>
      <c r="E12" s="32">
        <v>300</v>
      </c>
      <c r="F12" s="32">
        <v>153.2</v>
      </c>
      <c r="G12" s="34">
        <f t="shared" si="0"/>
        <v>0.08063157894736842</v>
      </c>
      <c r="H12" s="34">
        <f t="shared" si="1"/>
        <v>0.5106666666666666</v>
      </c>
    </row>
    <row r="13" spans="1:8" ht="15">
      <c r="A13" s="149"/>
      <c r="B13" s="145" t="s">
        <v>14</v>
      </c>
      <c r="C13" s="153"/>
      <c r="D13" s="32">
        <v>500</v>
      </c>
      <c r="E13" s="32">
        <v>100</v>
      </c>
      <c r="F13" s="32">
        <v>250.2</v>
      </c>
      <c r="G13" s="34">
        <f t="shared" si="0"/>
        <v>0.5004</v>
      </c>
      <c r="H13" s="34">
        <f t="shared" si="1"/>
        <v>2.502</v>
      </c>
    </row>
    <row r="14" spans="1:8" ht="15">
      <c r="A14" s="149"/>
      <c r="B14" s="145" t="s">
        <v>99</v>
      </c>
      <c r="C14" s="153"/>
      <c r="D14" s="32">
        <v>400</v>
      </c>
      <c r="E14" s="32">
        <v>100</v>
      </c>
      <c r="F14" s="32">
        <v>77.9</v>
      </c>
      <c r="G14" s="34">
        <f t="shared" si="0"/>
        <v>0.19475</v>
      </c>
      <c r="H14" s="34">
        <f t="shared" si="1"/>
        <v>0.779</v>
      </c>
    </row>
    <row r="15" spans="1:8" ht="15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9"/>
      <c r="B16" s="145" t="s">
        <v>126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5" t="s">
        <v>357</v>
      </c>
      <c r="C17" s="153"/>
      <c r="D17" s="32">
        <v>100</v>
      </c>
      <c r="E17" s="32">
        <v>100</v>
      </c>
      <c r="F17" s="32">
        <v>113.5</v>
      </c>
      <c r="G17" s="34">
        <f t="shared" si="0"/>
        <v>1.135</v>
      </c>
      <c r="H17" s="34">
        <f t="shared" si="1"/>
        <v>1.135</v>
      </c>
    </row>
    <row r="18" spans="1:8" ht="15">
      <c r="A18" s="149"/>
      <c r="B18" s="145" t="s">
        <v>122</v>
      </c>
      <c r="C18" s="153"/>
      <c r="D18" s="32">
        <v>0</v>
      </c>
      <c r="E18" s="32">
        <v>0</v>
      </c>
      <c r="F18" s="32">
        <v>0.8</v>
      </c>
      <c r="G18" s="34">
        <v>0</v>
      </c>
      <c r="H18" s="34">
        <v>0</v>
      </c>
    </row>
    <row r="19" spans="1:8" ht="15">
      <c r="A19" s="149"/>
      <c r="B19" s="145" t="s">
        <v>23</v>
      </c>
      <c r="C19" s="153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9"/>
      <c r="B20" s="45" t="s">
        <v>82</v>
      </c>
      <c r="C20" s="50"/>
      <c r="D20" s="32">
        <f>D21+D22+D24+D25+D23+D26</f>
        <v>1532.2</v>
      </c>
      <c r="E20" s="32">
        <f>E21+E22+E24+E25+E23+E26</f>
        <v>383.1</v>
      </c>
      <c r="F20" s="32">
        <f>F21+F22+F24+F25+F23+F26</f>
        <v>256</v>
      </c>
      <c r="G20" s="34">
        <f t="shared" si="0"/>
        <v>0.16708001566375147</v>
      </c>
      <c r="H20" s="34">
        <f t="shared" si="1"/>
        <v>0.6682328373792743</v>
      </c>
    </row>
    <row r="21" spans="1:8" ht="15">
      <c r="A21" s="149"/>
      <c r="B21" s="145" t="s">
        <v>25</v>
      </c>
      <c r="C21" s="153"/>
      <c r="D21" s="32">
        <v>1532.2</v>
      </c>
      <c r="E21" s="32">
        <v>383.1</v>
      </c>
      <c r="F21" s="32">
        <v>256</v>
      </c>
      <c r="G21" s="34">
        <f t="shared" si="0"/>
        <v>0.16708001566375147</v>
      </c>
      <c r="H21" s="34">
        <f t="shared" si="1"/>
        <v>0.6682328373792743</v>
      </c>
    </row>
    <row r="22" spans="1:8" ht="15" hidden="1">
      <c r="A22" s="149"/>
      <c r="B22" s="145" t="s">
        <v>323</v>
      </c>
      <c r="C22" s="153"/>
      <c r="D22" s="32">
        <v>0</v>
      </c>
      <c r="E22" s="32">
        <v>0</v>
      </c>
      <c r="F22" s="32">
        <v>0</v>
      </c>
      <c r="G22" s="34" t="e">
        <f t="shared" si="0"/>
        <v>#DIV/0!</v>
      </c>
      <c r="H22" s="34" t="e">
        <f t="shared" si="1"/>
        <v>#DIV/0!</v>
      </c>
    </row>
    <row r="23" spans="1:8" ht="15" hidden="1">
      <c r="A23" s="149"/>
      <c r="B23" s="105" t="s">
        <v>333</v>
      </c>
      <c r="C23" s="106"/>
      <c r="D23" s="32">
        <v>0</v>
      </c>
      <c r="E23" s="32">
        <v>0</v>
      </c>
      <c r="F23" s="32">
        <v>0</v>
      </c>
      <c r="G23" s="34" t="e">
        <f t="shared" si="0"/>
        <v>#DIV/0!</v>
      </c>
      <c r="H23" s="34" t="e">
        <f t="shared" si="1"/>
        <v>#DIV/0!</v>
      </c>
    </row>
    <row r="24" spans="1:8" ht="15" hidden="1">
      <c r="A24" s="149"/>
      <c r="B24" s="145" t="s">
        <v>68</v>
      </c>
      <c r="C24" s="153"/>
      <c r="D24" s="32">
        <v>0</v>
      </c>
      <c r="E24" s="32">
        <v>0</v>
      </c>
      <c r="F24" s="32">
        <v>0</v>
      </c>
      <c r="G24" s="34" t="e">
        <f t="shared" si="0"/>
        <v>#DIV/0!</v>
      </c>
      <c r="H24" s="34" t="e">
        <f t="shared" si="1"/>
        <v>#DIV/0!</v>
      </c>
    </row>
    <row r="25" spans="1:8" ht="29.25" customHeight="1" hidden="1">
      <c r="A25" s="149"/>
      <c r="B25" s="145" t="s">
        <v>28</v>
      </c>
      <c r="C25" s="15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9"/>
      <c r="B26" s="107" t="s">
        <v>157</v>
      </c>
      <c r="C26" s="153"/>
      <c r="D26" s="108">
        <v>0</v>
      </c>
      <c r="E26" s="108">
        <v>0</v>
      </c>
      <c r="F26" s="108">
        <v>0</v>
      </c>
      <c r="G26" s="34">
        <v>0</v>
      </c>
      <c r="H26" s="34">
        <v>0</v>
      </c>
    </row>
    <row r="27" spans="1:8" ht="18.75">
      <c r="A27" s="149"/>
      <c r="B27" s="47" t="s">
        <v>29</v>
      </c>
      <c r="C27" s="82"/>
      <c r="D27" s="147">
        <f>D4+D20</f>
        <v>63181.1</v>
      </c>
      <c r="E27" s="147">
        <f>E4+E20</f>
        <v>13138.1</v>
      </c>
      <c r="F27" s="147">
        <f>F4+F20</f>
        <v>8912.5</v>
      </c>
      <c r="G27" s="34">
        <f t="shared" si="0"/>
        <v>0.14106275452627448</v>
      </c>
      <c r="H27" s="34">
        <f t="shared" si="1"/>
        <v>0.6783705406413408</v>
      </c>
    </row>
    <row r="28" spans="1:8" ht="15">
      <c r="A28" s="149"/>
      <c r="B28" s="145" t="s">
        <v>109</v>
      </c>
      <c r="C28" s="153"/>
      <c r="D28" s="32">
        <f>D4</f>
        <v>61648.9</v>
      </c>
      <c r="E28" s="32">
        <f>E4</f>
        <v>12755</v>
      </c>
      <c r="F28" s="32">
        <f>F4</f>
        <v>8656.5</v>
      </c>
      <c r="G28" s="34">
        <f t="shared" si="0"/>
        <v>0.14041613070143993</v>
      </c>
      <c r="H28" s="34">
        <f t="shared" si="1"/>
        <v>0.6786750294002352</v>
      </c>
    </row>
    <row r="29" spans="1:8" ht="12.75">
      <c r="A29" s="165"/>
      <c r="B29" s="177"/>
      <c r="C29" s="177"/>
      <c r="D29" s="177"/>
      <c r="E29" s="177"/>
      <c r="F29" s="177"/>
      <c r="G29" s="177"/>
      <c r="H29" s="178"/>
    </row>
    <row r="30" spans="1:8" ht="15" customHeight="1">
      <c r="A30" s="173" t="s">
        <v>161</v>
      </c>
      <c r="B30" s="174" t="s">
        <v>30</v>
      </c>
      <c r="C30" s="175" t="s">
        <v>163</v>
      </c>
      <c r="D30" s="162" t="s">
        <v>4</v>
      </c>
      <c r="E30" s="157" t="s">
        <v>368</v>
      </c>
      <c r="F30" s="161" t="s">
        <v>5</v>
      </c>
      <c r="G30" s="161" t="s">
        <v>6</v>
      </c>
      <c r="H30" s="157" t="s">
        <v>369</v>
      </c>
    </row>
    <row r="31" spans="1:8" ht="15" customHeight="1">
      <c r="A31" s="173"/>
      <c r="B31" s="174"/>
      <c r="C31" s="176"/>
      <c r="D31" s="162"/>
      <c r="E31" s="158"/>
      <c r="F31" s="161"/>
      <c r="G31" s="161"/>
      <c r="H31" s="158"/>
    </row>
    <row r="32" spans="1:8" ht="12.75">
      <c r="A32" s="50" t="s">
        <v>70</v>
      </c>
      <c r="B32" s="45" t="s">
        <v>31</v>
      </c>
      <c r="C32" s="50"/>
      <c r="D32" s="83">
        <f>D33+D34+D35+D36</f>
        <v>1650.3000000000002</v>
      </c>
      <c r="E32" s="83">
        <f>E33+E34+E35+E36</f>
        <v>493.4</v>
      </c>
      <c r="F32" s="83">
        <f>F33+F34+F35+F36</f>
        <v>366.1</v>
      </c>
      <c r="G32" s="100">
        <f>F32/D32</f>
        <v>0.22183845361449434</v>
      </c>
      <c r="H32" s="100">
        <f>F32/E32</f>
        <v>0.741994325091204</v>
      </c>
    </row>
    <row r="33" spans="1:8" ht="31.5" customHeight="1">
      <c r="A33" s="153" t="s">
        <v>72</v>
      </c>
      <c r="B33" s="145" t="s">
        <v>244</v>
      </c>
      <c r="C33" s="153" t="s">
        <v>72</v>
      </c>
      <c r="D33" s="32">
        <v>893.7</v>
      </c>
      <c r="E33" s="32">
        <v>231.8</v>
      </c>
      <c r="F33" s="32">
        <v>128</v>
      </c>
      <c r="G33" s="100">
        <f aca="true" t="shared" si="2" ref="G33:G88">F33/D33</f>
        <v>0.14322479579277161</v>
      </c>
      <c r="H33" s="100">
        <f aca="true" t="shared" si="3" ref="H33:H88">F33/E33</f>
        <v>0.5522001725625539</v>
      </c>
    </row>
    <row r="34" spans="1:8" ht="53.25" customHeight="1">
      <c r="A34" s="153" t="s">
        <v>73</v>
      </c>
      <c r="B34" s="145" t="s">
        <v>165</v>
      </c>
      <c r="C34" s="153" t="s">
        <v>73</v>
      </c>
      <c r="D34" s="32">
        <v>8.2</v>
      </c>
      <c r="E34" s="32">
        <v>8.2</v>
      </c>
      <c r="F34" s="32">
        <v>8.2</v>
      </c>
      <c r="G34" s="100">
        <f t="shared" si="2"/>
        <v>1</v>
      </c>
      <c r="H34" s="100">
        <f t="shared" si="3"/>
        <v>1</v>
      </c>
    </row>
    <row r="35" spans="1:8" ht="12.75" hidden="1">
      <c r="A35" s="153" t="s">
        <v>75</v>
      </c>
      <c r="B35" s="145" t="s">
        <v>194</v>
      </c>
      <c r="C35" s="153" t="s">
        <v>75</v>
      </c>
      <c r="D35" s="32">
        <v>0</v>
      </c>
      <c r="E35" s="32">
        <v>0</v>
      </c>
      <c r="F35" s="32">
        <v>0</v>
      </c>
      <c r="G35" s="100" t="e">
        <f t="shared" si="2"/>
        <v>#DIV/0!</v>
      </c>
      <c r="H35" s="100" t="e">
        <f t="shared" si="3"/>
        <v>#DIV/0!</v>
      </c>
    </row>
    <row r="36" spans="1:9" ht="14.25" customHeight="1">
      <c r="A36" s="153" t="s">
        <v>132</v>
      </c>
      <c r="B36" s="145" t="s">
        <v>120</v>
      </c>
      <c r="C36" s="153"/>
      <c r="D36" s="32">
        <f>D37+D38+D39+D40+D43+D44+D42+D41</f>
        <v>748.4</v>
      </c>
      <c r="E36" s="32">
        <f>E37+E38+E39+E40+E43+E44+E42+E41</f>
        <v>253.4</v>
      </c>
      <c r="F36" s="32">
        <f>F37+F38+F39+F40+F43+F44+F42+F41</f>
        <v>229.9</v>
      </c>
      <c r="G36" s="100">
        <f t="shared" si="2"/>
        <v>0.30718866916087656</v>
      </c>
      <c r="H36" s="100">
        <f t="shared" si="3"/>
        <v>0.9072612470402526</v>
      </c>
      <c r="I36" s="27"/>
    </row>
    <row r="37" spans="1:9" s="16" customFormat="1" ht="34.5" customHeight="1">
      <c r="A37" s="85"/>
      <c r="B37" s="58" t="s">
        <v>221</v>
      </c>
      <c r="C37" s="85" t="s">
        <v>289</v>
      </c>
      <c r="D37" s="86">
        <v>480</v>
      </c>
      <c r="E37" s="86">
        <v>120</v>
      </c>
      <c r="F37" s="86">
        <v>109.5</v>
      </c>
      <c r="G37" s="100">
        <f t="shared" si="2"/>
        <v>0.228125</v>
      </c>
      <c r="H37" s="100">
        <f t="shared" si="3"/>
        <v>0.9125</v>
      </c>
      <c r="I37" s="28"/>
    </row>
    <row r="38" spans="1:9" s="16" customFormat="1" ht="12.75" hidden="1">
      <c r="A38" s="85"/>
      <c r="B38" s="58" t="s">
        <v>110</v>
      </c>
      <c r="C38" s="85" t="s">
        <v>169</v>
      </c>
      <c r="D38" s="86">
        <v>0</v>
      </c>
      <c r="E38" s="86">
        <v>0</v>
      </c>
      <c r="F38" s="86">
        <v>0</v>
      </c>
      <c r="G38" s="100" t="e">
        <f t="shared" si="2"/>
        <v>#DIV/0!</v>
      </c>
      <c r="H38" s="100" t="e">
        <f t="shared" si="3"/>
        <v>#DIV/0!</v>
      </c>
      <c r="I38" s="28"/>
    </row>
    <row r="39" spans="1:9" s="16" customFormat="1" ht="12.75" hidden="1">
      <c r="A39" s="85"/>
      <c r="B39" s="58" t="s">
        <v>199</v>
      </c>
      <c r="C39" s="85" t="s">
        <v>195</v>
      </c>
      <c r="D39" s="86">
        <v>0</v>
      </c>
      <c r="E39" s="86">
        <v>0</v>
      </c>
      <c r="F39" s="86">
        <v>0</v>
      </c>
      <c r="G39" s="100" t="e">
        <f t="shared" si="2"/>
        <v>#DIV/0!</v>
      </c>
      <c r="H39" s="100" t="e">
        <f t="shared" si="3"/>
        <v>#DIV/0!</v>
      </c>
      <c r="I39" s="28"/>
    </row>
    <row r="40" spans="1:9" s="16" customFormat="1" ht="25.5" hidden="1">
      <c r="A40" s="85"/>
      <c r="B40" s="58" t="s">
        <v>118</v>
      </c>
      <c r="C40" s="85" t="s">
        <v>168</v>
      </c>
      <c r="D40" s="86">
        <v>0</v>
      </c>
      <c r="E40" s="86">
        <v>0</v>
      </c>
      <c r="F40" s="86">
        <v>0</v>
      </c>
      <c r="G40" s="100" t="e">
        <f t="shared" si="2"/>
        <v>#DIV/0!</v>
      </c>
      <c r="H40" s="100" t="e">
        <f t="shared" si="3"/>
        <v>#DIV/0!</v>
      </c>
      <c r="I40" s="28"/>
    </row>
    <row r="41" spans="1:9" s="16" customFormat="1" ht="12.75" hidden="1">
      <c r="A41" s="85"/>
      <c r="B41" s="58" t="s">
        <v>217</v>
      </c>
      <c r="C41" s="85" t="s">
        <v>218</v>
      </c>
      <c r="D41" s="86">
        <v>0</v>
      </c>
      <c r="E41" s="86"/>
      <c r="F41" s="86">
        <v>0</v>
      </c>
      <c r="G41" s="100" t="e">
        <f t="shared" si="2"/>
        <v>#DIV/0!</v>
      </c>
      <c r="H41" s="100"/>
      <c r="I41" s="28"/>
    </row>
    <row r="42" spans="1:9" s="16" customFormat="1" ht="31.5" customHeight="1">
      <c r="A42" s="85"/>
      <c r="B42" s="58" t="s">
        <v>303</v>
      </c>
      <c r="C42" s="85" t="s">
        <v>294</v>
      </c>
      <c r="D42" s="86">
        <v>81</v>
      </c>
      <c r="E42" s="86">
        <v>81</v>
      </c>
      <c r="F42" s="86">
        <v>80.1</v>
      </c>
      <c r="G42" s="100">
        <f t="shared" si="2"/>
        <v>0.9888888888888888</v>
      </c>
      <c r="H42" s="100">
        <f t="shared" si="3"/>
        <v>0.9888888888888888</v>
      </c>
      <c r="I42" s="28"/>
    </row>
    <row r="43" spans="1:9" s="16" customFormat="1" ht="25.5" customHeight="1">
      <c r="A43" s="85"/>
      <c r="B43" s="58" t="s">
        <v>380</v>
      </c>
      <c r="C43" s="85" t="s">
        <v>381</v>
      </c>
      <c r="D43" s="86">
        <v>7.4</v>
      </c>
      <c r="E43" s="86">
        <v>7.4</v>
      </c>
      <c r="F43" s="86">
        <v>7.4</v>
      </c>
      <c r="G43" s="100">
        <f t="shared" si="2"/>
        <v>1</v>
      </c>
      <c r="H43" s="100">
        <f t="shared" si="3"/>
        <v>1</v>
      </c>
      <c r="I43" s="28"/>
    </row>
    <row r="44" spans="1:9" s="16" customFormat="1" ht="12.75">
      <c r="A44" s="85"/>
      <c r="B44" s="58" t="s">
        <v>291</v>
      </c>
      <c r="C44" s="85" t="s">
        <v>290</v>
      </c>
      <c r="D44" s="86">
        <v>180</v>
      </c>
      <c r="E44" s="86">
        <v>45</v>
      </c>
      <c r="F44" s="86">
        <v>32.9</v>
      </c>
      <c r="G44" s="100">
        <f t="shared" si="2"/>
        <v>0.18277777777777776</v>
      </c>
      <c r="H44" s="100">
        <f t="shared" si="3"/>
        <v>0.731111111111111</v>
      </c>
      <c r="I44" s="28"/>
    </row>
    <row r="45" spans="1:8" ht="18.75" customHeight="1">
      <c r="A45" s="62" t="s">
        <v>76</v>
      </c>
      <c r="B45" s="151" t="s">
        <v>39</v>
      </c>
      <c r="C45" s="62"/>
      <c r="D45" s="83">
        <f>D46</f>
        <v>634.4</v>
      </c>
      <c r="E45" s="83">
        <f>E46</f>
        <v>135</v>
      </c>
      <c r="F45" s="83">
        <f>F46</f>
        <v>89.5</v>
      </c>
      <c r="G45" s="100">
        <f t="shared" si="2"/>
        <v>0.141078184110971</v>
      </c>
      <c r="H45" s="100">
        <f t="shared" si="3"/>
        <v>0.662962962962963</v>
      </c>
    </row>
    <row r="46" spans="1:8" ht="33" customHeight="1">
      <c r="A46" s="153" t="s">
        <v>160</v>
      </c>
      <c r="B46" s="145" t="s">
        <v>196</v>
      </c>
      <c r="C46" s="153"/>
      <c r="D46" s="32">
        <f>D47+D48+D49</f>
        <v>634.4</v>
      </c>
      <c r="E46" s="32">
        <f>E47+E48+E49</f>
        <v>135</v>
      </c>
      <c r="F46" s="32">
        <f>F47+F48+F49</f>
        <v>89.5</v>
      </c>
      <c r="G46" s="100">
        <f t="shared" si="2"/>
        <v>0.141078184110971</v>
      </c>
      <c r="H46" s="100">
        <f t="shared" si="3"/>
        <v>0.662962962962963</v>
      </c>
    </row>
    <row r="47" spans="1:8" s="16" customFormat="1" ht="41.25" customHeight="1">
      <c r="A47" s="85"/>
      <c r="B47" s="58" t="s">
        <v>245</v>
      </c>
      <c r="C47" s="85" t="s">
        <v>246</v>
      </c>
      <c r="D47" s="86">
        <v>100</v>
      </c>
      <c r="E47" s="86">
        <v>0</v>
      </c>
      <c r="F47" s="86">
        <v>0</v>
      </c>
      <c r="G47" s="100">
        <f t="shared" si="2"/>
        <v>0</v>
      </c>
      <c r="H47" s="100">
        <v>0</v>
      </c>
    </row>
    <row r="48" spans="1:8" s="16" customFormat="1" ht="51" customHeight="1">
      <c r="A48" s="85"/>
      <c r="B48" s="58" t="s">
        <v>248</v>
      </c>
      <c r="C48" s="85" t="s">
        <v>247</v>
      </c>
      <c r="D48" s="86">
        <v>524.4</v>
      </c>
      <c r="E48" s="86">
        <v>135</v>
      </c>
      <c r="F48" s="86">
        <v>89.5</v>
      </c>
      <c r="G48" s="100">
        <f t="shared" si="2"/>
        <v>0.17067124332570557</v>
      </c>
      <c r="H48" s="100">
        <f t="shared" si="3"/>
        <v>0.662962962962963</v>
      </c>
    </row>
    <row r="49" spans="1:8" s="16" customFormat="1" ht="55.5" customHeight="1">
      <c r="A49" s="85"/>
      <c r="B49" s="58" t="s">
        <v>250</v>
      </c>
      <c r="C49" s="85" t="s">
        <v>249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0">
        <v>0</v>
      </c>
    </row>
    <row r="50" spans="1:8" ht="34.5" customHeight="1">
      <c r="A50" s="50" t="s">
        <v>77</v>
      </c>
      <c r="B50" s="45" t="s">
        <v>41</v>
      </c>
      <c r="C50" s="50"/>
      <c r="D50" s="83">
        <f>SUM(D52:D55)</f>
        <v>4291</v>
      </c>
      <c r="E50" s="83">
        <f>SUM(E52:E55)</f>
        <v>900</v>
      </c>
      <c r="F50" s="83">
        <f>SUM(F52:F55)</f>
        <v>900</v>
      </c>
      <c r="G50" s="100">
        <f t="shared" si="2"/>
        <v>0.20974131903985085</v>
      </c>
      <c r="H50" s="100">
        <f t="shared" si="3"/>
        <v>1</v>
      </c>
    </row>
    <row r="51" spans="1:8" ht="22.5" customHeight="1">
      <c r="A51" s="50" t="s">
        <v>123</v>
      </c>
      <c r="B51" s="45" t="s">
        <v>197</v>
      </c>
      <c r="C51" s="50"/>
      <c r="D51" s="83">
        <f>D54+D53+D52+D55</f>
        <v>4291</v>
      </c>
      <c r="E51" s="83">
        <f>E54+E53+E52+E55</f>
        <v>900</v>
      </c>
      <c r="F51" s="83">
        <f>F54+F53+F52+F55</f>
        <v>900</v>
      </c>
      <c r="G51" s="100">
        <f t="shared" si="2"/>
        <v>0.20974131903985085</v>
      </c>
      <c r="H51" s="100">
        <f t="shared" si="3"/>
        <v>1</v>
      </c>
    </row>
    <row r="52" spans="1:8" ht="69" customHeight="1" hidden="1">
      <c r="A52" s="50"/>
      <c r="B52" s="145" t="s">
        <v>304</v>
      </c>
      <c r="C52" s="153" t="s">
        <v>305</v>
      </c>
      <c r="D52" s="32">
        <v>0</v>
      </c>
      <c r="E52" s="32">
        <v>0</v>
      </c>
      <c r="F52" s="32">
        <v>0</v>
      </c>
      <c r="G52" s="100" t="e">
        <f t="shared" si="2"/>
        <v>#DIV/0!</v>
      </c>
      <c r="H52" s="100" t="e">
        <f t="shared" si="3"/>
        <v>#DIV/0!</v>
      </c>
    </row>
    <row r="53" spans="1:8" ht="68.25" customHeight="1" hidden="1">
      <c r="A53" s="50"/>
      <c r="B53" s="145" t="s">
        <v>307</v>
      </c>
      <c r="C53" s="153" t="s">
        <v>306</v>
      </c>
      <c r="D53" s="32">
        <v>0</v>
      </c>
      <c r="E53" s="32">
        <v>0</v>
      </c>
      <c r="F53" s="32">
        <v>0</v>
      </c>
      <c r="G53" s="100" t="e">
        <f t="shared" si="2"/>
        <v>#DIV/0!</v>
      </c>
      <c r="H53" s="100" t="e">
        <f t="shared" si="3"/>
        <v>#DIV/0!</v>
      </c>
    </row>
    <row r="54" spans="1:8" ht="45" customHeight="1">
      <c r="A54" s="153"/>
      <c r="B54" s="145" t="s">
        <v>252</v>
      </c>
      <c r="C54" s="153" t="s">
        <v>251</v>
      </c>
      <c r="D54" s="32">
        <v>900</v>
      </c>
      <c r="E54" s="32">
        <v>900</v>
      </c>
      <c r="F54" s="32">
        <v>900</v>
      </c>
      <c r="G54" s="100">
        <f t="shared" si="2"/>
        <v>1</v>
      </c>
      <c r="H54" s="100">
        <f t="shared" si="3"/>
        <v>1</v>
      </c>
    </row>
    <row r="55" spans="1:8" ht="45" customHeight="1">
      <c r="A55" s="153"/>
      <c r="B55" s="145" t="s">
        <v>372</v>
      </c>
      <c r="C55" s="153" t="s">
        <v>373</v>
      </c>
      <c r="D55" s="32">
        <v>3391</v>
      </c>
      <c r="E55" s="32">
        <v>0</v>
      </c>
      <c r="F55" s="32">
        <v>0</v>
      </c>
      <c r="G55" s="100">
        <f t="shared" si="2"/>
        <v>0</v>
      </c>
      <c r="H55" s="100">
        <v>0</v>
      </c>
    </row>
    <row r="56" spans="1:8" ht="30.75" customHeight="1">
      <c r="A56" s="50" t="s">
        <v>79</v>
      </c>
      <c r="B56" s="45" t="s">
        <v>42</v>
      </c>
      <c r="C56" s="50"/>
      <c r="D56" s="83">
        <f>D57+D67</f>
        <v>25683.4</v>
      </c>
      <c r="E56" s="83">
        <f>E57+E67</f>
        <v>7654</v>
      </c>
      <c r="F56" s="83">
        <f>F57+F67</f>
        <v>5645.4</v>
      </c>
      <c r="G56" s="100">
        <f t="shared" si="2"/>
        <v>0.2198073463793734</v>
      </c>
      <c r="H56" s="100">
        <f t="shared" si="3"/>
        <v>0.7375751241181081</v>
      </c>
    </row>
    <row r="57" spans="1:8" ht="21.75" customHeight="1">
      <c r="A57" s="50" t="s">
        <v>80</v>
      </c>
      <c r="B57" s="45" t="s">
        <v>43</v>
      </c>
      <c r="C57" s="50"/>
      <c r="D57" s="32">
        <f>D61+D66+D65+D62+D63+D64+D58+D59+D60</f>
        <v>2783.4</v>
      </c>
      <c r="E57" s="32">
        <f>E61+E66+E65+E62+E63+E64+E58+E59+E60</f>
        <v>1304</v>
      </c>
      <c r="F57" s="32">
        <f>F61+F66+F65+F62+F63+F64+F58+F59+F60</f>
        <v>1276.1</v>
      </c>
      <c r="G57" s="100">
        <f t="shared" si="2"/>
        <v>0.45846806064525397</v>
      </c>
      <c r="H57" s="100">
        <f t="shared" si="3"/>
        <v>0.9786042944785276</v>
      </c>
    </row>
    <row r="58" spans="1:8" ht="42.75" customHeight="1" hidden="1">
      <c r="A58" s="50"/>
      <c r="B58" s="145" t="s">
        <v>332</v>
      </c>
      <c r="C58" s="153" t="s">
        <v>331</v>
      </c>
      <c r="D58" s="32">
        <v>0</v>
      </c>
      <c r="E58" s="32">
        <v>0</v>
      </c>
      <c r="F58" s="32">
        <v>0</v>
      </c>
      <c r="G58" s="100" t="e">
        <f t="shared" si="2"/>
        <v>#DIV/0!</v>
      </c>
      <c r="H58" s="100" t="e">
        <f t="shared" si="3"/>
        <v>#DIV/0!</v>
      </c>
    </row>
    <row r="59" spans="1:8" ht="42.75" customHeight="1" hidden="1">
      <c r="A59" s="50"/>
      <c r="B59" s="145" t="s">
        <v>352</v>
      </c>
      <c r="C59" s="153" t="s">
        <v>351</v>
      </c>
      <c r="D59" s="32">
        <v>0</v>
      </c>
      <c r="E59" s="32">
        <v>0</v>
      </c>
      <c r="F59" s="32">
        <v>0</v>
      </c>
      <c r="G59" s="100" t="e">
        <f t="shared" si="2"/>
        <v>#DIV/0!</v>
      </c>
      <c r="H59" s="100" t="e">
        <f t="shared" si="3"/>
        <v>#DIV/0!</v>
      </c>
    </row>
    <row r="60" spans="1:8" ht="42.75" customHeight="1">
      <c r="A60" s="50"/>
      <c r="B60" s="145" t="s">
        <v>353</v>
      </c>
      <c r="C60" s="153" t="s">
        <v>351</v>
      </c>
      <c r="D60" s="32">
        <v>680.6</v>
      </c>
      <c r="E60" s="32">
        <v>680.6</v>
      </c>
      <c r="F60" s="32">
        <v>680.6</v>
      </c>
      <c r="G60" s="100">
        <f t="shared" si="2"/>
        <v>1</v>
      </c>
      <c r="H60" s="100">
        <f t="shared" si="3"/>
        <v>1</v>
      </c>
    </row>
    <row r="61" spans="1:8" ht="42" customHeight="1" hidden="1">
      <c r="A61" s="153"/>
      <c r="B61" s="145" t="s">
        <v>318</v>
      </c>
      <c r="C61" s="153" t="s">
        <v>288</v>
      </c>
      <c r="D61" s="32">
        <v>0</v>
      </c>
      <c r="E61" s="32">
        <v>0</v>
      </c>
      <c r="F61" s="32">
        <v>0</v>
      </c>
      <c r="G61" s="100" t="e">
        <f t="shared" si="2"/>
        <v>#DIV/0!</v>
      </c>
      <c r="H61" s="100" t="e">
        <f t="shared" si="3"/>
        <v>#DIV/0!</v>
      </c>
    </row>
    <row r="62" spans="1:8" ht="42" customHeight="1" hidden="1">
      <c r="A62" s="153"/>
      <c r="B62" s="145" t="s">
        <v>322</v>
      </c>
      <c r="C62" s="153" t="s">
        <v>319</v>
      </c>
      <c r="D62" s="32">
        <v>0</v>
      </c>
      <c r="E62" s="32">
        <v>0</v>
      </c>
      <c r="F62" s="32">
        <v>0</v>
      </c>
      <c r="G62" s="100" t="e">
        <f t="shared" si="2"/>
        <v>#DIV/0!</v>
      </c>
      <c r="H62" s="100" t="e">
        <f t="shared" si="3"/>
        <v>#DIV/0!</v>
      </c>
    </row>
    <row r="63" spans="1:8" ht="42" customHeight="1" hidden="1">
      <c r="A63" s="153"/>
      <c r="B63" s="145" t="s">
        <v>321</v>
      </c>
      <c r="C63" s="153" t="s">
        <v>320</v>
      </c>
      <c r="D63" s="32">
        <v>0</v>
      </c>
      <c r="E63" s="32">
        <v>0</v>
      </c>
      <c r="F63" s="32">
        <v>0</v>
      </c>
      <c r="G63" s="100" t="e">
        <f t="shared" si="2"/>
        <v>#DIV/0!</v>
      </c>
      <c r="H63" s="100" t="e">
        <f t="shared" si="3"/>
        <v>#DIV/0!</v>
      </c>
    </row>
    <row r="64" spans="1:8" ht="42" customHeight="1" hidden="1">
      <c r="A64" s="153"/>
      <c r="B64" s="145" t="s">
        <v>324</v>
      </c>
      <c r="C64" s="153" t="s">
        <v>325</v>
      </c>
      <c r="D64" s="32">
        <v>0</v>
      </c>
      <c r="E64" s="32">
        <v>0</v>
      </c>
      <c r="F64" s="32">
        <v>0</v>
      </c>
      <c r="G64" s="100" t="e">
        <f t="shared" si="2"/>
        <v>#DIV/0!</v>
      </c>
      <c r="H64" s="100" t="e">
        <f t="shared" si="3"/>
        <v>#DIV/0!</v>
      </c>
    </row>
    <row r="65" spans="1:8" ht="29.25" customHeight="1">
      <c r="A65" s="50"/>
      <c r="B65" s="145" t="s">
        <v>179</v>
      </c>
      <c r="C65" s="153" t="s">
        <v>226</v>
      </c>
      <c r="D65" s="32">
        <v>2102.8</v>
      </c>
      <c r="E65" s="32">
        <v>623.4</v>
      </c>
      <c r="F65" s="32">
        <v>595.5</v>
      </c>
      <c r="G65" s="100">
        <f t="shared" si="2"/>
        <v>0.28319383678904314</v>
      </c>
      <c r="H65" s="100">
        <f t="shared" si="3"/>
        <v>0.9552454282964389</v>
      </c>
    </row>
    <row r="66" spans="1:8" s="16" customFormat="1" ht="34.5" customHeight="1" hidden="1">
      <c r="A66" s="85"/>
      <c r="B66" s="58" t="s">
        <v>240</v>
      </c>
      <c r="C66" s="85" t="s">
        <v>239</v>
      </c>
      <c r="D66" s="86">
        <v>0</v>
      </c>
      <c r="E66" s="86">
        <v>0</v>
      </c>
      <c r="F66" s="86">
        <v>0</v>
      </c>
      <c r="G66" s="100" t="e">
        <f t="shared" si="2"/>
        <v>#DIV/0!</v>
      </c>
      <c r="H66" s="100" t="e">
        <f t="shared" si="3"/>
        <v>#DIV/0!</v>
      </c>
    </row>
    <row r="67" spans="1:8" s="16" customFormat="1" ht="21.75" customHeight="1">
      <c r="A67" s="50" t="s">
        <v>45</v>
      </c>
      <c r="B67" s="45" t="s">
        <v>0</v>
      </c>
      <c r="C67" s="50"/>
      <c r="D67" s="83">
        <f>D68+D70+D71++D72+D73+D74+D75+D69</f>
        <v>22900</v>
      </c>
      <c r="E67" s="83">
        <f>E68+E70+E71++E72+E73+E74+E75+E69</f>
        <v>6350</v>
      </c>
      <c r="F67" s="83">
        <f>F68+F70+F71++F72+F73+F74+F75+F69</f>
        <v>4369.3</v>
      </c>
      <c r="G67" s="100">
        <f t="shared" si="2"/>
        <v>0.1907991266375546</v>
      </c>
      <c r="H67" s="100">
        <f t="shared" si="3"/>
        <v>0.6880787401574804</v>
      </c>
    </row>
    <row r="68" spans="1:8" s="16" customFormat="1" ht="30.75" customHeight="1">
      <c r="A68" s="85"/>
      <c r="B68" s="58" t="s">
        <v>254</v>
      </c>
      <c r="C68" s="85" t="s">
        <v>253</v>
      </c>
      <c r="D68" s="86">
        <v>250</v>
      </c>
      <c r="E68" s="86">
        <v>0</v>
      </c>
      <c r="F68" s="86">
        <v>0</v>
      </c>
      <c r="G68" s="100">
        <f t="shared" si="2"/>
        <v>0</v>
      </c>
      <c r="H68" s="100">
        <v>0</v>
      </c>
    </row>
    <row r="69" spans="1:8" s="16" customFormat="1" ht="30.75" customHeight="1">
      <c r="A69" s="85"/>
      <c r="B69" s="58" t="s">
        <v>382</v>
      </c>
      <c r="C69" s="85" t="s">
        <v>385</v>
      </c>
      <c r="D69" s="86">
        <v>250</v>
      </c>
      <c r="E69" s="86">
        <v>0</v>
      </c>
      <c r="F69" s="86">
        <v>0</v>
      </c>
      <c r="G69" s="100">
        <f t="shared" si="2"/>
        <v>0</v>
      </c>
      <c r="H69" s="100">
        <v>0</v>
      </c>
    </row>
    <row r="70" spans="1:8" s="16" customFormat="1" ht="21.75" customHeight="1">
      <c r="A70" s="85"/>
      <c r="B70" s="58" t="s">
        <v>256</v>
      </c>
      <c r="C70" s="85" t="s">
        <v>255</v>
      </c>
      <c r="D70" s="86">
        <v>50</v>
      </c>
      <c r="E70" s="86">
        <v>0</v>
      </c>
      <c r="F70" s="86">
        <v>0</v>
      </c>
      <c r="G70" s="100">
        <f t="shared" si="2"/>
        <v>0</v>
      </c>
      <c r="H70" s="100">
        <v>0</v>
      </c>
    </row>
    <row r="71" spans="1:8" s="16" customFormat="1" ht="30.75" customHeight="1">
      <c r="A71" s="85"/>
      <c r="B71" s="58" t="s">
        <v>258</v>
      </c>
      <c r="C71" s="85" t="s">
        <v>257</v>
      </c>
      <c r="D71" s="86">
        <v>100</v>
      </c>
      <c r="E71" s="86">
        <v>0</v>
      </c>
      <c r="F71" s="86">
        <v>0</v>
      </c>
      <c r="G71" s="100">
        <f t="shared" si="2"/>
        <v>0</v>
      </c>
      <c r="H71" s="100">
        <v>0</v>
      </c>
    </row>
    <row r="72" spans="1:8" s="16" customFormat="1" ht="21.75" customHeight="1">
      <c r="A72" s="85"/>
      <c r="B72" s="58" t="s">
        <v>260</v>
      </c>
      <c r="C72" s="85" t="s">
        <v>259</v>
      </c>
      <c r="D72" s="86">
        <v>200</v>
      </c>
      <c r="E72" s="86">
        <v>0</v>
      </c>
      <c r="F72" s="86">
        <v>0</v>
      </c>
      <c r="G72" s="100">
        <f t="shared" si="2"/>
        <v>0</v>
      </c>
      <c r="H72" s="100">
        <v>0</v>
      </c>
    </row>
    <row r="73" spans="1:8" s="16" customFormat="1" ht="21.75" customHeight="1">
      <c r="A73" s="85"/>
      <c r="B73" s="58" t="s">
        <v>262</v>
      </c>
      <c r="C73" s="85" t="s">
        <v>261</v>
      </c>
      <c r="D73" s="86">
        <v>50</v>
      </c>
      <c r="E73" s="86">
        <v>50</v>
      </c>
      <c r="F73" s="86">
        <v>0</v>
      </c>
      <c r="G73" s="100">
        <f t="shared" si="2"/>
        <v>0</v>
      </c>
      <c r="H73" s="100">
        <f t="shared" si="3"/>
        <v>0</v>
      </c>
    </row>
    <row r="74" spans="1:8" s="16" customFormat="1" ht="21.75" customHeight="1">
      <c r="A74" s="85"/>
      <c r="B74" s="58" t="s">
        <v>181</v>
      </c>
      <c r="C74" s="85" t="s">
        <v>263</v>
      </c>
      <c r="D74" s="86">
        <v>10000</v>
      </c>
      <c r="E74" s="86">
        <v>3300</v>
      </c>
      <c r="F74" s="86">
        <v>2384.8</v>
      </c>
      <c r="G74" s="100">
        <f t="shared" si="2"/>
        <v>0.23848000000000003</v>
      </c>
      <c r="H74" s="100">
        <f t="shared" si="3"/>
        <v>0.7226666666666667</v>
      </c>
    </row>
    <row r="75" spans="1:8" s="16" customFormat="1" ht="21.75" customHeight="1">
      <c r="A75" s="85"/>
      <c r="B75" s="58" t="s">
        <v>183</v>
      </c>
      <c r="C75" s="85" t="s">
        <v>269</v>
      </c>
      <c r="D75" s="86">
        <v>12000</v>
      </c>
      <c r="E75" s="86">
        <v>3000</v>
      </c>
      <c r="F75" s="86">
        <v>1984.5</v>
      </c>
      <c r="G75" s="100">
        <f t="shared" si="2"/>
        <v>0.165375</v>
      </c>
      <c r="H75" s="100">
        <f t="shared" si="3"/>
        <v>0.6615</v>
      </c>
    </row>
    <row r="76" spans="1:8" s="11" customFormat="1" ht="21.75" customHeight="1">
      <c r="A76" s="50" t="s">
        <v>47</v>
      </c>
      <c r="B76" s="45" t="s">
        <v>48</v>
      </c>
      <c r="C76" s="50" t="s">
        <v>265</v>
      </c>
      <c r="D76" s="83">
        <f>D77</f>
        <v>3930</v>
      </c>
      <c r="E76" s="83">
        <f>E77</f>
        <v>1191.1</v>
      </c>
      <c r="F76" s="83">
        <f>F77</f>
        <v>596.1</v>
      </c>
      <c r="G76" s="100">
        <f t="shared" si="2"/>
        <v>0.15167938931297711</v>
      </c>
      <c r="H76" s="100">
        <f t="shared" si="3"/>
        <v>0.5004617580387878</v>
      </c>
    </row>
    <row r="77" spans="1:8" s="16" customFormat="1" ht="29.25" customHeight="1">
      <c r="A77" s="85" t="s">
        <v>51</v>
      </c>
      <c r="B77" s="58" t="s">
        <v>266</v>
      </c>
      <c r="C77" s="85" t="s">
        <v>265</v>
      </c>
      <c r="D77" s="86">
        <v>3930</v>
      </c>
      <c r="E77" s="86">
        <v>1191.1</v>
      </c>
      <c r="F77" s="86">
        <v>596.1</v>
      </c>
      <c r="G77" s="100">
        <f t="shared" si="2"/>
        <v>0.15167938931297711</v>
      </c>
      <c r="H77" s="100">
        <f t="shared" si="3"/>
        <v>0.5004617580387878</v>
      </c>
    </row>
    <row r="78" spans="1:8" ht="20.25" customHeight="1">
      <c r="A78" s="50">
        <v>1000</v>
      </c>
      <c r="B78" s="45" t="s">
        <v>62</v>
      </c>
      <c r="C78" s="50"/>
      <c r="D78" s="83">
        <f>D79</f>
        <v>400</v>
      </c>
      <c r="E78" s="83">
        <f>E79</f>
        <v>102</v>
      </c>
      <c r="F78" s="83">
        <f>F79</f>
        <v>67.2</v>
      </c>
      <c r="G78" s="100">
        <f t="shared" si="2"/>
        <v>0.168</v>
      </c>
      <c r="H78" s="100">
        <f t="shared" si="3"/>
        <v>0.6588235294117647</v>
      </c>
    </row>
    <row r="79" spans="1:8" ht="29.25" customHeight="1">
      <c r="A79" s="153">
        <v>1001</v>
      </c>
      <c r="B79" s="145" t="s">
        <v>229</v>
      </c>
      <c r="C79" s="153" t="s">
        <v>63</v>
      </c>
      <c r="D79" s="32">
        <v>400</v>
      </c>
      <c r="E79" s="32">
        <v>102</v>
      </c>
      <c r="F79" s="32">
        <v>67.2</v>
      </c>
      <c r="G79" s="100">
        <f t="shared" si="2"/>
        <v>0.168</v>
      </c>
      <c r="H79" s="100">
        <f t="shared" si="3"/>
        <v>0.6588235294117647</v>
      </c>
    </row>
    <row r="80" spans="1:8" ht="29.25" customHeight="1">
      <c r="A80" s="50" t="s">
        <v>66</v>
      </c>
      <c r="B80" s="45" t="s">
        <v>133</v>
      </c>
      <c r="C80" s="50"/>
      <c r="D80" s="83">
        <f>D81</f>
        <v>26520</v>
      </c>
      <c r="E80" s="83">
        <f>E81</f>
        <v>8486.3</v>
      </c>
      <c r="F80" s="83">
        <f>F81</f>
        <v>3213.1</v>
      </c>
      <c r="G80" s="100">
        <f t="shared" si="2"/>
        <v>0.121157616892911</v>
      </c>
      <c r="H80" s="100">
        <f t="shared" si="3"/>
        <v>0.3786220143054099</v>
      </c>
    </row>
    <row r="81" spans="1:8" ht="29.25" customHeight="1">
      <c r="A81" s="153" t="s">
        <v>67</v>
      </c>
      <c r="B81" s="145" t="s">
        <v>267</v>
      </c>
      <c r="C81" s="153" t="s">
        <v>67</v>
      </c>
      <c r="D81" s="32">
        <v>26520</v>
      </c>
      <c r="E81" s="32">
        <v>8486.3</v>
      </c>
      <c r="F81" s="32">
        <v>3213.1</v>
      </c>
      <c r="G81" s="100">
        <f t="shared" si="2"/>
        <v>0.121157616892911</v>
      </c>
      <c r="H81" s="100">
        <f t="shared" si="3"/>
        <v>0.3786220143054099</v>
      </c>
    </row>
    <row r="82" spans="1:8" ht="20.25" customHeight="1">
      <c r="A82" s="50" t="s">
        <v>137</v>
      </c>
      <c r="B82" s="45" t="s">
        <v>138</v>
      </c>
      <c r="C82" s="50"/>
      <c r="D82" s="83">
        <f>D83</f>
        <v>72</v>
      </c>
      <c r="E82" s="83">
        <f>E83</f>
        <v>20</v>
      </c>
      <c r="F82" s="83">
        <f>F83</f>
        <v>4</v>
      </c>
      <c r="G82" s="100">
        <f t="shared" si="2"/>
        <v>0.05555555555555555</v>
      </c>
      <c r="H82" s="100">
        <f t="shared" si="3"/>
        <v>0.2</v>
      </c>
    </row>
    <row r="83" spans="1:8" ht="18.75" customHeight="1">
      <c r="A83" s="153" t="s">
        <v>139</v>
      </c>
      <c r="B83" s="145" t="s">
        <v>140</v>
      </c>
      <c r="C83" s="153" t="s">
        <v>139</v>
      </c>
      <c r="D83" s="32">
        <v>72</v>
      </c>
      <c r="E83" s="32">
        <v>20</v>
      </c>
      <c r="F83" s="32">
        <v>4</v>
      </c>
      <c r="G83" s="100">
        <f t="shared" si="2"/>
        <v>0.05555555555555555</v>
      </c>
      <c r="H83" s="100">
        <f t="shared" si="3"/>
        <v>0.2</v>
      </c>
    </row>
    <row r="84" spans="1:8" ht="25.5" customHeight="1" hidden="1">
      <c r="A84" s="50"/>
      <c r="B84" s="45" t="s">
        <v>101</v>
      </c>
      <c r="C84" s="50"/>
      <c r="D84" s="83">
        <f>D85+D86+D87</f>
        <v>0</v>
      </c>
      <c r="E84" s="83">
        <f>E85+E86+E87</f>
        <v>0</v>
      </c>
      <c r="F84" s="83">
        <f>F85+F86+F87</f>
        <v>0</v>
      </c>
      <c r="G84" s="100" t="e">
        <f t="shared" si="2"/>
        <v>#DIV/0!</v>
      </c>
      <c r="H84" s="100" t="e">
        <f t="shared" si="3"/>
        <v>#DIV/0!</v>
      </c>
    </row>
    <row r="85" spans="1:8" s="16" customFormat="1" ht="30" customHeight="1" hidden="1">
      <c r="A85" s="85"/>
      <c r="B85" s="58" t="s">
        <v>102</v>
      </c>
      <c r="C85" s="85" t="s">
        <v>198</v>
      </c>
      <c r="D85" s="86">
        <v>0</v>
      </c>
      <c r="E85" s="86">
        <v>0</v>
      </c>
      <c r="F85" s="86">
        <v>0</v>
      </c>
      <c r="G85" s="100" t="e">
        <f t="shared" si="2"/>
        <v>#DIV/0!</v>
      </c>
      <c r="H85" s="100" t="e">
        <f t="shared" si="3"/>
        <v>#DIV/0!</v>
      </c>
    </row>
    <row r="86" spans="1:8" s="16" customFormat="1" ht="106.5" customHeight="1" hidden="1">
      <c r="A86" s="85"/>
      <c r="B86" s="109" t="s">
        <v>1</v>
      </c>
      <c r="C86" s="85" t="s">
        <v>176</v>
      </c>
      <c r="D86" s="86">
        <v>0</v>
      </c>
      <c r="E86" s="86">
        <v>0</v>
      </c>
      <c r="F86" s="86">
        <v>0</v>
      </c>
      <c r="G86" s="100" t="e">
        <f t="shared" si="2"/>
        <v>#DIV/0!</v>
      </c>
      <c r="H86" s="100" t="e">
        <f t="shared" si="3"/>
        <v>#DIV/0!</v>
      </c>
    </row>
    <row r="87" spans="1:8" s="16" customFormat="1" ht="91.5" customHeight="1" hidden="1">
      <c r="A87" s="85"/>
      <c r="B87" s="109" t="s">
        <v>2</v>
      </c>
      <c r="C87" s="85" t="s">
        <v>177</v>
      </c>
      <c r="D87" s="86">
        <v>0</v>
      </c>
      <c r="E87" s="86">
        <v>0</v>
      </c>
      <c r="F87" s="86">
        <v>0</v>
      </c>
      <c r="G87" s="100" t="e">
        <f t="shared" si="2"/>
        <v>#DIV/0!</v>
      </c>
      <c r="H87" s="100" t="e">
        <f t="shared" si="3"/>
        <v>#DIV/0!</v>
      </c>
    </row>
    <row r="88" spans="1:8" ht="27" customHeight="1">
      <c r="A88" s="153"/>
      <c r="B88" s="69" t="s">
        <v>69</v>
      </c>
      <c r="C88" s="87"/>
      <c r="D88" s="88">
        <f>D32+D45+D50+D56+D78+D82+D84+D76+D80</f>
        <v>63181.100000000006</v>
      </c>
      <c r="E88" s="88">
        <f>E32+E45+E50+E56+E78+E82+E84+E76+E80</f>
        <v>18981.8</v>
      </c>
      <c r="F88" s="88">
        <f>F32+F45+F50+F56+F78+F82+F84+F76+F80</f>
        <v>10881.4</v>
      </c>
      <c r="G88" s="100">
        <f t="shared" si="2"/>
        <v>0.17222555479407606</v>
      </c>
      <c r="H88" s="100">
        <f t="shared" si="3"/>
        <v>0.5732543805118587</v>
      </c>
    </row>
    <row r="89" spans="1:8" ht="12.75">
      <c r="A89" s="154"/>
      <c r="B89" s="145" t="s">
        <v>84</v>
      </c>
      <c r="C89" s="153"/>
      <c r="D89" s="91">
        <f>D84</f>
        <v>0</v>
      </c>
      <c r="E89" s="91">
        <f>E84</f>
        <v>0</v>
      </c>
      <c r="F89" s="91">
        <f>F84</f>
        <v>0</v>
      </c>
      <c r="G89" s="100">
        <v>0</v>
      </c>
      <c r="H89" s="100">
        <v>0</v>
      </c>
    </row>
    <row r="92" spans="2:6" ht="15">
      <c r="B92" s="38" t="s">
        <v>94</v>
      </c>
      <c r="C92" s="39"/>
      <c r="F92" s="36">
        <v>3296.9</v>
      </c>
    </row>
    <row r="93" spans="2:3" ht="15">
      <c r="B93" s="38"/>
      <c r="C93" s="39"/>
    </row>
    <row r="94" spans="2:3" ht="15">
      <c r="B94" s="38" t="s">
        <v>85</v>
      </c>
      <c r="C94" s="39"/>
    </row>
    <row r="95" spans="2:3" ht="15">
      <c r="B95" s="38" t="s">
        <v>86</v>
      </c>
      <c r="C95" s="39"/>
    </row>
    <row r="96" spans="2:3" ht="15">
      <c r="B96" s="38"/>
      <c r="C96" s="39"/>
    </row>
    <row r="97" spans="2:3" ht="15">
      <c r="B97" s="38" t="s">
        <v>87</v>
      </c>
      <c r="C97" s="39"/>
    </row>
    <row r="98" spans="2:3" ht="15">
      <c r="B98" s="38" t="s">
        <v>88</v>
      </c>
      <c r="C98" s="39"/>
    </row>
    <row r="99" spans="2:3" ht="15">
      <c r="B99" s="38"/>
      <c r="C99" s="39"/>
    </row>
    <row r="100" spans="2:3" ht="15">
      <c r="B100" s="38" t="s">
        <v>89</v>
      </c>
      <c r="C100" s="39"/>
    </row>
    <row r="101" spans="2:3" ht="15">
      <c r="B101" s="38" t="s">
        <v>90</v>
      </c>
      <c r="C101" s="39"/>
    </row>
    <row r="102" spans="2:3" ht="15">
      <c r="B102" s="38"/>
      <c r="C102" s="39"/>
    </row>
    <row r="103" spans="2:3" ht="15">
      <c r="B103" s="38" t="s">
        <v>91</v>
      </c>
      <c r="C103" s="39"/>
    </row>
    <row r="104" spans="2:3" ht="15">
      <c r="B104" s="38" t="s">
        <v>92</v>
      </c>
      <c r="C104" s="39"/>
    </row>
    <row r="105" spans="2:3" ht="15">
      <c r="B105" s="38"/>
      <c r="C105" s="39"/>
    </row>
    <row r="106" spans="2:3" ht="15">
      <c r="B106" s="38"/>
      <c r="C106" s="39"/>
    </row>
    <row r="107" spans="2:8" ht="15">
      <c r="B107" s="38" t="s">
        <v>93</v>
      </c>
      <c r="C107" s="39"/>
      <c r="E107" s="43"/>
      <c r="F107" s="43">
        <f>F92+F27-F88</f>
        <v>1328</v>
      </c>
      <c r="H107" s="43"/>
    </row>
    <row r="110" spans="2:3" ht="15">
      <c r="B110" s="38" t="s">
        <v>95</v>
      </c>
      <c r="C110" s="39"/>
    </row>
    <row r="111" spans="2:3" ht="15">
      <c r="B111" s="38" t="s">
        <v>96</v>
      </c>
      <c r="C111" s="39"/>
    </row>
    <row r="112" spans="2:3" ht="15">
      <c r="B112" s="38" t="s">
        <v>97</v>
      </c>
      <c r="C112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0.421875" style="37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36" customWidth="1"/>
    <col min="10" max="16384" width="9.140625" style="1" customWidth="1"/>
  </cols>
  <sheetData>
    <row r="1" spans="1:9" s="7" customFormat="1" ht="57" customHeight="1">
      <c r="A1" s="159" t="s">
        <v>389</v>
      </c>
      <c r="B1" s="159"/>
      <c r="C1" s="159"/>
      <c r="D1" s="159"/>
      <c r="E1" s="159"/>
      <c r="F1" s="159"/>
      <c r="G1" s="159"/>
      <c r="H1" s="159"/>
      <c r="I1" s="138"/>
    </row>
    <row r="2" spans="1:8" ht="12.75" customHeight="1">
      <c r="A2" s="148"/>
      <c r="B2" s="181" t="s">
        <v>3</v>
      </c>
      <c r="C2" s="101"/>
      <c r="D2" s="161" t="s">
        <v>4</v>
      </c>
      <c r="E2" s="157" t="s">
        <v>368</v>
      </c>
      <c r="F2" s="161" t="s">
        <v>5</v>
      </c>
      <c r="G2" s="161" t="s">
        <v>6</v>
      </c>
      <c r="H2" s="157" t="s">
        <v>369</v>
      </c>
    </row>
    <row r="3" spans="1:8" ht="23.25" customHeight="1">
      <c r="A3" s="149"/>
      <c r="B3" s="182"/>
      <c r="C3" s="102"/>
      <c r="D3" s="161"/>
      <c r="E3" s="158"/>
      <c r="F3" s="161"/>
      <c r="G3" s="161"/>
      <c r="H3" s="158"/>
    </row>
    <row r="4" spans="1:8" ht="15">
      <c r="A4" s="149"/>
      <c r="B4" s="146" t="s">
        <v>83</v>
      </c>
      <c r="C4" s="152"/>
      <c r="D4" s="147">
        <f>D5+D6+D7+D8+D9+D10+D11+D12+D13+D14+D15+D16+D17+D18+D19</f>
        <v>3131.2</v>
      </c>
      <c r="E4" s="147">
        <f>E5+E6+E7+E8+E9+E10+E11+E12+E13+E14+E15+E16+E17+E18+E19</f>
        <v>846</v>
      </c>
      <c r="F4" s="147">
        <f>F5+F6+F7+F8+F9+F10+F11+F12+F13+F14+F15+F16+F17+F18+F19</f>
        <v>793.4000000000001</v>
      </c>
      <c r="G4" s="34">
        <f>F4/D4</f>
        <v>0.2533852835973429</v>
      </c>
      <c r="H4" s="34">
        <f>F4/E4</f>
        <v>0.9378250591016549</v>
      </c>
    </row>
    <row r="5" spans="1:8" ht="15">
      <c r="A5" s="149"/>
      <c r="B5" s="145" t="s">
        <v>7</v>
      </c>
      <c r="C5" s="153"/>
      <c r="D5" s="32">
        <v>110</v>
      </c>
      <c r="E5" s="32">
        <v>20</v>
      </c>
      <c r="F5" s="32">
        <v>18</v>
      </c>
      <c r="G5" s="34">
        <f aca="true" t="shared" si="0" ref="G5:G27">F5/D5</f>
        <v>0.16363636363636364</v>
      </c>
      <c r="H5" s="34">
        <f aca="true" t="shared" si="1" ref="H5:H27">F5/E5</f>
        <v>0.9</v>
      </c>
    </row>
    <row r="6" spans="1:8" ht="15">
      <c r="A6" s="149"/>
      <c r="B6" s="145" t="s">
        <v>302</v>
      </c>
      <c r="C6" s="153"/>
      <c r="D6" s="32">
        <v>941.2</v>
      </c>
      <c r="E6" s="32">
        <v>230</v>
      </c>
      <c r="F6" s="32">
        <v>151.9</v>
      </c>
      <c r="G6" s="34">
        <f t="shared" si="0"/>
        <v>0.16138971525711857</v>
      </c>
      <c r="H6" s="34">
        <f t="shared" si="1"/>
        <v>0.6604347826086957</v>
      </c>
    </row>
    <row r="7" spans="1:8" ht="15">
      <c r="A7" s="149"/>
      <c r="B7" s="145" t="s">
        <v>9</v>
      </c>
      <c r="C7" s="153"/>
      <c r="D7" s="32">
        <v>110</v>
      </c>
      <c r="E7" s="32">
        <v>20</v>
      </c>
      <c r="F7" s="32">
        <v>2.1</v>
      </c>
      <c r="G7" s="34">
        <f t="shared" si="0"/>
        <v>0.019090909090909092</v>
      </c>
      <c r="H7" s="34">
        <f t="shared" si="1"/>
        <v>0.10500000000000001</v>
      </c>
    </row>
    <row r="8" spans="1:8" ht="15">
      <c r="A8" s="149"/>
      <c r="B8" s="145" t="s">
        <v>10</v>
      </c>
      <c r="C8" s="153"/>
      <c r="D8" s="32">
        <v>160</v>
      </c>
      <c r="E8" s="32">
        <v>10</v>
      </c>
      <c r="F8" s="32">
        <v>6.3</v>
      </c>
      <c r="G8" s="34">
        <f t="shared" si="0"/>
        <v>0.039375</v>
      </c>
      <c r="H8" s="34">
        <f t="shared" si="1"/>
        <v>0.63</v>
      </c>
    </row>
    <row r="9" spans="1:8" ht="15">
      <c r="A9" s="149"/>
      <c r="B9" s="145" t="s">
        <v>11</v>
      </c>
      <c r="C9" s="153"/>
      <c r="D9" s="32">
        <v>1800</v>
      </c>
      <c r="E9" s="32">
        <v>564</v>
      </c>
      <c r="F9" s="32">
        <v>607.9</v>
      </c>
      <c r="G9" s="34">
        <f t="shared" si="0"/>
        <v>0.3377222222222222</v>
      </c>
      <c r="H9" s="34">
        <f t="shared" si="1"/>
        <v>1.077836879432624</v>
      </c>
    </row>
    <row r="10" spans="1:8" ht="15">
      <c r="A10" s="149"/>
      <c r="B10" s="145" t="s">
        <v>108</v>
      </c>
      <c r="C10" s="153"/>
      <c r="D10" s="32">
        <v>10</v>
      </c>
      <c r="E10" s="32">
        <v>2</v>
      </c>
      <c r="F10" s="32">
        <v>7.2</v>
      </c>
      <c r="G10" s="34">
        <f t="shared" si="0"/>
        <v>0.72</v>
      </c>
      <c r="H10" s="34">
        <f t="shared" si="1"/>
        <v>3.6</v>
      </c>
    </row>
    <row r="11" spans="1:8" ht="15">
      <c r="A11" s="149"/>
      <c r="B11" s="145" t="s">
        <v>12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5" t="s">
        <v>13</v>
      </c>
      <c r="C12" s="153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49"/>
      <c r="B13" s="145" t="s">
        <v>14</v>
      </c>
      <c r="C13" s="153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9"/>
      <c r="B14" s="145" t="s">
        <v>16</v>
      </c>
      <c r="C14" s="153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9"/>
      <c r="B16" s="145" t="s">
        <v>18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5" t="s">
        <v>367</v>
      </c>
      <c r="C17" s="153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9"/>
      <c r="B18" s="145" t="s">
        <v>122</v>
      </c>
      <c r="C18" s="153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9"/>
      <c r="B19" s="145" t="s">
        <v>23</v>
      </c>
      <c r="C19" s="153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9"/>
      <c r="B20" s="45" t="s">
        <v>82</v>
      </c>
      <c r="C20" s="50"/>
      <c r="D20" s="32">
        <f>D21+D22+D23+D24+D25</f>
        <v>1402.2</v>
      </c>
      <c r="E20" s="32">
        <f>E21+E22+E23+E24+E25</f>
        <v>350.6</v>
      </c>
      <c r="F20" s="32">
        <f>F21+F22+F23+F24+F25</f>
        <v>28.5</v>
      </c>
      <c r="G20" s="34">
        <f t="shared" si="0"/>
        <v>0.02032520325203252</v>
      </c>
      <c r="H20" s="34">
        <f t="shared" si="1"/>
        <v>0.08128921848260125</v>
      </c>
    </row>
    <row r="21" spans="1:8" ht="15">
      <c r="A21" s="149"/>
      <c r="B21" s="145" t="s">
        <v>25</v>
      </c>
      <c r="C21" s="153"/>
      <c r="D21" s="32">
        <v>1241.2</v>
      </c>
      <c r="E21" s="32">
        <v>310.3</v>
      </c>
      <c r="F21" s="32">
        <v>17.5</v>
      </c>
      <c r="G21" s="34">
        <f t="shared" si="0"/>
        <v>0.014099258781824041</v>
      </c>
      <c r="H21" s="34">
        <f t="shared" si="1"/>
        <v>0.056397035127296165</v>
      </c>
    </row>
    <row r="22" spans="1:8" ht="15">
      <c r="A22" s="149"/>
      <c r="B22" s="145" t="s">
        <v>68</v>
      </c>
      <c r="C22" s="153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9"/>
      <c r="B23" s="145" t="s">
        <v>103</v>
      </c>
      <c r="C23" s="153"/>
      <c r="D23" s="32">
        <v>161</v>
      </c>
      <c r="E23" s="32">
        <v>40.3</v>
      </c>
      <c r="F23" s="32">
        <v>11</v>
      </c>
      <c r="G23" s="34">
        <f t="shared" si="0"/>
        <v>0.06832298136645963</v>
      </c>
      <c r="H23" s="34">
        <f t="shared" si="1"/>
        <v>0.2729528535980149</v>
      </c>
    </row>
    <row r="24" spans="1:8" ht="25.5">
      <c r="A24" s="149"/>
      <c r="B24" s="145" t="s">
        <v>28</v>
      </c>
      <c r="C24" s="153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9"/>
      <c r="B25" s="80" t="s">
        <v>157</v>
      </c>
      <c r="C25" s="81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3"/>
      <c r="B26" s="98" t="s">
        <v>29</v>
      </c>
      <c r="C26" s="99"/>
      <c r="D26" s="147">
        <f>D4+D20</f>
        <v>4533.4</v>
      </c>
      <c r="E26" s="147">
        <f>E4+E20</f>
        <v>1196.6</v>
      </c>
      <c r="F26" s="147">
        <f>F4+F20</f>
        <v>821.9000000000001</v>
      </c>
      <c r="G26" s="34">
        <f t="shared" si="0"/>
        <v>0.18129880442934665</v>
      </c>
      <c r="H26" s="34">
        <f t="shared" si="1"/>
        <v>0.6868627778706335</v>
      </c>
    </row>
    <row r="27" spans="1:8" ht="15">
      <c r="A27" s="149"/>
      <c r="B27" s="145" t="s">
        <v>109</v>
      </c>
      <c r="C27" s="153"/>
      <c r="D27" s="32">
        <f>D4</f>
        <v>3131.2</v>
      </c>
      <c r="E27" s="32">
        <f>E4</f>
        <v>846</v>
      </c>
      <c r="F27" s="32">
        <f>F4</f>
        <v>793.4000000000001</v>
      </c>
      <c r="G27" s="34">
        <f t="shared" si="0"/>
        <v>0.2533852835973429</v>
      </c>
      <c r="H27" s="34">
        <f t="shared" si="1"/>
        <v>0.9378250591016549</v>
      </c>
    </row>
    <row r="28" spans="1:8" ht="12.75">
      <c r="A28" s="165"/>
      <c r="B28" s="177"/>
      <c r="C28" s="177"/>
      <c r="D28" s="177"/>
      <c r="E28" s="177"/>
      <c r="F28" s="177"/>
      <c r="G28" s="177"/>
      <c r="H28" s="178"/>
    </row>
    <row r="29" spans="1:8" ht="15" customHeight="1">
      <c r="A29" s="179" t="s">
        <v>161</v>
      </c>
      <c r="B29" s="181" t="s">
        <v>30</v>
      </c>
      <c r="C29" s="183" t="s">
        <v>200</v>
      </c>
      <c r="D29" s="161" t="s">
        <v>4</v>
      </c>
      <c r="E29" s="157" t="s">
        <v>368</v>
      </c>
      <c r="F29" s="157" t="s">
        <v>5</v>
      </c>
      <c r="G29" s="161" t="s">
        <v>6</v>
      </c>
      <c r="H29" s="157" t="s">
        <v>369</v>
      </c>
    </row>
    <row r="30" spans="1:8" ht="15" customHeight="1">
      <c r="A30" s="180"/>
      <c r="B30" s="182"/>
      <c r="C30" s="184"/>
      <c r="D30" s="161"/>
      <c r="E30" s="158"/>
      <c r="F30" s="158"/>
      <c r="G30" s="161"/>
      <c r="H30" s="158"/>
    </row>
    <row r="31" spans="1:8" ht="12.75">
      <c r="A31" s="50" t="s">
        <v>70</v>
      </c>
      <c r="B31" s="45" t="s">
        <v>31</v>
      </c>
      <c r="C31" s="50"/>
      <c r="D31" s="83">
        <f>D32+D33+D34+D35</f>
        <v>2214.9</v>
      </c>
      <c r="E31" s="83">
        <f>E32+E33+E34+E35</f>
        <v>589.8</v>
      </c>
      <c r="F31" s="83">
        <f>F32+F33+F34+F35</f>
        <v>282.9</v>
      </c>
      <c r="G31" s="100">
        <f>F31/D31</f>
        <v>0.1277258566978193</v>
      </c>
      <c r="H31" s="104">
        <f>F31/E31</f>
        <v>0.47965412004069174</v>
      </c>
    </row>
    <row r="32" spans="1:8" ht="12.75" hidden="1">
      <c r="A32" s="153" t="s">
        <v>71</v>
      </c>
      <c r="B32" s="145" t="s">
        <v>104</v>
      </c>
      <c r="C32" s="153"/>
      <c r="D32" s="32">
        <v>0</v>
      </c>
      <c r="E32" s="32">
        <v>0</v>
      </c>
      <c r="F32" s="32">
        <v>0</v>
      </c>
      <c r="G32" s="100" t="e">
        <f aca="true" t="shared" si="2" ref="G32:G62">F32/D32</f>
        <v>#DIV/0!</v>
      </c>
      <c r="H32" s="104" t="e">
        <f aca="true" t="shared" si="3" ref="H32:H62">F32/E32</f>
        <v>#DIV/0!</v>
      </c>
    </row>
    <row r="33" spans="1:8" ht="66.75" customHeight="1">
      <c r="A33" s="153" t="s">
        <v>73</v>
      </c>
      <c r="B33" s="145" t="s">
        <v>165</v>
      </c>
      <c r="C33" s="153" t="s">
        <v>73</v>
      </c>
      <c r="D33" s="32">
        <v>2200.5</v>
      </c>
      <c r="E33" s="32">
        <v>584.8</v>
      </c>
      <c r="F33" s="32">
        <v>282.9</v>
      </c>
      <c r="G33" s="100">
        <f t="shared" si="2"/>
        <v>0.1285616905248807</v>
      </c>
      <c r="H33" s="104">
        <f t="shared" si="3"/>
        <v>0.4837551299589603</v>
      </c>
    </row>
    <row r="34" spans="1:8" ht="12.75">
      <c r="A34" s="153" t="s">
        <v>75</v>
      </c>
      <c r="B34" s="145" t="s">
        <v>36</v>
      </c>
      <c r="C34" s="153"/>
      <c r="D34" s="32">
        <v>10</v>
      </c>
      <c r="E34" s="32">
        <v>5</v>
      </c>
      <c r="F34" s="32">
        <v>0</v>
      </c>
      <c r="G34" s="100">
        <f t="shared" si="2"/>
        <v>0</v>
      </c>
      <c r="H34" s="104">
        <f t="shared" si="3"/>
        <v>0</v>
      </c>
    </row>
    <row r="35" spans="1:8" ht="12.75">
      <c r="A35" s="153" t="s">
        <v>132</v>
      </c>
      <c r="B35" s="145" t="s">
        <v>125</v>
      </c>
      <c r="C35" s="153"/>
      <c r="D35" s="32">
        <f>D36</f>
        <v>4.4</v>
      </c>
      <c r="E35" s="32">
        <f>E36</f>
        <v>0</v>
      </c>
      <c r="F35" s="32">
        <f>F36</f>
        <v>0</v>
      </c>
      <c r="G35" s="100">
        <f t="shared" si="2"/>
        <v>0</v>
      </c>
      <c r="H35" s="104">
        <v>0</v>
      </c>
    </row>
    <row r="36" spans="1:9" s="16" customFormat="1" ht="25.5">
      <c r="A36" s="85"/>
      <c r="B36" s="58" t="s">
        <v>118</v>
      </c>
      <c r="C36" s="85" t="s">
        <v>218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4">
        <v>0</v>
      </c>
      <c r="I36" s="139"/>
    </row>
    <row r="37" spans="1:8" ht="12.75">
      <c r="A37" s="50" t="s">
        <v>112</v>
      </c>
      <c r="B37" s="45" t="s">
        <v>105</v>
      </c>
      <c r="C37" s="50"/>
      <c r="D37" s="32">
        <f>D38</f>
        <v>161</v>
      </c>
      <c r="E37" s="32">
        <f>E38</f>
        <v>144.9</v>
      </c>
      <c r="F37" s="32">
        <f>F38</f>
        <v>11.1</v>
      </c>
      <c r="G37" s="100">
        <f t="shared" si="2"/>
        <v>0.06894409937888199</v>
      </c>
      <c r="H37" s="104">
        <f t="shared" si="3"/>
        <v>0.07660455486542443</v>
      </c>
    </row>
    <row r="38" spans="1:8" ht="39.75" customHeight="1">
      <c r="A38" s="153" t="s">
        <v>113</v>
      </c>
      <c r="B38" s="145" t="s">
        <v>171</v>
      </c>
      <c r="C38" s="153" t="s">
        <v>274</v>
      </c>
      <c r="D38" s="32">
        <v>161</v>
      </c>
      <c r="E38" s="32">
        <v>144.9</v>
      </c>
      <c r="F38" s="32">
        <v>11.1</v>
      </c>
      <c r="G38" s="100">
        <f t="shared" si="2"/>
        <v>0.06894409937888199</v>
      </c>
      <c r="H38" s="104">
        <f t="shared" si="3"/>
        <v>0.07660455486542443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100" t="e">
        <f t="shared" si="2"/>
        <v>#DIV/0!</v>
      </c>
      <c r="H39" s="104" t="e">
        <f t="shared" si="3"/>
        <v>#DIV/0!</v>
      </c>
    </row>
    <row r="40" spans="1:8" ht="12.75" hidden="1">
      <c r="A40" s="153" t="s">
        <v>114</v>
      </c>
      <c r="B40" s="145" t="s">
        <v>107</v>
      </c>
      <c r="C40" s="153"/>
      <c r="D40" s="32">
        <f t="shared" si="4"/>
        <v>0</v>
      </c>
      <c r="E40" s="32">
        <f t="shared" si="4"/>
        <v>0</v>
      </c>
      <c r="F40" s="32">
        <f t="shared" si="4"/>
        <v>0</v>
      </c>
      <c r="G40" s="100" t="e">
        <f t="shared" si="2"/>
        <v>#DIV/0!</v>
      </c>
      <c r="H40" s="104" t="e">
        <f t="shared" si="3"/>
        <v>#DIV/0!</v>
      </c>
    </row>
    <row r="41" spans="1:9" s="16" customFormat="1" ht="51" hidden="1">
      <c r="A41" s="85"/>
      <c r="B41" s="58" t="s">
        <v>201</v>
      </c>
      <c r="C41" s="85" t="s">
        <v>202</v>
      </c>
      <c r="D41" s="86">
        <v>0</v>
      </c>
      <c r="E41" s="86">
        <v>0</v>
      </c>
      <c r="F41" s="86">
        <v>0</v>
      </c>
      <c r="G41" s="100" t="e">
        <f t="shared" si="2"/>
        <v>#DIV/0!</v>
      </c>
      <c r="H41" s="104" t="e">
        <f t="shared" si="3"/>
        <v>#DIV/0!</v>
      </c>
      <c r="I41" s="139"/>
    </row>
    <row r="42" spans="1:9" s="11" customFormat="1" ht="12.75">
      <c r="A42" s="50" t="s">
        <v>77</v>
      </c>
      <c r="B42" s="45" t="s">
        <v>41</v>
      </c>
      <c r="C42" s="50"/>
      <c r="D42" s="83">
        <f aca="true" t="shared" si="5" ref="D42:F43">D43</f>
        <v>5</v>
      </c>
      <c r="E42" s="83">
        <f t="shared" si="5"/>
        <v>5</v>
      </c>
      <c r="F42" s="83">
        <f t="shared" si="5"/>
        <v>0</v>
      </c>
      <c r="G42" s="100">
        <f t="shared" si="2"/>
        <v>0</v>
      </c>
      <c r="H42" s="104">
        <f t="shared" si="3"/>
        <v>0</v>
      </c>
      <c r="I42" s="140"/>
    </row>
    <row r="43" spans="1:8" ht="25.5">
      <c r="A43" s="150" t="s">
        <v>78</v>
      </c>
      <c r="B43" s="68" t="s">
        <v>127</v>
      </c>
      <c r="C43" s="153"/>
      <c r="D43" s="32">
        <f t="shared" si="5"/>
        <v>5</v>
      </c>
      <c r="E43" s="32">
        <f t="shared" si="5"/>
        <v>5</v>
      </c>
      <c r="F43" s="32">
        <f t="shared" si="5"/>
        <v>0</v>
      </c>
      <c r="G43" s="100">
        <f t="shared" si="2"/>
        <v>0</v>
      </c>
      <c r="H43" s="104">
        <f t="shared" si="3"/>
        <v>0</v>
      </c>
    </row>
    <row r="44" spans="1:9" s="16" customFormat="1" ht="25.5">
      <c r="A44" s="85"/>
      <c r="B44" s="61" t="s">
        <v>127</v>
      </c>
      <c r="C44" s="85" t="s">
        <v>308</v>
      </c>
      <c r="D44" s="86">
        <v>5</v>
      </c>
      <c r="E44" s="86">
        <v>5</v>
      </c>
      <c r="F44" s="86">
        <v>0</v>
      </c>
      <c r="G44" s="100">
        <f t="shared" si="2"/>
        <v>0</v>
      </c>
      <c r="H44" s="104">
        <f t="shared" si="3"/>
        <v>0</v>
      </c>
      <c r="I44" s="139"/>
    </row>
    <row r="45" spans="1:8" ht="25.5">
      <c r="A45" s="53" t="s">
        <v>79</v>
      </c>
      <c r="B45" s="45" t="s">
        <v>42</v>
      </c>
      <c r="C45" s="50"/>
      <c r="D45" s="83">
        <f>D46</f>
        <v>245</v>
      </c>
      <c r="E45" s="83">
        <f>E46</f>
        <v>90</v>
      </c>
      <c r="F45" s="83">
        <f>F46</f>
        <v>26.2</v>
      </c>
      <c r="G45" s="100">
        <f t="shared" si="2"/>
        <v>0.10693877551020407</v>
      </c>
      <c r="H45" s="104">
        <f t="shared" si="3"/>
        <v>0.2911111111111111</v>
      </c>
    </row>
    <row r="46" spans="1:8" ht="12.75">
      <c r="A46" s="50" t="s">
        <v>45</v>
      </c>
      <c r="B46" s="45" t="s">
        <v>46</v>
      </c>
      <c r="C46" s="50"/>
      <c r="D46" s="83">
        <f>D47+D48+D50+D49</f>
        <v>245</v>
      </c>
      <c r="E46" s="83">
        <f>E47+E48+E50+E49</f>
        <v>90</v>
      </c>
      <c r="F46" s="83">
        <f>F47+F48+F50+F49</f>
        <v>26.2</v>
      </c>
      <c r="G46" s="100">
        <f t="shared" si="2"/>
        <v>0.10693877551020407</v>
      </c>
      <c r="H46" s="104">
        <f t="shared" si="3"/>
        <v>0.2911111111111111</v>
      </c>
    </row>
    <row r="47" spans="1:8" ht="12.75">
      <c r="A47" s="153"/>
      <c r="B47" s="145" t="s">
        <v>100</v>
      </c>
      <c r="C47" s="153" t="s">
        <v>263</v>
      </c>
      <c r="D47" s="32">
        <v>170</v>
      </c>
      <c r="E47" s="32">
        <v>60</v>
      </c>
      <c r="F47" s="32">
        <v>26.2</v>
      </c>
      <c r="G47" s="100">
        <f t="shared" si="2"/>
        <v>0.15411764705882353</v>
      </c>
      <c r="H47" s="104">
        <f t="shared" si="3"/>
        <v>0.43666666666666665</v>
      </c>
    </row>
    <row r="48" spans="1:9" s="16" customFormat="1" ht="20.25" customHeight="1">
      <c r="A48" s="85"/>
      <c r="B48" s="145" t="s">
        <v>268</v>
      </c>
      <c r="C48" s="85" t="s">
        <v>264</v>
      </c>
      <c r="D48" s="86">
        <v>15</v>
      </c>
      <c r="E48" s="86">
        <v>0</v>
      </c>
      <c r="F48" s="86">
        <v>0</v>
      </c>
      <c r="G48" s="100">
        <f t="shared" si="2"/>
        <v>0</v>
      </c>
      <c r="H48" s="104">
        <v>0</v>
      </c>
      <c r="I48" s="139"/>
    </row>
    <row r="49" spans="1:9" s="16" customFormat="1" ht="20.25" customHeight="1">
      <c r="A49" s="85"/>
      <c r="B49" s="145" t="s">
        <v>384</v>
      </c>
      <c r="C49" s="85" t="s">
        <v>383</v>
      </c>
      <c r="D49" s="86">
        <v>10</v>
      </c>
      <c r="E49" s="86">
        <v>0</v>
      </c>
      <c r="F49" s="86">
        <v>0</v>
      </c>
      <c r="G49" s="100">
        <f t="shared" si="2"/>
        <v>0</v>
      </c>
      <c r="H49" s="104">
        <v>0</v>
      </c>
      <c r="I49" s="139"/>
    </row>
    <row r="50" spans="1:9" s="16" customFormat="1" ht="20.25" customHeight="1">
      <c r="A50" s="85"/>
      <c r="B50" s="145" t="s">
        <v>183</v>
      </c>
      <c r="C50" s="85" t="s">
        <v>269</v>
      </c>
      <c r="D50" s="86">
        <v>50</v>
      </c>
      <c r="E50" s="86">
        <v>30</v>
      </c>
      <c r="F50" s="86">
        <v>0</v>
      </c>
      <c r="G50" s="100">
        <f t="shared" si="2"/>
        <v>0</v>
      </c>
      <c r="H50" s="104">
        <f t="shared" si="3"/>
        <v>0</v>
      </c>
      <c r="I50" s="139"/>
    </row>
    <row r="51" spans="1:8" ht="28.5" customHeight="1">
      <c r="A51" s="62" t="s">
        <v>130</v>
      </c>
      <c r="B51" s="151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0.3</v>
      </c>
      <c r="G51" s="100">
        <f t="shared" si="2"/>
        <v>0.3</v>
      </c>
      <c r="H51" s="104">
        <f t="shared" si="3"/>
        <v>0.3</v>
      </c>
    </row>
    <row r="52" spans="1:8" ht="42.75" customHeight="1">
      <c r="A52" s="150" t="s">
        <v>124</v>
      </c>
      <c r="B52" s="68" t="s">
        <v>131</v>
      </c>
      <c r="C52" s="150"/>
      <c r="D52" s="32">
        <f t="shared" si="6"/>
        <v>1</v>
      </c>
      <c r="E52" s="32">
        <f t="shared" si="6"/>
        <v>1</v>
      </c>
      <c r="F52" s="32">
        <f t="shared" si="6"/>
        <v>0.3</v>
      </c>
      <c r="G52" s="100">
        <f t="shared" si="2"/>
        <v>0.3</v>
      </c>
      <c r="H52" s="104">
        <f t="shared" si="3"/>
        <v>0.3</v>
      </c>
    </row>
    <row r="53" spans="1:9" s="16" customFormat="1" ht="42" customHeight="1">
      <c r="A53" s="85"/>
      <c r="B53" s="58" t="s">
        <v>203</v>
      </c>
      <c r="C53" s="85" t="s">
        <v>270</v>
      </c>
      <c r="D53" s="86">
        <v>1</v>
      </c>
      <c r="E53" s="86">
        <v>1</v>
      </c>
      <c r="F53" s="86">
        <v>0.3</v>
      </c>
      <c r="G53" s="100">
        <f t="shared" si="2"/>
        <v>0.3</v>
      </c>
      <c r="H53" s="104">
        <f t="shared" si="3"/>
        <v>0.3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100" t="e">
        <f t="shared" si="2"/>
        <v>#DIV/0!</v>
      </c>
      <c r="H54" s="104">
        <v>0</v>
      </c>
    </row>
    <row r="55" spans="1:8" ht="14.25" customHeight="1" hidden="1">
      <c r="A55" s="153" t="s">
        <v>52</v>
      </c>
      <c r="B55" s="145" t="s">
        <v>53</v>
      </c>
      <c r="C55" s="153"/>
      <c r="D55" s="32">
        <f t="shared" si="7"/>
        <v>0</v>
      </c>
      <c r="E55" s="32">
        <f t="shared" si="7"/>
        <v>0</v>
      </c>
      <c r="F55" s="32">
        <f t="shared" si="7"/>
        <v>0</v>
      </c>
      <c r="G55" s="100" t="e">
        <f t="shared" si="2"/>
        <v>#DIV/0!</v>
      </c>
      <c r="H55" s="104">
        <v>0</v>
      </c>
    </row>
    <row r="56" spans="1:9" s="16" customFormat="1" ht="39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100" t="e">
        <f t="shared" si="2"/>
        <v>#DIV/0!</v>
      </c>
      <c r="H56" s="104">
        <v>0</v>
      </c>
      <c r="I56" s="139"/>
    </row>
    <row r="57" spans="1:8" ht="17.25" customHeight="1">
      <c r="A57" s="50">
        <v>1000</v>
      </c>
      <c r="B57" s="45" t="s">
        <v>62</v>
      </c>
      <c r="C57" s="50"/>
      <c r="D57" s="83">
        <f>D58</f>
        <v>36</v>
      </c>
      <c r="E57" s="83">
        <f>E58</f>
        <v>9</v>
      </c>
      <c r="F57" s="83">
        <f>F58</f>
        <v>9</v>
      </c>
      <c r="G57" s="100">
        <f t="shared" si="2"/>
        <v>0.25</v>
      </c>
      <c r="H57" s="104">
        <f t="shared" si="3"/>
        <v>1</v>
      </c>
    </row>
    <row r="58" spans="1:8" ht="16.5" customHeight="1">
      <c r="A58" s="153">
        <v>1001</v>
      </c>
      <c r="B58" s="145" t="s">
        <v>186</v>
      </c>
      <c r="C58" s="153" t="s">
        <v>273</v>
      </c>
      <c r="D58" s="32">
        <v>36</v>
      </c>
      <c r="E58" s="32">
        <v>9</v>
      </c>
      <c r="F58" s="32">
        <v>9</v>
      </c>
      <c r="G58" s="100">
        <f t="shared" si="2"/>
        <v>0.25</v>
      </c>
      <c r="H58" s="104">
        <f t="shared" si="3"/>
        <v>1</v>
      </c>
    </row>
    <row r="59" spans="1:8" ht="30.75" customHeight="1">
      <c r="A59" s="50"/>
      <c r="B59" s="45" t="s">
        <v>101</v>
      </c>
      <c r="C59" s="50"/>
      <c r="D59" s="32">
        <f>D60</f>
        <v>1920.9</v>
      </c>
      <c r="E59" s="32">
        <f>E60</f>
        <v>818.2</v>
      </c>
      <c r="F59" s="32">
        <f>F60</f>
        <v>450</v>
      </c>
      <c r="G59" s="100">
        <f t="shared" si="2"/>
        <v>0.2342651881930345</v>
      </c>
      <c r="H59" s="104">
        <f t="shared" si="3"/>
        <v>0.5499877780493766</v>
      </c>
    </row>
    <row r="60" spans="1:9" s="16" customFormat="1" ht="25.5">
      <c r="A60" s="85"/>
      <c r="B60" s="58" t="s">
        <v>102</v>
      </c>
      <c r="C60" s="85" t="s">
        <v>204</v>
      </c>
      <c r="D60" s="86">
        <v>1920.9</v>
      </c>
      <c r="E60" s="86">
        <v>818.2</v>
      </c>
      <c r="F60" s="86">
        <v>450</v>
      </c>
      <c r="G60" s="100">
        <f t="shared" si="2"/>
        <v>0.2342651881930345</v>
      </c>
      <c r="H60" s="104">
        <f t="shared" si="3"/>
        <v>0.5499877780493766</v>
      </c>
      <c r="I60" s="139"/>
    </row>
    <row r="61" spans="1:8" ht="15.75">
      <c r="A61" s="50"/>
      <c r="B61" s="69" t="s">
        <v>69</v>
      </c>
      <c r="C61" s="87"/>
      <c r="D61" s="88">
        <f>D31+D37+D39+D42+D45++D51+D54+D57+D59</f>
        <v>4583.8</v>
      </c>
      <c r="E61" s="88">
        <f>E31+E37+E39+E42+E45++E51+E54+E57+E59</f>
        <v>1657.9</v>
      </c>
      <c r="F61" s="88">
        <f>F31+F37+F39+F42+F45++F51+F54+F57+F59</f>
        <v>779.5</v>
      </c>
      <c r="G61" s="100">
        <f t="shared" si="2"/>
        <v>0.17005541253981413</v>
      </c>
      <c r="H61" s="104">
        <f t="shared" si="3"/>
        <v>0.47017311056155375</v>
      </c>
    </row>
    <row r="62" spans="1:8" ht="15.75" customHeight="1">
      <c r="A62" s="154"/>
      <c r="B62" s="145" t="s">
        <v>84</v>
      </c>
      <c r="C62" s="153"/>
      <c r="D62" s="90">
        <f>D59</f>
        <v>1920.9</v>
      </c>
      <c r="E62" s="90">
        <f>E59</f>
        <v>818.2</v>
      </c>
      <c r="F62" s="90">
        <f>F59</f>
        <v>450</v>
      </c>
      <c r="G62" s="100">
        <f t="shared" si="2"/>
        <v>0.2342651881930345</v>
      </c>
      <c r="H62" s="104">
        <f t="shared" si="3"/>
        <v>0.5499877780493766</v>
      </c>
    </row>
    <row r="63" ht="12.75">
      <c r="A63" s="37"/>
    </row>
    <row r="64" spans="1:6" ht="15">
      <c r="A64" s="37"/>
      <c r="B64" s="38" t="s">
        <v>94</v>
      </c>
      <c r="C64" s="39"/>
      <c r="F64" s="36">
        <v>199.8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spans="1:3" ht="15">
      <c r="A77" s="37"/>
      <c r="B77" s="38"/>
      <c r="C77" s="39"/>
    </row>
    <row r="78" spans="1:3" ht="15">
      <c r="A78" s="37"/>
      <c r="B78" s="38"/>
      <c r="C78" s="39"/>
    </row>
    <row r="79" spans="1:8" ht="15">
      <c r="A79" s="37"/>
      <c r="B79" s="38" t="s">
        <v>93</v>
      </c>
      <c r="C79" s="39"/>
      <c r="F79" s="43">
        <f>F64+F26-F61</f>
        <v>242.20000000000005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9.7109375" style="37" customWidth="1"/>
    <col min="4" max="5" width="11.7109375" style="36" customWidth="1"/>
    <col min="6" max="7" width="12.57421875" style="36" customWidth="1"/>
    <col min="8" max="8" width="11.140625" style="36" customWidth="1"/>
    <col min="9" max="9" width="9.140625" style="36" customWidth="1"/>
    <col min="10" max="16384" width="9.140625" style="1" customWidth="1"/>
  </cols>
  <sheetData>
    <row r="1" spans="1:9" s="5" customFormat="1" ht="66.75" customHeight="1">
      <c r="A1" s="159" t="s">
        <v>390</v>
      </c>
      <c r="B1" s="159"/>
      <c r="C1" s="159"/>
      <c r="D1" s="159"/>
      <c r="E1" s="159"/>
      <c r="F1" s="159"/>
      <c r="G1" s="159"/>
      <c r="H1" s="159"/>
      <c r="I1" s="141"/>
    </row>
    <row r="2" spans="1:8" ht="12.75" customHeight="1">
      <c r="A2" s="40"/>
      <c r="B2" s="164" t="s">
        <v>3</v>
      </c>
      <c r="C2" s="41"/>
      <c r="D2" s="161" t="s">
        <v>4</v>
      </c>
      <c r="E2" s="157" t="s">
        <v>368</v>
      </c>
      <c r="F2" s="161" t="s">
        <v>5</v>
      </c>
      <c r="G2" s="161" t="s">
        <v>6</v>
      </c>
      <c r="H2" s="157" t="s">
        <v>369</v>
      </c>
    </row>
    <row r="3" spans="1:8" ht="21.75" customHeight="1">
      <c r="A3" s="149"/>
      <c r="B3" s="164"/>
      <c r="C3" s="41"/>
      <c r="D3" s="161"/>
      <c r="E3" s="158"/>
      <c r="F3" s="161"/>
      <c r="G3" s="161"/>
      <c r="H3" s="158"/>
    </row>
    <row r="4" spans="1:8" ht="15">
      <c r="A4" s="149"/>
      <c r="B4" s="146" t="s">
        <v>83</v>
      </c>
      <c r="C4" s="152"/>
      <c r="D4" s="147">
        <f>D5+D6+D7+D8+D9+D10+D11+D12+D13+D14+D15+D16+D17+D18+D19+D20</f>
        <v>3173.5</v>
      </c>
      <c r="E4" s="147">
        <f>E5+E6+E7+E8+E9+E10+E11+E12+E13+E14+E15+E16+E17+E18+E19+E20</f>
        <v>546</v>
      </c>
      <c r="F4" s="147">
        <f>F5+F6+F7+F8+F9+F10+F11+F12+F13+F14+F15+F16+F17+F18+F19+F20</f>
        <v>482.70000000000005</v>
      </c>
      <c r="G4" s="34">
        <f aca="true" t="shared" si="0" ref="G4:G10">F4/D4</f>
        <v>0.15210335591618088</v>
      </c>
      <c r="H4" s="34">
        <f>F4/E4</f>
        <v>0.8840659340659341</v>
      </c>
    </row>
    <row r="5" spans="1:8" ht="15">
      <c r="A5" s="149"/>
      <c r="B5" s="145" t="s">
        <v>7</v>
      </c>
      <c r="C5" s="153"/>
      <c r="D5" s="32">
        <v>120</v>
      </c>
      <c r="E5" s="32">
        <v>20</v>
      </c>
      <c r="F5" s="32">
        <v>22.4</v>
      </c>
      <c r="G5" s="34">
        <f t="shared" si="0"/>
        <v>0.18666666666666665</v>
      </c>
      <c r="H5" s="34">
        <f aca="true" t="shared" si="1" ref="H5:H28">F5/E5</f>
        <v>1.1199999999999999</v>
      </c>
    </row>
    <row r="6" spans="1:8" ht="15">
      <c r="A6" s="149"/>
      <c r="B6" s="145" t="s">
        <v>302</v>
      </c>
      <c r="C6" s="153"/>
      <c r="D6" s="32">
        <v>1003.5</v>
      </c>
      <c r="E6" s="32">
        <v>250</v>
      </c>
      <c r="F6" s="32">
        <v>161.5</v>
      </c>
      <c r="G6" s="34">
        <f t="shared" si="0"/>
        <v>0.16093672147483806</v>
      </c>
      <c r="H6" s="34">
        <f t="shared" si="1"/>
        <v>0.646</v>
      </c>
    </row>
    <row r="7" spans="1:8" ht="15">
      <c r="A7" s="149"/>
      <c r="B7" s="145" t="s">
        <v>9</v>
      </c>
      <c r="C7" s="153"/>
      <c r="D7" s="32">
        <v>470</v>
      </c>
      <c r="E7" s="32">
        <v>100</v>
      </c>
      <c r="F7" s="32">
        <v>62.7</v>
      </c>
      <c r="G7" s="34">
        <f t="shared" si="0"/>
        <v>0.13340425531914893</v>
      </c>
      <c r="H7" s="34">
        <f t="shared" si="1"/>
        <v>0.627</v>
      </c>
    </row>
    <row r="8" spans="1:8" ht="15">
      <c r="A8" s="149"/>
      <c r="B8" s="145" t="s">
        <v>10</v>
      </c>
      <c r="C8" s="153"/>
      <c r="D8" s="32">
        <v>170</v>
      </c>
      <c r="E8" s="32">
        <v>10</v>
      </c>
      <c r="F8" s="32">
        <v>3.8</v>
      </c>
      <c r="G8" s="34">
        <f t="shared" si="0"/>
        <v>0.022352941176470586</v>
      </c>
      <c r="H8" s="34">
        <f t="shared" si="1"/>
        <v>0.38</v>
      </c>
    </row>
    <row r="9" spans="1:8" ht="15">
      <c r="A9" s="149"/>
      <c r="B9" s="145" t="s">
        <v>11</v>
      </c>
      <c r="C9" s="153"/>
      <c r="D9" s="32">
        <v>1400</v>
      </c>
      <c r="E9" s="32">
        <v>164</v>
      </c>
      <c r="F9" s="32">
        <v>220.3</v>
      </c>
      <c r="G9" s="34">
        <f t="shared" si="0"/>
        <v>0.15735714285714286</v>
      </c>
      <c r="H9" s="34">
        <f t="shared" si="1"/>
        <v>1.3432926829268292</v>
      </c>
    </row>
    <row r="10" spans="1:8" ht="15">
      <c r="A10" s="149"/>
      <c r="B10" s="145" t="s">
        <v>108</v>
      </c>
      <c r="C10" s="153"/>
      <c r="D10" s="32">
        <v>10</v>
      </c>
      <c r="E10" s="32">
        <v>2</v>
      </c>
      <c r="F10" s="32">
        <v>6.9</v>
      </c>
      <c r="G10" s="34">
        <f t="shared" si="0"/>
        <v>0.6900000000000001</v>
      </c>
      <c r="H10" s="34">
        <f t="shared" si="1"/>
        <v>3.45</v>
      </c>
    </row>
    <row r="11" spans="1:8" ht="15">
      <c r="A11" s="149"/>
      <c r="B11" s="145" t="s">
        <v>12</v>
      </c>
      <c r="C11" s="153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9"/>
      <c r="B12" s="145" t="s">
        <v>13</v>
      </c>
      <c r="C12" s="153"/>
      <c r="D12" s="32">
        <v>0</v>
      </c>
      <c r="E12" s="32">
        <v>0</v>
      </c>
      <c r="F12" s="32">
        <v>0</v>
      </c>
      <c r="G12" s="34">
        <v>0</v>
      </c>
      <c r="H12" s="34">
        <v>0</v>
      </c>
    </row>
    <row r="13" spans="1:8" ht="15">
      <c r="A13" s="149"/>
      <c r="B13" s="145" t="s">
        <v>14</v>
      </c>
      <c r="C13" s="153"/>
      <c r="D13" s="32">
        <v>0</v>
      </c>
      <c r="E13" s="32">
        <v>0</v>
      </c>
      <c r="F13" s="32">
        <v>3</v>
      </c>
      <c r="G13" s="34">
        <v>0</v>
      </c>
      <c r="H13" s="34">
        <v>0</v>
      </c>
    </row>
    <row r="14" spans="1:8" ht="15">
      <c r="A14" s="149"/>
      <c r="B14" s="145" t="s">
        <v>16</v>
      </c>
      <c r="C14" s="153"/>
      <c r="D14" s="32">
        <v>0</v>
      </c>
      <c r="E14" s="32">
        <v>0</v>
      </c>
      <c r="F14" s="32">
        <v>2.1</v>
      </c>
      <c r="G14" s="34">
        <v>0</v>
      </c>
      <c r="H14" s="34">
        <v>0</v>
      </c>
    </row>
    <row r="15" spans="1:8" ht="15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9"/>
      <c r="B16" s="145" t="s">
        <v>18</v>
      </c>
      <c r="C16" s="153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9"/>
      <c r="B17" s="145" t="s">
        <v>119</v>
      </c>
      <c r="C17" s="153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9"/>
      <c r="B18" s="145" t="s">
        <v>367</v>
      </c>
      <c r="C18" s="153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9"/>
      <c r="B19" s="145" t="s">
        <v>122</v>
      </c>
      <c r="C19" s="153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9"/>
      <c r="B20" s="145" t="s">
        <v>23</v>
      </c>
      <c r="C20" s="153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9"/>
      <c r="B21" s="45" t="s">
        <v>24</v>
      </c>
      <c r="C21" s="50"/>
      <c r="D21" s="32">
        <f>D22+D23+D24+D25+D26</f>
        <v>1854.5</v>
      </c>
      <c r="E21" s="32">
        <f>E22+E23+E24+E25+E26</f>
        <v>463.6</v>
      </c>
      <c r="F21" s="32">
        <f>F22+F23+F24+F25+F26</f>
        <v>27.8</v>
      </c>
      <c r="G21" s="34">
        <f>F21/D21</f>
        <v>0.01499056349420329</v>
      </c>
      <c r="H21" s="34">
        <f t="shared" si="1"/>
        <v>0.05996548748921484</v>
      </c>
    </row>
    <row r="22" spans="1:8" ht="15">
      <c r="A22" s="149"/>
      <c r="B22" s="145" t="s">
        <v>25</v>
      </c>
      <c r="C22" s="153"/>
      <c r="D22" s="32">
        <v>100.6</v>
      </c>
      <c r="E22" s="32">
        <v>25.2</v>
      </c>
      <c r="F22" s="32">
        <v>16.8</v>
      </c>
      <c r="G22" s="34">
        <f>F22/D22</f>
        <v>0.16699801192842945</v>
      </c>
      <c r="H22" s="34">
        <f t="shared" si="1"/>
        <v>0.6666666666666667</v>
      </c>
    </row>
    <row r="23" spans="1:8" ht="15">
      <c r="A23" s="149"/>
      <c r="B23" s="145" t="s">
        <v>103</v>
      </c>
      <c r="C23" s="153"/>
      <c r="D23" s="32">
        <v>161</v>
      </c>
      <c r="E23" s="32">
        <v>40.2</v>
      </c>
      <c r="F23" s="32">
        <v>11</v>
      </c>
      <c r="G23" s="34">
        <f>F23/D23</f>
        <v>0.06832298136645963</v>
      </c>
      <c r="H23" s="34">
        <f t="shared" si="1"/>
        <v>0.2736318407960199</v>
      </c>
    </row>
    <row r="24" spans="1:8" ht="15">
      <c r="A24" s="149"/>
      <c r="B24" s="145" t="s">
        <v>68</v>
      </c>
      <c r="C24" s="153"/>
      <c r="D24" s="32">
        <v>1592.9</v>
      </c>
      <c r="E24" s="32">
        <v>398.2</v>
      </c>
      <c r="F24" s="32">
        <v>0</v>
      </c>
      <c r="G24" s="34">
        <v>0</v>
      </c>
      <c r="H24" s="34">
        <f t="shared" si="1"/>
        <v>0</v>
      </c>
    </row>
    <row r="25" spans="1:8" ht="25.5">
      <c r="A25" s="149"/>
      <c r="B25" s="145" t="s">
        <v>28</v>
      </c>
      <c r="C25" s="15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9"/>
      <c r="B26" s="80" t="s">
        <v>157</v>
      </c>
      <c r="C26" s="81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9"/>
      <c r="B27" s="98" t="s">
        <v>29</v>
      </c>
      <c r="C27" s="99"/>
      <c r="D27" s="147">
        <f>D4+D21</f>
        <v>5028</v>
      </c>
      <c r="E27" s="147">
        <f>E4+E21</f>
        <v>1009.6</v>
      </c>
      <c r="F27" s="147">
        <f>F4+F21</f>
        <v>510.50000000000006</v>
      </c>
      <c r="G27" s="34">
        <f>F27/D27</f>
        <v>0.10153142402545745</v>
      </c>
      <c r="H27" s="34">
        <f t="shared" si="1"/>
        <v>0.5056458003169573</v>
      </c>
    </row>
    <row r="28" spans="1:8" ht="15">
      <c r="A28" s="149"/>
      <c r="B28" s="145" t="s">
        <v>109</v>
      </c>
      <c r="C28" s="153"/>
      <c r="D28" s="32">
        <f>D4</f>
        <v>3173.5</v>
      </c>
      <c r="E28" s="32">
        <f>E4</f>
        <v>546</v>
      </c>
      <c r="F28" s="32">
        <f>F4</f>
        <v>482.70000000000005</v>
      </c>
      <c r="G28" s="34">
        <f>F28/D28</f>
        <v>0.15210335591618088</v>
      </c>
      <c r="H28" s="34">
        <f t="shared" si="1"/>
        <v>0.8840659340659341</v>
      </c>
    </row>
    <row r="29" spans="1:8" ht="12.75">
      <c r="A29" s="165"/>
      <c r="B29" s="177"/>
      <c r="C29" s="177"/>
      <c r="D29" s="177"/>
      <c r="E29" s="177"/>
      <c r="F29" s="177"/>
      <c r="G29" s="177"/>
      <c r="H29" s="178"/>
    </row>
    <row r="30" spans="1:8" ht="15" customHeight="1">
      <c r="A30" s="185" t="s">
        <v>161</v>
      </c>
      <c r="B30" s="164" t="s">
        <v>30</v>
      </c>
      <c r="C30" s="155" t="s">
        <v>200</v>
      </c>
      <c r="D30" s="161" t="s">
        <v>4</v>
      </c>
      <c r="E30" s="157" t="s">
        <v>368</v>
      </c>
      <c r="F30" s="157" t="s">
        <v>5</v>
      </c>
      <c r="G30" s="161" t="s">
        <v>6</v>
      </c>
      <c r="H30" s="157" t="s">
        <v>369</v>
      </c>
    </row>
    <row r="31" spans="1:8" ht="15" customHeight="1">
      <c r="A31" s="185"/>
      <c r="B31" s="164"/>
      <c r="C31" s="156"/>
      <c r="D31" s="161"/>
      <c r="E31" s="158"/>
      <c r="F31" s="158"/>
      <c r="G31" s="161"/>
      <c r="H31" s="158"/>
    </row>
    <row r="32" spans="1:8" ht="20.25" customHeight="1">
      <c r="A32" s="50" t="s">
        <v>70</v>
      </c>
      <c r="B32" s="45" t="s">
        <v>31</v>
      </c>
      <c r="C32" s="50"/>
      <c r="D32" s="83">
        <f>D33+D34+D35</f>
        <v>2451.9</v>
      </c>
      <c r="E32" s="83">
        <f>E33+E34+E35</f>
        <v>655.6</v>
      </c>
      <c r="F32" s="83">
        <f>F33+F34+F35</f>
        <v>357.8</v>
      </c>
      <c r="G32" s="100">
        <f>F32/D32</f>
        <v>0.14592764794649046</v>
      </c>
      <c r="H32" s="100">
        <f>F32/E32</f>
        <v>0.5457596095179987</v>
      </c>
    </row>
    <row r="33" spans="1:8" ht="66" customHeight="1">
      <c r="A33" s="153" t="s">
        <v>73</v>
      </c>
      <c r="B33" s="145" t="s">
        <v>165</v>
      </c>
      <c r="C33" s="153" t="s">
        <v>73</v>
      </c>
      <c r="D33" s="32">
        <v>2231.5</v>
      </c>
      <c r="E33" s="32">
        <v>650.6</v>
      </c>
      <c r="F33" s="32">
        <v>357.8</v>
      </c>
      <c r="G33" s="100">
        <f aca="true" t="shared" si="2" ref="G33:G61">F33/D33</f>
        <v>0.1603405780864889</v>
      </c>
      <c r="H33" s="100">
        <f aca="true" t="shared" si="3" ref="H33:H61">F33/E33</f>
        <v>0.5499538887181064</v>
      </c>
    </row>
    <row r="34" spans="1:8" ht="12.75">
      <c r="A34" s="153" t="s">
        <v>75</v>
      </c>
      <c r="B34" s="145" t="s">
        <v>36</v>
      </c>
      <c r="C34" s="153" t="s">
        <v>75</v>
      </c>
      <c r="D34" s="32">
        <v>10</v>
      </c>
      <c r="E34" s="32">
        <v>5</v>
      </c>
      <c r="F34" s="32">
        <v>0</v>
      </c>
      <c r="G34" s="100">
        <f t="shared" si="2"/>
        <v>0</v>
      </c>
      <c r="H34" s="100">
        <f t="shared" si="3"/>
        <v>0</v>
      </c>
    </row>
    <row r="35" spans="1:8" ht="17.25" customHeight="1">
      <c r="A35" s="153" t="s">
        <v>132</v>
      </c>
      <c r="B35" s="145" t="s">
        <v>129</v>
      </c>
      <c r="C35" s="153"/>
      <c r="D35" s="32">
        <f>D36+D37</f>
        <v>210.4</v>
      </c>
      <c r="E35" s="32">
        <f>E36+E37</f>
        <v>0</v>
      </c>
      <c r="F35" s="32">
        <f>F36+F37</f>
        <v>0</v>
      </c>
      <c r="G35" s="100">
        <f t="shared" si="2"/>
        <v>0</v>
      </c>
      <c r="H35" s="100">
        <v>0</v>
      </c>
    </row>
    <row r="36" spans="1:9" s="16" customFormat="1" ht="25.5">
      <c r="A36" s="85"/>
      <c r="B36" s="58" t="s">
        <v>118</v>
      </c>
      <c r="C36" s="85" t="s">
        <v>218</v>
      </c>
      <c r="D36" s="86">
        <v>4.4</v>
      </c>
      <c r="E36" s="86">
        <v>0</v>
      </c>
      <c r="F36" s="86">
        <v>0</v>
      </c>
      <c r="G36" s="100">
        <f t="shared" si="2"/>
        <v>0</v>
      </c>
      <c r="H36" s="100">
        <v>0</v>
      </c>
      <c r="I36" s="139"/>
    </row>
    <row r="37" spans="1:9" s="16" customFormat="1" ht="29.25" customHeight="1">
      <c r="A37" s="85"/>
      <c r="B37" s="58" t="s">
        <v>281</v>
      </c>
      <c r="C37" s="85" t="s">
        <v>280</v>
      </c>
      <c r="D37" s="86">
        <v>206</v>
      </c>
      <c r="E37" s="86">
        <v>0</v>
      </c>
      <c r="F37" s="86">
        <v>0</v>
      </c>
      <c r="G37" s="100">
        <f t="shared" si="2"/>
        <v>0</v>
      </c>
      <c r="H37" s="100">
        <v>0</v>
      </c>
      <c r="I37" s="139"/>
    </row>
    <row r="38" spans="1:8" ht="17.25" customHeight="1">
      <c r="A38" s="50" t="s">
        <v>112</v>
      </c>
      <c r="B38" s="45" t="s">
        <v>105</v>
      </c>
      <c r="C38" s="50"/>
      <c r="D38" s="83">
        <f>D39</f>
        <v>161</v>
      </c>
      <c r="E38" s="83">
        <f>E39</f>
        <v>144.9</v>
      </c>
      <c r="F38" s="83">
        <f>F39</f>
        <v>11.1</v>
      </c>
      <c r="G38" s="100">
        <f t="shared" si="2"/>
        <v>0.06894409937888199</v>
      </c>
      <c r="H38" s="100">
        <f t="shared" si="3"/>
        <v>0.07660455486542443</v>
      </c>
    </row>
    <row r="39" spans="1:8" ht="38.25">
      <c r="A39" s="153" t="s">
        <v>113</v>
      </c>
      <c r="B39" s="145" t="s">
        <v>171</v>
      </c>
      <c r="C39" s="153" t="s">
        <v>274</v>
      </c>
      <c r="D39" s="32">
        <v>161</v>
      </c>
      <c r="E39" s="32">
        <v>144.9</v>
      </c>
      <c r="F39" s="32">
        <v>11.1</v>
      </c>
      <c r="G39" s="100">
        <f t="shared" si="2"/>
        <v>0.06894409937888199</v>
      </c>
      <c r="H39" s="100">
        <f t="shared" si="3"/>
        <v>0.07660455486542443</v>
      </c>
    </row>
    <row r="40" spans="1:9" ht="25.5" hidden="1">
      <c r="A40" s="50" t="s">
        <v>76</v>
      </c>
      <c r="B40" s="45" t="s">
        <v>39</v>
      </c>
      <c r="C40" s="50"/>
      <c r="D40" s="83">
        <f>D41</f>
        <v>0</v>
      </c>
      <c r="E40" s="83">
        <f>E41</f>
        <v>0</v>
      </c>
      <c r="F40" s="83">
        <f>F41</f>
        <v>0</v>
      </c>
      <c r="G40" s="100" t="e">
        <f t="shared" si="2"/>
        <v>#DIV/0!</v>
      </c>
      <c r="H40" s="100" t="e">
        <f t="shared" si="3"/>
        <v>#DIV/0!</v>
      </c>
      <c r="I40" s="140"/>
    </row>
    <row r="41" spans="1:8" ht="12.75" hidden="1">
      <c r="A41" s="153" t="s">
        <v>114</v>
      </c>
      <c r="B41" s="145" t="s">
        <v>107</v>
      </c>
      <c r="C41" s="153"/>
      <c r="D41" s="32">
        <f>D42</f>
        <v>0</v>
      </c>
      <c r="E41" s="32">
        <f>E42</f>
        <v>0</v>
      </c>
      <c r="F41" s="32">
        <v>0</v>
      </c>
      <c r="G41" s="100" t="e">
        <f t="shared" si="2"/>
        <v>#DIV/0!</v>
      </c>
      <c r="H41" s="100" t="e">
        <f t="shared" si="3"/>
        <v>#DIV/0!</v>
      </c>
    </row>
    <row r="42" spans="1:9" s="16" customFormat="1" ht="54.75" customHeight="1" hidden="1">
      <c r="A42" s="85"/>
      <c r="B42" s="58" t="s">
        <v>276</v>
      </c>
      <c r="C42" s="85" t="s">
        <v>275</v>
      </c>
      <c r="D42" s="86">
        <v>0</v>
      </c>
      <c r="E42" s="86">
        <v>0</v>
      </c>
      <c r="F42" s="86">
        <v>0</v>
      </c>
      <c r="G42" s="100" t="e">
        <f t="shared" si="2"/>
        <v>#DIV/0!</v>
      </c>
      <c r="H42" s="100" t="e">
        <f t="shared" si="3"/>
        <v>#DIV/0!</v>
      </c>
      <c r="I42" s="139"/>
    </row>
    <row r="43" spans="1:9" s="16" customFormat="1" ht="21.75" customHeight="1" hidden="1">
      <c r="A43" s="50" t="s">
        <v>77</v>
      </c>
      <c r="B43" s="45" t="s">
        <v>41</v>
      </c>
      <c r="C43" s="50"/>
      <c r="D43" s="83">
        <f aca="true" t="shared" si="4" ref="D43:F44">D44</f>
        <v>0</v>
      </c>
      <c r="E43" s="83">
        <f t="shared" si="4"/>
        <v>0</v>
      </c>
      <c r="F43" s="83">
        <f t="shared" si="4"/>
        <v>0</v>
      </c>
      <c r="G43" s="100" t="e">
        <f t="shared" si="2"/>
        <v>#DIV/0!</v>
      </c>
      <c r="H43" s="100" t="e">
        <f t="shared" si="3"/>
        <v>#DIV/0!</v>
      </c>
      <c r="I43" s="139"/>
    </row>
    <row r="44" spans="1:9" s="16" customFormat="1" ht="33" customHeight="1" hidden="1">
      <c r="A44" s="150" t="s">
        <v>78</v>
      </c>
      <c r="B44" s="68" t="s">
        <v>127</v>
      </c>
      <c r="C44" s="153"/>
      <c r="D44" s="32">
        <f t="shared" si="4"/>
        <v>0</v>
      </c>
      <c r="E44" s="32">
        <f t="shared" si="4"/>
        <v>0</v>
      </c>
      <c r="F44" s="32">
        <f t="shared" si="4"/>
        <v>0</v>
      </c>
      <c r="G44" s="100" t="e">
        <f t="shared" si="2"/>
        <v>#DIV/0!</v>
      </c>
      <c r="H44" s="100" t="e">
        <f t="shared" si="3"/>
        <v>#DIV/0!</v>
      </c>
      <c r="I44" s="139"/>
    </row>
    <row r="45" spans="1:9" s="16" customFormat="1" ht="32.25" customHeight="1" hidden="1">
      <c r="A45" s="85"/>
      <c r="B45" s="61" t="s">
        <v>127</v>
      </c>
      <c r="C45" s="85" t="s">
        <v>287</v>
      </c>
      <c r="D45" s="86">
        <f>0</f>
        <v>0</v>
      </c>
      <c r="E45" s="86">
        <f>0</f>
        <v>0</v>
      </c>
      <c r="F45" s="86">
        <f>0</f>
        <v>0</v>
      </c>
      <c r="G45" s="100" t="e">
        <f t="shared" si="2"/>
        <v>#DIV/0!</v>
      </c>
      <c r="H45" s="100" t="e">
        <f t="shared" si="3"/>
        <v>#DIV/0!</v>
      </c>
      <c r="I45" s="139"/>
    </row>
    <row r="46" spans="1:8" ht="25.5">
      <c r="A46" s="50" t="s">
        <v>79</v>
      </c>
      <c r="B46" s="45" t="s">
        <v>42</v>
      </c>
      <c r="C46" s="50"/>
      <c r="D46" s="83">
        <f>D47</f>
        <v>375</v>
      </c>
      <c r="E46" s="83">
        <f>E47</f>
        <v>105</v>
      </c>
      <c r="F46" s="83">
        <f>F47</f>
        <v>56.1</v>
      </c>
      <c r="G46" s="100">
        <f t="shared" si="2"/>
        <v>0.1496</v>
      </c>
      <c r="H46" s="100">
        <f t="shared" si="3"/>
        <v>0.5342857142857143</v>
      </c>
    </row>
    <row r="47" spans="1:8" ht="12.75">
      <c r="A47" s="153" t="s">
        <v>45</v>
      </c>
      <c r="B47" s="145" t="s">
        <v>46</v>
      </c>
      <c r="C47" s="153"/>
      <c r="D47" s="32">
        <f>D48+D49+D51+D50</f>
        <v>375</v>
      </c>
      <c r="E47" s="32">
        <f>E48+E49+E51+E50</f>
        <v>105</v>
      </c>
      <c r="F47" s="32">
        <f>F48+F49+F51+F50</f>
        <v>56.1</v>
      </c>
      <c r="G47" s="100">
        <f t="shared" si="2"/>
        <v>0.1496</v>
      </c>
      <c r="H47" s="100">
        <f t="shared" si="3"/>
        <v>0.5342857142857143</v>
      </c>
    </row>
    <row r="48" spans="1:9" s="16" customFormat="1" ht="12.75">
      <c r="A48" s="85"/>
      <c r="B48" s="58" t="s">
        <v>181</v>
      </c>
      <c r="C48" s="85" t="s">
        <v>263</v>
      </c>
      <c r="D48" s="86">
        <v>300</v>
      </c>
      <c r="E48" s="86">
        <v>75</v>
      </c>
      <c r="F48" s="86">
        <v>56.1</v>
      </c>
      <c r="G48" s="100">
        <f t="shared" si="2"/>
        <v>0.187</v>
      </c>
      <c r="H48" s="100">
        <f t="shared" si="3"/>
        <v>0.748</v>
      </c>
      <c r="I48" s="139"/>
    </row>
    <row r="49" spans="1:9" s="16" customFormat="1" ht="18" customHeight="1">
      <c r="A49" s="85"/>
      <c r="B49" s="58" t="s">
        <v>268</v>
      </c>
      <c r="C49" s="85" t="s">
        <v>264</v>
      </c>
      <c r="D49" s="86">
        <v>15</v>
      </c>
      <c r="E49" s="86">
        <v>0</v>
      </c>
      <c r="F49" s="86">
        <v>0</v>
      </c>
      <c r="G49" s="100">
        <f t="shared" si="2"/>
        <v>0</v>
      </c>
      <c r="H49" s="100">
        <v>0</v>
      </c>
      <c r="I49" s="139"/>
    </row>
    <row r="50" spans="1:9" s="16" customFormat="1" ht="18" customHeight="1">
      <c r="A50" s="85"/>
      <c r="B50" s="58" t="s">
        <v>384</v>
      </c>
      <c r="C50" s="85" t="s">
        <v>383</v>
      </c>
      <c r="D50" s="86">
        <v>10</v>
      </c>
      <c r="E50" s="86">
        <v>0</v>
      </c>
      <c r="F50" s="86">
        <v>0</v>
      </c>
      <c r="G50" s="100">
        <f t="shared" si="2"/>
        <v>0</v>
      </c>
      <c r="H50" s="100">
        <v>0</v>
      </c>
      <c r="I50" s="139"/>
    </row>
    <row r="51" spans="1:9" s="16" customFormat="1" ht="18" customHeight="1">
      <c r="A51" s="85"/>
      <c r="B51" s="58" t="s">
        <v>183</v>
      </c>
      <c r="C51" s="85" t="s">
        <v>269</v>
      </c>
      <c r="D51" s="86">
        <v>50</v>
      </c>
      <c r="E51" s="86">
        <v>30</v>
      </c>
      <c r="F51" s="86">
        <v>0</v>
      </c>
      <c r="G51" s="100">
        <f t="shared" si="2"/>
        <v>0</v>
      </c>
      <c r="H51" s="100">
        <f t="shared" si="3"/>
        <v>0</v>
      </c>
      <c r="I51" s="139"/>
    </row>
    <row r="52" spans="1:8" ht="29.25" customHeight="1">
      <c r="A52" s="62" t="s">
        <v>130</v>
      </c>
      <c r="B52" s="151" t="s">
        <v>128</v>
      </c>
      <c r="C52" s="62"/>
      <c r="D52" s="51">
        <f>D54</f>
        <v>1</v>
      </c>
      <c r="E52" s="51">
        <f>E54</f>
        <v>1</v>
      </c>
      <c r="F52" s="51">
        <f>F54</f>
        <v>0.3</v>
      </c>
      <c r="G52" s="100">
        <f t="shared" si="2"/>
        <v>0.3</v>
      </c>
      <c r="H52" s="100">
        <f t="shared" si="3"/>
        <v>0.3</v>
      </c>
    </row>
    <row r="53" spans="1:8" ht="29.25" customHeight="1">
      <c r="A53" s="150" t="s">
        <v>124</v>
      </c>
      <c r="B53" s="68" t="s">
        <v>131</v>
      </c>
      <c r="C53" s="150"/>
      <c r="D53" s="32">
        <f>D54</f>
        <v>1</v>
      </c>
      <c r="E53" s="32">
        <f>E54</f>
        <v>1</v>
      </c>
      <c r="F53" s="32">
        <f>F54</f>
        <v>0.3</v>
      </c>
      <c r="G53" s="100">
        <f t="shared" si="2"/>
        <v>0.3</v>
      </c>
      <c r="H53" s="100">
        <f t="shared" si="3"/>
        <v>0.3</v>
      </c>
    </row>
    <row r="54" spans="1:9" s="16" customFormat="1" ht="31.5" customHeight="1">
      <c r="A54" s="85"/>
      <c r="B54" s="58" t="s">
        <v>277</v>
      </c>
      <c r="C54" s="85" t="s">
        <v>270</v>
      </c>
      <c r="D54" s="86">
        <v>1</v>
      </c>
      <c r="E54" s="86">
        <f>1</f>
        <v>1</v>
      </c>
      <c r="F54" s="86">
        <v>0.3</v>
      </c>
      <c r="G54" s="100">
        <f t="shared" si="2"/>
        <v>0.3</v>
      </c>
      <c r="H54" s="100">
        <f t="shared" si="3"/>
        <v>0.3</v>
      </c>
      <c r="I54" s="139"/>
    </row>
    <row r="55" spans="1:8" ht="17.25" customHeight="1" hidden="1">
      <c r="A55" s="50" t="s">
        <v>47</v>
      </c>
      <c r="B55" s="45" t="s">
        <v>48</v>
      </c>
      <c r="C55" s="50"/>
      <c r="D55" s="83">
        <f aca="true" t="shared" si="5" ref="D55:F56">D56</f>
        <v>0</v>
      </c>
      <c r="E55" s="83">
        <f t="shared" si="5"/>
        <v>0</v>
      </c>
      <c r="F55" s="83">
        <f t="shared" si="5"/>
        <v>0</v>
      </c>
      <c r="G55" s="100" t="e">
        <f t="shared" si="2"/>
        <v>#DIV/0!</v>
      </c>
      <c r="H55" s="100" t="e">
        <f t="shared" si="3"/>
        <v>#DIV/0!</v>
      </c>
    </row>
    <row r="56" spans="1:8" ht="12.75" hidden="1">
      <c r="A56" s="153" t="s">
        <v>52</v>
      </c>
      <c r="B56" s="145" t="s">
        <v>53</v>
      </c>
      <c r="C56" s="153"/>
      <c r="D56" s="32">
        <f t="shared" si="5"/>
        <v>0</v>
      </c>
      <c r="E56" s="32">
        <f t="shared" si="5"/>
        <v>0</v>
      </c>
      <c r="F56" s="32">
        <f t="shared" si="5"/>
        <v>0</v>
      </c>
      <c r="G56" s="100" t="e">
        <f t="shared" si="2"/>
        <v>#DIV/0!</v>
      </c>
      <c r="H56" s="100" t="e">
        <f t="shared" si="3"/>
        <v>#DIV/0!</v>
      </c>
    </row>
    <row r="57" spans="1:9" s="16" customFormat="1" ht="27" customHeight="1" hidden="1">
      <c r="A57" s="85"/>
      <c r="B57" s="58" t="s">
        <v>271</v>
      </c>
      <c r="C57" s="85" t="s">
        <v>272</v>
      </c>
      <c r="D57" s="86">
        <v>0</v>
      </c>
      <c r="E57" s="86">
        <v>0</v>
      </c>
      <c r="F57" s="86">
        <v>0</v>
      </c>
      <c r="G57" s="100" t="e">
        <f t="shared" si="2"/>
        <v>#DIV/0!</v>
      </c>
      <c r="H57" s="100" t="e">
        <f t="shared" si="3"/>
        <v>#DIV/0!</v>
      </c>
      <c r="I57" s="139"/>
    </row>
    <row r="58" spans="1:8" ht="23.25" customHeight="1">
      <c r="A58" s="50"/>
      <c r="B58" s="45" t="s">
        <v>101</v>
      </c>
      <c r="C58" s="50"/>
      <c r="D58" s="32">
        <f>D59</f>
        <v>3092.8</v>
      </c>
      <c r="E58" s="32">
        <f>E59</f>
        <v>1563.6</v>
      </c>
      <c r="F58" s="32">
        <f>F59</f>
        <v>1000</v>
      </c>
      <c r="G58" s="100">
        <f t="shared" si="2"/>
        <v>0.3233316088980859</v>
      </c>
      <c r="H58" s="100">
        <f t="shared" si="3"/>
        <v>0.6395497569710924</v>
      </c>
    </row>
    <row r="59" spans="1:9" s="16" customFormat="1" ht="25.5">
      <c r="A59" s="85"/>
      <c r="B59" s="58" t="s">
        <v>102</v>
      </c>
      <c r="C59" s="85" t="s">
        <v>204</v>
      </c>
      <c r="D59" s="86">
        <v>3092.8</v>
      </c>
      <c r="E59" s="86">
        <v>1563.6</v>
      </c>
      <c r="F59" s="86">
        <v>1000</v>
      </c>
      <c r="G59" s="100">
        <f t="shared" si="2"/>
        <v>0.3233316088980859</v>
      </c>
      <c r="H59" s="100">
        <f t="shared" si="3"/>
        <v>0.6395497569710924</v>
      </c>
      <c r="I59" s="139"/>
    </row>
    <row r="60" spans="1:8" ht="24.75" customHeight="1">
      <c r="A60" s="153"/>
      <c r="B60" s="69" t="s">
        <v>69</v>
      </c>
      <c r="C60" s="87"/>
      <c r="D60" s="88">
        <f>D32+D38+D40+D43+D46+D52+D55+D58</f>
        <v>6081.700000000001</v>
      </c>
      <c r="E60" s="88">
        <f>E32+E38+E40+E43+E46+E52+E55+E58</f>
        <v>2470.1</v>
      </c>
      <c r="F60" s="88">
        <f>F32+F38+F40+F43+F46+F52+F55+F58</f>
        <v>1425.3000000000002</v>
      </c>
      <c r="G60" s="100">
        <f t="shared" si="2"/>
        <v>0.23435881414736012</v>
      </c>
      <c r="H60" s="100">
        <f t="shared" si="3"/>
        <v>0.5770211732318531</v>
      </c>
    </row>
    <row r="61" spans="1:8" ht="15">
      <c r="A61" s="89"/>
      <c r="B61" s="145" t="s">
        <v>84</v>
      </c>
      <c r="C61" s="153"/>
      <c r="D61" s="90">
        <f>D58</f>
        <v>3092.8</v>
      </c>
      <c r="E61" s="90">
        <f>E58</f>
        <v>1563.6</v>
      </c>
      <c r="F61" s="90">
        <f>F58</f>
        <v>1000</v>
      </c>
      <c r="G61" s="100">
        <f t="shared" si="2"/>
        <v>0.3233316088980859</v>
      </c>
      <c r="H61" s="100">
        <f t="shared" si="3"/>
        <v>0.6395497569710924</v>
      </c>
    </row>
    <row r="62" ht="15">
      <c r="A62" s="39"/>
    </row>
    <row r="63" ht="12.75">
      <c r="A63" s="37"/>
    </row>
    <row r="64" spans="1:6" ht="15">
      <c r="A64" s="37"/>
      <c r="B64" s="38" t="s">
        <v>94</v>
      </c>
      <c r="C64" s="39"/>
      <c r="F64" s="36">
        <v>1191.1</v>
      </c>
    </row>
    <row r="65" spans="1:3" ht="15">
      <c r="A65" s="37"/>
      <c r="B65" s="38"/>
      <c r="C65" s="39"/>
    </row>
    <row r="66" spans="1:6" ht="15">
      <c r="A66" s="37"/>
      <c r="B66" s="38" t="s">
        <v>85</v>
      </c>
      <c r="C66" s="39"/>
      <c r="F66" s="43"/>
    </row>
    <row r="67" spans="1:3" ht="15">
      <c r="A67" s="37"/>
      <c r="B67" s="38" t="s">
        <v>86</v>
      </c>
      <c r="C67" s="39"/>
    </row>
    <row r="68" spans="2:3" ht="15">
      <c r="B68" s="38"/>
      <c r="C68" s="39"/>
    </row>
    <row r="69" spans="2:3" ht="15">
      <c r="B69" s="38" t="s">
        <v>87</v>
      </c>
      <c r="C69" s="39"/>
    </row>
    <row r="70" spans="2:3" ht="15">
      <c r="B70" s="38" t="s">
        <v>88</v>
      </c>
      <c r="C70" s="39"/>
    </row>
    <row r="71" spans="2:3" ht="15">
      <c r="B71" s="38"/>
      <c r="C71" s="39"/>
    </row>
    <row r="72" spans="2:3" ht="15">
      <c r="B72" s="38" t="s">
        <v>89</v>
      </c>
      <c r="C72" s="39"/>
    </row>
    <row r="73" spans="2:3" ht="15">
      <c r="B73" s="38" t="s">
        <v>90</v>
      </c>
      <c r="C73" s="39"/>
    </row>
    <row r="74" spans="2:3" ht="15">
      <c r="B74" s="38"/>
      <c r="C74" s="39"/>
    </row>
    <row r="75" spans="2:3" ht="15">
      <c r="B75" s="38" t="s">
        <v>91</v>
      </c>
      <c r="C75" s="39"/>
    </row>
    <row r="76" spans="2:3" ht="15">
      <c r="B76" s="38" t="s">
        <v>92</v>
      </c>
      <c r="C76" s="39"/>
    </row>
    <row r="77" spans="2:3" ht="15">
      <c r="B77" s="38"/>
      <c r="C77" s="39"/>
    </row>
    <row r="78" spans="2:3" ht="15">
      <c r="B78" s="38"/>
      <c r="C78" s="39"/>
    </row>
    <row r="79" spans="2:8" ht="15">
      <c r="B79" s="38" t="s">
        <v>93</v>
      </c>
      <c r="C79" s="39"/>
      <c r="F79" s="43">
        <f>F64+F27-F60</f>
        <v>276.2999999999997</v>
      </c>
      <c r="H79" s="43"/>
    </row>
    <row r="82" spans="2:3" ht="15">
      <c r="B82" s="38" t="s">
        <v>95</v>
      </c>
      <c r="C82" s="39"/>
    </row>
    <row r="83" spans="2:3" ht="15">
      <c r="B83" s="38" t="s">
        <v>96</v>
      </c>
      <c r="C83" s="39"/>
    </row>
    <row r="84" spans="2:3" ht="15">
      <c r="B84" s="38" t="s">
        <v>97</v>
      </c>
      <c r="C84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9.421875" style="37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9" t="s">
        <v>391</v>
      </c>
      <c r="B1" s="159"/>
      <c r="C1" s="159"/>
      <c r="D1" s="159"/>
      <c r="E1" s="159"/>
      <c r="F1" s="159"/>
      <c r="G1" s="159"/>
      <c r="H1" s="159"/>
    </row>
    <row r="2" spans="1:8" ht="12.75" customHeight="1">
      <c r="A2" s="40"/>
      <c r="B2" s="164" t="s">
        <v>3</v>
      </c>
      <c r="C2" s="41"/>
      <c r="D2" s="161" t="s">
        <v>4</v>
      </c>
      <c r="E2" s="157" t="s">
        <v>368</v>
      </c>
      <c r="F2" s="161" t="s">
        <v>5</v>
      </c>
      <c r="G2" s="186" t="s">
        <v>149</v>
      </c>
      <c r="H2" s="157" t="s">
        <v>369</v>
      </c>
    </row>
    <row r="3" spans="1:8" ht="24.75" customHeight="1">
      <c r="A3" s="149"/>
      <c r="B3" s="164"/>
      <c r="C3" s="41"/>
      <c r="D3" s="161"/>
      <c r="E3" s="158"/>
      <c r="F3" s="161"/>
      <c r="G3" s="187"/>
      <c r="H3" s="158"/>
    </row>
    <row r="4" spans="1:8" ht="30">
      <c r="A4" s="149"/>
      <c r="B4" s="146" t="s">
        <v>83</v>
      </c>
      <c r="C4" s="152"/>
      <c r="D4" s="147">
        <f>D5+D6+D7+D8+D9+D10+D11+D12+D13+D14+D15+D16+D17+D18+D19</f>
        <v>2060.1</v>
      </c>
      <c r="E4" s="147">
        <f>E5+E6+E7+E8+E9+E10+E11+E12+E13+E14+E15+E16+E17+E18+E19</f>
        <v>232</v>
      </c>
      <c r="F4" s="147">
        <f>F5+F6+F7+F8+F9+F10+F11+F12+F13+F14+F15+F16+F17+F18+F19</f>
        <v>430.20000000000005</v>
      </c>
      <c r="G4" s="35">
        <f>F4/D4</f>
        <v>0.2088248143294015</v>
      </c>
      <c r="H4" s="35">
        <f>F4/E4</f>
        <v>1.8543103448275864</v>
      </c>
    </row>
    <row r="5" spans="1:8" ht="15">
      <c r="A5" s="149"/>
      <c r="B5" s="145" t="s">
        <v>7</v>
      </c>
      <c r="C5" s="153"/>
      <c r="D5" s="32">
        <v>220</v>
      </c>
      <c r="E5" s="32">
        <v>20</v>
      </c>
      <c r="F5" s="32">
        <v>27.3</v>
      </c>
      <c r="G5" s="35">
        <f aca="true" t="shared" si="0" ref="G5:G27">F5/D5</f>
        <v>0.1240909090909091</v>
      </c>
      <c r="H5" s="35">
        <f aca="true" t="shared" si="1" ref="H5:H27">F5/E5</f>
        <v>1.365</v>
      </c>
    </row>
    <row r="6" spans="1:8" ht="15">
      <c r="A6" s="149"/>
      <c r="B6" s="145" t="s">
        <v>302</v>
      </c>
      <c r="C6" s="153"/>
      <c r="D6" s="32">
        <v>400.1</v>
      </c>
      <c r="E6" s="32">
        <v>100</v>
      </c>
      <c r="F6" s="32">
        <v>64.3</v>
      </c>
      <c r="G6" s="35">
        <f t="shared" si="0"/>
        <v>0.1607098225443639</v>
      </c>
      <c r="H6" s="35">
        <f t="shared" si="1"/>
        <v>0.643</v>
      </c>
    </row>
    <row r="7" spans="1:8" ht="15">
      <c r="A7" s="149"/>
      <c r="B7" s="145" t="s">
        <v>9</v>
      </c>
      <c r="C7" s="153"/>
      <c r="D7" s="32">
        <v>10</v>
      </c>
      <c r="E7" s="32">
        <v>0</v>
      </c>
      <c r="F7" s="32">
        <v>23.9</v>
      </c>
      <c r="G7" s="35">
        <f t="shared" si="0"/>
        <v>2.3899999999999997</v>
      </c>
      <c r="H7" s="35">
        <v>0</v>
      </c>
    </row>
    <row r="8" spans="1:8" ht="15">
      <c r="A8" s="149"/>
      <c r="B8" s="145" t="s">
        <v>10</v>
      </c>
      <c r="C8" s="153"/>
      <c r="D8" s="32">
        <v>120</v>
      </c>
      <c r="E8" s="32">
        <v>10</v>
      </c>
      <c r="F8" s="32">
        <v>5.3</v>
      </c>
      <c r="G8" s="35">
        <f t="shared" si="0"/>
        <v>0.04416666666666667</v>
      </c>
      <c r="H8" s="35">
        <f t="shared" si="1"/>
        <v>0.53</v>
      </c>
    </row>
    <row r="9" spans="1:8" ht="15">
      <c r="A9" s="149"/>
      <c r="B9" s="145" t="s">
        <v>11</v>
      </c>
      <c r="C9" s="153"/>
      <c r="D9" s="32">
        <v>1300</v>
      </c>
      <c r="E9" s="32">
        <v>100</v>
      </c>
      <c r="F9" s="32">
        <v>304.6</v>
      </c>
      <c r="G9" s="35">
        <f t="shared" si="0"/>
        <v>0.23430769230769233</v>
      </c>
      <c r="H9" s="35">
        <f t="shared" si="1"/>
        <v>3.0460000000000003</v>
      </c>
    </row>
    <row r="10" spans="1:8" ht="15">
      <c r="A10" s="149"/>
      <c r="B10" s="145" t="s">
        <v>108</v>
      </c>
      <c r="C10" s="153"/>
      <c r="D10" s="32">
        <v>10</v>
      </c>
      <c r="E10" s="32">
        <v>2</v>
      </c>
      <c r="F10" s="32">
        <v>4.8</v>
      </c>
      <c r="G10" s="35">
        <f t="shared" si="0"/>
        <v>0.48</v>
      </c>
      <c r="H10" s="35">
        <f t="shared" si="1"/>
        <v>2.4</v>
      </c>
    </row>
    <row r="11" spans="1:8" ht="25.5">
      <c r="A11" s="149"/>
      <c r="B11" s="145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9"/>
      <c r="B12" s="145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49"/>
      <c r="B13" s="145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9"/>
      <c r="B14" s="145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9"/>
      <c r="B16" s="145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9"/>
      <c r="B17" s="145" t="s">
        <v>356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9"/>
      <c r="B18" s="145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9"/>
      <c r="B19" s="145" t="s">
        <v>23</v>
      </c>
      <c r="C19" s="153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9"/>
      <c r="B20" s="45" t="s">
        <v>82</v>
      </c>
      <c r="C20" s="50"/>
      <c r="D20" s="32">
        <f>D21+D22+D23+D24+D25</f>
        <v>821.2</v>
      </c>
      <c r="E20" s="32">
        <f>E21+E22+E23+E24+E25</f>
        <v>205.39999999999998</v>
      </c>
      <c r="F20" s="32">
        <f>F21+F22+F23+F24+F25</f>
        <v>25.6</v>
      </c>
      <c r="G20" s="35">
        <f t="shared" si="0"/>
        <v>0.031173891865562593</v>
      </c>
      <c r="H20" s="35">
        <f t="shared" si="1"/>
        <v>0.12463485881207402</v>
      </c>
    </row>
    <row r="21" spans="1:8" ht="15">
      <c r="A21" s="149"/>
      <c r="B21" s="145" t="s">
        <v>25</v>
      </c>
      <c r="C21" s="153"/>
      <c r="D21" s="32">
        <v>206.1</v>
      </c>
      <c r="E21" s="32">
        <v>51.5</v>
      </c>
      <c r="F21" s="153" t="s">
        <v>399</v>
      </c>
      <c r="G21" s="35">
        <f t="shared" si="0"/>
        <v>0.07083939835031539</v>
      </c>
      <c r="H21" s="35">
        <f t="shared" si="1"/>
        <v>0.283495145631068</v>
      </c>
    </row>
    <row r="22" spans="1:8" ht="15">
      <c r="A22" s="149"/>
      <c r="B22" s="145" t="s">
        <v>103</v>
      </c>
      <c r="C22" s="153"/>
      <c r="D22" s="32">
        <v>161</v>
      </c>
      <c r="E22" s="32">
        <v>40.3</v>
      </c>
      <c r="F22" s="32">
        <v>11</v>
      </c>
      <c r="G22" s="35">
        <f t="shared" si="0"/>
        <v>0.06832298136645963</v>
      </c>
      <c r="H22" s="35">
        <f t="shared" si="1"/>
        <v>0.2729528535980149</v>
      </c>
    </row>
    <row r="23" spans="1:8" ht="15">
      <c r="A23" s="149"/>
      <c r="B23" s="145" t="s">
        <v>68</v>
      </c>
      <c r="C23" s="153"/>
      <c r="D23" s="32">
        <v>454.1</v>
      </c>
      <c r="E23" s="32">
        <v>113.6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49"/>
      <c r="B24" s="145" t="s">
        <v>28</v>
      </c>
      <c r="C24" s="15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9"/>
      <c r="B25" s="80" t="s">
        <v>157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9"/>
      <c r="B26" s="98" t="s">
        <v>29</v>
      </c>
      <c r="C26" s="99"/>
      <c r="D26" s="147">
        <f>D4+D20</f>
        <v>2881.3</v>
      </c>
      <c r="E26" s="147">
        <f>E4+E20</f>
        <v>437.4</v>
      </c>
      <c r="F26" s="147">
        <f>F4+F20</f>
        <v>455.80000000000007</v>
      </c>
      <c r="G26" s="35">
        <f t="shared" si="0"/>
        <v>0.15819248255995558</v>
      </c>
      <c r="H26" s="35">
        <f t="shared" si="1"/>
        <v>1.0420667581161411</v>
      </c>
    </row>
    <row r="27" spans="1:8" ht="40.5" customHeight="1">
      <c r="A27" s="149"/>
      <c r="B27" s="145" t="s">
        <v>109</v>
      </c>
      <c r="C27" s="153"/>
      <c r="D27" s="32">
        <f>D4</f>
        <v>2060.1</v>
      </c>
      <c r="E27" s="32">
        <f>E4</f>
        <v>232</v>
      </c>
      <c r="F27" s="32">
        <f>F4</f>
        <v>430.20000000000005</v>
      </c>
      <c r="G27" s="35">
        <f t="shared" si="0"/>
        <v>0.2088248143294015</v>
      </c>
      <c r="H27" s="35">
        <f t="shared" si="1"/>
        <v>1.8543103448275864</v>
      </c>
    </row>
    <row r="28" spans="1:8" ht="12.75">
      <c r="A28" s="165"/>
      <c r="B28" s="188"/>
      <c r="C28" s="188"/>
      <c r="D28" s="188"/>
      <c r="E28" s="188"/>
      <c r="F28" s="188"/>
      <c r="G28" s="188"/>
      <c r="H28" s="189"/>
    </row>
    <row r="29" spans="1:8" ht="15" customHeight="1">
      <c r="A29" s="185" t="s">
        <v>161</v>
      </c>
      <c r="B29" s="164" t="s">
        <v>30</v>
      </c>
      <c r="C29" s="155" t="s">
        <v>200</v>
      </c>
      <c r="D29" s="161" t="s">
        <v>4</v>
      </c>
      <c r="E29" s="157" t="s">
        <v>368</v>
      </c>
      <c r="F29" s="157" t="s">
        <v>5</v>
      </c>
      <c r="G29" s="186" t="s">
        <v>149</v>
      </c>
      <c r="H29" s="157" t="s">
        <v>369</v>
      </c>
    </row>
    <row r="30" spans="1:8" ht="15" customHeight="1">
      <c r="A30" s="185"/>
      <c r="B30" s="164"/>
      <c r="C30" s="156"/>
      <c r="D30" s="161"/>
      <c r="E30" s="158"/>
      <c r="F30" s="158"/>
      <c r="G30" s="187"/>
      <c r="H30" s="158"/>
    </row>
    <row r="31" spans="1:8" ht="25.5">
      <c r="A31" s="50" t="s">
        <v>70</v>
      </c>
      <c r="B31" s="45" t="s">
        <v>31</v>
      </c>
      <c r="C31" s="50"/>
      <c r="D31" s="83">
        <f>D32+D33+D34</f>
        <v>1748.8</v>
      </c>
      <c r="E31" s="83">
        <f>E32+E33+E34</f>
        <v>442</v>
      </c>
      <c r="F31" s="83">
        <f>F32+F33+F34</f>
        <v>238.6</v>
      </c>
      <c r="G31" s="84">
        <f>F31/D31</f>
        <v>0.13643641354071362</v>
      </c>
      <c r="H31" s="97">
        <f>F31/E31</f>
        <v>0.5398190045248868</v>
      </c>
    </row>
    <row r="32" spans="1:8" ht="77.25" customHeight="1">
      <c r="A32" s="153" t="s">
        <v>73</v>
      </c>
      <c r="B32" s="145" t="s">
        <v>165</v>
      </c>
      <c r="C32" s="153" t="s">
        <v>73</v>
      </c>
      <c r="D32" s="32">
        <v>1734.3</v>
      </c>
      <c r="E32" s="32">
        <v>439.5</v>
      </c>
      <c r="F32" s="32">
        <v>238.6</v>
      </c>
      <c r="G32" s="84">
        <f aca="true" t="shared" si="2" ref="G32:G62">F32/D32</f>
        <v>0.13757712045205558</v>
      </c>
      <c r="H32" s="97">
        <f aca="true" t="shared" si="3" ref="H32:H62">F32/E32</f>
        <v>0.5428896473265074</v>
      </c>
    </row>
    <row r="33" spans="1:8" ht="12.75">
      <c r="A33" s="153" t="s">
        <v>75</v>
      </c>
      <c r="B33" s="145" t="s">
        <v>36</v>
      </c>
      <c r="C33" s="153" t="s">
        <v>75</v>
      </c>
      <c r="D33" s="32">
        <v>10</v>
      </c>
      <c r="E33" s="32">
        <v>2.5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5.5">
      <c r="A34" s="153" t="s">
        <v>132</v>
      </c>
      <c r="B34" s="145" t="s">
        <v>129</v>
      </c>
      <c r="C34" s="153"/>
      <c r="D34" s="32">
        <f>D35</f>
        <v>4.5</v>
      </c>
      <c r="E34" s="32">
        <f>E35</f>
        <v>0</v>
      </c>
      <c r="F34" s="32">
        <f>F35</f>
        <v>0</v>
      </c>
      <c r="G34" s="84">
        <f t="shared" si="2"/>
        <v>0</v>
      </c>
      <c r="H34" s="97">
        <v>0</v>
      </c>
    </row>
    <row r="35" spans="1:8" s="16" customFormat="1" ht="25.5">
      <c r="A35" s="85"/>
      <c r="B35" s="58" t="s">
        <v>118</v>
      </c>
      <c r="C35" s="85" t="s">
        <v>218</v>
      </c>
      <c r="D35" s="86">
        <v>4.5</v>
      </c>
      <c r="E35" s="86">
        <v>0</v>
      </c>
      <c r="F35" s="86">
        <v>0</v>
      </c>
      <c r="G35" s="84">
        <f t="shared" si="2"/>
        <v>0</v>
      </c>
      <c r="H35" s="97">
        <v>0</v>
      </c>
    </row>
    <row r="36" spans="1:8" ht="14.2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144.9</v>
      </c>
      <c r="F36" s="83">
        <f>F37</f>
        <v>11</v>
      </c>
      <c r="G36" s="84">
        <f t="shared" si="2"/>
        <v>0.06832298136645963</v>
      </c>
      <c r="H36" s="97">
        <f t="shared" si="3"/>
        <v>0.07591442374051069</v>
      </c>
    </row>
    <row r="37" spans="1:8" ht="38.25">
      <c r="A37" s="153" t="s">
        <v>113</v>
      </c>
      <c r="B37" s="145" t="s">
        <v>171</v>
      </c>
      <c r="C37" s="153" t="s">
        <v>274</v>
      </c>
      <c r="D37" s="32">
        <v>161</v>
      </c>
      <c r="E37" s="32">
        <v>144.9</v>
      </c>
      <c r="F37" s="32">
        <v>11</v>
      </c>
      <c r="G37" s="84">
        <f t="shared" si="2"/>
        <v>0.06832298136645963</v>
      </c>
      <c r="H37" s="97">
        <f t="shared" si="3"/>
        <v>0.07591442374051069</v>
      </c>
    </row>
    <row r="38" spans="1:8" ht="25.5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2.75" hidden="1">
      <c r="A39" s="153" t="s">
        <v>114</v>
      </c>
      <c r="B39" s="145" t="s">
        <v>107</v>
      </c>
      <c r="C39" s="153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s="16" customFormat="1" ht="54.75" customHeight="1" hidden="1">
      <c r="A40" s="85"/>
      <c r="B40" s="58" t="s">
        <v>206</v>
      </c>
      <c r="C40" s="85" t="s">
        <v>205</v>
      </c>
      <c r="D40" s="86">
        <v>0</v>
      </c>
      <c r="E40" s="86">
        <v>0</v>
      </c>
      <c r="F40" s="86">
        <v>0</v>
      </c>
      <c r="G40" s="84" t="e">
        <f t="shared" si="2"/>
        <v>#DIV/0!</v>
      </c>
      <c r="H40" s="97" t="e">
        <f t="shared" si="3"/>
        <v>#DIV/0!</v>
      </c>
    </row>
    <row r="41" spans="1:8" s="16" customFormat="1" ht="18.75" customHeight="1" hidden="1">
      <c r="A41" s="50" t="s">
        <v>77</v>
      </c>
      <c r="B41" s="45" t="s">
        <v>41</v>
      </c>
      <c r="C41" s="50"/>
      <c r="D41" s="83">
        <f>D42</f>
        <v>0</v>
      </c>
      <c r="E41" s="83">
        <f>E42</f>
        <v>0</v>
      </c>
      <c r="F41" s="83">
        <f>F42</f>
        <v>0</v>
      </c>
      <c r="G41" s="84" t="e">
        <f t="shared" si="2"/>
        <v>#DIV/0!</v>
      </c>
      <c r="H41" s="97" t="e">
        <f t="shared" si="3"/>
        <v>#DIV/0!</v>
      </c>
    </row>
    <row r="42" spans="1:8" s="16" customFormat="1" ht="27" customHeight="1" hidden="1">
      <c r="A42" s="150" t="s">
        <v>78</v>
      </c>
      <c r="B42" s="68" t="s">
        <v>127</v>
      </c>
      <c r="C42" s="153"/>
      <c r="D42" s="32">
        <v>0</v>
      </c>
      <c r="E42" s="32">
        <v>0</v>
      </c>
      <c r="F42" s="32">
        <v>0</v>
      </c>
      <c r="G42" s="84" t="e">
        <f t="shared" si="2"/>
        <v>#DIV/0!</v>
      </c>
      <c r="H42" s="97" t="e">
        <f t="shared" si="3"/>
        <v>#DIV/0!</v>
      </c>
    </row>
    <row r="43" spans="1:8" s="16" customFormat="1" ht="32.25" customHeight="1" hidden="1">
      <c r="A43" s="85"/>
      <c r="B43" s="61" t="s">
        <v>127</v>
      </c>
      <c r="C43" s="85" t="s">
        <v>287</v>
      </c>
      <c r="D43" s="86">
        <v>0</v>
      </c>
      <c r="E43" s="86">
        <v>0</v>
      </c>
      <c r="F43" s="86">
        <v>0</v>
      </c>
      <c r="G43" s="84" t="e">
        <f t="shared" si="2"/>
        <v>#DIV/0!</v>
      </c>
      <c r="H43" s="97" t="e">
        <f t="shared" si="3"/>
        <v>#DIV/0!</v>
      </c>
    </row>
    <row r="44" spans="1:8" ht="25.5">
      <c r="A44" s="50" t="s">
        <v>79</v>
      </c>
      <c r="B44" s="45" t="s">
        <v>42</v>
      </c>
      <c r="C44" s="50"/>
      <c r="D44" s="83">
        <f>D45</f>
        <v>176</v>
      </c>
      <c r="E44" s="83">
        <f>E45</f>
        <v>65</v>
      </c>
      <c r="F44" s="83">
        <f>F45</f>
        <v>51</v>
      </c>
      <c r="G44" s="84">
        <f t="shared" si="2"/>
        <v>0.2897727272727273</v>
      </c>
      <c r="H44" s="97">
        <f t="shared" si="3"/>
        <v>0.7846153846153846</v>
      </c>
    </row>
    <row r="45" spans="1:8" ht="12.75">
      <c r="A45" s="153" t="s">
        <v>45</v>
      </c>
      <c r="B45" s="145" t="s">
        <v>46</v>
      </c>
      <c r="C45" s="153"/>
      <c r="D45" s="32">
        <f>D46+D47+D49+D48</f>
        <v>176</v>
      </c>
      <c r="E45" s="32">
        <f>E46+E47+E49+E48</f>
        <v>65</v>
      </c>
      <c r="F45" s="32">
        <f>F46+F47+F49+F48</f>
        <v>51</v>
      </c>
      <c r="G45" s="84">
        <f t="shared" si="2"/>
        <v>0.2897727272727273</v>
      </c>
      <c r="H45" s="97">
        <f t="shared" si="3"/>
        <v>0.7846153846153846</v>
      </c>
    </row>
    <row r="46" spans="1:8" s="16" customFormat="1" ht="12.75">
      <c r="A46" s="85"/>
      <c r="B46" s="58" t="s">
        <v>181</v>
      </c>
      <c r="C46" s="85" t="s">
        <v>263</v>
      </c>
      <c r="D46" s="86">
        <v>96</v>
      </c>
      <c r="E46" s="86">
        <v>30</v>
      </c>
      <c r="F46" s="86">
        <v>16</v>
      </c>
      <c r="G46" s="84">
        <f t="shared" si="2"/>
        <v>0.16666666666666666</v>
      </c>
      <c r="H46" s="97">
        <f t="shared" si="3"/>
        <v>0.5333333333333333</v>
      </c>
    </row>
    <row r="47" spans="1:8" s="16" customFormat="1" ht="20.25" customHeight="1">
      <c r="A47" s="85"/>
      <c r="B47" s="58" t="s">
        <v>268</v>
      </c>
      <c r="C47" s="85" t="s">
        <v>264</v>
      </c>
      <c r="D47" s="86">
        <v>20</v>
      </c>
      <c r="E47" s="86">
        <v>0</v>
      </c>
      <c r="F47" s="86">
        <v>0</v>
      </c>
      <c r="G47" s="84">
        <f t="shared" si="2"/>
        <v>0</v>
      </c>
      <c r="H47" s="97">
        <v>0</v>
      </c>
    </row>
    <row r="48" spans="1:8" s="16" customFormat="1" ht="20.25" customHeight="1">
      <c r="A48" s="85"/>
      <c r="B48" s="58" t="s">
        <v>384</v>
      </c>
      <c r="C48" s="85" t="s">
        <v>383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28.5" customHeight="1">
      <c r="A49" s="85"/>
      <c r="B49" s="58" t="s">
        <v>183</v>
      </c>
      <c r="C49" s="85" t="s">
        <v>269</v>
      </c>
      <c r="D49" s="86">
        <v>50</v>
      </c>
      <c r="E49" s="86">
        <v>35</v>
      </c>
      <c r="F49" s="86">
        <v>35</v>
      </c>
      <c r="G49" s="84">
        <f t="shared" si="2"/>
        <v>0.7</v>
      </c>
      <c r="H49" s="97">
        <f t="shared" si="3"/>
        <v>1</v>
      </c>
    </row>
    <row r="50" spans="1:8" s="16" customFormat="1" ht="20.25" customHeight="1" hidden="1">
      <c r="A50" s="85"/>
      <c r="B50" s="58"/>
      <c r="C50" s="85"/>
      <c r="D50" s="86"/>
      <c r="E50" s="86"/>
      <c r="F50" s="86"/>
      <c r="G50" s="84" t="e">
        <f t="shared" si="2"/>
        <v>#DIV/0!</v>
      </c>
      <c r="H50" s="97" t="e">
        <f t="shared" si="3"/>
        <v>#DIV/0!</v>
      </c>
    </row>
    <row r="51" spans="1:8" ht="18.75" customHeight="1">
      <c r="A51" s="50" t="s">
        <v>130</v>
      </c>
      <c r="B51" s="45" t="s">
        <v>128</v>
      </c>
      <c r="C51" s="50"/>
      <c r="D51" s="83">
        <f>D53</f>
        <v>1</v>
      </c>
      <c r="E51" s="83">
        <f>E53</f>
        <v>1</v>
      </c>
      <c r="F51" s="83">
        <f>F53</f>
        <v>0</v>
      </c>
      <c r="G51" s="84">
        <f t="shared" si="2"/>
        <v>0</v>
      </c>
      <c r="H51" s="97">
        <f t="shared" si="3"/>
        <v>0</v>
      </c>
    </row>
    <row r="52" spans="1:8" ht="35.25" customHeight="1">
      <c r="A52" s="153" t="s">
        <v>124</v>
      </c>
      <c r="B52" s="145" t="s">
        <v>131</v>
      </c>
      <c r="C52" s="153"/>
      <c r="D52" s="32">
        <f>D53</f>
        <v>1</v>
      </c>
      <c r="E52" s="32">
        <f>E53</f>
        <v>1</v>
      </c>
      <c r="F52" s="32">
        <f>F53</f>
        <v>0</v>
      </c>
      <c r="G52" s="84">
        <f t="shared" si="2"/>
        <v>0</v>
      </c>
      <c r="H52" s="97">
        <f t="shared" si="3"/>
        <v>0</v>
      </c>
    </row>
    <row r="53" spans="1:8" s="16" customFormat="1" ht="31.5" customHeight="1">
      <c r="A53" s="53"/>
      <c r="B53" s="58" t="s">
        <v>277</v>
      </c>
      <c r="C53" s="85" t="s">
        <v>270</v>
      </c>
      <c r="D53" s="86">
        <v>1</v>
      </c>
      <c r="E53" s="86">
        <v>1</v>
      </c>
      <c r="F53" s="86">
        <v>0</v>
      </c>
      <c r="G53" s="84">
        <f t="shared" si="2"/>
        <v>0</v>
      </c>
      <c r="H53" s="97">
        <f t="shared" si="3"/>
        <v>0</v>
      </c>
    </row>
    <row r="54" spans="1:8" ht="12.75" hidden="1">
      <c r="A54" s="50" t="s">
        <v>47</v>
      </c>
      <c r="B54" s="45" t="s">
        <v>48</v>
      </c>
      <c r="C54" s="50"/>
      <c r="D54" s="83">
        <f aca="true" t="shared" si="5" ref="D54:F55">D55</f>
        <v>0</v>
      </c>
      <c r="E54" s="83">
        <f t="shared" si="5"/>
        <v>0</v>
      </c>
      <c r="F54" s="83">
        <f t="shared" si="5"/>
        <v>0</v>
      </c>
      <c r="G54" s="84" t="e">
        <f t="shared" si="2"/>
        <v>#DIV/0!</v>
      </c>
      <c r="H54" s="97" t="e">
        <f t="shared" si="3"/>
        <v>#DIV/0!</v>
      </c>
    </row>
    <row r="55" spans="1:8" ht="12.75" hidden="1">
      <c r="A55" s="153" t="s">
        <v>52</v>
      </c>
      <c r="B55" s="145" t="s">
        <v>53</v>
      </c>
      <c r="C55" s="153"/>
      <c r="D55" s="32">
        <f t="shared" si="5"/>
        <v>0</v>
      </c>
      <c r="E55" s="32">
        <f t="shared" si="5"/>
        <v>0</v>
      </c>
      <c r="F55" s="32">
        <f t="shared" si="5"/>
        <v>0</v>
      </c>
      <c r="G55" s="84" t="e">
        <f t="shared" si="2"/>
        <v>#DIV/0!</v>
      </c>
      <c r="H55" s="97" t="e">
        <f t="shared" si="3"/>
        <v>#DIV/0!</v>
      </c>
    </row>
    <row r="56" spans="1:8" s="16" customFormat="1" ht="27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97" t="e">
        <f t="shared" si="3"/>
        <v>#DIV/0!</v>
      </c>
    </row>
    <row r="57" spans="1:8" ht="15.75" customHeight="1">
      <c r="A57" s="50">
        <v>1000</v>
      </c>
      <c r="B57" s="45" t="s">
        <v>62</v>
      </c>
      <c r="C57" s="50"/>
      <c r="D57" s="83">
        <f>D58</f>
        <v>60</v>
      </c>
      <c r="E57" s="83">
        <f>E58</f>
        <v>15</v>
      </c>
      <c r="F57" s="83">
        <f>F58</f>
        <v>3</v>
      </c>
      <c r="G57" s="84">
        <f t="shared" si="2"/>
        <v>0.05</v>
      </c>
      <c r="H57" s="97">
        <f t="shared" si="3"/>
        <v>0.2</v>
      </c>
    </row>
    <row r="58" spans="1:8" ht="12.75">
      <c r="A58" s="153" t="s">
        <v>63</v>
      </c>
      <c r="B58" s="145" t="s">
        <v>186</v>
      </c>
      <c r="C58" s="153" t="s">
        <v>63</v>
      </c>
      <c r="D58" s="32">
        <v>60</v>
      </c>
      <c r="E58" s="32">
        <v>15</v>
      </c>
      <c r="F58" s="32">
        <v>3</v>
      </c>
      <c r="G58" s="84">
        <f t="shared" si="2"/>
        <v>0.05</v>
      </c>
      <c r="H58" s="97">
        <f t="shared" si="3"/>
        <v>0.2</v>
      </c>
    </row>
    <row r="59" spans="1:8" ht="12.75">
      <c r="A59" s="50"/>
      <c r="B59" s="45" t="s">
        <v>101</v>
      </c>
      <c r="C59" s="50"/>
      <c r="D59" s="32">
        <f>D60</f>
        <v>1755.9</v>
      </c>
      <c r="E59" s="32">
        <f>E60</f>
        <v>1205.5</v>
      </c>
      <c r="F59" s="32">
        <f>F60</f>
        <v>1000</v>
      </c>
      <c r="G59" s="84">
        <f t="shared" si="2"/>
        <v>0.5695085141522865</v>
      </c>
      <c r="H59" s="97">
        <f t="shared" si="3"/>
        <v>0.8295313148071339</v>
      </c>
    </row>
    <row r="60" spans="1:8" s="16" customFormat="1" ht="25.5">
      <c r="A60" s="85"/>
      <c r="B60" s="58" t="s">
        <v>102</v>
      </c>
      <c r="C60" s="85" t="s">
        <v>204</v>
      </c>
      <c r="D60" s="86">
        <v>1755.9</v>
      </c>
      <c r="E60" s="86">
        <v>1205.5</v>
      </c>
      <c r="F60" s="86">
        <v>1000</v>
      </c>
      <c r="G60" s="84">
        <f t="shared" si="2"/>
        <v>0.5695085141522865</v>
      </c>
      <c r="H60" s="97">
        <f t="shared" si="3"/>
        <v>0.8295313148071339</v>
      </c>
    </row>
    <row r="61" spans="1:8" ht="18" customHeight="1">
      <c r="A61" s="153"/>
      <c r="B61" s="69" t="s">
        <v>69</v>
      </c>
      <c r="C61" s="87"/>
      <c r="D61" s="88">
        <f>D31+D36+D38+D44+D53+D54+D57+D59+D41</f>
        <v>3902.7000000000003</v>
      </c>
      <c r="E61" s="88">
        <f>E31+E36+E38+E44+E53+E54+E57+E59+E41</f>
        <v>1873.4</v>
      </c>
      <c r="F61" s="88">
        <f>F31+F36+F38+F44+F53+F54+F57+F59+F41</f>
        <v>1303.6</v>
      </c>
      <c r="G61" s="84">
        <f t="shared" si="2"/>
        <v>0.3340251620672867</v>
      </c>
      <c r="H61" s="97">
        <f t="shared" si="3"/>
        <v>0.6958471228781893</v>
      </c>
    </row>
    <row r="62" spans="1:8" ht="12.75">
      <c r="A62" s="154"/>
      <c r="B62" s="145" t="s">
        <v>84</v>
      </c>
      <c r="C62" s="153"/>
      <c r="D62" s="90">
        <f>D59</f>
        <v>1755.9</v>
      </c>
      <c r="E62" s="90">
        <f>E59</f>
        <v>1205.5</v>
      </c>
      <c r="F62" s="90">
        <f>F59</f>
        <v>1000</v>
      </c>
      <c r="G62" s="84">
        <f t="shared" si="2"/>
        <v>0.5695085141522865</v>
      </c>
      <c r="H62" s="97">
        <f t="shared" si="3"/>
        <v>0.8295313148071339</v>
      </c>
    </row>
    <row r="63" ht="12.75">
      <c r="A63" s="37"/>
    </row>
    <row r="64" ht="12.75">
      <c r="A64" s="37"/>
    </row>
    <row r="65" spans="1:6" ht="15">
      <c r="A65" s="37"/>
      <c r="B65" s="38" t="s">
        <v>94</v>
      </c>
      <c r="C65" s="39"/>
      <c r="F65" s="36">
        <v>1079.3</v>
      </c>
    </row>
    <row r="66" spans="1:3" ht="15">
      <c r="A66" s="37"/>
      <c r="B66" s="38"/>
      <c r="C66" s="39"/>
    </row>
    <row r="67" spans="1:3" ht="15">
      <c r="A67" s="37"/>
      <c r="B67" s="38" t="s">
        <v>85</v>
      </c>
      <c r="C67" s="39"/>
    </row>
    <row r="68" spans="1:3" ht="15">
      <c r="A68" s="37"/>
      <c r="B68" s="38" t="s">
        <v>86</v>
      </c>
      <c r="C68" s="39"/>
    </row>
    <row r="69" spans="1:3" ht="15">
      <c r="A69" s="37"/>
      <c r="B69" s="38"/>
      <c r="C69" s="39"/>
    </row>
    <row r="70" spans="1:3" ht="15">
      <c r="A70" s="37"/>
      <c r="B70" s="38" t="s">
        <v>87</v>
      </c>
      <c r="C70" s="39"/>
    </row>
    <row r="71" spans="1:3" ht="15">
      <c r="A71" s="37"/>
      <c r="B71" s="38" t="s">
        <v>88</v>
      </c>
      <c r="C71" s="39"/>
    </row>
    <row r="72" spans="1:3" ht="15">
      <c r="A72" s="37"/>
      <c r="B72" s="38"/>
      <c r="C72" s="39"/>
    </row>
    <row r="73" spans="1:3" ht="15">
      <c r="A73" s="37"/>
      <c r="B73" s="38" t="s">
        <v>89</v>
      </c>
      <c r="C73" s="39"/>
    </row>
    <row r="74" spans="1:3" ht="15">
      <c r="A74" s="37"/>
      <c r="B74" s="38" t="s">
        <v>90</v>
      </c>
      <c r="C74" s="39"/>
    </row>
    <row r="75" spans="1:3" ht="15">
      <c r="A75" s="37"/>
      <c r="B75" s="38"/>
      <c r="C75" s="39"/>
    </row>
    <row r="76" spans="1:3" ht="15">
      <c r="A76" s="37"/>
      <c r="B76" s="38" t="s">
        <v>91</v>
      </c>
      <c r="C76" s="39"/>
    </row>
    <row r="77" spans="1:3" ht="15">
      <c r="A77" s="37"/>
      <c r="B77" s="38" t="s">
        <v>92</v>
      </c>
      <c r="C77" s="39"/>
    </row>
    <row r="78" ht="12.75">
      <c r="A78" s="37"/>
    </row>
    <row r="79" ht="12.75">
      <c r="A79" s="37"/>
    </row>
    <row r="80" spans="1:8" ht="15">
      <c r="A80" s="37"/>
      <c r="B80" s="38" t="s">
        <v>93</v>
      </c>
      <c r="C80" s="39"/>
      <c r="F80" s="43">
        <f>F65+F26-F61</f>
        <v>231.5</v>
      </c>
      <c r="H80" s="43"/>
    </row>
    <row r="81" ht="12.75">
      <c r="A81" s="37"/>
    </row>
    <row r="82" ht="12.75">
      <c r="A82" s="37"/>
    </row>
    <row r="83" spans="1:3" ht="15">
      <c r="A83" s="37"/>
      <c r="B83" s="38" t="s">
        <v>95</v>
      </c>
      <c r="C83" s="39"/>
    </row>
    <row r="84" spans="1:3" ht="15">
      <c r="A84" s="37"/>
      <c r="B84" s="38" t="s">
        <v>96</v>
      </c>
      <c r="C84" s="39"/>
    </row>
    <row r="85" spans="1:3" ht="15">
      <c r="A85" s="37"/>
      <c r="B85" s="38" t="s">
        <v>97</v>
      </c>
      <c r="C85" s="39"/>
    </row>
    <row r="86" ht="12.75">
      <c r="A86" s="37"/>
    </row>
    <row r="87" ht="12.75">
      <c r="A87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customWidth="1"/>
    <col min="4" max="7" width="9.57421875" style="36" customWidth="1"/>
    <col min="8" max="8" width="11.57421875" style="36" customWidth="1"/>
    <col min="9" max="16384" width="9.140625" style="1" customWidth="1"/>
  </cols>
  <sheetData>
    <row r="1" spans="1:8" s="5" customFormat="1" ht="53.25" customHeight="1">
      <c r="A1" s="159" t="s">
        <v>392</v>
      </c>
      <c r="B1" s="159"/>
      <c r="C1" s="159"/>
      <c r="D1" s="159"/>
      <c r="E1" s="159"/>
      <c r="F1" s="159"/>
      <c r="G1" s="159"/>
      <c r="H1" s="159"/>
    </row>
    <row r="2" spans="1:8" ht="12.75" customHeight="1">
      <c r="A2" s="40"/>
      <c r="B2" s="192" t="s">
        <v>3</v>
      </c>
      <c r="C2" s="95"/>
      <c r="D2" s="186" t="s">
        <v>4</v>
      </c>
      <c r="E2" s="157" t="s">
        <v>368</v>
      </c>
      <c r="F2" s="186" t="s">
        <v>5</v>
      </c>
      <c r="G2" s="186" t="s">
        <v>149</v>
      </c>
      <c r="H2" s="157" t="s">
        <v>369</v>
      </c>
    </row>
    <row r="3" spans="1:8" ht="18.75" customHeight="1">
      <c r="A3" s="149"/>
      <c r="B3" s="193"/>
      <c r="C3" s="96"/>
      <c r="D3" s="187"/>
      <c r="E3" s="158"/>
      <c r="F3" s="187"/>
      <c r="G3" s="190"/>
      <c r="H3" s="158"/>
    </row>
    <row r="4" spans="1:8" ht="36" customHeight="1">
      <c r="A4" s="149"/>
      <c r="B4" s="146" t="s">
        <v>83</v>
      </c>
      <c r="C4" s="152"/>
      <c r="D4" s="147">
        <f>D5+D6+D7+D8+D9+D10+D11+D12+D13+D14+D15+D16+D17+D18+D19</f>
        <v>3782.9</v>
      </c>
      <c r="E4" s="147">
        <f>E5+E6+E7+E8+E9+E10+E11+E12+E13+E14+E15+E16+E17+E18+E19</f>
        <v>672</v>
      </c>
      <c r="F4" s="147">
        <f>F5+F6+F7+F8+F9+F10+F11+F12+F13+F14+F15+F16+F17+F18+F19</f>
        <v>695</v>
      </c>
      <c r="G4" s="35">
        <f>F4/D4</f>
        <v>0.18372148351793596</v>
      </c>
      <c r="H4" s="35">
        <f>F4/E4</f>
        <v>1.0342261904761905</v>
      </c>
    </row>
    <row r="5" spans="1:8" ht="18.75" customHeight="1">
      <c r="A5" s="149"/>
      <c r="B5" s="145" t="s">
        <v>7</v>
      </c>
      <c r="C5" s="153"/>
      <c r="D5" s="32">
        <v>120</v>
      </c>
      <c r="E5" s="32">
        <v>20</v>
      </c>
      <c r="F5" s="32">
        <v>23.3</v>
      </c>
      <c r="G5" s="35">
        <f aca="true" t="shared" si="0" ref="G5:G27">F5/D5</f>
        <v>0.19416666666666668</v>
      </c>
      <c r="H5" s="35">
        <f aca="true" t="shared" si="1" ref="H5:H27">F5/E5</f>
        <v>1.165</v>
      </c>
    </row>
    <row r="6" spans="1:8" ht="18.75" customHeight="1">
      <c r="A6" s="149"/>
      <c r="B6" s="145" t="s">
        <v>302</v>
      </c>
      <c r="C6" s="153"/>
      <c r="D6" s="32">
        <v>1042.9</v>
      </c>
      <c r="E6" s="32">
        <v>260</v>
      </c>
      <c r="F6" s="32">
        <v>168.4</v>
      </c>
      <c r="G6" s="35">
        <f t="shared" si="0"/>
        <v>0.1614728161856362</v>
      </c>
      <c r="H6" s="35">
        <f t="shared" si="1"/>
        <v>0.6476923076923077</v>
      </c>
    </row>
    <row r="7" spans="1:8" ht="16.5" customHeight="1">
      <c r="A7" s="149"/>
      <c r="B7" s="145" t="s">
        <v>9</v>
      </c>
      <c r="C7" s="153"/>
      <c r="D7" s="32">
        <v>270</v>
      </c>
      <c r="E7" s="32">
        <v>40</v>
      </c>
      <c r="F7" s="32">
        <v>63.7</v>
      </c>
      <c r="G7" s="35">
        <f t="shared" si="0"/>
        <v>0.23592592592592593</v>
      </c>
      <c r="H7" s="35">
        <f t="shared" si="1"/>
        <v>1.5925</v>
      </c>
    </row>
    <row r="8" spans="1:8" ht="18" customHeight="1">
      <c r="A8" s="149"/>
      <c r="B8" s="145" t="s">
        <v>10</v>
      </c>
      <c r="C8" s="153"/>
      <c r="D8" s="32">
        <v>140</v>
      </c>
      <c r="E8" s="32">
        <v>10</v>
      </c>
      <c r="F8" s="32">
        <v>6.5</v>
      </c>
      <c r="G8" s="35">
        <f t="shared" si="0"/>
        <v>0.04642857142857143</v>
      </c>
      <c r="H8" s="35">
        <f t="shared" si="1"/>
        <v>0.65</v>
      </c>
    </row>
    <row r="9" spans="1:8" ht="17.25" customHeight="1">
      <c r="A9" s="149"/>
      <c r="B9" s="145" t="s">
        <v>11</v>
      </c>
      <c r="C9" s="153"/>
      <c r="D9" s="32">
        <v>2200</v>
      </c>
      <c r="E9" s="32">
        <v>340</v>
      </c>
      <c r="F9" s="32">
        <v>423.6</v>
      </c>
      <c r="G9" s="35">
        <f t="shared" si="0"/>
        <v>0.19254545454545455</v>
      </c>
      <c r="H9" s="35">
        <f t="shared" si="1"/>
        <v>1.2458823529411764</v>
      </c>
    </row>
    <row r="10" spans="1:8" ht="14.25" customHeight="1">
      <c r="A10" s="149"/>
      <c r="B10" s="145" t="s">
        <v>108</v>
      </c>
      <c r="C10" s="153"/>
      <c r="D10" s="32">
        <v>10</v>
      </c>
      <c r="E10" s="32">
        <v>2</v>
      </c>
      <c r="F10" s="32">
        <v>9.5</v>
      </c>
      <c r="G10" s="35">
        <f t="shared" si="0"/>
        <v>0.95</v>
      </c>
      <c r="H10" s="35">
        <f t="shared" si="1"/>
        <v>4.75</v>
      </c>
    </row>
    <row r="11" spans="1:8" ht="27.75" customHeight="1">
      <c r="A11" s="149"/>
      <c r="B11" s="145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9"/>
      <c r="B12" s="145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7.25" customHeight="1">
      <c r="A13" s="149"/>
      <c r="B13" s="145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9"/>
      <c r="B14" s="145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9"/>
      <c r="B16" s="145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9"/>
      <c r="B17" s="145" t="s">
        <v>20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8.75" customHeight="1">
      <c r="A18" s="149"/>
      <c r="B18" s="145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9"/>
      <c r="B19" s="145" t="s">
        <v>23</v>
      </c>
      <c r="C19" s="153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9"/>
      <c r="B20" s="45" t="s">
        <v>82</v>
      </c>
      <c r="C20" s="50"/>
      <c r="D20" s="32">
        <f>D21+D22+D23+D24+D25</f>
        <v>1010.8</v>
      </c>
      <c r="E20" s="32">
        <f>E21+E22+E23+E24+E25</f>
        <v>252.70000000000002</v>
      </c>
      <c r="F20" s="32">
        <f>F21+F22+F23+F24+F25</f>
        <v>30.3</v>
      </c>
      <c r="G20" s="35">
        <f t="shared" si="0"/>
        <v>0.02997625643055006</v>
      </c>
      <c r="H20" s="35">
        <f t="shared" si="1"/>
        <v>0.11990502572220023</v>
      </c>
    </row>
    <row r="21" spans="1:8" ht="15">
      <c r="A21" s="149"/>
      <c r="B21" s="145" t="s">
        <v>25</v>
      </c>
      <c r="C21" s="153"/>
      <c r="D21" s="32">
        <v>130.4</v>
      </c>
      <c r="E21" s="32">
        <v>32.6</v>
      </c>
      <c r="F21" s="32">
        <v>18.8</v>
      </c>
      <c r="G21" s="35">
        <f t="shared" si="0"/>
        <v>0.1441717791411043</v>
      </c>
      <c r="H21" s="35">
        <f t="shared" si="1"/>
        <v>0.5766871165644172</v>
      </c>
    </row>
    <row r="22" spans="1:8" ht="18.75" customHeight="1">
      <c r="A22" s="149"/>
      <c r="B22" s="145" t="s">
        <v>103</v>
      </c>
      <c r="C22" s="153"/>
      <c r="D22" s="32">
        <v>161</v>
      </c>
      <c r="E22" s="32">
        <v>40.3</v>
      </c>
      <c r="F22" s="32">
        <v>11.5</v>
      </c>
      <c r="G22" s="35">
        <f t="shared" si="0"/>
        <v>0.07142857142857142</v>
      </c>
      <c r="H22" s="35">
        <f t="shared" si="1"/>
        <v>0.2853598014888338</v>
      </c>
    </row>
    <row r="23" spans="1:8" ht="29.25" customHeight="1">
      <c r="A23" s="149"/>
      <c r="B23" s="145" t="s">
        <v>68</v>
      </c>
      <c r="C23" s="153"/>
      <c r="D23" s="32">
        <v>719.4</v>
      </c>
      <c r="E23" s="32">
        <v>179.8</v>
      </c>
      <c r="F23" s="32">
        <v>0</v>
      </c>
      <c r="G23" s="35">
        <v>0</v>
      </c>
      <c r="H23" s="35">
        <f t="shared" si="1"/>
        <v>0</v>
      </c>
    </row>
    <row r="24" spans="1:8" ht="42.75" customHeight="1">
      <c r="A24" s="149"/>
      <c r="B24" s="145" t="s">
        <v>28</v>
      </c>
      <c r="C24" s="15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9"/>
      <c r="B25" s="80" t="s">
        <v>157</v>
      </c>
      <c r="C25" s="81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9"/>
      <c r="B26" s="47" t="s">
        <v>29</v>
      </c>
      <c r="C26" s="82"/>
      <c r="D26" s="147">
        <f>D4+D20</f>
        <v>4793.7</v>
      </c>
      <c r="E26" s="147">
        <f>E4+E20</f>
        <v>924.7</v>
      </c>
      <c r="F26" s="147">
        <f>F4+F20</f>
        <v>725.3</v>
      </c>
      <c r="G26" s="35">
        <f t="shared" si="0"/>
        <v>0.15130275152804723</v>
      </c>
      <c r="H26" s="35">
        <f t="shared" si="1"/>
        <v>0.7843624959446306</v>
      </c>
    </row>
    <row r="27" spans="1:8" ht="15.75" customHeight="1">
      <c r="A27" s="149"/>
      <c r="B27" s="145" t="s">
        <v>109</v>
      </c>
      <c r="C27" s="153"/>
      <c r="D27" s="32">
        <f>D4</f>
        <v>3782.9</v>
      </c>
      <c r="E27" s="32">
        <f>E4</f>
        <v>672</v>
      </c>
      <c r="F27" s="32">
        <f>F4</f>
        <v>695</v>
      </c>
      <c r="G27" s="35">
        <f t="shared" si="0"/>
        <v>0.18372148351793596</v>
      </c>
      <c r="H27" s="35">
        <f t="shared" si="1"/>
        <v>1.0342261904761905</v>
      </c>
    </row>
    <row r="28" spans="1:8" ht="12.75">
      <c r="A28" s="165"/>
      <c r="B28" s="188"/>
      <c r="C28" s="188"/>
      <c r="D28" s="188"/>
      <c r="E28" s="188"/>
      <c r="F28" s="188"/>
      <c r="G28" s="188"/>
      <c r="H28" s="189"/>
    </row>
    <row r="29" spans="1:8" ht="15" customHeight="1">
      <c r="A29" s="191" t="s">
        <v>161</v>
      </c>
      <c r="B29" s="164" t="s">
        <v>30</v>
      </c>
      <c r="C29" s="155" t="s">
        <v>200</v>
      </c>
      <c r="D29" s="161" t="s">
        <v>4</v>
      </c>
      <c r="E29" s="157" t="s">
        <v>368</v>
      </c>
      <c r="F29" s="157" t="s">
        <v>5</v>
      </c>
      <c r="G29" s="186" t="s">
        <v>149</v>
      </c>
      <c r="H29" s="157" t="s">
        <v>369</v>
      </c>
    </row>
    <row r="30" spans="1:8" ht="20.25" customHeight="1">
      <c r="A30" s="191"/>
      <c r="B30" s="164"/>
      <c r="C30" s="156"/>
      <c r="D30" s="161"/>
      <c r="E30" s="158"/>
      <c r="F30" s="158"/>
      <c r="G30" s="190"/>
      <c r="H30" s="158"/>
    </row>
    <row r="31" spans="1:8" ht="27.75" customHeight="1">
      <c r="A31" s="50" t="s">
        <v>70</v>
      </c>
      <c r="B31" s="45" t="s">
        <v>31</v>
      </c>
      <c r="C31" s="50"/>
      <c r="D31" s="83">
        <f>D32+D33+D34</f>
        <v>2694.5</v>
      </c>
      <c r="E31" s="83">
        <f>E32+E33+E34</f>
        <v>762.4000000000001</v>
      </c>
      <c r="F31" s="83">
        <f>F32+F33+F34</f>
        <v>452.3</v>
      </c>
      <c r="G31" s="84">
        <f>F31/D31</f>
        <v>0.1678604564854333</v>
      </c>
      <c r="H31" s="97">
        <f>F31/E31</f>
        <v>0.5932581322140608</v>
      </c>
    </row>
    <row r="32" spans="1:8" ht="71.25" customHeight="1">
      <c r="A32" s="153" t="s">
        <v>73</v>
      </c>
      <c r="B32" s="145" t="s">
        <v>165</v>
      </c>
      <c r="C32" s="153" t="s">
        <v>73</v>
      </c>
      <c r="D32" s="32">
        <v>2679.3</v>
      </c>
      <c r="E32" s="32">
        <v>752.2</v>
      </c>
      <c r="F32" s="32">
        <v>452.3</v>
      </c>
      <c r="G32" s="84">
        <f aca="true" t="shared" si="2" ref="G32:G61">F32/D32</f>
        <v>0.1688127495987758</v>
      </c>
      <c r="H32" s="97">
        <f aca="true" t="shared" si="3" ref="H32:H61">F32/E32</f>
        <v>0.6013028449880351</v>
      </c>
    </row>
    <row r="33" spans="1:8" ht="19.5" customHeight="1">
      <c r="A33" s="153" t="s">
        <v>75</v>
      </c>
      <c r="B33" s="145" t="s">
        <v>36</v>
      </c>
      <c r="C33" s="153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97">
        <f t="shared" si="3"/>
        <v>0</v>
      </c>
    </row>
    <row r="34" spans="1:8" ht="23.25" customHeight="1">
      <c r="A34" s="153" t="s">
        <v>132</v>
      </c>
      <c r="B34" s="145" t="s">
        <v>129</v>
      </c>
      <c r="C34" s="153"/>
      <c r="D34" s="32">
        <f>D35</f>
        <v>5.2</v>
      </c>
      <c r="E34" s="32">
        <f>E35</f>
        <v>5.2</v>
      </c>
      <c r="F34" s="32">
        <f>F35</f>
        <v>0</v>
      </c>
      <c r="G34" s="84">
        <f t="shared" si="2"/>
        <v>0</v>
      </c>
      <c r="H34" s="97">
        <f t="shared" si="3"/>
        <v>0</v>
      </c>
    </row>
    <row r="35" spans="1:8" s="16" customFormat="1" ht="26.25" customHeight="1">
      <c r="A35" s="85"/>
      <c r="B35" s="58" t="s">
        <v>217</v>
      </c>
      <c r="C35" s="85" t="s">
        <v>218</v>
      </c>
      <c r="D35" s="86">
        <v>5.2</v>
      </c>
      <c r="E35" s="86">
        <v>5.2</v>
      </c>
      <c r="F35" s="86">
        <v>0</v>
      </c>
      <c r="G35" s="84">
        <f t="shared" si="2"/>
        <v>0</v>
      </c>
      <c r="H35" s="97">
        <f t="shared" si="3"/>
        <v>0</v>
      </c>
    </row>
    <row r="36" spans="1:8" ht="18.75" customHeight="1">
      <c r="A36" s="50" t="s">
        <v>112</v>
      </c>
      <c r="B36" s="45" t="s">
        <v>105</v>
      </c>
      <c r="C36" s="50"/>
      <c r="D36" s="83">
        <f>D37</f>
        <v>161</v>
      </c>
      <c r="E36" s="83">
        <f>E37</f>
        <v>144.9</v>
      </c>
      <c r="F36" s="83">
        <f>F37</f>
        <v>11.6</v>
      </c>
      <c r="G36" s="84">
        <f t="shared" si="2"/>
        <v>0.07204968944099378</v>
      </c>
      <c r="H36" s="97">
        <f t="shared" si="3"/>
        <v>0.08005521048999309</v>
      </c>
    </row>
    <row r="37" spans="1:8" ht="48" customHeight="1">
      <c r="A37" s="153" t="s">
        <v>113</v>
      </c>
      <c r="B37" s="145" t="s">
        <v>171</v>
      </c>
      <c r="C37" s="153" t="s">
        <v>274</v>
      </c>
      <c r="D37" s="32">
        <v>161</v>
      </c>
      <c r="E37" s="32">
        <v>144.9</v>
      </c>
      <c r="F37" s="32">
        <v>11.6</v>
      </c>
      <c r="G37" s="84">
        <f t="shared" si="2"/>
        <v>0.07204968944099378</v>
      </c>
      <c r="H37" s="97">
        <f t="shared" si="3"/>
        <v>0.08005521048999309</v>
      </c>
    </row>
    <row r="38" spans="1:8" ht="30" customHeight="1" hidden="1">
      <c r="A38" s="50" t="s">
        <v>76</v>
      </c>
      <c r="B38" s="45" t="s">
        <v>39</v>
      </c>
      <c r="C38" s="50"/>
      <c r="D38" s="83">
        <f aca="true" t="shared" si="4" ref="D38:F39">D39</f>
        <v>0</v>
      </c>
      <c r="E38" s="83">
        <f t="shared" si="4"/>
        <v>0</v>
      </c>
      <c r="F38" s="83">
        <f t="shared" si="4"/>
        <v>0</v>
      </c>
      <c r="G38" s="84" t="e">
        <f t="shared" si="2"/>
        <v>#DIV/0!</v>
      </c>
      <c r="H38" s="97" t="e">
        <f t="shared" si="3"/>
        <v>#DIV/0!</v>
      </c>
    </row>
    <row r="39" spans="1:8" ht="18" customHeight="1" hidden="1">
      <c r="A39" s="153" t="s">
        <v>114</v>
      </c>
      <c r="B39" s="145" t="s">
        <v>107</v>
      </c>
      <c r="C39" s="153"/>
      <c r="D39" s="32">
        <f t="shared" si="4"/>
        <v>0</v>
      </c>
      <c r="E39" s="32">
        <f t="shared" si="4"/>
        <v>0</v>
      </c>
      <c r="F39" s="32">
        <f t="shared" si="4"/>
        <v>0</v>
      </c>
      <c r="G39" s="84" t="e">
        <f t="shared" si="2"/>
        <v>#DIV/0!</v>
      </c>
      <c r="H39" s="97" t="e">
        <f t="shared" si="3"/>
        <v>#DIV/0!</v>
      </c>
    </row>
    <row r="40" spans="1:8" ht="54.75" customHeight="1" hidden="1">
      <c r="A40" s="153"/>
      <c r="B40" s="145" t="s">
        <v>278</v>
      </c>
      <c r="C40" s="153" t="s">
        <v>279</v>
      </c>
      <c r="D40" s="32">
        <v>0</v>
      </c>
      <c r="E40" s="32">
        <v>0</v>
      </c>
      <c r="F40" s="32">
        <v>0</v>
      </c>
      <c r="G40" s="84" t="e">
        <f t="shared" si="2"/>
        <v>#DIV/0!</v>
      </c>
      <c r="H40" s="97" t="e">
        <f t="shared" si="3"/>
        <v>#DIV/0!</v>
      </c>
    </row>
    <row r="41" spans="1:8" ht="16.5" customHeight="1" hidden="1">
      <c r="A41" s="50" t="s">
        <v>77</v>
      </c>
      <c r="B41" s="45" t="s">
        <v>41</v>
      </c>
      <c r="C41" s="50"/>
      <c r="D41" s="83">
        <f aca="true" t="shared" si="5" ref="D41:F42">D42</f>
        <v>0</v>
      </c>
      <c r="E41" s="83">
        <f t="shared" si="5"/>
        <v>0</v>
      </c>
      <c r="F41" s="83">
        <f t="shared" si="5"/>
        <v>0</v>
      </c>
      <c r="G41" s="84" t="e">
        <f t="shared" si="2"/>
        <v>#DIV/0!</v>
      </c>
      <c r="H41" s="97" t="e">
        <f t="shared" si="3"/>
        <v>#DIV/0!</v>
      </c>
    </row>
    <row r="42" spans="1:8" ht="27.75" customHeight="1" hidden="1">
      <c r="A42" s="150" t="s">
        <v>78</v>
      </c>
      <c r="B42" s="68" t="s">
        <v>127</v>
      </c>
      <c r="C42" s="153"/>
      <c r="D42" s="32">
        <f t="shared" si="5"/>
        <v>0</v>
      </c>
      <c r="E42" s="32">
        <f t="shared" si="5"/>
        <v>0</v>
      </c>
      <c r="F42" s="32">
        <f t="shared" si="5"/>
        <v>0</v>
      </c>
      <c r="G42" s="84" t="e">
        <f t="shared" si="2"/>
        <v>#DIV/0!</v>
      </c>
      <c r="H42" s="97" t="e">
        <f t="shared" si="3"/>
        <v>#DIV/0!</v>
      </c>
    </row>
    <row r="43" spans="1:8" ht="27" customHeight="1" hidden="1">
      <c r="A43" s="85"/>
      <c r="B43" s="61" t="s">
        <v>127</v>
      </c>
      <c r="C43" s="85" t="s">
        <v>287</v>
      </c>
      <c r="D43" s="86">
        <f>0</f>
        <v>0</v>
      </c>
      <c r="E43" s="86">
        <f>0</f>
        <v>0</v>
      </c>
      <c r="F43" s="86">
        <f>0</f>
        <v>0</v>
      </c>
      <c r="G43" s="84" t="e">
        <f t="shared" si="2"/>
        <v>#DIV/0!</v>
      </c>
      <c r="H43" s="97" t="e">
        <f t="shared" si="3"/>
        <v>#DIV/0!</v>
      </c>
    </row>
    <row r="44" spans="1:8" ht="31.5" customHeight="1">
      <c r="A44" s="50" t="s">
        <v>79</v>
      </c>
      <c r="B44" s="45" t="s">
        <v>42</v>
      </c>
      <c r="C44" s="50"/>
      <c r="D44" s="83">
        <f>D45</f>
        <v>315</v>
      </c>
      <c r="E44" s="83">
        <f>E45</f>
        <v>90</v>
      </c>
      <c r="F44" s="83">
        <f>F45</f>
        <v>42.4</v>
      </c>
      <c r="G44" s="84">
        <f t="shared" si="2"/>
        <v>0.13460317460317459</v>
      </c>
      <c r="H44" s="97">
        <f t="shared" si="3"/>
        <v>0.4711111111111111</v>
      </c>
    </row>
    <row r="45" spans="1:8" ht="19.5" customHeight="1">
      <c r="A45" s="153" t="s">
        <v>45</v>
      </c>
      <c r="B45" s="145" t="s">
        <v>46</v>
      </c>
      <c r="C45" s="153"/>
      <c r="D45" s="32">
        <f>D46+D47+D49+D48</f>
        <v>315</v>
      </c>
      <c r="E45" s="32">
        <f>E46+E47+E49</f>
        <v>90</v>
      </c>
      <c r="F45" s="32">
        <f>F46+F47+F49</f>
        <v>42.4</v>
      </c>
      <c r="G45" s="84">
        <f t="shared" si="2"/>
        <v>0.13460317460317459</v>
      </c>
      <c r="H45" s="97">
        <f t="shared" si="3"/>
        <v>0.4711111111111111</v>
      </c>
    </row>
    <row r="46" spans="1:8" s="16" customFormat="1" ht="20.25" customHeight="1">
      <c r="A46" s="85"/>
      <c r="B46" s="58" t="s">
        <v>100</v>
      </c>
      <c r="C46" s="85" t="s">
        <v>263</v>
      </c>
      <c r="D46" s="86">
        <v>230</v>
      </c>
      <c r="E46" s="86">
        <v>60</v>
      </c>
      <c r="F46" s="86">
        <v>42.4</v>
      </c>
      <c r="G46" s="84">
        <f t="shared" si="2"/>
        <v>0.18434782608695652</v>
      </c>
      <c r="H46" s="97">
        <f t="shared" si="3"/>
        <v>0.7066666666666667</v>
      </c>
    </row>
    <row r="47" spans="1:8" s="16" customFormat="1" ht="16.5" customHeight="1">
      <c r="A47" s="85"/>
      <c r="B47" s="58" t="s">
        <v>268</v>
      </c>
      <c r="C47" s="85" t="s">
        <v>264</v>
      </c>
      <c r="D47" s="86">
        <v>25</v>
      </c>
      <c r="E47" s="86">
        <v>0</v>
      </c>
      <c r="F47" s="86">
        <f>0</f>
        <v>0</v>
      </c>
      <c r="G47" s="84">
        <f t="shared" si="2"/>
        <v>0</v>
      </c>
      <c r="H47" s="97">
        <v>0</v>
      </c>
    </row>
    <row r="48" spans="1:8" s="16" customFormat="1" ht="16.5" customHeight="1">
      <c r="A48" s="85"/>
      <c r="B48" s="58" t="s">
        <v>384</v>
      </c>
      <c r="C48" s="85" t="s">
        <v>383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97">
        <v>0</v>
      </c>
    </row>
    <row r="49" spans="1:8" s="16" customFormat="1" ht="30" customHeight="1">
      <c r="A49" s="85"/>
      <c r="B49" s="58" t="s">
        <v>183</v>
      </c>
      <c r="C49" s="85" t="s">
        <v>269</v>
      </c>
      <c r="D49" s="86">
        <v>50</v>
      </c>
      <c r="E49" s="86">
        <v>30</v>
      </c>
      <c r="F49" s="86">
        <v>0</v>
      </c>
      <c r="G49" s="84">
        <f t="shared" si="2"/>
        <v>0</v>
      </c>
      <c r="H49" s="97">
        <f t="shared" si="3"/>
        <v>0</v>
      </c>
    </row>
    <row r="50" spans="1:8" ht="18" customHeight="1">
      <c r="A50" s="41" t="s">
        <v>130</v>
      </c>
      <c r="B50" s="45" t="s">
        <v>128</v>
      </c>
      <c r="C50" s="50"/>
      <c r="D50" s="32">
        <f>D52</f>
        <v>1</v>
      </c>
      <c r="E50" s="32">
        <f>E52</f>
        <v>1</v>
      </c>
      <c r="F50" s="32">
        <f>F52</f>
        <v>0.3</v>
      </c>
      <c r="G50" s="84">
        <f t="shared" si="2"/>
        <v>0.3</v>
      </c>
      <c r="H50" s="97">
        <f t="shared" si="3"/>
        <v>0.3</v>
      </c>
    </row>
    <row r="51" spans="1:8" ht="36" customHeight="1">
      <c r="A51" s="152" t="s">
        <v>124</v>
      </c>
      <c r="B51" s="145" t="s">
        <v>131</v>
      </c>
      <c r="C51" s="153"/>
      <c r="D51" s="32">
        <f>D52</f>
        <v>1</v>
      </c>
      <c r="E51" s="32">
        <f>E52</f>
        <v>1</v>
      </c>
      <c r="F51" s="32">
        <f>F52</f>
        <v>0.3</v>
      </c>
      <c r="G51" s="84">
        <f t="shared" si="2"/>
        <v>0.3</v>
      </c>
      <c r="H51" s="97">
        <f t="shared" si="3"/>
        <v>0.3</v>
      </c>
    </row>
    <row r="52" spans="1:8" s="16" customFormat="1" ht="26.25" customHeight="1">
      <c r="A52" s="85"/>
      <c r="B52" s="58" t="s">
        <v>277</v>
      </c>
      <c r="C52" s="85" t="s">
        <v>270</v>
      </c>
      <c r="D52" s="86">
        <v>1</v>
      </c>
      <c r="E52" s="86">
        <v>1</v>
      </c>
      <c r="F52" s="86">
        <v>0.3</v>
      </c>
      <c r="G52" s="84">
        <f t="shared" si="2"/>
        <v>0.3</v>
      </c>
      <c r="H52" s="97">
        <f t="shared" si="3"/>
        <v>0.3</v>
      </c>
    </row>
    <row r="53" spans="1:8" ht="18" customHeight="1" hidden="1">
      <c r="A53" s="50" t="s">
        <v>47</v>
      </c>
      <c r="B53" s="45" t="s">
        <v>48</v>
      </c>
      <c r="C53" s="50"/>
      <c r="D53" s="32">
        <f aca="true" t="shared" si="6" ref="D53:F54">D54</f>
        <v>0</v>
      </c>
      <c r="E53" s="32">
        <f t="shared" si="6"/>
        <v>0</v>
      </c>
      <c r="F53" s="32">
        <f t="shared" si="6"/>
        <v>0</v>
      </c>
      <c r="G53" s="84" t="e">
        <f t="shared" si="2"/>
        <v>#DIV/0!</v>
      </c>
      <c r="H53" s="97" t="e">
        <f t="shared" si="3"/>
        <v>#DIV/0!</v>
      </c>
    </row>
    <row r="54" spans="1:8" ht="23.25" customHeight="1" hidden="1">
      <c r="A54" s="153" t="s">
        <v>52</v>
      </c>
      <c r="B54" s="145" t="s">
        <v>121</v>
      </c>
      <c r="C54" s="153"/>
      <c r="D54" s="32">
        <f t="shared" si="6"/>
        <v>0</v>
      </c>
      <c r="E54" s="32">
        <f t="shared" si="6"/>
        <v>0</v>
      </c>
      <c r="F54" s="32">
        <f t="shared" si="6"/>
        <v>0</v>
      </c>
      <c r="G54" s="84" t="e">
        <f t="shared" si="2"/>
        <v>#DIV/0!</v>
      </c>
      <c r="H54" s="97" t="e">
        <f t="shared" si="3"/>
        <v>#DIV/0!</v>
      </c>
    </row>
    <row r="55" spans="1:8" s="16" customFormat="1" ht="31.5" customHeight="1" hidden="1">
      <c r="A55" s="85"/>
      <c r="B55" s="58" t="s">
        <v>271</v>
      </c>
      <c r="C55" s="85" t="s">
        <v>272</v>
      </c>
      <c r="D55" s="86">
        <v>0</v>
      </c>
      <c r="E55" s="86">
        <v>0</v>
      </c>
      <c r="F55" s="86">
        <v>0</v>
      </c>
      <c r="G55" s="84" t="e">
        <f t="shared" si="2"/>
        <v>#DIV/0!</v>
      </c>
      <c r="H55" s="97" t="e">
        <f t="shared" si="3"/>
        <v>#DIV/0!</v>
      </c>
    </row>
    <row r="56" spans="1:8" ht="18.75" customHeight="1">
      <c r="A56" s="50">
        <v>1000</v>
      </c>
      <c r="B56" s="45" t="s">
        <v>62</v>
      </c>
      <c r="C56" s="50"/>
      <c r="D56" s="32">
        <f>D57</f>
        <v>40</v>
      </c>
      <c r="E56" s="32">
        <f>E57</f>
        <v>16.5</v>
      </c>
      <c r="F56" s="32">
        <f>F57</f>
        <v>16.5</v>
      </c>
      <c r="G56" s="84">
        <f t="shared" si="2"/>
        <v>0.4125</v>
      </c>
      <c r="H56" s="97">
        <f t="shared" si="3"/>
        <v>1</v>
      </c>
    </row>
    <row r="57" spans="1:8" ht="18.75" customHeight="1">
      <c r="A57" s="153">
        <v>1001</v>
      </c>
      <c r="B57" s="145" t="s">
        <v>186</v>
      </c>
      <c r="C57" s="153" t="s">
        <v>63</v>
      </c>
      <c r="D57" s="32">
        <v>40</v>
      </c>
      <c r="E57" s="32">
        <v>16.5</v>
      </c>
      <c r="F57" s="32">
        <v>16.5</v>
      </c>
      <c r="G57" s="84">
        <f t="shared" si="2"/>
        <v>0.4125</v>
      </c>
      <c r="H57" s="97">
        <f t="shared" si="3"/>
        <v>1</v>
      </c>
    </row>
    <row r="58" spans="1:8" ht="18.75" customHeight="1">
      <c r="A58" s="50"/>
      <c r="B58" s="45" t="s">
        <v>101</v>
      </c>
      <c r="C58" s="50"/>
      <c r="D58" s="83">
        <f>D59</f>
        <v>1637.9</v>
      </c>
      <c r="E58" s="83">
        <f>E59</f>
        <v>450.7</v>
      </c>
      <c r="F58" s="83">
        <f>F59</f>
        <v>100</v>
      </c>
      <c r="G58" s="84">
        <f t="shared" si="2"/>
        <v>0.061053788387569446</v>
      </c>
      <c r="H58" s="97">
        <f t="shared" si="3"/>
        <v>0.2218770800976259</v>
      </c>
    </row>
    <row r="59" spans="1:8" s="16" customFormat="1" ht="29.25" customHeight="1">
      <c r="A59" s="85"/>
      <c r="B59" s="58" t="s">
        <v>102</v>
      </c>
      <c r="C59" s="85" t="s">
        <v>204</v>
      </c>
      <c r="D59" s="86">
        <v>1637.9</v>
      </c>
      <c r="E59" s="86">
        <v>450.7</v>
      </c>
      <c r="F59" s="86">
        <v>100</v>
      </c>
      <c r="G59" s="84">
        <f t="shared" si="2"/>
        <v>0.061053788387569446</v>
      </c>
      <c r="H59" s="97">
        <f t="shared" si="3"/>
        <v>0.2218770800976259</v>
      </c>
    </row>
    <row r="60" spans="1:8" ht="21.75" customHeight="1">
      <c r="A60" s="153"/>
      <c r="B60" s="69" t="s">
        <v>69</v>
      </c>
      <c r="C60" s="87"/>
      <c r="D60" s="88">
        <f>D31+D36+D38+D41+D44+D50+D53+D56+D58</f>
        <v>4849.4</v>
      </c>
      <c r="E60" s="88">
        <f>E31+E36+E38+E41+E44+E50+E53+E56+E58</f>
        <v>1465.5</v>
      </c>
      <c r="F60" s="88">
        <f>F31+F36+F38+F41+F44+F50+F53+F56+F58</f>
        <v>623.1</v>
      </c>
      <c r="G60" s="84">
        <f t="shared" si="2"/>
        <v>0.12849012248938013</v>
      </c>
      <c r="H60" s="97">
        <f t="shared" si="3"/>
        <v>0.4251791197543501</v>
      </c>
    </row>
    <row r="61" spans="1:8" ht="25.5" customHeight="1">
      <c r="A61" s="154"/>
      <c r="B61" s="68" t="s">
        <v>84</v>
      </c>
      <c r="C61" s="150"/>
      <c r="D61" s="91">
        <f>D58</f>
        <v>1637.9</v>
      </c>
      <c r="E61" s="91">
        <f>E58</f>
        <v>450.7</v>
      </c>
      <c r="F61" s="91">
        <f>F58</f>
        <v>100</v>
      </c>
      <c r="G61" s="84">
        <f t="shared" si="2"/>
        <v>0.061053788387569446</v>
      </c>
      <c r="H61" s="97">
        <f t="shared" si="3"/>
        <v>0.2218770800976259</v>
      </c>
    </row>
    <row r="62" ht="12.75">
      <c r="A62" s="37"/>
    </row>
    <row r="63" ht="12.75">
      <c r="A63" s="37"/>
    </row>
    <row r="64" spans="1:6" ht="15">
      <c r="A64" s="37"/>
      <c r="B64" s="38" t="s">
        <v>94</v>
      </c>
      <c r="C64" s="39"/>
      <c r="F64" s="36">
        <v>285.8</v>
      </c>
    </row>
    <row r="65" spans="1:3" ht="15">
      <c r="A65" s="37"/>
      <c r="B65" s="38"/>
      <c r="C65" s="39"/>
    </row>
    <row r="66" spans="1:3" ht="15">
      <c r="A66" s="37"/>
      <c r="B66" s="38" t="s">
        <v>85</v>
      </c>
      <c r="C66" s="39"/>
    </row>
    <row r="67" spans="1:3" ht="15">
      <c r="A67" s="37"/>
      <c r="B67" s="38" t="s">
        <v>86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87</v>
      </c>
      <c r="C69" s="39"/>
    </row>
    <row r="70" spans="1:3" ht="15">
      <c r="A70" s="37"/>
      <c r="B70" s="38" t="s">
        <v>88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89</v>
      </c>
      <c r="C72" s="39"/>
    </row>
    <row r="73" spans="1:3" ht="15">
      <c r="A73" s="37"/>
      <c r="B73" s="38" t="s">
        <v>90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91</v>
      </c>
      <c r="C75" s="39"/>
    </row>
    <row r="76" spans="1:3" ht="15">
      <c r="A76" s="37"/>
      <c r="B76" s="38" t="s">
        <v>92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93</v>
      </c>
      <c r="C79" s="39"/>
      <c r="F79" s="43">
        <f>F64+F26-F60</f>
        <v>387.9999999999999</v>
      </c>
      <c r="H79" s="43"/>
    </row>
    <row r="80" ht="12.75">
      <c r="A80" s="37"/>
    </row>
    <row r="81" ht="12.75">
      <c r="A81" s="37"/>
    </row>
    <row r="82" spans="1:3" ht="15">
      <c r="A82" s="37"/>
      <c r="B82" s="38" t="s">
        <v>95</v>
      </c>
      <c r="C82" s="39"/>
    </row>
    <row r="83" spans="1:3" ht="15">
      <c r="A83" s="37"/>
      <c r="B83" s="38" t="s">
        <v>96</v>
      </c>
      <c r="C83" s="39"/>
    </row>
    <row r="84" spans="1:3" ht="15">
      <c r="A84" s="37"/>
      <c r="B84" s="38" t="s">
        <v>97</v>
      </c>
      <c r="C84" s="39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2">
      <selection activeCell="F6" sqref="F6"/>
    </sheetView>
  </sheetViews>
  <sheetFormatPr defaultColWidth="9.140625" defaultRowHeight="12.75"/>
  <cols>
    <col min="1" max="1" width="6.421875" style="94" customWidth="1"/>
    <col min="2" max="2" width="28.00390625" style="94" customWidth="1"/>
    <col min="3" max="3" width="10.28125" style="93" customWidth="1"/>
    <col min="4" max="5" width="12.421875" style="94" customWidth="1"/>
    <col min="6" max="6" width="11.7109375" style="94" customWidth="1"/>
    <col min="7" max="7" width="10.00390625" style="94" customWidth="1"/>
    <col min="8" max="8" width="11.00390625" style="94" customWidth="1"/>
    <col min="9" max="9" width="9.140625" style="94" customWidth="1"/>
    <col min="10" max="16384" width="9.140625" style="2" customWidth="1"/>
  </cols>
  <sheetData>
    <row r="1" spans="1:9" s="4" customFormat="1" ht="66" customHeight="1">
      <c r="A1" s="194" t="s">
        <v>393</v>
      </c>
      <c r="B1" s="194"/>
      <c r="C1" s="194"/>
      <c r="D1" s="194"/>
      <c r="E1" s="194"/>
      <c r="F1" s="194"/>
      <c r="G1" s="194"/>
      <c r="H1" s="194"/>
      <c r="I1" s="142"/>
    </row>
    <row r="2" spans="1:9" s="1" customFormat="1" ht="12.75" customHeight="1">
      <c r="A2" s="40"/>
      <c r="B2" s="164" t="s">
        <v>3</v>
      </c>
      <c r="C2" s="41"/>
      <c r="D2" s="161" t="s">
        <v>4</v>
      </c>
      <c r="E2" s="157" t="s">
        <v>368</v>
      </c>
      <c r="F2" s="161" t="s">
        <v>5</v>
      </c>
      <c r="G2" s="186" t="s">
        <v>149</v>
      </c>
      <c r="H2" s="157" t="s">
        <v>369</v>
      </c>
      <c r="I2" s="36"/>
    </row>
    <row r="3" spans="1:9" s="1" customFormat="1" ht="19.5" customHeight="1">
      <c r="A3" s="149"/>
      <c r="B3" s="164"/>
      <c r="C3" s="41"/>
      <c r="D3" s="161"/>
      <c r="E3" s="158"/>
      <c r="F3" s="161"/>
      <c r="G3" s="187"/>
      <c r="H3" s="158"/>
      <c r="I3" s="36"/>
    </row>
    <row r="4" spans="1:9" s="1" customFormat="1" ht="30">
      <c r="A4" s="149"/>
      <c r="B4" s="146" t="s">
        <v>83</v>
      </c>
      <c r="C4" s="152"/>
      <c r="D4" s="42">
        <f>D5+D6+D7+D8+D9+D10+D11+D12+D13+D14+D15+D16+D17+D18+D19+D20</f>
        <v>2825.6</v>
      </c>
      <c r="E4" s="42">
        <f>E5+E6+E7+E8+E9+E10+E11+E12+E13+E14+E15+E16+E17+E18+E19+E20</f>
        <v>417</v>
      </c>
      <c r="F4" s="42">
        <f>F5+F6+F7+F8+F9+F10+F11+F12+F13+F14+F15+F16+F17+F18+F19+F20</f>
        <v>487.69999999999993</v>
      </c>
      <c r="G4" s="35">
        <f aca="true" t="shared" si="0" ref="G4:G10">F4/D4</f>
        <v>0.17260050962627405</v>
      </c>
      <c r="H4" s="35">
        <f aca="true" t="shared" si="1" ref="H4:H10">F4/E4</f>
        <v>1.1695443645083932</v>
      </c>
      <c r="I4" s="36"/>
    </row>
    <row r="5" spans="1:9" s="1" customFormat="1" ht="15">
      <c r="A5" s="149"/>
      <c r="B5" s="145" t="s">
        <v>7</v>
      </c>
      <c r="C5" s="153"/>
      <c r="D5" s="33">
        <v>155</v>
      </c>
      <c r="E5" s="33">
        <v>20</v>
      </c>
      <c r="F5" s="33">
        <v>19.4</v>
      </c>
      <c r="G5" s="35">
        <f t="shared" si="0"/>
        <v>0.12516129032258064</v>
      </c>
      <c r="H5" s="35">
        <f t="shared" si="1"/>
        <v>0.97</v>
      </c>
      <c r="I5" s="36"/>
    </row>
    <row r="6" spans="1:9" s="1" customFormat="1" ht="15">
      <c r="A6" s="149"/>
      <c r="B6" s="145" t="s">
        <v>302</v>
      </c>
      <c r="C6" s="153"/>
      <c r="D6" s="33">
        <v>980.6</v>
      </c>
      <c r="E6" s="33">
        <v>245</v>
      </c>
      <c r="F6" s="33">
        <v>158.1</v>
      </c>
      <c r="G6" s="35">
        <f t="shared" si="0"/>
        <v>0.1612278197022231</v>
      </c>
      <c r="H6" s="35">
        <f t="shared" si="1"/>
        <v>0.6453061224489796</v>
      </c>
      <c r="I6" s="36"/>
    </row>
    <row r="7" spans="1:9" s="1" customFormat="1" ht="15">
      <c r="A7" s="149"/>
      <c r="B7" s="145" t="s">
        <v>9</v>
      </c>
      <c r="C7" s="153"/>
      <c r="D7" s="33">
        <v>330</v>
      </c>
      <c r="E7" s="33">
        <v>20</v>
      </c>
      <c r="F7" s="33">
        <v>5.7</v>
      </c>
      <c r="G7" s="35">
        <f t="shared" si="0"/>
        <v>0.017272727272727273</v>
      </c>
      <c r="H7" s="35">
        <f t="shared" si="1"/>
        <v>0.28500000000000003</v>
      </c>
      <c r="I7" s="36"/>
    </row>
    <row r="8" spans="1:9" s="1" customFormat="1" ht="15">
      <c r="A8" s="149"/>
      <c r="B8" s="145" t="s">
        <v>10</v>
      </c>
      <c r="C8" s="153"/>
      <c r="D8" s="33">
        <v>150</v>
      </c>
      <c r="E8" s="33">
        <v>10</v>
      </c>
      <c r="F8" s="33">
        <v>2.1</v>
      </c>
      <c r="G8" s="35">
        <f t="shared" si="0"/>
        <v>0.014</v>
      </c>
      <c r="H8" s="35">
        <f t="shared" si="1"/>
        <v>0.21000000000000002</v>
      </c>
      <c r="I8" s="36"/>
    </row>
    <row r="9" spans="1:9" s="1" customFormat="1" ht="15">
      <c r="A9" s="149"/>
      <c r="B9" s="145" t="s">
        <v>11</v>
      </c>
      <c r="C9" s="153"/>
      <c r="D9" s="33">
        <v>1200</v>
      </c>
      <c r="E9" s="33">
        <v>120</v>
      </c>
      <c r="F9" s="33">
        <v>279.9</v>
      </c>
      <c r="G9" s="35">
        <f t="shared" si="0"/>
        <v>0.23324999999999999</v>
      </c>
      <c r="H9" s="35">
        <f t="shared" si="1"/>
        <v>2.3325</v>
      </c>
      <c r="I9" s="36"/>
    </row>
    <row r="10" spans="1:9" s="1" customFormat="1" ht="15">
      <c r="A10" s="149"/>
      <c r="B10" s="145" t="s">
        <v>108</v>
      </c>
      <c r="C10" s="153"/>
      <c r="D10" s="33">
        <v>10</v>
      </c>
      <c r="E10" s="33">
        <v>2</v>
      </c>
      <c r="F10" s="33">
        <v>6.5</v>
      </c>
      <c r="G10" s="35">
        <f t="shared" si="0"/>
        <v>0.65</v>
      </c>
      <c r="H10" s="35">
        <f t="shared" si="1"/>
        <v>3.25</v>
      </c>
      <c r="I10" s="36"/>
    </row>
    <row r="11" spans="1:9" s="1" customFormat="1" ht="25.5">
      <c r="A11" s="149"/>
      <c r="B11" s="145" t="s">
        <v>12</v>
      </c>
      <c r="C11" s="153"/>
      <c r="D11" s="33">
        <v>0</v>
      </c>
      <c r="E11" s="33">
        <v>0</v>
      </c>
      <c r="F11" s="33">
        <v>0</v>
      </c>
      <c r="G11" s="35">
        <v>0</v>
      </c>
      <c r="H11" s="35">
        <v>0</v>
      </c>
      <c r="I11" s="36"/>
    </row>
    <row r="12" spans="1:9" s="1" customFormat="1" ht="15">
      <c r="A12" s="149"/>
      <c r="B12" s="145" t="s">
        <v>13</v>
      </c>
      <c r="C12" s="153"/>
      <c r="D12" s="33">
        <v>0</v>
      </c>
      <c r="E12" s="33">
        <v>0</v>
      </c>
      <c r="F12" s="33">
        <v>0</v>
      </c>
      <c r="G12" s="35">
        <v>0</v>
      </c>
      <c r="H12" s="35">
        <v>0</v>
      </c>
      <c r="I12" s="36"/>
    </row>
    <row r="13" spans="1:9" s="1" customFormat="1" ht="15">
      <c r="A13" s="149"/>
      <c r="B13" s="145" t="s">
        <v>14</v>
      </c>
      <c r="C13" s="153"/>
      <c r="D13" s="33">
        <v>0</v>
      </c>
      <c r="E13" s="33">
        <v>0</v>
      </c>
      <c r="F13" s="33">
        <v>0</v>
      </c>
      <c r="G13" s="35">
        <v>0</v>
      </c>
      <c r="H13" s="35">
        <v>0</v>
      </c>
      <c r="I13" s="36"/>
    </row>
    <row r="14" spans="1:9" s="1" customFormat="1" ht="15">
      <c r="A14" s="149"/>
      <c r="B14" s="145" t="s">
        <v>16</v>
      </c>
      <c r="C14" s="153"/>
      <c r="D14" s="33">
        <v>0</v>
      </c>
      <c r="E14" s="33">
        <v>0</v>
      </c>
      <c r="F14" s="33">
        <v>0</v>
      </c>
      <c r="G14" s="35">
        <v>0</v>
      </c>
      <c r="H14" s="35">
        <v>0</v>
      </c>
      <c r="I14" s="36"/>
    </row>
    <row r="15" spans="1:9" s="1" customFormat="1" ht="15">
      <c r="A15" s="149"/>
      <c r="B15" s="145" t="s">
        <v>17</v>
      </c>
      <c r="C15" s="153"/>
      <c r="D15" s="33">
        <v>0</v>
      </c>
      <c r="E15" s="33">
        <v>0</v>
      </c>
      <c r="F15" s="33">
        <v>0</v>
      </c>
      <c r="G15" s="35">
        <v>0</v>
      </c>
      <c r="H15" s="35">
        <v>0</v>
      </c>
      <c r="I15" s="36"/>
    </row>
    <row r="16" spans="1:9" s="1" customFormat="1" ht="42" customHeight="1">
      <c r="A16" s="149"/>
      <c r="B16" s="145" t="s">
        <v>115</v>
      </c>
      <c r="C16" s="153"/>
      <c r="D16" s="33">
        <v>0</v>
      </c>
      <c r="E16" s="33">
        <v>0</v>
      </c>
      <c r="F16" s="33">
        <v>0</v>
      </c>
      <c r="G16" s="35">
        <v>0</v>
      </c>
      <c r="H16" s="35">
        <v>0</v>
      </c>
      <c r="I16" s="36"/>
    </row>
    <row r="17" spans="1:9" s="1" customFormat="1" ht="34.5" customHeight="1">
      <c r="A17" s="149"/>
      <c r="B17" s="145" t="s">
        <v>119</v>
      </c>
      <c r="C17" s="153"/>
      <c r="D17" s="33">
        <v>0</v>
      </c>
      <c r="E17" s="33">
        <v>0</v>
      </c>
      <c r="F17" s="33">
        <v>16</v>
      </c>
      <c r="G17" s="35">
        <v>0</v>
      </c>
      <c r="H17" s="35">
        <v>0</v>
      </c>
      <c r="I17" s="36"/>
    </row>
    <row r="18" spans="1:9" s="1" customFormat="1" ht="25.5">
      <c r="A18" s="149"/>
      <c r="B18" s="145" t="s">
        <v>20</v>
      </c>
      <c r="C18" s="153"/>
      <c r="D18" s="33">
        <v>0</v>
      </c>
      <c r="E18" s="33">
        <v>0</v>
      </c>
      <c r="F18" s="33">
        <v>0</v>
      </c>
      <c r="G18" s="35">
        <v>0</v>
      </c>
      <c r="H18" s="35">
        <v>0</v>
      </c>
      <c r="I18" s="36"/>
    </row>
    <row r="19" spans="1:9" s="1" customFormat="1" ht="15">
      <c r="A19" s="149"/>
      <c r="B19" s="145" t="s">
        <v>122</v>
      </c>
      <c r="C19" s="153"/>
      <c r="D19" s="33">
        <v>0</v>
      </c>
      <c r="E19" s="33">
        <v>0</v>
      </c>
      <c r="F19" s="33">
        <v>0</v>
      </c>
      <c r="G19" s="35">
        <v>0</v>
      </c>
      <c r="H19" s="35">
        <v>0</v>
      </c>
      <c r="I19" s="36"/>
    </row>
    <row r="20" spans="1:9" s="1" customFormat="1" ht="15">
      <c r="A20" s="149"/>
      <c r="B20" s="145" t="s">
        <v>23</v>
      </c>
      <c r="C20" s="153"/>
      <c r="D20" s="33">
        <v>0</v>
      </c>
      <c r="E20" s="33">
        <v>0</v>
      </c>
      <c r="F20" s="33"/>
      <c r="G20" s="35">
        <v>0</v>
      </c>
      <c r="H20" s="35">
        <v>0</v>
      </c>
      <c r="I20" s="36"/>
    </row>
    <row r="21" spans="1:9" s="1" customFormat="1" ht="30.75" customHeight="1">
      <c r="A21" s="149"/>
      <c r="B21" s="45" t="s">
        <v>82</v>
      </c>
      <c r="C21" s="50"/>
      <c r="D21" s="33">
        <f>D22+D23+D24+D25+D26</f>
        <v>1119.7</v>
      </c>
      <c r="E21" s="33">
        <f>E22+E23+E24+E25+E26</f>
        <v>279.9</v>
      </c>
      <c r="F21" s="33">
        <f>F22+F23+F24+F25+F26</f>
        <v>30.200000000000003</v>
      </c>
      <c r="G21" s="35">
        <f>F21/D21</f>
        <v>0.02697151022595338</v>
      </c>
      <c r="H21" s="35">
        <f>F21/E21</f>
        <v>0.10789567702750984</v>
      </c>
      <c r="I21" s="36"/>
    </row>
    <row r="22" spans="1:9" s="1" customFormat="1" ht="15">
      <c r="A22" s="149"/>
      <c r="B22" s="145" t="s">
        <v>25</v>
      </c>
      <c r="C22" s="153"/>
      <c r="D22" s="33">
        <v>618.1</v>
      </c>
      <c r="E22" s="33">
        <v>154.5</v>
      </c>
      <c r="F22" s="33">
        <v>19.1</v>
      </c>
      <c r="G22" s="35">
        <f>F22/D22</f>
        <v>0.030901148681443134</v>
      </c>
      <c r="H22" s="35">
        <f>F22/E22</f>
        <v>0.12362459546925567</v>
      </c>
      <c r="I22" s="36"/>
    </row>
    <row r="23" spans="1:9" s="1" customFormat="1" ht="15">
      <c r="A23" s="149"/>
      <c r="B23" s="145" t="s">
        <v>103</v>
      </c>
      <c r="C23" s="153"/>
      <c r="D23" s="33">
        <v>161</v>
      </c>
      <c r="E23" s="33">
        <v>40.2</v>
      </c>
      <c r="F23" s="33">
        <v>11.1</v>
      </c>
      <c r="G23" s="35">
        <f>F23/D23</f>
        <v>0.06894409937888199</v>
      </c>
      <c r="H23" s="35">
        <f>F23/E23</f>
        <v>0.2761194029850746</v>
      </c>
      <c r="I23" s="36"/>
    </row>
    <row r="24" spans="1:9" s="1" customFormat="1" ht="25.5">
      <c r="A24" s="149"/>
      <c r="B24" s="145" t="s">
        <v>68</v>
      </c>
      <c r="C24" s="153"/>
      <c r="D24" s="33">
        <v>340.6</v>
      </c>
      <c r="E24" s="33">
        <v>85.2</v>
      </c>
      <c r="F24" s="33">
        <v>0</v>
      </c>
      <c r="G24" s="35">
        <v>0</v>
      </c>
      <c r="H24" s="35">
        <v>0</v>
      </c>
      <c r="I24" s="36"/>
    </row>
    <row r="25" spans="1:9" s="1" customFormat="1" ht="30.75" customHeight="1" thickBot="1">
      <c r="A25" s="149"/>
      <c r="B25" s="80" t="s">
        <v>157</v>
      </c>
      <c r="C25" s="81"/>
      <c r="D25" s="33">
        <v>0</v>
      </c>
      <c r="E25" s="33">
        <v>0</v>
      </c>
      <c r="F25" s="33">
        <v>0</v>
      </c>
      <c r="G25" s="35">
        <v>0</v>
      </c>
      <c r="H25" s="35">
        <v>0</v>
      </c>
      <c r="I25" s="36"/>
    </row>
    <row r="26" spans="1:9" s="1" customFormat="1" ht="42.75" customHeight="1">
      <c r="A26" s="149"/>
      <c r="B26" s="145" t="s">
        <v>28</v>
      </c>
      <c r="C26" s="153"/>
      <c r="D26" s="33">
        <v>0</v>
      </c>
      <c r="E26" s="33">
        <v>0</v>
      </c>
      <c r="F26" s="33">
        <v>0</v>
      </c>
      <c r="G26" s="35">
        <v>0</v>
      </c>
      <c r="H26" s="35">
        <v>0</v>
      </c>
      <c r="I26" s="36"/>
    </row>
    <row r="27" spans="1:9" s="1" customFormat="1" ht="21" customHeight="1">
      <c r="A27" s="149"/>
      <c r="B27" s="47" t="s">
        <v>29</v>
      </c>
      <c r="C27" s="82"/>
      <c r="D27" s="42">
        <f>D4+D21</f>
        <v>3945.3</v>
      </c>
      <c r="E27" s="42">
        <f>E4+E21</f>
        <v>696.9</v>
      </c>
      <c r="F27" s="42">
        <f>F4+F21</f>
        <v>517.9</v>
      </c>
      <c r="G27" s="35">
        <f>F27/D27</f>
        <v>0.13127011887562415</v>
      </c>
      <c r="H27" s="35">
        <f>F27/E27</f>
        <v>0.7431482278662649</v>
      </c>
      <c r="I27" s="36"/>
    </row>
    <row r="28" spans="1:9" s="1" customFormat="1" ht="21" customHeight="1">
      <c r="A28" s="149"/>
      <c r="B28" s="145" t="s">
        <v>109</v>
      </c>
      <c r="C28" s="153"/>
      <c r="D28" s="33">
        <f>D4</f>
        <v>2825.6</v>
      </c>
      <c r="E28" s="33">
        <f>E4</f>
        <v>417</v>
      </c>
      <c r="F28" s="33">
        <f>F4</f>
        <v>487.69999999999993</v>
      </c>
      <c r="G28" s="35">
        <f>F28/D28</f>
        <v>0.17260050962627405</v>
      </c>
      <c r="H28" s="35">
        <f>F28/E28</f>
        <v>1.1695443645083932</v>
      </c>
      <c r="I28" s="36"/>
    </row>
    <row r="29" spans="1:9" s="1" customFormat="1" ht="12.75">
      <c r="A29" s="165"/>
      <c r="B29" s="188"/>
      <c r="C29" s="188"/>
      <c r="D29" s="188"/>
      <c r="E29" s="188"/>
      <c r="F29" s="188"/>
      <c r="G29" s="188"/>
      <c r="H29" s="189"/>
      <c r="I29" s="36"/>
    </row>
    <row r="30" spans="1:9" s="1" customFormat="1" ht="15" customHeight="1">
      <c r="A30" s="191" t="s">
        <v>161</v>
      </c>
      <c r="B30" s="164" t="s">
        <v>30</v>
      </c>
      <c r="C30" s="155" t="s">
        <v>200</v>
      </c>
      <c r="D30" s="161" t="s">
        <v>4</v>
      </c>
      <c r="E30" s="157" t="s">
        <v>368</v>
      </c>
      <c r="F30" s="157" t="s">
        <v>5</v>
      </c>
      <c r="G30" s="186" t="s">
        <v>149</v>
      </c>
      <c r="H30" s="157" t="s">
        <v>369</v>
      </c>
      <c r="I30" s="36"/>
    </row>
    <row r="31" spans="1:9" s="1" customFormat="1" ht="15" customHeight="1">
      <c r="A31" s="191"/>
      <c r="B31" s="164"/>
      <c r="C31" s="156"/>
      <c r="D31" s="161"/>
      <c r="E31" s="158"/>
      <c r="F31" s="158"/>
      <c r="G31" s="187"/>
      <c r="H31" s="158"/>
      <c r="I31" s="36"/>
    </row>
    <row r="32" spans="1:9" s="1" customFormat="1" ht="25.5">
      <c r="A32" s="50" t="s">
        <v>70</v>
      </c>
      <c r="B32" s="45" t="s">
        <v>31</v>
      </c>
      <c r="C32" s="50"/>
      <c r="D32" s="83">
        <f>D33+D34+D35</f>
        <v>1907.9</v>
      </c>
      <c r="E32" s="83">
        <f>E33+E34+E35</f>
        <v>503.7</v>
      </c>
      <c r="F32" s="83">
        <f>F33+F34+F35</f>
        <v>275.9</v>
      </c>
      <c r="G32" s="84">
        <f>F32/D32</f>
        <v>0.14460925625032756</v>
      </c>
      <c r="H32" s="84">
        <f>F32/E32</f>
        <v>0.5477466746079015</v>
      </c>
      <c r="I32" s="36"/>
    </row>
    <row r="33" spans="1:9" s="1" customFormat="1" ht="80.25" customHeight="1">
      <c r="A33" s="153" t="s">
        <v>73</v>
      </c>
      <c r="B33" s="145" t="s">
        <v>165</v>
      </c>
      <c r="C33" s="153" t="s">
        <v>73</v>
      </c>
      <c r="D33" s="32">
        <v>1892.7</v>
      </c>
      <c r="E33" s="32">
        <v>493.5</v>
      </c>
      <c r="F33" s="32">
        <v>275.9</v>
      </c>
      <c r="G33" s="84">
        <f aca="true" t="shared" si="2" ref="G33:G63">F33/D33</f>
        <v>0.14577059227558511</v>
      </c>
      <c r="H33" s="84">
        <f aca="true" t="shared" si="3" ref="H33:H63">F33/E33</f>
        <v>0.5590678824721378</v>
      </c>
      <c r="I33" s="36"/>
    </row>
    <row r="34" spans="1:9" s="1" customFormat="1" ht="18.75" customHeight="1">
      <c r="A34" s="153" t="s">
        <v>75</v>
      </c>
      <c r="B34" s="145" t="s">
        <v>36</v>
      </c>
      <c r="C34" s="153" t="s">
        <v>75</v>
      </c>
      <c r="D34" s="32">
        <v>10</v>
      </c>
      <c r="E34" s="32">
        <v>5</v>
      </c>
      <c r="F34" s="32">
        <v>0</v>
      </c>
      <c r="G34" s="84">
        <f t="shared" si="2"/>
        <v>0</v>
      </c>
      <c r="H34" s="84">
        <f t="shared" si="3"/>
        <v>0</v>
      </c>
      <c r="I34" s="36"/>
    </row>
    <row r="35" spans="1:9" s="1" customFormat="1" ht="25.5">
      <c r="A35" s="153" t="s">
        <v>132</v>
      </c>
      <c r="B35" s="145" t="s">
        <v>125</v>
      </c>
      <c r="C35" s="153"/>
      <c r="D35" s="32">
        <f>D36+D37</f>
        <v>5.2</v>
      </c>
      <c r="E35" s="32">
        <f>E36+E37</f>
        <v>5.2</v>
      </c>
      <c r="F35" s="32">
        <f>F36+F37</f>
        <v>0</v>
      </c>
      <c r="G35" s="84">
        <f t="shared" si="2"/>
        <v>0</v>
      </c>
      <c r="H35" s="84">
        <f t="shared" si="3"/>
        <v>0</v>
      </c>
      <c r="I35" s="36"/>
    </row>
    <row r="36" spans="1:9" s="16" customFormat="1" ht="30.75" customHeight="1">
      <c r="A36" s="85"/>
      <c r="B36" s="58" t="s">
        <v>217</v>
      </c>
      <c r="C36" s="85" t="s">
        <v>218</v>
      </c>
      <c r="D36" s="86">
        <v>5.2</v>
      </c>
      <c r="E36" s="86">
        <v>5.2</v>
      </c>
      <c r="F36" s="86">
        <v>0</v>
      </c>
      <c r="G36" s="84">
        <f t="shared" si="2"/>
        <v>0</v>
      </c>
      <c r="H36" s="84">
        <f t="shared" si="3"/>
        <v>0</v>
      </c>
      <c r="I36" s="139"/>
    </row>
    <row r="37" spans="1:9" s="16" customFormat="1" ht="39" customHeight="1" hidden="1">
      <c r="A37" s="85"/>
      <c r="B37" s="58" t="s">
        <v>281</v>
      </c>
      <c r="C37" s="85" t="s">
        <v>280</v>
      </c>
      <c r="D37" s="86">
        <v>0</v>
      </c>
      <c r="E37" s="86">
        <v>0</v>
      </c>
      <c r="F37" s="86">
        <v>0</v>
      </c>
      <c r="G37" s="84" t="e">
        <f t="shared" si="2"/>
        <v>#DIV/0!</v>
      </c>
      <c r="H37" s="84" t="e">
        <f t="shared" si="3"/>
        <v>#DIV/0!</v>
      </c>
      <c r="I37" s="139"/>
    </row>
    <row r="38" spans="1:9" s="1" customFormat="1" ht="18" customHeight="1">
      <c r="A38" s="50" t="s">
        <v>112</v>
      </c>
      <c r="B38" s="45" t="s">
        <v>105</v>
      </c>
      <c r="C38" s="50"/>
      <c r="D38" s="83">
        <f>D39</f>
        <v>161</v>
      </c>
      <c r="E38" s="83">
        <f>E39</f>
        <v>144.9</v>
      </c>
      <c r="F38" s="83">
        <f>F39</f>
        <v>11.1</v>
      </c>
      <c r="G38" s="84">
        <f t="shared" si="2"/>
        <v>0.06894409937888199</v>
      </c>
      <c r="H38" s="84">
        <f t="shared" si="3"/>
        <v>0.07660455486542443</v>
      </c>
      <c r="I38" s="36"/>
    </row>
    <row r="39" spans="1:9" s="1" customFormat="1" ht="54" customHeight="1">
      <c r="A39" s="153" t="s">
        <v>113</v>
      </c>
      <c r="B39" s="145" t="s">
        <v>171</v>
      </c>
      <c r="C39" s="153" t="s">
        <v>274</v>
      </c>
      <c r="D39" s="32">
        <v>161</v>
      </c>
      <c r="E39" s="32">
        <v>144.9</v>
      </c>
      <c r="F39" s="32">
        <v>11.1</v>
      </c>
      <c r="G39" s="84">
        <f t="shared" si="2"/>
        <v>0.06894409937888199</v>
      </c>
      <c r="H39" s="84">
        <f t="shared" si="3"/>
        <v>0.07660455486542443</v>
      </c>
      <c r="I39" s="36"/>
    </row>
    <row r="40" spans="1:9" s="1" customFormat="1" ht="25.5" hidden="1">
      <c r="A40" s="50" t="s">
        <v>76</v>
      </c>
      <c r="B40" s="45" t="s">
        <v>39</v>
      </c>
      <c r="C40" s="50"/>
      <c r="D40" s="83">
        <f aca="true" t="shared" si="4" ref="D40:F41">D41</f>
        <v>0</v>
      </c>
      <c r="E40" s="83">
        <f t="shared" si="4"/>
        <v>0</v>
      </c>
      <c r="F40" s="83">
        <f t="shared" si="4"/>
        <v>0</v>
      </c>
      <c r="G40" s="84" t="e">
        <f t="shared" si="2"/>
        <v>#DIV/0!</v>
      </c>
      <c r="H40" s="84" t="e">
        <f t="shared" si="3"/>
        <v>#DIV/0!</v>
      </c>
      <c r="I40" s="36"/>
    </row>
    <row r="41" spans="1:9" s="1" customFormat="1" ht="25.5" hidden="1">
      <c r="A41" s="153" t="s">
        <v>114</v>
      </c>
      <c r="B41" s="145" t="s">
        <v>107</v>
      </c>
      <c r="C41" s="153"/>
      <c r="D41" s="32">
        <f>D42</f>
        <v>0</v>
      </c>
      <c r="E41" s="32">
        <f>E42</f>
        <v>0</v>
      </c>
      <c r="F41" s="32">
        <f t="shared" si="4"/>
        <v>0</v>
      </c>
      <c r="G41" s="84" t="e">
        <f t="shared" si="2"/>
        <v>#DIV/0!</v>
      </c>
      <c r="H41" s="84" t="e">
        <f t="shared" si="3"/>
        <v>#DIV/0!</v>
      </c>
      <c r="I41" s="36"/>
    </row>
    <row r="42" spans="1:9" s="16" customFormat="1" ht="54" customHeight="1" hidden="1">
      <c r="A42" s="85"/>
      <c r="B42" s="58" t="s">
        <v>208</v>
      </c>
      <c r="C42" s="85" t="s">
        <v>207</v>
      </c>
      <c r="D42" s="86">
        <v>0</v>
      </c>
      <c r="E42" s="86">
        <v>0</v>
      </c>
      <c r="F42" s="86"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28.5" customHeight="1" hidden="1">
      <c r="A43" s="50" t="s">
        <v>77</v>
      </c>
      <c r="B43" s="45" t="s">
        <v>41</v>
      </c>
      <c r="C43" s="50"/>
      <c r="D43" s="83">
        <f aca="true" t="shared" si="5" ref="D43:F44">D44</f>
        <v>0</v>
      </c>
      <c r="E43" s="83">
        <f t="shared" si="5"/>
        <v>0</v>
      </c>
      <c r="F43" s="83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7.5" customHeight="1" hidden="1">
      <c r="A44" s="150" t="s">
        <v>78</v>
      </c>
      <c r="B44" s="68" t="s">
        <v>127</v>
      </c>
      <c r="C44" s="153"/>
      <c r="D44" s="32">
        <f t="shared" si="5"/>
        <v>0</v>
      </c>
      <c r="E44" s="32">
        <f t="shared" si="5"/>
        <v>0</v>
      </c>
      <c r="F44" s="32">
        <f t="shared" si="5"/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9" s="16" customFormat="1" ht="42.75" customHeight="1" hidden="1">
      <c r="A45" s="85"/>
      <c r="B45" s="61" t="s">
        <v>127</v>
      </c>
      <c r="C45" s="85" t="s">
        <v>287</v>
      </c>
      <c r="D45" s="86">
        <v>0</v>
      </c>
      <c r="E45" s="86">
        <f>0</f>
        <v>0</v>
      </c>
      <c r="F45" s="86">
        <v>0</v>
      </c>
      <c r="G45" s="84" t="e">
        <f t="shared" si="2"/>
        <v>#DIV/0!</v>
      </c>
      <c r="H45" s="84" t="e">
        <f t="shared" si="3"/>
        <v>#DIV/0!</v>
      </c>
      <c r="I45" s="139"/>
    </row>
    <row r="46" spans="1:9" s="1" customFormat="1" ht="38.25">
      <c r="A46" s="50" t="s">
        <v>79</v>
      </c>
      <c r="B46" s="45" t="s">
        <v>42</v>
      </c>
      <c r="C46" s="50"/>
      <c r="D46" s="83">
        <f>D47</f>
        <v>345</v>
      </c>
      <c r="E46" s="83">
        <f>E47</f>
        <v>108</v>
      </c>
      <c r="F46" s="83">
        <f>F47</f>
        <v>78.6</v>
      </c>
      <c r="G46" s="84">
        <f t="shared" si="2"/>
        <v>0.22782608695652173</v>
      </c>
      <c r="H46" s="84">
        <f t="shared" si="3"/>
        <v>0.7277777777777777</v>
      </c>
      <c r="I46" s="36"/>
    </row>
    <row r="47" spans="1:9" s="1" customFormat="1" ht="12.75">
      <c r="A47" s="153" t="s">
        <v>45</v>
      </c>
      <c r="B47" s="145" t="s">
        <v>46</v>
      </c>
      <c r="C47" s="153"/>
      <c r="D47" s="32">
        <f>D48+D49+D51+D50</f>
        <v>345</v>
      </c>
      <c r="E47" s="32">
        <f>E48+E49+E51+E50</f>
        <v>108</v>
      </c>
      <c r="F47" s="32">
        <f>F48+F49+F51+F50</f>
        <v>78.6</v>
      </c>
      <c r="G47" s="84">
        <f t="shared" si="2"/>
        <v>0.22782608695652173</v>
      </c>
      <c r="H47" s="84">
        <f t="shared" si="3"/>
        <v>0.7277777777777777</v>
      </c>
      <c r="I47" s="36"/>
    </row>
    <row r="48" spans="1:9" s="16" customFormat="1" ht="12.75">
      <c r="A48" s="85"/>
      <c r="B48" s="58" t="s">
        <v>100</v>
      </c>
      <c r="C48" s="85" t="s">
        <v>263</v>
      </c>
      <c r="D48" s="86">
        <v>250</v>
      </c>
      <c r="E48" s="86">
        <v>75</v>
      </c>
      <c r="F48" s="86">
        <v>45.6</v>
      </c>
      <c r="G48" s="84">
        <f t="shared" si="2"/>
        <v>0.1824</v>
      </c>
      <c r="H48" s="84">
        <f t="shared" si="3"/>
        <v>0.608</v>
      </c>
      <c r="I48" s="139"/>
    </row>
    <row r="49" spans="1:9" s="16" customFormat="1" ht="12.75">
      <c r="A49" s="85"/>
      <c r="B49" s="58" t="s">
        <v>268</v>
      </c>
      <c r="C49" s="85" t="s">
        <v>264</v>
      </c>
      <c r="D49" s="86">
        <v>25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12.75">
      <c r="A50" s="85"/>
      <c r="B50" s="58" t="s">
        <v>384</v>
      </c>
      <c r="C50" s="85" t="s">
        <v>383</v>
      </c>
      <c r="D50" s="86">
        <v>10</v>
      </c>
      <c r="E50" s="86">
        <v>0</v>
      </c>
      <c r="F50" s="86">
        <v>0</v>
      </c>
      <c r="G50" s="84">
        <f t="shared" si="2"/>
        <v>0</v>
      </c>
      <c r="H50" s="84">
        <v>0</v>
      </c>
      <c r="I50" s="139"/>
    </row>
    <row r="51" spans="1:9" s="16" customFormat="1" ht="31.5" customHeight="1">
      <c r="A51" s="85"/>
      <c r="B51" s="58" t="s">
        <v>183</v>
      </c>
      <c r="C51" s="85" t="s">
        <v>269</v>
      </c>
      <c r="D51" s="86">
        <v>60</v>
      </c>
      <c r="E51" s="86">
        <v>33</v>
      </c>
      <c r="F51" s="86">
        <v>33</v>
      </c>
      <c r="G51" s="84">
        <f t="shared" si="2"/>
        <v>0.55</v>
      </c>
      <c r="H51" s="84">
        <f t="shared" si="3"/>
        <v>1</v>
      </c>
      <c r="I51" s="139"/>
    </row>
    <row r="52" spans="1:9" s="1" customFormat="1" ht="25.5">
      <c r="A52" s="62" t="s">
        <v>130</v>
      </c>
      <c r="B52" s="151" t="s">
        <v>128</v>
      </c>
      <c r="C52" s="62"/>
      <c r="D52" s="83">
        <f>D54</f>
        <v>1</v>
      </c>
      <c r="E52" s="83">
        <f>E54</f>
        <v>1</v>
      </c>
      <c r="F52" s="83">
        <f>F54</f>
        <v>0</v>
      </c>
      <c r="G52" s="84">
        <f t="shared" si="2"/>
        <v>0</v>
      </c>
      <c r="H52" s="84">
        <f t="shared" si="3"/>
        <v>0</v>
      </c>
      <c r="I52" s="36"/>
    </row>
    <row r="53" spans="1:9" s="1" customFormat="1" ht="25.5">
      <c r="A53" s="150" t="s">
        <v>124</v>
      </c>
      <c r="B53" s="145" t="s">
        <v>131</v>
      </c>
      <c r="C53" s="153"/>
      <c r="D53" s="32">
        <f>D54</f>
        <v>1</v>
      </c>
      <c r="E53" s="32">
        <f>E54</f>
        <v>1</v>
      </c>
      <c r="F53" s="32">
        <f>F54</f>
        <v>0</v>
      </c>
      <c r="G53" s="84">
        <f t="shared" si="2"/>
        <v>0</v>
      </c>
      <c r="H53" s="84">
        <f t="shared" si="3"/>
        <v>0</v>
      </c>
      <c r="I53" s="36"/>
    </row>
    <row r="54" spans="1:9" s="16" customFormat="1" ht="31.5" customHeight="1">
      <c r="A54" s="85"/>
      <c r="B54" s="58" t="s">
        <v>277</v>
      </c>
      <c r="C54" s="85" t="s">
        <v>270</v>
      </c>
      <c r="D54" s="86">
        <v>1</v>
      </c>
      <c r="E54" s="86">
        <v>1</v>
      </c>
      <c r="F54" s="86">
        <v>0</v>
      </c>
      <c r="G54" s="84">
        <f t="shared" si="2"/>
        <v>0</v>
      </c>
      <c r="H54" s="84">
        <f t="shared" si="3"/>
        <v>0</v>
      </c>
      <c r="I54" s="139"/>
    </row>
    <row r="55" spans="1:9" s="1" customFormat="1" ht="12.75" hidden="1">
      <c r="A55" s="50" t="s">
        <v>47</v>
      </c>
      <c r="B55" s="45" t="s">
        <v>48</v>
      </c>
      <c r="C55" s="50"/>
      <c r="D55" s="83">
        <f aca="true" t="shared" si="6" ref="D55:F56">D56</f>
        <v>0</v>
      </c>
      <c r="E55" s="83">
        <f t="shared" si="6"/>
        <v>0</v>
      </c>
      <c r="F55" s="83">
        <f t="shared" si="6"/>
        <v>0</v>
      </c>
      <c r="G55" s="84" t="e">
        <f t="shared" si="2"/>
        <v>#DIV/0!</v>
      </c>
      <c r="H55" s="84" t="e">
        <f t="shared" si="3"/>
        <v>#DIV/0!</v>
      </c>
      <c r="I55" s="36"/>
    </row>
    <row r="56" spans="1:9" s="1" customFormat="1" ht="12.75" hidden="1">
      <c r="A56" s="153" t="s">
        <v>52</v>
      </c>
      <c r="B56" s="145" t="s">
        <v>53</v>
      </c>
      <c r="C56" s="153"/>
      <c r="D56" s="32">
        <f t="shared" si="6"/>
        <v>0</v>
      </c>
      <c r="E56" s="32">
        <f t="shared" si="6"/>
        <v>0</v>
      </c>
      <c r="F56" s="32">
        <f t="shared" si="6"/>
        <v>0</v>
      </c>
      <c r="G56" s="84" t="e">
        <f t="shared" si="2"/>
        <v>#DIV/0!</v>
      </c>
      <c r="H56" s="84" t="e">
        <f t="shared" si="3"/>
        <v>#DIV/0!</v>
      </c>
      <c r="I56" s="36"/>
    </row>
    <row r="57" spans="1:9" s="16" customFormat="1" ht="40.5" customHeight="1" hidden="1">
      <c r="A57" s="85"/>
      <c r="B57" s="58" t="s">
        <v>271</v>
      </c>
      <c r="C57" s="85" t="s">
        <v>272</v>
      </c>
      <c r="D57" s="86">
        <v>0</v>
      </c>
      <c r="E57" s="86">
        <v>0</v>
      </c>
      <c r="F57" s="86">
        <v>0</v>
      </c>
      <c r="G57" s="84" t="e">
        <f t="shared" si="2"/>
        <v>#DIV/0!</v>
      </c>
      <c r="H57" s="84" t="e">
        <f t="shared" si="3"/>
        <v>#DIV/0!</v>
      </c>
      <c r="I57" s="139"/>
    </row>
    <row r="58" spans="1:9" s="1" customFormat="1" ht="12.75">
      <c r="A58" s="50">
        <v>1000</v>
      </c>
      <c r="B58" s="45" t="s">
        <v>62</v>
      </c>
      <c r="C58" s="50"/>
      <c r="D58" s="83">
        <f>D59</f>
        <v>18</v>
      </c>
      <c r="E58" s="83">
        <f>E59</f>
        <v>4.5</v>
      </c>
      <c r="F58" s="83">
        <f>F59</f>
        <v>3</v>
      </c>
      <c r="G58" s="84">
        <f t="shared" si="2"/>
        <v>0.16666666666666666</v>
      </c>
      <c r="H58" s="84">
        <f t="shared" si="3"/>
        <v>0.6666666666666666</v>
      </c>
      <c r="I58" s="36"/>
    </row>
    <row r="59" spans="1:9" s="1" customFormat="1" ht="12.75">
      <c r="A59" s="153">
        <v>1001</v>
      </c>
      <c r="B59" s="145" t="s">
        <v>186</v>
      </c>
      <c r="C59" s="153" t="s">
        <v>63</v>
      </c>
      <c r="D59" s="32">
        <v>18</v>
      </c>
      <c r="E59" s="32">
        <v>4.5</v>
      </c>
      <c r="F59" s="32">
        <v>3</v>
      </c>
      <c r="G59" s="84">
        <f t="shared" si="2"/>
        <v>0.16666666666666666</v>
      </c>
      <c r="H59" s="84">
        <f t="shared" si="3"/>
        <v>0.6666666666666666</v>
      </c>
      <c r="I59" s="36"/>
    </row>
    <row r="60" spans="1:9" s="1" customFormat="1" ht="25.5">
      <c r="A60" s="50"/>
      <c r="B60" s="45" t="s">
        <v>101</v>
      </c>
      <c r="C60" s="50"/>
      <c r="D60" s="32">
        <f>D61</f>
        <v>2464.5</v>
      </c>
      <c r="E60" s="32">
        <f>E61</f>
        <v>1335.1</v>
      </c>
      <c r="F60" s="32">
        <f>F61</f>
        <v>900</v>
      </c>
      <c r="G60" s="84">
        <f t="shared" si="2"/>
        <v>0.36518563603164944</v>
      </c>
      <c r="H60" s="84">
        <f t="shared" si="3"/>
        <v>0.6741068084787657</v>
      </c>
      <c r="I60" s="36"/>
    </row>
    <row r="61" spans="1:9" s="16" customFormat="1" ht="25.5" customHeight="1">
      <c r="A61" s="85"/>
      <c r="B61" s="58" t="s">
        <v>102</v>
      </c>
      <c r="C61" s="85"/>
      <c r="D61" s="86">
        <v>2464.5</v>
      </c>
      <c r="E61" s="86">
        <v>1335.1</v>
      </c>
      <c r="F61" s="86">
        <v>900</v>
      </c>
      <c r="G61" s="84">
        <f t="shared" si="2"/>
        <v>0.36518563603164944</v>
      </c>
      <c r="H61" s="84">
        <f t="shared" si="3"/>
        <v>0.6741068084787657</v>
      </c>
      <c r="I61" s="139"/>
    </row>
    <row r="62" spans="1:9" s="11" customFormat="1" ht="15.75">
      <c r="A62" s="50"/>
      <c r="B62" s="69" t="s">
        <v>69</v>
      </c>
      <c r="C62" s="87"/>
      <c r="D62" s="88">
        <f>D32+D38+D40+D46+D55+D52+D58+D60+D43</f>
        <v>4897.4</v>
      </c>
      <c r="E62" s="88">
        <f>E32+E38+E40+E46+E55+E52+E58+E60+E43</f>
        <v>2097.2</v>
      </c>
      <c r="F62" s="88">
        <f>F32+F38+F40+F46+F55+F52+F58+F60+F43</f>
        <v>1268.6</v>
      </c>
      <c r="G62" s="84">
        <f t="shared" si="2"/>
        <v>0.2590354065422469</v>
      </c>
      <c r="H62" s="84">
        <f t="shared" si="3"/>
        <v>0.6049017737936296</v>
      </c>
      <c r="I62" s="140"/>
    </row>
    <row r="63" spans="1:9" s="1" customFormat="1" ht="25.5">
      <c r="A63" s="154"/>
      <c r="B63" s="145" t="s">
        <v>84</v>
      </c>
      <c r="C63" s="153"/>
      <c r="D63" s="91">
        <f>D60</f>
        <v>2464.5</v>
      </c>
      <c r="E63" s="91">
        <f>E60</f>
        <v>1335.1</v>
      </c>
      <c r="F63" s="91">
        <f>F60</f>
        <v>900</v>
      </c>
      <c r="G63" s="84">
        <f t="shared" si="2"/>
        <v>0.36518563603164944</v>
      </c>
      <c r="H63" s="84">
        <f t="shared" si="3"/>
        <v>0.6741068084787657</v>
      </c>
      <c r="I63" s="36"/>
    </row>
    <row r="64" spans="1:9" s="1" customFormat="1" ht="12.75">
      <c r="A64" s="37"/>
      <c r="B64" s="36"/>
      <c r="C64" s="37"/>
      <c r="D64" s="36"/>
      <c r="E64" s="36"/>
      <c r="F64" s="36"/>
      <c r="G64" s="36"/>
      <c r="H64" s="36"/>
      <c r="I64" s="36"/>
    </row>
    <row r="65" spans="1:9" s="1" customFormat="1" ht="12.75">
      <c r="A65" s="37"/>
      <c r="B65" s="36"/>
      <c r="C65" s="37"/>
      <c r="D65" s="36"/>
      <c r="E65" s="36"/>
      <c r="F65" s="36"/>
      <c r="G65" s="36"/>
      <c r="H65" s="36"/>
      <c r="I65" s="36"/>
    </row>
    <row r="66" spans="1:9" s="1" customFormat="1" ht="15">
      <c r="A66" s="37"/>
      <c r="B66" s="38" t="s">
        <v>94</v>
      </c>
      <c r="C66" s="39"/>
      <c r="D66" s="36"/>
      <c r="E66" s="36"/>
      <c r="F66" s="36">
        <v>1000.1</v>
      </c>
      <c r="G66" s="36"/>
      <c r="H66" s="36"/>
      <c r="I66" s="36"/>
    </row>
    <row r="67" spans="1:9" s="1" customFormat="1" ht="15">
      <c r="A67" s="37"/>
      <c r="B67" s="38"/>
      <c r="C67" s="39"/>
      <c r="D67" s="36"/>
      <c r="E67" s="36"/>
      <c r="F67" s="36"/>
      <c r="G67" s="36"/>
      <c r="H67" s="36"/>
      <c r="I67" s="36"/>
    </row>
    <row r="68" spans="1:9" s="1" customFormat="1" ht="15">
      <c r="A68" s="37"/>
      <c r="B68" s="38" t="s">
        <v>85</v>
      </c>
      <c r="C68" s="39"/>
      <c r="D68" s="36"/>
      <c r="E68" s="36"/>
      <c r="F68" s="36"/>
      <c r="G68" s="36"/>
      <c r="H68" s="36"/>
      <c r="I68" s="36"/>
    </row>
    <row r="69" spans="1:9" s="1" customFormat="1" ht="15">
      <c r="A69" s="37"/>
      <c r="B69" s="38" t="s">
        <v>86</v>
      </c>
      <c r="C69" s="39"/>
      <c r="D69" s="36"/>
      <c r="E69" s="36"/>
      <c r="F69" s="36"/>
      <c r="G69" s="36"/>
      <c r="H69" s="36"/>
      <c r="I69" s="36"/>
    </row>
    <row r="70" spans="1:9" s="1" customFormat="1" ht="15">
      <c r="A70" s="37"/>
      <c r="B70" s="38"/>
      <c r="C70" s="39"/>
      <c r="D70" s="36"/>
      <c r="E70" s="36"/>
      <c r="F70" s="36"/>
      <c r="G70" s="36"/>
      <c r="H70" s="36"/>
      <c r="I70" s="36"/>
    </row>
    <row r="71" spans="1:9" s="1" customFormat="1" ht="15">
      <c r="A71" s="37"/>
      <c r="B71" s="38" t="s">
        <v>87</v>
      </c>
      <c r="C71" s="39"/>
      <c r="D71" s="36"/>
      <c r="E71" s="36"/>
      <c r="F71" s="36"/>
      <c r="G71" s="36"/>
      <c r="H71" s="36"/>
      <c r="I71" s="36"/>
    </row>
    <row r="72" spans="1:9" s="1" customFormat="1" ht="15">
      <c r="A72" s="37"/>
      <c r="B72" s="38" t="s">
        <v>88</v>
      </c>
      <c r="C72" s="39"/>
      <c r="D72" s="36"/>
      <c r="E72" s="36"/>
      <c r="F72" s="36"/>
      <c r="G72" s="36"/>
      <c r="H72" s="36"/>
      <c r="I72" s="36"/>
    </row>
    <row r="73" spans="1:9" s="1" customFormat="1" ht="15">
      <c r="A73" s="37"/>
      <c r="B73" s="38"/>
      <c r="C73" s="39"/>
      <c r="D73" s="36"/>
      <c r="E73" s="36"/>
      <c r="F73" s="36"/>
      <c r="G73" s="36"/>
      <c r="H73" s="36"/>
      <c r="I73" s="36"/>
    </row>
    <row r="74" spans="1:9" s="1" customFormat="1" ht="15">
      <c r="A74" s="37"/>
      <c r="B74" s="38" t="s">
        <v>89</v>
      </c>
      <c r="C74" s="39"/>
      <c r="D74" s="36"/>
      <c r="E74" s="36"/>
      <c r="F74" s="36"/>
      <c r="G74" s="36"/>
      <c r="H74" s="36"/>
      <c r="I74" s="36"/>
    </row>
    <row r="75" spans="1:9" s="1" customFormat="1" ht="15">
      <c r="A75" s="37"/>
      <c r="B75" s="38" t="s">
        <v>90</v>
      </c>
      <c r="C75" s="39"/>
      <c r="D75" s="36"/>
      <c r="E75" s="36"/>
      <c r="F75" s="36"/>
      <c r="G75" s="36"/>
      <c r="H75" s="36"/>
      <c r="I75" s="36"/>
    </row>
    <row r="76" spans="1:9" s="1" customFormat="1" ht="15">
      <c r="A76" s="37"/>
      <c r="B76" s="38"/>
      <c r="C76" s="39"/>
      <c r="D76" s="36"/>
      <c r="E76" s="36"/>
      <c r="F76" s="36"/>
      <c r="G76" s="36"/>
      <c r="H76" s="36"/>
      <c r="I76" s="36"/>
    </row>
    <row r="77" spans="1:9" s="1" customFormat="1" ht="15">
      <c r="A77" s="37"/>
      <c r="B77" s="38" t="s">
        <v>91</v>
      </c>
      <c r="C77" s="39"/>
      <c r="D77" s="36"/>
      <c r="E77" s="36"/>
      <c r="F77" s="36"/>
      <c r="G77" s="36"/>
      <c r="H77" s="36"/>
      <c r="I77" s="36"/>
    </row>
    <row r="78" spans="1:9" s="1" customFormat="1" ht="15">
      <c r="A78" s="37"/>
      <c r="B78" s="38" t="s">
        <v>92</v>
      </c>
      <c r="C78" s="39"/>
      <c r="D78" s="36"/>
      <c r="E78" s="36"/>
      <c r="F78" s="36"/>
      <c r="G78" s="36"/>
      <c r="H78" s="36"/>
      <c r="I78" s="36"/>
    </row>
    <row r="79" spans="1:9" s="1" customFormat="1" ht="12.75">
      <c r="A79" s="37"/>
      <c r="B79" s="36"/>
      <c r="C79" s="37"/>
      <c r="D79" s="36"/>
      <c r="E79" s="36"/>
      <c r="F79" s="36"/>
      <c r="G79" s="36"/>
      <c r="H79" s="36"/>
      <c r="I79" s="36"/>
    </row>
    <row r="80" spans="1:9" s="1" customFormat="1" ht="12.75">
      <c r="A80" s="37"/>
      <c r="B80" s="36"/>
      <c r="C80" s="37"/>
      <c r="D80" s="36"/>
      <c r="E80" s="36"/>
      <c r="F80" s="36"/>
      <c r="G80" s="36"/>
      <c r="H80" s="36"/>
      <c r="I80" s="36"/>
    </row>
    <row r="81" spans="1:9" s="1" customFormat="1" ht="15">
      <c r="A81" s="37"/>
      <c r="B81" s="38" t="s">
        <v>93</v>
      </c>
      <c r="C81" s="39"/>
      <c r="D81" s="36"/>
      <c r="E81" s="36"/>
      <c r="F81" s="92">
        <f>F66+F27-F62</f>
        <v>249.4000000000001</v>
      </c>
      <c r="G81" s="36"/>
      <c r="H81" s="92"/>
      <c r="I81" s="36"/>
    </row>
    <row r="82" spans="1:9" s="1" customFormat="1" ht="12.75">
      <c r="A82" s="37"/>
      <c r="B82" s="36"/>
      <c r="C82" s="37"/>
      <c r="D82" s="36"/>
      <c r="E82" s="36"/>
      <c r="F82" s="36"/>
      <c r="G82" s="36"/>
      <c r="H82" s="36"/>
      <c r="I82" s="36"/>
    </row>
    <row r="83" spans="1:9" s="1" customFormat="1" ht="12.75">
      <c r="A83" s="37"/>
      <c r="B83" s="36"/>
      <c r="C83" s="37"/>
      <c r="D83" s="36"/>
      <c r="E83" s="36"/>
      <c r="F83" s="36"/>
      <c r="G83" s="36"/>
      <c r="H83" s="36"/>
      <c r="I83" s="36"/>
    </row>
    <row r="84" spans="1:9" s="1" customFormat="1" ht="15">
      <c r="A84" s="37"/>
      <c r="B84" s="38" t="s">
        <v>95</v>
      </c>
      <c r="C84" s="39"/>
      <c r="D84" s="36"/>
      <c r="E84" s="36"/>
      <c r="F84" s="36"/>
      <c r="G84" s="36"/>
      <c r="H84" s="36"/>
      <c r="I84" s="36"/>
    </row>
    <row r="85" spans="1:9" s="1" customFormat="1" ht="15">
      <c r="A85" s="37"/>
      <c r="B85" s="38" t="s">
        <v>96</v>
      </c>
      <c r="C85" s="39"/>
      <c r="D85" s="36"/>
      <c r="E85" s="36"/>
      <c r="F85" s="36"/>
      <c r="G85" s="36"/>
      <c r="H85" s="36"/>
      <c r="I85" s="36"/>
    </row>
    <row r="86" spans="1:9" s="1" customFormat="1" ht="15">
      <c r="A86" s="37"/>
      <c r="B86" s="38" t="s">
        <v>97</v>
      </c>
      <c r="C86" s="39"/>
      <c r="D86" s="36"/>
      <c r="E86" s="36"/>
      <c r="F86" s="36"/>
      <c r="G86" s="36"/>
      <c r="H86" s="36"/>
      <c r="I86" s="36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customWidth="1"/>
    <col min="4" max="5" width="12.7109375" style="36" customWidth="1"/>
    <col min="6" max="7" width="11.421875" style="36" customWidth="1"/>
    <col min="8" max="8" width="10.7109375" style="36" customWidth="1"/>
    <col min="9" max="9" width="9.140625" style="36" customWidth="1"/>
    <col min="10" max="16384" width="9.140625" style="1" customWidth="1"/>
  </cols>
  <sheetData>
    <row r="1" spans="1:9" s="5" customFormat="1" ht="60" customHeight="1">
      <c r="A1" s="159" t="s">
        <v>394</v>
      </c>
      <c r="B1" s="159"/>
      <c r="C1" s="159"/>
      <c r="D1" s="159"/>
      <c r="E1" s="159"/>
      <c r="F1" s="159"/>
      <c r="G1" s="159"/>
      <c r="H1" s="159"/>
      <c r="I1" s="141"/>
    </row>
    <row r="2" spans="1:8" ht="12.75" customHeight="1">
      <c r="A2" s="40"/>
      <c r="B2" s="164" t="s">
        <v>3</v>
      </c>
      <c r="C2" s="41"/>
      <c r="D2" s="161" t="s">
        <v>4</v>
      </c>
      <c r="E2" s="157" t="s">
        <v>368</v>
      </c>
      <c r="F2" s="161" t="s">
        <v>5</v>
      </c>
      <c r="G2" s="186" t="s">
        <v>149</v>
      </c>
      <c r="H2" s="157" t="s">
        <v>369</v>
      </c>
    </row>
    <row r="3" spans="1:8" ht="28.5" customHeight="1">
      <c r="A3" s="149"/>
      <c r="B3" s="164"/>
      <c r="C3" s="41"/>
      <c r="D3" s="161"/>
      <c r="E3" s="158"/>
      <c r="F3" s="161"/>
      <c r="G3" s="187"/>
      <c r="H3" s="158"/>
    </row>
    <row r="4" spans="1:8" ht="15">
      <c r="A4" s="149"/>
      <c r="B4" s="146" t="s">
        <v>83</v>
      </c>
      <c r="C4" s="152"/>
      <c r="D4" s="147">
        <f>D5+D6+D7+D8+D9+D10+D11+D12+D13+D14+D15+D16+D17+D18+D19</f>
        <v>2276.3</v>
      </c>
      <c r="E4" s="147">
        <f>E5+E6+E7+E8+E9+E10+E11+E12+E13+E14+E15+E16+E17+E18+E19</f>
        <v>325</v>
      </c>
      <c r="F4" s="147">
        <f>F5+F6+F7+F8+F9+F10+F11+F12+F13+F14+F15+F16+F17+F18+F19</f>
        <v>270.9</v>
      </c>
      <c r="G4" s="35">
        <f>F4/D4</f>
        <v>0.11900891798093395</v>
      </c>
      <c r="H4" s="35">
        <f>F4/E4</f>
        <v>0.8335384615384615</v>
      </c>
    </row>
    <row r="5" spans="1:8" ht="15">
      <c r="A5" s="149"/>
      <c r="B5" s="145" t="s">
        <v>7</v>
      </c>
      <c r="C5" s="153"/>
      <c r="D5" s="32">
        <v>66</v>
      </c>
      <c r="E5" s="32">
        <v>16</v>
      </c>
      <c r="F5" s="32">
        <v>7</v>
      </c>
      <c r="G5" s="35">
        <f aca="true" t="shared" si="0" ref="G5:G27">F5/D5</f>
        <v>0.10606060606060606</v>
      </c>
      <c r="H5" s="35">
        <f aca="true" t="shared" si="1" ref="H5:H27">F5/E5</f>
        <v>0.4375</v>
      </c>
    </row>
    <row r="6" spans="1:8" ht="15">
      <c r="A6" s="149"/>
      <c r="B6" s="145" t="s">
        <v>302</v>
      </c>
      <c r="C6" s="153"/>
      <c r="D6" s="32">
        <v>590.3</v>
      </c>
      <c r="E6" s="32">
        <v>147</v>
      </c>
      <c r="F6" s="32">
        <v>95</v>
      </c>
      <c r="G6" s="35">
        <f t="shared" si="0"/>
        <v>0.16093511773674404</v>
      </c>
      <c r="H6" s="35">
        <f t="shared" si="1"/>
        <v>0.6462585034013606</v>
      </c>
    </row>
    <row r="7" spans="1:8" ht="15">
      <c r="A7" s="149"/>
      <c r="B7" s="145" t="s">
        <v>9</v>
      </c>
      <c r="C7" s="153"/>
      <c r="D7" s="32">
        <v>150</v>
      </c>
      <c r="E7" s="32">
        <v>20</v>
      </c>
      <c r="F7" s="32">
        <v>50.6</v>
      </c>
      <c r="G7" s="35">
        <f t="shared" si="0"/>
        <v>0.3373333333333333</v>
      </c>
      <c r="H7" s="35">
        <f t="shared" si="1"/>
        <v>2.5300000000000002</v>
      </c>
    </row>
    <row r="8" spans="1:8" ht="15">
      <c r="A8" s="149"/>
      <c r="B8" s="145" t="s">
        <v>10</v>
      </c>
      <c r="C8" s="153"/>
      <c r="D8" s="32">
        <v>160</v>
      </c>
      <c r="E8" s="32">
        <v>10</v>
      </c>
      <c r="F8" s="32">
        <v>8</v>
      </c>
      <c r="G8" s="35">
        <f t="shared" si="0"/>
        <v>0.05</v>
      </c>
      <c r="H8" s="35">
        <f t="shared" si="1"/>
        <v>0.8</v>
      </c>
    </row>
    <row r="9" spans="1:8" ht="15">
      <c r="A9" s="149"/>
      <c r="B9" s="145" t="s">
        <v>11</v>
      </c>
      <c r="C9" s="153"/>
      <c r="D9" s="32">
        <v>1300</v>
      </c>
      <c r="E9" s="32">
        <v>130</v>
      </c>
      <c r="F9" s="32">
        <v>100.8</v>
      </c>
      <c r="G9" s="35">
        <f t="shared" si="0"/>
        <v>0.07753846153846154</v>
      </c>
      <c r="H9" s="35">
        <f t="shared" si="1"/>
        <v>0.7753846153846153</v>
      </c>
    </row>
    <row r="10" spans="1:8" ht="15">
      <c r="A10" s="149"/>
      <c r="B10" s="145" t="s">
        <v>108</v>
      </c>
      <c r="C10" s="153"/>
      <c r="D10" s="32">
        <v>10</v>
      </c>
      <c r="E10" s="32">
        <v>2</v>
      </c>
      <c r="F10" s="32">
        <v>9.5</v>
      </c>
      <c r="G10" s="35">
        <f t="shared" si="0"/>
        <v>0.95</v>
      </c>
      <c r="H10" s="35">
        <f t="shared" si="1"/>
        <v>4.75</v>
      </c>
    </row>
    <row r="11" spans="1:8" ht="15">
      <c r="A11" s="149"/>
      <c r="B11" s="145" t="s">
        <v>12</v>
      </c>
      <c r="C11" s="153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9"/>
      <c r="B12" s="145" t="s">
        <v>13</v>
      </c>
      <c r="C12" s="153"/>
      <c r="D12" s="32">
        <v>0</v>
      </c>
      <c r="E12" s="32">
        <v>0</v>
      </c>
      <c r="F12" s="32">
        <v>0</v>
      </c>
      <c r="G12" s="35">
        <v>0</v>
      </c>
      <c r="H12" s="35">
        <v>0</v>
      </c>
    </row>
    <row r="13" spans="1:8" ht="15">
      <c r="A13" s="149"/>
      <c r="B13" s="145" t="s">
        <v>14</v>
      </c>
      <c r="C13" s="153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9"/>
      <c r="B14" s="145" t="s">
        <v>16</v>
      </c>
      <c r="C14" s="153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9"/>
      <c r="B15" s="145" t="s">
        <v>17</v>
      </c>
      <c r="C15" s="153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9"/>
      <c r="B16" s="145" t="s">
        <v>18</v>
      </c>
      <c r="C16" s="153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9"/>
      <c r="B17" s="145" t="s">
        <v>355</v>
      </c>
      <c r="C17" s="153"/>
      <c r="D17" s="32">
        <v>0</v>
      </c>
      <c r="E17" s="32">
        <v>0</v>
      </c>
      <c r="F17" s="32">
        <v>0</v>
      </c>
      <c r="G17" s="35">
        <v>0</v>
      </c>
      <c r="H17" s="35">
        <v>0</v>
      </c>
    </row>
    <row r="18" spans="1:8" ht="15">
      <c r="A18" s="149"/>
      <c r="B18" s="145" t="s">
        <v>122</v>
      </c>
      <c r="C18" s="153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9"/>
      <c r="B19" s="145" t="s">
        <v>23</v>
      </c>
      <c r="C19" s="153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9"/>
      <c r="B20" s="45" t="s">
        <v>82</v>
      </c>
      <c r="C20" s="50"/>
      <c r="D20" s="32">
        <f>D21+D22+D23+D25+D24</f>
        <v>1182.1</v>
      </c>
      <c r="E20" s="32">
        <f>E21+E22+E23+E25+E24</f>
        <v>295.6</v>
      </c>
      <c r="F20" s="32">
        <f>F21+F22+F23+F25+F24</f>
        <v>28.299999999999997</v>
      </c>
      <c r="G20" s="35">
        <f t="shared" si="0"/>
        <v>0.023940444970814653</v>
      </c>
      <c r="H20" s="35">
        <f t="shared" si="1"/>
        <v>0.09573748308525032</v>
      </c>
    </row>
    <row r="21" spans="1:8" ht="15">
      <c r="A21" s="149"/>
      <c r="B21" s="145" t="s">
        <v>25</v>
      </c>
      <c r="C21" s="153"/>
      <c r="D21" s="32">
        <v>1021.1</v>
      </c>
      <c r="E21" s="32">
        <v>255.3</v>
      </c>
      <c r="F21" s="32">
        <v>17.2</v>
      </c>
      <c r="G21" s="35">
        <f t="shared" si="0"/>
        <v>0.016844579375183626</v>
      </c>
      <c r="H21" s="35">
        <f t="shared" si="1"/>
        <v>0.06737171954563258</v>
      </c>
    </row>
    <row r="22" spans="1:8" ht="15">
      <c r="A22" s="149"/>
      <c r="B22" s="145" t="s">
        <v>103</v>
      </c>
      <c r="C22" s="153"/>
      <c r="D22" s="32">
        <v>161</v>
      </c>
      <c r="E22" s="32">
        <v>40.3</v>
      </c>
      <c r="F22" s="32">
        <v>11.1</v>
      </c>
      <c r="G22" s="35">
        <f t="shared" si="0"/>
        <v>0.06894409937888199</v>
      </c>
      <c r="H22" s="35">
        <f t="shared" si="1"/>
        <v>0.27543424317617865</v>
      </c>
    </row>
    <row r="23" spans="1:8" ht="15">
      <c r="A23" s="149"/>
      <c r="B23" s="145" t="s">
        <v>68</v>
      </c>
      <c r="C23" s="153"/>
      <c r="D23" s="32">
        <v>0</v>
      </c>
      <c r="E23" s="32">
        <v>0</v>
      </c>
      <c r="F23" s="32">
        <v>0</v>
      </c>
      <c r="G23" s="35">
        <v>0</v>
      </c>
      <c r="H23" s="35">
        <v>0</v>
      </c>
    </row>
    <row r="24" spans="1:8" ht="32.25" customHeight="1" thickBot="1">
      <c r="A24" s="149"/>
      <c r="B24" s="80" t="s">
        <v>157</v>
      </c>
      <c r="C24" s="81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9"/>
      <c r="B25" s="145" t="s">
        <v>28</v>
      </c>
      <c r="C25" s="15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9"/>
      <c r="B26" s="47" t="s">
        <v>29</v>
      </c>
      <c r="C26" s="82"/>
      <c r="D26" s="147">
        <f>D4+D20</f>
        <v>3458.4</v>
      </c>
      <c r="E26" s="147">
        <f>E4+E20</f>
        <v>620.6</v>
      </c>
      <c r="F26" s="147">
        <f>F4+F20</f>
        <v>299.2</v>
      </c>
      <c r="G26" s="35">
        <f t="shared" si="0"/>
        <v>0.08651399491094147</v>
      </c>
      <c r="H26" s="35">
        <f t="shared" si="1"/>
        <v>0.48211408314534315</v>
      </c>
    </row>
    <row r="27" spans="1:8" ht="15">
      <c r="A27" s="149"/>
      <c r="B27" s="145" t="s">
        <v>109</v>
      </c>
      <c r="C27" s="153"/>
      <c r="D27" s="32">
        <f>D4</f>
        <v>2276.3</v>
      </c>
      <c r="E27" s="32">
        <f>E4</f>
        <v>325</v>
      </c>
      <c r="F27" s="32">
        <f>F4</f>
        <v>270.9</v>
      </c>
      <c r="G27" s="35">
        <f t="shared" si="0"/>
        <v>0.11900891798093395</v>
      </c>
      <c r="H27" s="35">
        <f t="shared" si="1"/>
        <v>0.8335384615384615</v>
      </c>
    </row>
    <row r="28" spans="1:8" ht="12.75">
      <c r="A28" s="165"/>
      <c r="B28" s="177"/>
      <c r="C28" s="177"/>
      <c r="D28" s="177"/>
      <c r="E28" s="177"/>
      <c r="F28" s="177"/>
      <c r="G28" s="177"/>
      <c r="H28" s="178"/>
    </row>
    <row r="29" spans="1:8" ht="17.25" customHeight="1">
      <c r="A29" s="160" t="s">
        <v>161</v>
      </c>
      <c r="B29" s="164" t="s">
        <v>30</v>
      </c>
      <c r="C29" s="155" t="s">
        <v>200</v>
      </c>
      <c r="D29" s="162" t="s">
        <v>4</v>
      </c>
      <c r="E29" s="157" t="s">
        <v>368</v>
      </c>
      <c r="F29" s="195" t="s">
        <v>5</v>
      </c>
      <c r="G29" s="186" t="s">
        <v>149</v>
      </c>
      <c r="H29" s="157" t="s">
        <v>369</v>
      </c>
    </row>
    <row r="30" spans="1:8" ht="15" customHeight="1">
      <c r="A30" s="160"/>
      <c r="B30" s="164"/>
      <c r="C30" s="156"/>
      <c r="D30" s="162"/>
      <c r="E30" s="158"/>
      <c r="F30" s="196"/>
      <c r="G30" s="187"/>
      <c r="H30" s="158"/>
    </row>
    <row r="31" spans="1:8" ht="25.5">
      <c r="A31" s="50" t="s">
        <v>70</v>
      </c>
      <c r="B31" s="45" t="s">
        <v>31</v>
      </c>
      <c r="C31" s="50"/>
      <c r="D31" s="83">
        <f>D32+D33+D34</f>
        <v>2030.8000000000002</v>
      </c>
      <c r="E31" s="83">
        <f>E32+E33+E34</f>
        <v>587.6</v>
      </c>
      <c r="F31" s="83">
        <f>F32+F33+F34</f>
        <v>256.1</v>
      </c>
      <c r="G31" s="84">
        <f>F31/D31</f>
        <v>0.1261079377585188</v>
      </c>
      <c r="H31" s="84">
        <f>F31/E31</f>
        <v>0.4358407079646018</v>
      </c>
    </row>
    <row r="32" spans="1:8" ht="63.75" customHeight="1">
      <c r="A32" s="153" t="s">
        <v>73</v>
      </c>
      <c r="B32" s="145" t="s">
        <v>165</v>
      </c>
      <c r="C32" s="153" t="s">
        <v>73</v>
      </c>
      <c r="D32" s="32">
        <v>2016.4</v>
      </c>
      <c r="E32" s="32">
        <v>582.6</v>
      </c>
      <c r="F32" s="32">
        <v>256.1</v>
      </c>
      <c r="G32" s="84">
        <f aca="true" t="shared" si="2" ref="G32:G61">F32/D32</f>
        <v>0.1270085300535608</v>
      </c>
      <c r="H32" s="84">
        <f aca="true" t="shared" si="3" ref="H32:H61">F32/E32</f>
        <v>0.4395811877789221</v>
      </c>
    </row>
    <row r="33" spans="1:8" ht="12.75">
      <c r="A33" s="153" t="s">
        <v>75</v>
      </c>
      <c r="B33" s="145" t="s">
        <v>36</v>
      </c>
      <c r="C33" s="153" t="s">
        <v>75</v>
      </c>
      <c r="D33" s="32">
        <v>10</v>
      </c>
      <c r="E33" s="32">
        <v>5</v>
      </c>
      <c r="F33" s="32">
        <v>0</v>
      </c>
      <c r="G33" s="84">
        <f t="shared" si="2"/>
        <v>0</v>
      </c>
      <c r="H33" s="84">
        <f t="shared" si="3"/>
        <v>0</v>
      </c>
    </row>
    <row r="34" spans="1:8" ht="12.75">
      <c r="A34" s="153" t="s">
        <v>132</v>
      </c>
      <c r="B34" s="145" t="s">
        <v>129</v>
      </c>
      <c r="C34" s="153"/>
      <c r="D34" s="32">
        <f>D35+D36</f>
        <v>4.4</v>
      </c>
      <c r="E34" s="32">
        <f>E35+E36</f>
        <v>0</v>
      </c>
      <c r="F34" s="32">
        <v>0</v>
      </c>
      <c r="G34" s="84">
        <f t="shared" si="2"/>
        <v>0</v>
      </c>
      <c r="H34" s="84">
        <v>0</v>
      </c>
    </row>
    <row r="35" spans="1:9" s="16" customFormat="1" ht="25.5">
      <c r="A35" s="85"/>
      <c r="B35" s="58" t="s">
        <v>118</v>
      </c>
      <c r="C35" s="85" t="s">
        <v>218</v>
      </c>
      <c r="D35" s="86">
        <v>4.4</v>
      </c>
      <c r="E35" s="86">
        <v>0</v>
      </c>
      <c r="F35" s="86">
        <v>0</v>
      </c>
      <c r="G35" s="84">
        <f t="shared" si="2"/>
        <v>0</v>
      </c>
      <c r="H35" s="84">
        <v>0</v>
      </c>
      <c r="I35" s="139"/>
    </row>
    <row r="36" spans="1:9" s="16" customFormat="1" ht="21" customHeight="1" hidden="1">
      <c r="A36" s="85"/>
      <c r="B36" s="58" t="s">
        <v>209</v>
      </c>
      <c r="C36" s="85" t="s">
        <v>195</v>
      </c>
      <c r="D36" s="86">
        <v>0</v>
      </c>
      <c r="E36" s="86">
        <v>0</v>
      </c>
      <c r="F36" s="86">
        <v>0</v>
      </c>
      <c r="G36" s="84" t="e">
        <f t="shared" si="2"/>
        <v>#DIV/0!</v>
      </c>
      <c r="H36" s="84" t="e">
        <f t="shared" si="3"/>
        <v>#DIV/0!</v>
      </c>
      <c r="I36" s="139"/>
    </row>
    <row r="37" spans="1:8" ht="25.5" customHeight="1">
      <c r="A37" s="50" t="s">
        <v>112</v>
      </c>
      <c r="B37" s="45" t="s">
        <v>105</v>
      </c>
      <c r="C37" s="50"/>
      <c r="D37" s="83">
        <f>D38</f>
        <v>161</v>
      </c>
      <c r="E37" s="83">
        <f>E38</f>
        <v>144.9</v>
      </c>
      <c r="F37" s="83">
        <f>F38</f>
        <v>11.1</v>
      </c>
      <c r="G37" s="84">
        <f t="shared" si="2"/>
        <v>0.06894409937888199</v>
      </c>
      <c r="H37" s="84">
        <f t="shared" si="3"/>
        <v>0.07660455486542443</v>
      </c>
    </row>
    <row r="38" spans="1:8" ht="38.25">
      <c r="A38" s="153" t="s">
        <v>113</v>
      </c>
      <c r="B38" s="145" t="s">
        <v>171</v>
      </c>
      <c r="C38" s="153" t="s">
        <v>274</v>
      </c>
      <c r="D38" s="32">
        <v>161</v>
      </c>
      <c r="E38" s="32">
        <v>144.9</v>
      </c>
      <c r="F38" s="32">
        <v>11.1</v>
      </c>
      <c r="G38" s="84">
        <f t="shared" si="2"/>
        <v>0.06894409937888199</v>
      </c>
      <c r="H38" s="84">
        <f t="shared" si="3"/>
        <v>0.07660455486542443</v>
      </c>
    </row>
    <row r="39" spans="1:8" ht="25.5" hidden="1">
      <c r="A39" s="50" t="s">
        <v>76</v>
      </c>
      <c r="B39" s="45" t="s">
        <v>39</v>
      </c>
      <c r="C39" s="50"/>
      <c r="D39" s="83">
        <f aca="true" t="shared" si="4" ref="D39:F40">D40</f>
        <v>0</v>
      </c>
      <c r="E39" s="83">
        <f t="shared" si="4"/>
        <v>0</v>
      </c>
      <c r="F39" s="83">
        <f t="shared" si="4"/>
        <v>0</v>
      </c>
      <c r="G39" s="84" t="e">
        <f t="shared" si="2"/>
        <v>#DIV/0!</v>
      </c>
      <c r="H39" s="84" t="e">
        <f t="shared" si="3"/>
        <v>#DIV/0!</v>
      </c>
    </row>
    <row r="40" spans="1:8" ht="12.75" hidden="1">
      <c r="A40" s="153" t="s">
        <v>114</v>
      </c>
      <c r="B40" s="145" t="s">
        <v>107</v>
      </c>
      <c r="C40" s="153"/>
      <c r="D40" s="32">
        <f t="shared" si="4"/>
        <v>0</v>
      </c>
      <c r="E40" s="32">
        <f t="shared" si="4"/>
        <v>0</v>
      </c>
      <c r="F40" s="32">
        <f t="shared" si="4"/>
        <v>0</v>
      </c>
      <c r="G40" s="84" t="e">
        <f t="shared" si="2"/>
        <v>#DIV/0!</v>
      </c>
      <c r="H40" s="84" t="e">
        <f t="shared" si="3"/>
        <v>#DIV/0!</v>
      </c>
    </row>
    <row r="41" spans="1:9" s="16" customFormat="1" ht="38.25" hidden="1">
      <c r="A41" s="85"/>
      <c r="B41" s="58" t="s">
        <v>116</v>
      </c>
      <c r="C41" s="85" t="s">
        <v>210</v>
      </c>
      <c r="D41" s="86">
        <v>0</v>
      </c>
      <c r="E41" s="86">
        <v>0</v>
      </c>
      <c r="F41" s="86">
        <v>0</v>
      </c>
      <c r="G41" s="84" t="e">
        <f t="shared" si="2"/>
        <v>#DIV/0!</v>
      </c>
      <c r="H41" s="84" t="e">
        <f t="shared" si="3"/>
        <v>#DIV/0!</v>
      </c>
      <c r="I41" s="139"/>
    </row>
    <row r="42" spans="1:9" s="16" customFormat="1" ht="12.75" hidden="1">
      <c r="A42" s="50" t="s">
        <v>77</v>
      </c>
      <c r="B42" s="45" t="s">
        <v>41</v>
      </c>
      <c r="C42" s="50"/>
      <c r="D42" s="83">
        <f aca="true" t="shared" si="5" ref="D42:F43">D43</f>
        <v>0</v>
      </c>
      <c r="E42" s="83">
        <f t="shared" si="5"/>
        <v>0</v>
      </c>
      <c r="F42" s="83">
        <f t="shared" si="5"/>
        <v>0</v>
      </c>
      <c r="G42" s="84" t="e">
        <f t="shared" si="2"/>
        <v>#DIV/0!</v>
      </c>
      <c r="H42" s="84" t="e">
        <f t="shared" si="3"/>
        <v>#DIV/0!</v>
      </c>
      <c r="I42" s="139"/>
    </row>
    <row r="43" spans="1:9" s="16" customFormat="1" ht="31.5" customHeight="1" hidden="1">
      <c r="A43" s="150" t="s">
        <v>78</v>
      </c>
      <c r="B43" s="68" t="s">
        <v>127</v>
      </c>
      <c r="C43" s="153"/>
      <c r="D43" s="32">
        <f t="shared" si="5"/>
        <v>0</v>
      </c>
      <c r="E43" s="32">
        <f t="shared" si="5"/>
        <v>0</v>
      </c>
      <c r="F43" s="32">
        <f t="shared" si="5"/>
        <v>0</v>
      </c>
      <c r="G43" s="84" t="e">
        <f t="shared" si="2"/>
        <v>#DIV/0!</v>
      </c>
      <c r="H43" s="84" t="e">
        <f t="shared" si="3"/>
        <v>#DIV/0!</v>
      </c>
      <c r="I43" s="139"/>
    </row>
    <row r="44" spans="1:9" s="16" customFormat="1" ht="33" customHeight="1" hidden="1">
      <c r="A44" s="85"/>
      <c r="B44" s="61" t="s">
        <v>127</v>
      </c>
      <c r="C44" s="85" t="s">
        <v>287</v>
      </c>
      <c r="D44" s="86">
        <f>0</f>
        <v>0</v>
      </c>
      <c r="E44" s="86">
        <f>0</f>
        <v>0</v>
      </c>
      <c r="F44" s="86">
        <f>0</f>
        <v>0</v>
      </c>
      <c r="G44" s="84" t="e">
        <f t="shared" si="2"/>
        <v>#DIV/0!</v>
      </c>
      <c r="H44" s="84" t="e">
        <f t="shared" si="3"/>
        <v>#DIV/0!</v>
      </c>
      <c r="I44" s="139"/>
    </row>
    <row r="45" spans="1:8" ht="25.5">
      <c r="A45" s="50" t="s">
        <v>79</v>
      </c>
      <c r="B45" s="45" t="s">
        <v>42</v>
      </c>
      <c r="C45" s="50"/>
      <c r="D45" s="83">
        <f>D46</f>
        <v>310</v>
      </c>
      <c r="E45" s="83">
        <f>E46</f>
        <v>120</v>
      </c>
      <c r="F45" s="83">
        <f>F46</f>
        <v>63.7</v>
      </c>
      <c r="G45" s="84">
        <f t="shared" si="2"/>
        <v>0.20548387096774196</v>
      </c>
      <c r="H45" s="84">
        <f t="shared" si="3"/>
        <v>0.5308333333333334</v>
      </c>
    </row>
    <row r="46" spans="1:8" ht="12.75">
      <c r="A46" s="153" t="s">
        <v>45</v>
      </c>
      <c r="B46" s="145" t="s">
        <v>46</v>
      </c>
      <c r="C46" s="153"/>
      <c r="D46" s="32">
        <f>D47+D48+D50+D49</f>
        <v>310</v>
      </c>
      <c r="E46" s="32">
        <f>E47+E48+E50+E49</f>
        <v>120</v>
      </c>
      <c r="F46" s="32">
        <f>F47+F48+F50+F49</f>
        <v>63.7</v>
      </c>
      <c r="G46" s="84">
        <f t="shared" si="2"/>
        <v>0.20548387096774196</v>
      </c>
      <c r="H46" s="84">
        <f t="shared" si="3"/>
        <v>0.5308333333333334</v>
      </c>
    </row>
    <row r="47" spans="1:9" s="16" customFormat="1" ht="12.75">
      <c r="A47" s="85"/>
      <c r="B47" s="58" t="s">
        <v>100</v>
      </c>
      <c r="C47" s="85" t="s">
        <v>263</v>
      </c>
      <c r="D47" s="86">
        <v>260</v>
      </c>
      <c r="E47" s="86">
        <v>90</v>
      </c>
      <c r="F47" s="86">
        <v>38.7</v>
      </c>
      <c r="G47" s="84">
        <f t="shared" si="2"/>
        <v>0.14884615384615385</v>
      </c>
      <c r="H47" s="84">
        <f t="shared" si="3"/>
        <v>0.43000000000000005</v>
      </c>
      <c r="I47" s="139"/>
    </row>
    <row r="48" spans="1:9" s="16" customFormat="1" ht="22.5" customHeight="1">
      <c r="A48" s="85"/>
      <c r="B48" s="58" t="s">
        <v>268</v>
      </c>
      <c r="C48" s="85" t="s">
        <v>264</v>
      </c>
      <c r="D48" s="86">
        <v>10</v>
      </c>
      <c r="E48" s="86">
        <v>0</v>
      </c>
      <c r="F48" s="86">
        <v>0</v>
      </c>
      <c r="G48" s="84">
        <f t="shared" si="2"/>
        <v>0</v>
      </c>
      <c r="H48" s="84">
        <v>0</v>
      </c>
      <c r="I48" s="139"/>
    </row>
    <row r="49" spans="1:9" s="16" customFormat="1" ht="22.5" customHeight="1">
      <c r="A49" s="85"/>
      <c r="B49" s="58" t="s">
        <v>384</v>
      </c>
      <c r="C49" s="85" t="s">
        <v>383</v>
      </c>
      <c r="D49" s="86">
        <v>10</v>
      </c>
      <c r="E49" s="86">
        <v>0</v>
      </c>
      <c r="F49" s="86">
        <v>0</v>
      </c>
      <c r="G49" s="84">
        <f t="shared" si="2"/>
        <v>0</v>
      </c>
      <c r="H49" s="84">
        <v>0</v>
      </c>
      <c r="I49" s="139"/>
    </row>
    <row r="50" spans="1:9" s="16" customFormat="1" ht="29.25" customHeight="1">
      <c r="A50" s="85"/>
      <c r="B50" s="58" t="s">
        <v>183</v>
      </c>
      <c r="C50" s="85" t="s">
        <v>269</v>
      </c>
      <c r="D50" s="86">
        <v>30</v>
      </c>
      <c r="E50" s="86">
        <v>30</v>
      </c>
      <c r="F50" s="86">
        <v>25</v>
      </c>
      <c r="G50" s="84">
        <f t="shared" si="2"/>
        <v>0.8333333333333334</v>
      </c>
      <c r="H50" s="84">
        <f t="shared" si="3"/>
        <v>0.8333333333333334</v>
      </c>
      <c r="I50" s="139"/>
    </row>
    <row r="51" spans="1:8" ht="27" customHeight="1">
      <c r="A51" s="62" t="s">
        <v>130</v>
      </c>
      <c r="B51" s="151" t="s">
        <v>128</v>
      </c>
      <c r="C51" s="62"/>
      <c r="D51" s="32">
        <f aca="true" t="shared" si="6" ref="D51:F52">D52</f>
        <v>1</v>
      </c>
      <c r="E51" s="32">
        <f t="shared" si="6"/>
        <v>1</v>
      </c>
      <c r="F51" s="32">
        <f t="shared" si="6"/>
        <v>0</v>
      </c>
      <c r="G51" s="84">
        <f t="shared" si="2"/>
        <v>0</v>
      </c>
      <c r="H51" s="84">
        <f t="shared" si="3"/>
        <v>0</v>
      </c>
    </row>
    <row r="52" spans="1:8" ht="29.25" customHeight="1">
      <c r="A52" s="150" t="s">
        <v>124</v>
      </c>
      <c r="B52" s="68" t="s">
        <v>131</v>
      </c>
      <c r="C52" s="150"/>
      <c r="D52" s="32">
        <f t="shared" si="6"/>
        <v>1</v>
      </c>
      <c r="E52" s="32">
        <f t="shared" si="6"/>
        <v>1</v>
      </c>
      <c r="F52" s="32">
        <f t="shared" si="6"/>
        <v>0</v>
      </c>
      <c r="G52" s="84">
        <f t="shared" si="2"/>
        <v>0</v>
      </c>
      <c r="H52" s="84">
        <f t="shared" si="3"/>
        <v>0</v>
      </c>
    </row>
    <row r="53" spans="1:9" s="16" customFormat="1" ht="30.75" customHeight="1">
      <c r="A53" s="85"/>
      <c r="B53" s="58" t="s">
        <v>277</v>
      </c>
      <c r="C53" s="85" t="s">
        <v>270</v>
      </c>
      <c r="D53" s="86">
        <v>1</v>
      </c>
      <c r="E53" s="86">
        <v>1</v>
      </c>
      <c r="F53" s="86">
        <v>0</v>
      </c>
      <c r="G53" s="84">
        <f t="shared" si="2"/>
        <v>0</v>
      </c>
      <c r="H53" s="84">
        <f t="shared" si="3"/>
        <v>0</v>
      </c>
      <c r="I53" s="139"/>
    </row>
    <row r="54" spans="1:8" ht="17.25" customHeight="1" hidden="1">
      <c r="A54" s="50" t="s">
        <v>47</v>
      </c>
      <c r="B54" s="45" t="s">
        <v>48</v>
      </c>
      <c r="C54" s="50"/>
      <c r="D54" s="83">
        <f aca="true" t="shared" si="7" ref="D54:F55">D55</f>
        <v>0</v>
      </c>
      <c r="E54" s="83">
        <f t="shared" si="7"/>
        <v>0</v>
      </c>
      <c r="F54" s="83">
        <f t="shared" si="7"/>
        <v>0</v>
      </c>
      <c r="G54" s="84" t="e">
        <f t="shared" si="2"/>
        <v>#DIV/0!</v>
      </c>
      <c r="H54" s="84" t="e">
        <f t="shared" si="3"/>
        <v>#DIV/0!</v>
      </c>
    </row>
    <row r="55" spans="1:8" ht="18" customHeight="1" hidden="1">
      <c r="A55" s="153" t="s">
        <v>52</v>
      </c>
      <c r="B55" s="145" t="s">
        <v>53</v>
      </c>
      <c r="C55" s="153"/>
      <c r="D55" s="32">
        <f t="shared" si="7"/>
        <v>0</v>
      </c>
      <c r="E55" s="32">
        <f t="shared" si="7"/>
        <v>0</v>
      </c>
      <c r="F55" s="32">
        <f t="shared" si="7"/>
        <v>0</v>
      </c>
      <c r="G55" s="84" t="e">
        <f t="shared" si="2"/>
        <v>#DIV/0!</v>
      </c>
      <c r="H55" s="84" t="e">
        <f t="shared" si="3"/>
        <v>#DIV/0!</v>
      </c>
    </row>
    <row r="56" spans="1:9" s="16" customFormat="1" ht="30.75" customHeight="1" hidden="1">
      <c r="A56" s="85"/>
      <c r="B56" s="58" t="s">
        <v>271</v>
      </c>
      <c r="C56" s="85" t="s">
        <v>272</v>
      </c>
      <c r="D56" s="86">
        <v>0</v>
      </c>
      <c r="E56" s="86">
        <v>0</v>
      </c>
      <c r="F56" s="86">
        <v>0</v>
      </c>
      <c r="G56" s="84" t="e">
        <f t="shared" si="2"/>
        <v>#DIV/0!</v>
      </c>
      <c r="H56" s="84" t="e">
        <f t="shared" si="3"/>
        <v>#DIV/0!</v>
      </c>
      <c r="I56" s="139"/>
    </row>
    <row r="57" spans="1:9" s="16" customFormat="1" ht="24" customHeight="1">
      <c r="A57" s="50">
        <v>1001</v>
      </c>
      <c r="B57" s="45" t="s">
        <v>186</v>
      </c>
      <c r="C57" s="153" t="s">
        <v>365</v>
      </c>
      <c r="D57" s="32">
        <v>36</v>
      </c>
      <c r="E57" s="32">
        <v>9</v>
      </c>
      <c r="F57" s="32">
        <v>7.2</v>
      </c>
      <c r="G57" s="84">
        <f t="shared" si="2"/>
        <v>0.2</v>
      </c>
      <c r="H57" s="84">
        <f t="shared" si="3"/>
        <v>0.8</v>
      </c>
      <c r="I57" s="139"/>
    </row>
    <row r="58" spans="1:8" ht="12.75">
      <c r="A58" s="50"/>
      <c r="B58" s="45" t="s">
        <v>101</v>
      </c>
      <c r="C58" s="50"/>
      <c r="D58" s="83">
        <f>D59</f>
        <v>951.1</v>
      </c>
      <c r="E58" s="83">
        <f>E59</f>
        <v>290.5</v>
      </c>
      <c r="F58" s="83">
        <f>F59</f>
        <v>0</v>
      </c>
      <c r="G58" s="84">
        <f t="shared" si="2"/>
        <v>0</v>
      </c>
      <c r="H58" s="84">
        <f t="shared" si="3"/>
        <v>0</v>
      </c>
    </row>
    <row r="59" spans="1:9" s="16" customFormat="1" ht="25.5">
      <c r="A59" s="85"/>
      <c r="B59" s="58" t="s">
        <v>102</v>
      </c>
      <c r="C59" s="85" t="s">
        <v>204</v>
      </c>
      <c r="D59" s="86">
        <v>951.1</v>
      </c>
      <c r="E59" s="86">
        <v>290.5</v>
      </c>
      <c r="F59" s="86">
        <v>0</v>
      </c>
      <c r="G59" s="84">
        <f t="shared" si="2"/>
        <v>0</v>
      </c>
      <c r="H59" s="84">
        <f t="shared" si="3"/>
        <v>0</v>
      </c>
      <c r="I59" s="139"/>
    </row>
    <row r="60" spans="1:8" ht="22.5" customHeight="1">
      <c r="A60" s="153"/>
      <c r="B60" s="69" t="s">
        <v>69</v>
      </c>
      <c r="C60" s="87"/>
      <c r="D60" s="88">
        <f>D31+D37+D39+D45+D51+D54+D58+D57</f>
        <v>3489.9</v>
      </c>
      <c r="E60" s="88">
        <f>E31+E37+E39+E45+E51+E54+E58+E57</f>
        <v>1153</v>
      </c>
      <c r="F60" s="88">
        <f>F31+F37+F39+F45+F51+F54+F58+F57</f>
        <v>338.1</v>
      </c>
      <c r="G60" s="84">
        <f t="shared" si="2"/>
        <v>0.09687956674976361</v>
      </c>
      <c r="H60" s="84">
        <f t="shared" si="3"/>
        <v>0.293235039028621</v>
      </c>
    </row>
    <row r="61" spans="1:8" ht="15">
      <c r="A61" s="89"/>
      <c r="B61" s="145" t="s">
        <v>84</v>
      </c>
      <c r="C61" s="153"/>
      <c r="D61" s="90">
        <f>D58</f>
        <v>951.1</v>
      </c>
      <c r="E61" s="90">
        <f>E58</f>
        <v>290.5</v>
      </c>
      <c r="F61" s="90">
        <f>F58</f>
        <v>0</v>
      </c>
      <c r="G61" s="84">
        <f t="shared" si="2"/>
        <v>0</v>
      </c>
      <c r="H61" s="84">
        <f t="shared" si="3"/>
        <v>0</v>
      </c>
    </row>
    <row r="64" spans="2:6" ht="15">
      <c r="B64" s="38" t="s">
        <v>94</v>
      </c>
      <c r="C64" s="39"/>
      <c r="F64" s="36">
        <v>115.1</v>
      </c>
    </row>
    <row r="65" spans="2:3" ht="15">
      <c r="B65" s="38"/>
      <c r="C65" s="39"/>
    </row>
    <row r="66" spans="2:3" ht="15">
      <c r="B66" s="38" t="s">
        <v>85</v>
      </c>
      <c r="C66" s="39"/>
    </row>
    <row r="67" spans="2:3" ht="15">
      <c r="B67" s="38" t="s">
        <v>86</v>
      </c>
      <c r="C67" s="39"/>
    </row>
    <row r="68" spans="2:3" ht="15">
      <c r="B68" s="38"/>
      <c r="C68" s="39"/>
    </row>
    <row r="69" spans="2:3" ht="15">
      <c r="B69" s="38" t="s">
        <v>87</v>
      </c>
      <c r="C69" s="39"/>
    </row>
    <row r="70" spans="2:3" ht="15">
      <c r="B70" s="38" t="s">
        <v>88</v>
      </c>
      <c r="C70" s="39"/>
    </row>
    <row r="71" spans="2:3" ht="15">
      <c r="B71" s="38"/>
      <c r="C71" s="39"/>
    </row>
    <row r="72" spans="2:3" ht="15">
      <c r="B72" s="38" t="s">
        <v>89</v>
      </c>
      <c r="C72" s="39"/>
    </row>
    <row r="73" spans="2:3" ht="15">
      <c r="B73" s="38" t="s">
        <v>90</v>
      </c>
      <c r="C73" s="39"/>
    </row>
    <row r="74" spans="2:3" ht="15">
      <c r="B74" s="38"/>
      <c r="C74" s="39"/>
    </row>
    <row r="75" spans="2:3" ht="15">
      <c r="B75" s="38" t="s">
        <v>91</v>
      </c>
      <c r="C75" s="39"/>
    </row>
    <row r="76" spans="2:3" ht="15">
      <c r="B76" s="38" t="s">
        <v>92</v>
      </c>
      <c r="C76" s="39"/>
    </row>
    <row r="79" spans="2:8" ht="15">
      <c r="B79" s="38" t="s">
        <v>93</v>
      </c>
      <c r="C79" s="39"/>
      <c r="F79" s="43">
        <f>F64+F26-F60</f>
        <v>76.19999999999993</v>
      </c>
      <c r="H79" s="43"/>
    </row>
    <row r="82" spans="2:3" ht="15">
      <c r="B82" s="38" t="s">
        <v>95</v>
      </c>
      <c r="C82" s="39"/>
    </row>
    <row r="83" spans="2:3" ht="15">
      <c r="B83" s="38" t="s">
        <v>96</v>
      </c>
      <c r="C83" s="39"/>
    </row>
    <row r="84" spans="2:3" ht="15">
      <c r="B84" s="38" t="s">
        <v>97</v>
      </c>
      <c r="C84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39"/>
  <sheetViews>
    <sheetView zoomScalePageLayoutView="0" workbookViewId="0" topLeftCell="A2">
      <selection activeCell="D10" sqref="D10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2" customWidth="1"/>
    <col min="7" max="7" width="11.421875" style="72" customWidth="1"/>
    <col min="8" max="16384" width="9.140625" style="36" customWidth="1"/>
  </cols>
  <sheetData>
    <row r="1" spans="1:7" s="134" customFormat="1" ht="57.75" customHeight="1">
      <c r="A1" s="159" t="s">
        <v>395</v>
      </c>
      <c r="B1" s="159"/>
      <c r="C1" s="159"/>
      <c r="D1" s="159"/>
      <c r="E1" s="159"/>
      <c r="F1" s="159"/>
      <c r="G1" s="159"/>
    </row>
    <row r="2" spans="1:7" ht="15" customHeight="1">
      <c r="A2" s="197"/>
      <c r="B2" s="164" t="s">
        <v>3</v>
      </c>
      <c r="C2" s="161" t="s">
        <v>4</v>
      </c>
      <c r="D2" s="157" t="s">
        <v>368</v>
      </c>
      <c r="E2" s="161" t="s">
        <v>5</v>
      </c>
      <c r="F2" s="157" t="s">
        <v>149</v>
      </c>
      <c r="G2" s="157" t="s">
        <v>369</v>
      </c>
    </row>
    <row r="3" spans="1:7" ht="15" customHeight="1">
      <c r="A3" s="198"/>
      <c r="B3" s="164"/>
      <c r="C3" s="161"/>
      <c r="D3" s="158"/>
      <c r="E3" s="161"/>
      <c r="F3" s="158"/>
      <c r="G3" s="158"/>
    </row>
    <row r="4" spans="1:7" ht="15">
      <c r="A4" s="154"/>
      <c r="B4" s="146" t="s">
        <v>83</v>
      </c>
      <c r="C4" s="147">
        <f>C5+C6+C7+C8+C9+C10+C11+C12+C13+C14+C15+C16+C17+C18+C19+C20+C21+C23</f>
        <v>220425.8</v>
      </c>
      <c r="D4" s="147">
        <f>D5+D6+D7+D8+D9+D10+D11+D12+D13+D14+D15+D16+D17+D18+D19+D20+D21+D23</f>
        <v>49860</v>
      </c>
      <c r="E4" s="147">
        <f>E5+E6+E7+E8+E9+E10+E11+E12+E13+E14+E15+E16+E17+E18+E19+E20+E21+E23</f>
        <v>37006.69999999998</v>
      </c>
      <c r="F4" s="44">
        <f>E4/C4</f>
        <v>0.16788733442273993</v>
      </c>
      <c r="G4" s="44">
        <f>E4/D4</f>
        <v>0.7422121941436017</v>
      </c>
    </row>
    <row r="5" spans="1:7" ht="15">
      <c r="A5" s="154"/>
      <c r="B5" s="145" t="s">
        <v>7</v>
      </c>
      <c r="C5" s="32">
        <v>144100</v>
      </c>
      <c r="D5" s="32">
        <v>32441</v>
      </c>
      <c r="E5" s="32">
        <v>20637.6</v>
      </c>
      <c r="F5" s="44">
        <f aca="true" t="shared" si="0" ref="F5:F36">E5/C5</f>
        <v>0.14321721027064538</v>
      </c>
      <c r="G5" s="44">
        <f aca="true" t="shared" si="1" ref="G5:G36">E5/D5</f>
        <v>0.6361579482753306</v>
      </c>
    </row>
    <row r="6" spans="1:7" ht="15">
      <c r="A6" s="154"/>
      <c r="B6" s="145" t="s">
        <v>8</v>
      </c>
      <c r="C6" s="32">
        <v>19000</v>
      </c>
      <c r="D6" s="32">
        <v>5000</v>
      </c>
      <c r="E6" s="32">
        <v>4623.1</v>
      </c>
      <c r="F6" s="44">
        <f t="shared" si="0"/>
        <v>0.24332105263157897</v>
      </c>
      <c r="G6" s="44">
        <f t="shared" si="1"/>
        <v>0.9246200000000001</v>
      </c>
    </row>
    <row r="7" spans="1:7" ht="15">
      <c r="A7" s="154"/>
      <c r="B7" s="145" t="s">
        <v>9</v>
      </c>
      <c r="C7" s="32">
        <v>5000</v>
      </c>
      <c r="D7" s="32">
        <v>1430</v>
      </c>
      <c r="E7" s="32">
        <v>761.2</v>
      </c>
      <c r="F7" s="44">
        <f t="shared" si="0"/>
        <v>0.15224000000000001</v>
      </c>
      <c r="G7" s="44">
        <f t="shared" si="1"/>
        <v>0.5323076923076924</v>
      </c>
    </row>
    <row r="8" spans="1:7" ht="15">
      <c r="A8" s="154"/>
      <c r="B8" s="145" t="s">
        <v>302</v>
      </c>
      <c r="C8" s="32">
        <v>11415.9</v>
      </c>
      <c r="D8" s="32">
        <v>2832</v>
      </c>
      <c r="E8" s="32">
        <v>1840</v>
      </c>
      <c r="F8" s="44">
        <f t="shared" si="0"/>
        <v>0.1611787068912657</v>
      </c>
      <c r="G8" s="44">
        <f t="shared" si="1"/>
        <v>0.6497175141242938</v>
      </c>
    </row>
    <row r="9" spans="1:7" ht="15">
      <c r="A9" s="154"/>
      <c r="B9" s="145" t="s">
        <v>10</v>
      </c>
      <c r="C9" s="32">
        <v>6000</v>
      </c>
      <c r="D9" s="32">
        <v>160</v>
      </c>
      <c r="E9" s="32">
        <v>320.3</v>
      </c>
      <c r="F9" s="44">
        <f t="shared" si="0"/>
        <v>0.05338333333333334</v>
      </c>
      <c r="G9" s="44">
        <f t="shared" si="1"/>
        <v>2.001875</v>
      </c>
    </row>
    <row r="10" spans="1:7" ht="15">
      <c r="A10" s="154"/>
      <c r="B10" s="145" t="s">
        <v>11</v>
      </c>
      <c r="C10" s="32">
        <v>21400</v>
      </c>
      <c r="D10" s="32">
        <v>3518</v>
      </c>
      <c r="E10" s="32">
        <v>3734.3</v>
      </c>
      <c r="F10" s="44">
        <f t="shared" si="0"/>
        <v>0.17450000000000002</v>
      </c>
      <c r="G10" s="44">
        <f t="shared" si="1"/>
        <v>1.0614837976122797</v>
      </c>
    </row>
    <row r="11" spans="1:7" ht="15">
      <c r="A11" s="154"/>
      <c r="B11" s="145" t="s">
        <v>108</v>
      </c>
      <c r="C11" s="32">
        <v>3185</v>
      </c>
      <c r="D11" s="32">
        <v>662</v>
      </c>
      <c r="E11" s="32">
        <v>663.1</v>
      </c>
      <c r="F11" s="44">
        <f t="shared" si="0"/>
        <v>0.20819466248037677</v>
      </c>
      <c r="G11" s="44">
        <f t="shared" si="1"/>
        <v>1.0016616314199396</v>
      </c>
    </row>
    <row r="12" spans="1:7" ht="15">
      <c r="A12" s="154"/>
      <c r="B12" s="145" t="s">
        <v>12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4"/>
      <c r="B13" s="145" t="s">
        <v>13</v>
      </c>
      <c r="C13" s="32">
        <v>6000</v>
      </c>
      <c r="D13" s="32">
        <v>2800</v>
      </c>
      <c r="E13" s="32">
        <v>2977.5</v>
      </c>
      <c r="F13" s="44">
        <f t="shared" si="0"/>
        <v>0.49625</v>
      </c>
      <c r="G13" s="44">
        <f t="shared" si="1"/>
        <v>1.0633928571428573</v>
      </c>
    </row>
    <row r="14" spans="1:7" ht="15">
      <c r="A14" s="154"/>
      <c r="B14" s="145" t="s">
        <v>14</v>
      </c>
      <c r="C14" s="32">
        <v>700</v>
      </c>
      <c r="D14" s="32">
        <v>200</v>
      </c>
      <c r="E14" s="32">
        <v>401.5</v>
      </c>
      <c r="F14" s="44">
        <f t="shared" si="0"/>
        <v>0.5735714285714286</v>
      </c>
      <c r="G14" s="44">
        <f t="shared" si="1"/>
        <v>2.0075</v>
      </c>
    </row>
    <row r="15" spans="1:7" ht="15">
      <c r="A15" s="154"/>
      <c r="B15" s="145" t="s">
        <v>15</v>
      </c>
      <c r="C15" s="32">
        <v>0</v>
      </c>
      <c r="D15" s="32">
        <v>0</v>
      </c>
      <c r="E15" s="32">
        <v>17.2</v>
      </c>
      <c r="F15" s="44">
        <v>0</v>
      </c>
      <c r="G15" s="44">
        <v>0</v>
      </c>
    </row>
    <row r="16" spans="1:7" ht="15">
      <c r="A16" s="154"/>
      <c r="B16" s="145" t="s">
        <v>16</v>
      </c>
      <c r="C16" s="32">
        <v>400</v>
      </c>
      <c r="D16" s="32">
        <v>100</v>
      </c>
      <c r="E16" s="32">
        <v>77.9</v>
      </c>
      <c r="F16" s="44">
        <f t="shared" si="0"/>
        <v>0.19475</v>
      </c>
      <c r="G16" s="44">
        <f t="shared" si="1"/>
        <v>0.779</v>
      </c>
    </row>
    <row r="17" spans="1:7" ht="15">
      <c r="A17" s="154"/>
      <c r="B17" s="145" t="s">
        <v>17</v>
      </c>
      <c r="C17" s="32">
        <v>1139.9</v>
      </c>
      <c r="D17" s="32">
        <v>200</v>
      </c>
      <c r="E17" s="32">
        <v>143.7</v>
      </c>
      <c r="F17" s="44">
        <f t="shared" si="0"/>
        <v>0.12606368979735064</v>
      </c>
      <c r="G17" s="44">
        <f t="shared" si="1"/>
        <v>0.7184999999999999</v>
      </c>
    </row>
    <row r="18" spans="1:7" ht="15" hidden="1">
      <c r="A18" s="154"/>
      <c r="B18" s="145" t="s">
        <v>18</v>
      </c>
      <c r="C18" s="32"/>
      <c r="D18" s="32"/>
      <c r="E18" s="32"/>
      <c r="F18" s="44">
        <v>0</v>
      </c>
      <c r="G18" s="44">
        <v>0</v>
      </c>
    </row>
    <row r="19" spans="1:7" ht="15">
      <c r="A19" s="154"/>
      <c r="B19" s="145" t="s">
        <v>19</v>
      </c>
      <c r="C19" s="32">
        <v>0</v>
      </c>
      <c r="D19" s="32">
        <v>0</v>
      </c>
      <c r="E19" s="32">
        <v>105.6</v>
      </c>
      <c r="F19" s="44">
        <v>0</v>
      </c>
      <c r="G19" s="44">
        <v>0</v>
      </c>
    </row>
    <row r="20" spans="1:7" ht="15">
      <c r="A20" s="154"/>
      <c r="B20" s="145" t="s">
        <v>354</v>
      </c>
      <c r="C20" s="32">
        <v>200</v>
      </c>
      <c r="D20" s="32">
        <v>200</v>
      </c>
      <c r="E20" s="32">
        <v>449.4</v>
      </c>
      <c r="F20" s="44">
        <f t="shared" si="0"/>
        <v>2.247</v>
      </c>
      <c r="G20" s="44">
        <f t="shared" si="1"/>
        <v>2.247</v>
      </c>
    </row>
    <row r="21" spans="1:7" ht="15">
      <c r="A21" s="154"/>
      <c r="B21" s="145" t="s">
        <v>21</v>
      </c>
      <c r="C21" s="32">
        <v>1885</v>
      </c>
      <c r="D21" s="32">
        <v>317</v>
      </c>
      <c r="E21" s="32">
        <v>255.1</v>
      </c>
      <c r="F21" s="44">
        <f t="shared" si="0"/>
        <v>0.1353315649867374</v>
      </c>
      <c r="G21" s="44">
        <f t="shared" si="1"/>
        <v>0.8047318611987382</v>
      </c>
    </row>
    <row r="22" spans="1:7" ht="15">
      <c r="A22" s="154"/>
      <c r="B22" s="145" t="s">
        <v>22</v>
      </c>
      <c r="C22" s="32">
        <v>865.2</v>
      </c>
      <c r="D22" s="32">
        <v>105</v>
      </c>
      <c r="E22" s="32">
        <v>78</v>
      </c>
      <c r="F22" s="44">
        <f t="shared" si="0"/>
        <v>0.09015256588072122</v>
      </c>
      <c r="G22" s="44">
        <f t="shared" si="1"/>
        <v>0.7428571428571429</v>
      </c>
    </row>
    <row r="23" spans="1:7" ht="15">
      <c r="A23" s="154"/>
      <c r="B23" s="145" t="s">
        <v>23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-0.8</v>
      </c>
      <c r="F23" s="44">
        <v>0</v>
      </c>
      <c r="G23" s="44">
        <v>0</v>
      </c>
    </row>
    <row r="24" spans="1:7" ht="15">
      <c r="A24" s="154"/>
      <c r="B24" s="45" t="s">
        <v>82</v>
      </c>
      <c r="C24" s="32">
        <f>C25+C26+C28+C31+C29+C32+C30</f>
        <v>487057.39999999997</v>
      </c>
      <c r="D24" s="32">
        <f>D25+D26+D28+D31+D29+D32+D30</f>
        <v>124200.49999999999</v>
      </c>
      <c r="E24" s="32">
        <f>E25+E26+E28+E31+E29+E32+E30</f>
        <v>58990.299999999996</v>
      </c>
      <c r="F24" s="44">
        <f t="shared" si="0"/>
        <v>0.12111570422705825</v>
      </c>
      <c r="G24" s="44">
        <f t="shared" si="1"/>
        <v>0.4749602457317</v>
      </c>
    </row>
    <row r="25" spans="1:7" ht="21" customHeight="1">
      <c r="A25" s="154"/>
      <c r="B25" s="145" t="s">
        <v>25</v>
      </c>
      <c r="C25" s="32">
        <f>МР!D25+'МО г.Ртищево'!D21+'Кр-звезда'!D21+Макарово!D22+Октябрьский!D21+Салтыковка!D21+Урусово!D22+'Ш-Голицыно'!D21</f>
        <v>87010.80000000002</v>
      </c>
      <c r="D25" s="32">
        <f>МР!E25+'МО г.Ртищево'!E21+'Кр-звезда'!E21+Макарово!E22+Октябрьский!E21+Салтыковка!E21+Урусово!E22+'Ш-Голицыно'!E21</f>
        <v>21752.799999999996</v>
      </c>
      <c r="E25" s="32">
        <f>МР!F25+'МО г.Ртищево'!F21+'Кр-звезда'!F21+Макарово!F22+Октябрьский!F21+Салтыковка!F21+Урусово!F22+'Ш-Голицыно'!F21</f>
        <v>14054</v>
      </c>
      <c r="F25" s="44">
        <f t="shared" si="0"/>
        <v>0.16152017910420313</v>
      </c>
      <c r="G25" s="44">
        <f t="shared" si="1"/>
        <v>0.6460777463131184</v>
      </c>
    </row>
    <row r="26" spans="1:7" ht="23.25" customHeight="1">
      <c r="A26" s="154"/>
      <c r="B26" s="145" t="s">
        <v>26</v>
      </c>
      <c r="C26" s="32">
        <f>МР!D26+C27</f>
        <v>362479.3</v>
      </c>
      <c r="D26" s="32">
        <f>МР!E26+D27</f>
        <v>90620</v>
      </c>
      <c r="E26" s="32">
        <f>МР!F26+E27</f>
        <v>40785.899999999994</v>
      </c>
      <c r="F26" s="44">
        <f t="shared" si="0"/>
        <v>0.11251925282354053</v>
      </c>
      <c r="G26" s="44">
        <f t="shared" si="1"/>
        <v>0.4500761421319796</v>
      </c>
    </row>
    <row r="27" spans="1:7" ht="23.25" customHeight="1">
      <c r="A27" s="154"/>
      <c r="B27" s="145" t="s">
        <v>162</v>
      </c>
      <c r="C27" s="32">
        <f>'Кр-звезда'!D23+Макарово!D23+Октябрьский!D22+Салтыковка!D22+Урусово!D23+'Ш-Голицыно'!D22</f>
        <v>966</v>
      </c>
      <c r="D27" s="32">
        <f>'Кр-звезда'!E23+Макарово!E23+Октябрьский!E22+Салтыковка!E22+Урусово!E23+'Ш-Голицыно'!E22</f>
        <v>241.60000000000002</v>
      </c>
      <c r="E27" s="32">
        <f>'Кр-звезда'!F23+Макарово!F23+Октябрьский!F22+Салтыковка!F22+Урусово!F23+'Ш-Голицыно'!F22</f>
        <v>66.7</v>
      </c>
      <c r="F27" s="44">
        <f t="shared" si="0"/>
        <v>0.06904761904761905</v>
      </c>
      <c r="G27" s="44">
        <f t="shared" si="1"/>
        <v>0.27607615894039733</v>
      </c>
    </row>
    <row r="28" spans="1:7" ht="22.5" customHeight="1">
      <c r="A28" s="154"/>
      <c r="B28" s="145" t="s">
        <v>27</v>
      </c>
      <c r="C28" s="32">
        <f>МР!D27+'МО г.Ртищево'!D22+'МО г.Ртищево'!D23</f>
        <v>17264</v>
      </c>
      <c r="D28" s="32">
        <f>МР!E27+'МО г.Ртищево'!E22+'МО г.Ртищево'!E23</f>
        <v>0</v>
      </c>
      <c r="E28" s="32">
        <f>МР!F27+'МО г.Ртищево'!F22+'МО г.Ртищево'!F23</f>
        <v>0</v>
      </c>
      <c r="F28" s="44">
        <f t="shared" si="0"/>
        <v>0</v>
      </c>
      <c r="G28" s="44">
        <v>0</v>
      </c>
    </row>
    <row r="29" spans="1:7" ht="15.75" customHeight="1">
      <c r="A29" s="154"/>
      <c r="B29" s="145" t="s">
        <v>68</v>
      </c>
      <c r="C29" s="32">
        <f>МР!D29+'МО г.Ртищево'!D24+'Кр-звезда'!D22+Макарово!D24+Октябрьский!D23+Салтыковка!D23+Урусово!D24+'Ш-Голицыно'!D23+МР!D30</f>
        <v>14949.800000000001</v>
      </c>
      <c r="D29" s="32">
        <f>МР!E29+'МО г.Ртищево'!E24+'Кр-звезда'!E22+Макарово!E24+Октябрьский!E23+Салтыковка!E23+Урусово!E24+'Ш-Голицыно'!E23+МР!E30</f>
        <v>6474.2</v>
      </c>
      <c r="E29" s="32">
        <f>МР!F29+'МО г.Ртищево'!F24+'Кр-звезда'!F22+Макарово!F24+Октябрьский!F23+Салтыковка!F23+Урусово!F24+'Ш-Голицыно'!F23+МР!F30</f>
        <v>3450</v>
      </c>
      <c r="F29" s="44">
        <f t="shared" si="0"/>
        <v>0.23077231802432138</v>
      </c>
      <c r="G29" s="44">
        <f t="shared" si="1"/>
        <v>0.5328843718142783</v>
      </c>
    </row>
    <row r="30" spans="1:7" ht="77.25" customHeight="1">
      <c r="A30" s="154"/>
      <c r="B30" s="145" t="s">
        <v>398</v>
      </c>
      <c r="C30" s="32">
        <f>МР!D31</f>
        <v>7000</v>
      </c>
      <c r="D30" s="32">
        <f>МР!E31</f>
        <v>7000</v>
      </c>
      <c r="E30" s="32">
        <f>МР!F31</f>
        <v>2342.1</v>
      </c>
      <c r="F30" s="44">
        <f t="shared" si="0"/>
        <v>0.33458571428571426</v>
      </c>
      <c r="G30" s="44">
        <f t="shared" si="1"/>
        <v>0.33458571428571426</v>
      </c>
    </row>
    <row r="31" spans="1:7" ht="28.5" customHeight="1">
      <c r="A31" s="154"/>
      <c r="B31" s="145" t="s">
        <v>386</v>
      </c>
      <c r="C31" s="32">
        <f>МР!D32</f>
        <v>1.6</v>
      </c>
      <c r="D31" s="32">
        <f>МР!E32</f>
        <v>1.6</v>
      </c>
      <c r="E31" s="32">
        <f>МР!F32</f>
        <v>6.4</v>
      </c>
      <c r="F31" s="44">
        <f t="shared" si="0"/>
        <v>4</v>
      </c>
      <c r="G31" s="44">
        <f t="shared" si="1"/>
        <v>4</v>
      </c>
    </row>
    <row r="32" spans="1:7" ht="33" customHeight="1" thickBot="1">
      <c r="A32" s="154"/>
      <c r="B32" s="46" t="s">
        <v>157</v>
      </c>
      <c r="C32" s="32">
        <f>МР!D33+'Кр-звезда'!D25+Макарово!D26+Октябрьский!D25+Салтыковка!D25+Урусово!D25+'Ш-Голицыно'!D24</f>
        <v>-1648.1</v>
      </c>
      <c r="D32" s="32">
        <f>МР!E33+'Кр-звезда'!E25+Макарово!E26+Октябрьский!E25+Салтыковка!E25+Урусово!E25+'Ш-Голицыно'!E24</f>
        <v>-1648.1</v>
      </c>
      <c r="E32" s="32">
        <f>МР!F33+'Кр-звезда'!F25+Макарово!F26+Октябрьский!F25+Салтыковка!F25+Урусово!F25+'Ш-Голицыно'!F24</f>
        <v>-1648.1</v>
      </c>
      <c r="F32" s="44">
        <f t="shared" si="0"/>
        <v>1</v>
      </c>
      <c r="G32" s="44">
        <f t="shared" si="1"/>
        <v>1</v>
      </c>
    </row>
    <row r="33" spans="1:7" ht="18.75">
      <c r="A33" s="154"/>
      <c r="B33" s="47" t="s">
        <v>29</v>
      </c>
      <c r="C33" s="147">
        <f>C4+C24</f>
        <v>707483.2</v>
      </c>
      <c r="D33" s="32">
        <f>МР!E34</f>
        <v>156044.2</v>
      </c>
      <c r="E33" s="147">
        <f>E4+E24</f>
        <v>95996.99999999997</v>
      </c>
      <c r="F33" s="44">
        <f t="shared" si="0"/>
        <v>0.13568802764503804</v>
      </c>
      <c r="G33" s="44">
        <f t="shared" si="1"/>
        <v>0.6151910804759162</v>
      </c>
    </row>
    <row r="34" spans="1:7" ht="15.75">
      <c r="A34" s="154"/>
      <c r="B34" s="48" t="s">
        <v>285</v>
      </c>
      <c r="C34" s="147">
        <v>19779.8</v>
      </c>
      <c r="D34" s="32">
        <v>7652.8</v>
      </c>
      <c r="E34" s="147">
        <v>3810</v>
      </c>
      <c r="F34" s="44">
        <f t="shared" si="0"/>
        <v>0.19262075450712343</v>
      </c>
      <c r="G34" s="44">
        <f t="shared" si="1"/>
        <v>0.4978569935187121</v>
      </c>
    </row>
    <row r="35" spans="1:7" ht="18.75">
      <c r="A35" s="154"/>
      <c r="B35" s="49" t="s">
        <v>286</v>
      </c>
      <c r="C35" s="147">
        <f>C33-C34</f>
        <v>687703.3999999999</v>
      </c>
      <c r="D35" s="147">
        <f>D33-D34</f>
        <v>148391.40000000002</v>
      </c>
      <c r="E35" s="147">
        <f>E33-E34</f>
        <v>92186.99999999997</v>
      </c>
      <c r="F35" s="44">
        <f t="shared" si="0"/>
        <v>0.1340505223618205</v>
      </c>
      <c r="G35" s="44">
        <f t="shared" si="1"/>
        <v>0.6212422013674644</v>
      </c>
    </row>
    <row r="36" spans="1:7" ht="15">
      <c r="A36" s="154"/>
      <c r="B36" s="145" t="s">
        <v>109</v>
      </c>
      <c r="C36" s="32">
        <f>C4</f>
        <v>220425.8</v>
      </c>
      <c r="D36" s="32">
        <f>D4</f>
        <v>49860</v>
      </c>
      <c r="E36" s="32">
        <f>E4</f>
        <v>37006.69999999998</v>
      </c>
      <c r="F36" s="44">
        <f t="shared" si="0"/>
        <v>0.16788733442273993</v>
      </c>
      <c r="G36" s="44">
        <f t="shared" si="1"/>
        <v>0.7422121941436017</v>
      </c>
    </row>
    <row r="37" spans="1:7" ht="12.75">
      <c r="A37" s="199"/>
      <c r="B37" s="177"/>
      <c r="C37" s="177"/>
      <c r="D37" s="177"/>
      <c r="E37" s="177"/>
      <c r="F37" s="177"/>
      <c r="G37" s="178"/>
    </row>
    <row r="38" spans="1:7" ht="15" customHeight="1">
      <c r="A38" s="191" t="s">
        <v>161</v>
      </c>
      <c r="B38" s="164" t="s">
        <v>30</v>
      </c>
      <c r="C38" s="162" t="s">
        <v>4</v>
      </c>
      <c r="D38" s="157" t="s">
        <v>368</v>
      </c>
      <c r="E38" s="162" t="s">
        <v>5</v>
      </c>
      <c r="F38" s="157" t="s">
        <v>149</v>
      </c>
      <c r="G38" s="157" t="s">
        <v>369</v>
      </c>
    </row>
    <row r="39" spans="1:7" ht="13.5" customHeight="1">
      <c r="A39" s="191"/>
      <c r="B39" s="164"/>
      <c r="C39" s="162"/>
      <c r="D39" s="158"/>
      <c r="E39" s="162"/>
      <c r="F39" s="158"/>
      <c r="G39" s="158"/>
    </row>
    <row r="40" spans="1:7" ht="21" customHeight="1">
      <c r="A40" s="50" t="s">
        <v>70</v>
      </c>
      <c r="B40" s="45" t="s">
        <v>31</v>
      </c>
      <c r="C40" s="51">
        <f>C41+C42+C44+C46+C47+C45+C43</f>
        <v>57947.700000000004</v>
      </c>
      <c r="D40" s="51">
        <f>D41+D42+D44+D46+D47+D45+D43</f>
        <v>21538.699999999997</v>
      </c>
      <c r="E40" s="51">
        <f>E41+E42+E44+E46+E47+E45+E43</f>
        <v>11627.8</v>
      </c>
      <c r="F40" s="52">
        <f>E40/C40</f>
        <v>0.20066025053625938</v>
      </c>
      <c r="G40" s="52">
        <f>E40/D40</f>
        <v>0.5398561658781635</v>
      </c>
    </row>
    <row r="41" spans="1:7" s="135" customFormat="1" ht="13.5">
      <c r="A41" s="53" t="s">
        <v>72</v>
      </c>
      <c r="B41" s="54" t="s">
        <v>32</v>
      </c>
      <c r="C41" s="143">
        <f>МР!D40+'МО г.Ртищево'!D33</f>
        <v>1474.5</v>
      </c>
      <c r="D41" s="143">
        <f>МР!E40+'МО г.Ртищево'!E33</f>
        <v>401.8</v>
      </c>
      <c r="E41" s="143">
        <f>МР!F40+'МО г.Ртищево'!F33</f>
        <v>288.7</v>
      </c>
      <c r="F41" s="52">
        <f aca="true" t="shared" si="2" ref="F41:F104">E41/C41</f>
        <v>0.19579518480840963</v>
      </c>
      <c r="G41" s="52">
        <f aca="true" t="shared" si="3" ref="G41:G104">E41/D41</f>
        <v>0.7185166749626679</v>
      </c>
    </row>
    <row r="42" spans="1:7" s="135" customFormat="1" ht="13.5">
      <c r="A42" s="53" t="s">
        <v>73</v>
      </c>
      <c r="B42" s="54" t="s">
        <v>33</v>
      </c>
      <c r="C42" s="143">
        <f>МР!D41+'Кр-звезда'!D33+Макарово!D33+Октябрьский!D32+Салтыковка!D32+Урусово!D33+'Ш-Голицыно'!D32+'МО г.Ртищево'!D34</f>
        <v>31806.800000000003</v>
      </c>
      <c r="D42" s="143">
        <f>МР!E41+'Кр-звезда'!E33+Макарово!E33+Октябрьский!E32+Салтыковка!E32+Урусово!E33+'Ш-Голицыно'!E32+'МО г.Ртищево'!E34</f>
        <v>8857.400000000001</v>
      </c>
      <c r="E42" s="143">
        <f>МР!F41+'Кр-звезда'!F33+Макарово!F33+Октябрьский!F32+Салтыковка!F32+Урусово!F33+'Ш-Голицыно'!F32+'МО г.Ртищево'!F34</f>
        <v>5419.8</v>
      </c>
      <c r="F42" s="52">
        <f t="shared" si="2"/>
        <v>0.17039752505753486</v>
      </c>
      <c r="G42" s="52">
        <f t="shared" si="3"/>
        <v>0.6118951385282362</v>
      </c>
    </row>
    <row r="43" spans="1:7" s="135" customFormat="1" ht="13.5">
      <c r="A43" s="53" t="s">
        <v>334</v>
      </c>
      <c r="B43" s="54" t="s">
        <v>340</v>
      </c>
      <c r="C43" s="143">
        <f>МР!D43</f>
        <v>0</v>
      </c>
      <c r="D43" s="143">
        <f>МР!E43</f>
        <v>0</v>
      </c>
      <c r="E43" s="143">
        <f>МР!F43</f>
        <v>0</v>
      </c>
      <c r="F43" s="52">
        <v>0</v>
      </c>
      <c r="G43" s="52">
        <v>0</v>
      </c>
    </row>
    <row r="44" spans="1:7" s="135" customFormat="1" ht="13.5">
      <c r="A44" s="53" t="s">
        <v>74</v>
      </c>
      <c r="B44" s="54" t="s">
        <v>35</v>
      </c>
      <c r="C44" s="143">
        <f>МР!D44</f>
        <v>6460.5</v>
      </c>
      <c r="D44" s="143">
        <f>МР!E44</f>
        <v>1762.8</v>
      </c>
      <c r="E44" s="143">
        <f>МР!F44</f>
        <v>863.4</v>
      </c>
      <c r="F44" s="52">
        <f t="shared" si="2"/>
        <v>0.1336429068957511</v>
      </c>
      <c r="G44" s="52">
        <f t="shared" si="3"/>
        <v>0.48978897208985706</v>
      </c>
    </row>
    <row r="45" spans="1:7" ht="25.5" hidden="1">
      <c r="A45" s="153" t="s">
        <v>211</v>
      </c>
      <c r="B45" s="145" t="s">
        <v>212</v>
      </c>
      <c r="C45" s="55">
        <f>МР!D45</f>
        <v>0</v>
      </c>
      <c r="D45" s="55">
        <f>МР!E45</f>
        <v>0</v>
      </c>
      <c r="E45" s="55">
        <f>МР!F45</f>
        <v>0</v>
      </c>
      <c r="F45" s="52" t="e">
        <f t="shared" si="2"/>
        <v>#DIV/0!</v>
      </c>
      <c r="G45" s="52" t="e">
        <f t="shared" si="3"/>
        <v>#DIV/0!</v>
      </c>
    </row>
    <row r="46" spans="1:7" s="135" customFormat="1" ht="13.5">
      <c r="A46" s="53" t="s">
        <v>75</v>
      </c>
      <c r="B46" s="54" t="s">
        <v>36</v>
      </c>
      <c r="C46" s="143">
        <f>МР!D46+'МО г.Ртищево'!D35+'Кр-звезда'!D34+Макарово!D34+Октябрьский!D33+Салтыковка!D33+Урусово!D34+'Ш-Голицыно'!D33</f>
        <v>360</v>
      </c>
      <c r="D46" s="143">
        <f>МР!E46+'МО г.Ртищево'!E35+'Кр-звезда'!E34+Макарово!E34+Октябрьский!E33+Салтыковка!E33+Урусово!E34+'Ш-Голицыно'!E33</f>
        <v>102.5</v>
      </c>
      <c r="E46" s="143">
        <f>МР!F46+'МО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5" customFormat="1" ht="13.5">
      <c r="A47" s="53" t="s">
        <v>132</v>
      </c>
      <c r="B47" s="54" t="s">
        <v>37</v>
      </c>
      <c r="C47" s="143">
        <f>C48++C49+C50+C51+C52+C53+C54</f>
        <v>17845.9</v>
      </c>
      <c r="D47" s="143">
        <f>D48++D49+D50+D51+D52+D53+D54</f>
        <v>10414.199999999999</v>
      </c>
      <c r="E47" s="143">
        <f>E48++E49+E50+E51+E52+E53+E54</f>
        <v>5055.9</v>
      </c>
      <c r="F47" s="52">
        <f t="shared" si="2"/>
        <v>0.28330877120234893</v>
      </c>
      <c r="G47" s="52">
        <f t="shared" si="3"/>
        <v>0.4854813619865184</v>
      </c>
    </row>
    <row r="48" spans="1:7" ht="12.75">
      <c r="A48" s="153"/>
      <c r="B48" s="145" t="s">
        <v>154</v>
      </c>
      <c r="C48" s="55">
        <f>МР!D48+'МО г.Ртищево'!D37</f>
        <v>6730.2</v>
      </c>
      <c r="D48" s="55">
        <f>МР!E48+'МО г.Ртищево'!E37</f>
        <v>1948</v>
      </c>
      <c r="E48" s="55">
        <f>МР!F48+'МО г.Ртищево'!F37</f>
        <v>1631</v>
      </c>
      <c r="F48" s="52">
        <f t="shared" si="2"/>
        <v>0.24234049508186978</v>
      </c>
      <c r="G48" s="52">
        <f t="shared" si="3"/>
        <v>0.8372689938398358</v>
      </c>
    </row>
    <row r="49" spans="1:7" ht="12.75">
      <c r="A49" s="153"/>
      <c r="B49" s="145" t="s">
        <v>38</v>
      </c>
      <c r="C49" s="55">
        <f>'Кр-звезда'!D36+Макарово!D36+Октябрьский!D35+Салтыковка!D35+Урусово!D36+'Ш-Голицыно'!D35+МР!D50+'МО г.Ртищево'!D41</f>
        <v>28.1</v>
      </c>
      <c r="D49" s="55">
        <f>'Кр-звезда'!E36+Макарово!E36+Октябрьский!E35+Салтыковка!E35+Урусово!E36+'Ш-Голицыно'!E35+МР!E50+'МО г.Ртищево'!E41</f>
        <v>10.4</v>
      </c>
      <c r="E49" s="55">
        <f>'Кр-звезда'!F36+Макарово!F36+Октябрьский!F35+Салтыковка!F35+Урусово!F36+'Ш-Голицыно'!F35+МР!F50+'МО г.Ртищево'!F41</f>
        <v>0</v>
      </c>
      <c r="F49" s="52">
        <f t="shared" si="2"/>
        <v>0</v>
      </c>
      <c r="G49" s="52">
        <f t="shared" si="3"/>
        <v>0</v>
      </c>
    </row>
    <row r="50" spans="1:7" ht="12.75">
      <c r="A50" s="153"/>
      <c r="B50" s="145" t="s">
        <v>110</v>
      </c>
      <c r="C50" s="55">
        <f>МР!D51</f>
        <v>120</v>
      </c>
      <c r="D50" s="55">
        <f>МР!E51</f>
        <v>30</v>
      </c>
      <c r="E50" s="55">
        <f>МР!F51</f>
        <v>0</v>
      </c>
      <c r="F50" s="52">
        <f t="shared" si="2"/>
        <v>0</v>
      </c>
      <c r="G50" s="52">
        <f t="shared" si="3"/>
        <v>0</v>
      </c>
    </row>
    <row r="51" spans="1:7" ht="25.5">
      <c r="A51" s="153"/>
      <c r="B51" s="145" t="s">
        <v>292</v>
      </c>
      <c r="C51" s="55">
        <f>МР!D52+'МО г.Ртищево'!D43</f>
        <v>10024.8</v>
      </c>
      <c r="D51" s="55">
        <f>МР!E52+'МО г.Ртищево'!E43</f>
        <v>7824</v>
      </c>
      <c r="E51" s="55">
        <f>МР!F52+'МО г.Ртищево'!F43</f>
        <v>2839.9</v>
      </c>
      <c r="F51" s="52">
        <f t="shared" si="2"/>
        <v>0.28328744713111487</v>
      </c>
      <c r="G51" s="52">
        <f t="shared" si="3"/>
        <v>0.3629729038854806</v>
      </c>
    </row>
    <row r="52" spans="1:7" ht="20.25" customHeight="1">
      <c r="A52" s="153"/>
      <c r="B52" s="145" t="s">
        <v>291</v>
      </c>
      <c r="C52" s="144">
        <f>'МО г.Ртищево'!D44</f>
        <v>180</v>
      </c>
      <c r="D52" s="144">
        <f>'МО г.Ртищево'!E44</f>
        <v>45</v>
      </c>
      <c r="E52" s="144">
        <f>'МО г.Ртищево'!F44</f>
        <v>32.9</v>
      </c>
      <c r="F52" s="52">
        <f t="shared" si="2"/>
        <v>0.18277777777777776</v>
      </c>
      <c r="G52" s="52">
        <f t="shared" si="3"/>
        <v>0.731111111111111</v>
      </c>
    </row>
    <row r="53" spans="1:7" ht="26.25" customHeight="1">
      <c r="A53" s="153"/>
      <c r="B53" s="56" t="s">
        <v>293</v>
      </c>
      <c r="C53" s="144">
        <f>МР!D54+'МО г.Ртищево'!D42</f>
        <v>489.4</v>
      </c>
      <c r="D53" s="144">
        <f>МР!E54+'МО г.Ртищево'!E42</f>
        <v>489.4</v>
      </c>
      <c r="E53" s="144">
        <f>МР!F54+'МО г.Ртищево'!F42</f>
        <v>484.79999999999995</v>
      </c>
      <c r="F53" s="52">
        <f t="shared" si="2"/>
        <v>0.9906007355946056</v>
      </c>
      <c r="G53" s="52">
        <f t="shared" si="3"/>
        <v>0.9906007355946056</v>
      </c>
    </row>
    <row r="54" spans="1:7" ht="26.25" customHeight="1">
      <c r="A54" s="153"/>
      <c r="B54" s="56" t="s">
        <v>364</v>
      </c>
      <c r="C54" s="144">
        <f>МР!D55+Макарово!D37</f>
        <v>273.4</v>
      </c>
      <c r="D54" s="144">
        <f>МР!E55+Макарово!E37</f>
        <v>67.4</v>
      </c>
      <c r="E54" s="144">
        <f>МР!F55+Макарово!F37</f>
        <v>67.3</v>
      </c>
      <c r="F54" s="52">
        <f t="shared" si="2"/>
        <v>0.24615947329919532</v>
      </c>
      <c r="G54" s="52">
        <f t="shared" si="3"/>
        <v>0.9985163204747773</v>
      </c>
    </row>
    <row r="55" spans="1:7" ht="21" customHeight="1">
      <c r="A55" s="50" t="s">
        <v>112</v>
      </c>
      <c r="B55" s="45" t="s">
        <v>105</v>
      </c>
      <c r="C55" s="57">
        <f>C56</f>
        <v>966</v>
      </c>
      <c r="D55" s="57">
        <f>D56</f>
        <v>869.4</v>
      </c>
      <c r="E55" s="57">
        <f>E56</f>
        <v>67</v>
      </c>
      <c r="F55" s="52">
        <f t="shared" si="2"/>
        <v>0.06935817805383022</v>
      </c>
      <c r="G55" s="52">
        <f t="shared" si="3"/>
        <v>0.0770646422820336</v>
      </c>
    </row>
    <row r="56" spans="1:7" s="135" customFormat="1" ht="27">
      <c r="A56" s="53" t="s">
        <v>113</v>
      </c>
      <c r="B56" s="54" t="s">
        <v>106</v>
      </c>
      <c r="C56" s="143">
        <f>'Кр-звезда'!D38+Макарово!D39+Октябрьский!D37+Салтыковка!D37+Урусово!D39+'Ш-Голицыно'!D38</f>
        <v>966</v>
      </c>
      <c r="D56" s="143">
        <f>'Кр-звезда'!E38+Макарово!E39+Октябрьский!E37+Салтыковка!E37+Урусово!E39+'Ш-Голицыно'!E38</f>
        <v>869.4</v>
      </c>
      <c r="E56" s="143">
        <f>'Кр-звезда'!F38+Макарово!F39+Октябрьский!F37+Салтыковка!F37+Урусово!F39+'Ш-Голицыно'!F38</f>
        <v>67</v>
      </c>
      <c r="F56" s="52">
        <f t="shared" si="2"/>
        <v>0.06935817805383022</v>
      </c>
      <c r="G56" s="52">
        <f t="shared" si="3"/>
        <v>0.0770646422820336</v>
      </c>
    </row>
    <row r="57" spans="1:7" ht="21" customHeight="1">
      <c r="A57" s="50" t="s">
        <v>76</v>
      </c>
      <c r="B57" s="45" t="s">
        <v>39</v>
      </c>
      <c r="C57" s="57">
        <f>C58</f>
        <v>634.4</v>
      </c>
      <c r="D57" s="57">
        <f>D58</f>
        <v>135</v>
      </c>
      <c r="E57" s="57">
        <f>E58</f>
        <v>89.5</v>
      </c>
      <c r="F57" s="52">
        <f t="shared" si="2"/>
        <v>0.141078184110971</v>
      </c>
      <c r="G57" s="52">
        <f t="shared" si="3"/>
        <v>0.662962962962963</v>
      </c>
    </row>
    <row r="58" spans="1:7" s="135" customFormat="1" ht="30" customHeight="1">
      <c r="A58" s="53" t="s">
        <v>160</v>
      </c>
      <c r="B58" s="54" t="s">
        <v>196</v>
      </c>
      <c r="C58" s="143">
        <f>C59+C60+C61</f>
        <v>634.4</v>
      </c>
      <c r="D58" s="143">
        <f>D59+D60+D61</f>
        <v>135</v>
      </c>
      <c r="E58" s="143">
        <f>E59+E60+E61</f>
        <v>89.5</v>
      </c>
      <c r="F58" s="52">
        <f t="shared" si="2"/>
        <v>0.141078184110971</v>
      </c>
      <c r="G58" s="52">
        <f t="shared" si="3"/>
        <v>0.662962962962963</v>
      </c>
    </row>
    <row r="59" spans="1:7" ht="53.25" customHeight="1">
      <c r="A59" s="153"/>
      <c r="B59" s="58" t="s">
        <v>250</v>
      </c>
      <c r="C59" s="55">
        <f>'МО г.Ртищево'!D49</f>
        <v>10</v>
      </c>
      <c r="D59" s="55">
        <f>'МО г.Ртищево'!E49</f>
        <v>0</v>
      </c>
      <c r="E59" s="55">
        <f>'МО г.Ртищево'!F49</f>
        <v>0</v>
      </c>
      <c r="F59" s="52">
        <f t="shared" si="2"/>
        <v>0</v>
      </c>
      <c r="G59" s="52">
        <v>0</v>
      </c>
    </row>
    <row r="60" spans="1:7" ht="38.25" customHeight="1">
      <c r="A60" s="153"/>
      <c r="B60" s="58" t="s">
        <v>245</v>
      </c>
      <c r="C60" s="55">
        <f>'МО г.Ртищево'!D47</f>
        <v>100</v>
      </c>
      <c r="D60" s="55">
        <f>'МО г.Ртищево'!E47</f>
        <v>0</v>
      </c>
      <c r="E60" s="55">
        <f>'МО г.Ртищево'!F47</f>
        <v>0</v>
      </c>
      <c r="F60" s="52">
        <f t="shared" si="2"/>
        <v>0</v>
      </c>
      <c r="G60" s="52">
        <v>0</v>
      </c>
    </row>
    <row r="61" spans="1:7" ht="41.25" customHeight="1">
      <c r="A61" s="153"/>
      <c r="B61" s="58" t="s">
        <v>248</v>
      </c>
      <c r="C61" s="55">
        <f>'МО г.Ртищево'!D48</f>
        <v>524.4</v>
      </c>
      <c r="D61" s="55">
        <f>'МО г.Ртищево'!E48</f>
        <v>135</v>
      </c>
      <c r="E61" s="55">
        <f>'МО г.Ртищево'!F48</f>
        <v>89.5</v>
      </c>
      <c r="F61" s="52">
        <f t="shared" si="2"/>
        <v>0.17067124332570557</v>
      </c>
      <c r="G61" s="52">
        <f t="shared" si="3"/>
        <v>0.662962962962963</v>
      </c>
    </row>
    <row r="62" spans="1:7" ht="22.5" customHeight="1">
      <c r="A62" s="50" t="s">
        <v>77</v>
      </c>
      <c r="B62" s="45" t="s">
        <v>41</v>
      </c>
      <c r="C62" s="57">
        <f>C63+C69</f>
        <v>34082.200000000004</v>
      </c>
      <c r="D62" s="57">
        <f>D63+D69</f>
        <v>10719.8</v>
      </c>
      <c r="E62" s="57">
        <f>E63+E69</f>
        <v>1402.4</v>
      </c>
      <c r="F62" s="52">
        <f t="shared" si="2"/>
        <v>0.04114757850138782</v>
      </c>
      <c r="G62" s="52">
        <f t="shared" si="3"/>
        <v>0.13082333625627346</v>
      </c>
    </row>
    <row r="63" spans="1:7" s="135" customFormat="1" ht="26.25" customHeight="1">
      <c r="A63" s="53" t="s">
        <v>123</v>
      </c>
      <c r="B63" s="54" t="s">
        <v>295</v>
      </c>
      <c r="C63" s="143">
        <f>C64+C65+C67+C68+C66</f>
        <v>33974.8</v>
      </c>
      <c r="D63" s="143">
        <f>D64+D65+D67+D68+D66</f>
        <v>10612.4</v>
      </c>
      <c r="E63" s="143">
        <f>E64+E65+E67+E68+E66</f>
        <v>1300</v>
      </c>
      <c r="F63" s="52">
        <f t="shared" si="2"/>
        <v>0.03826365423784687</v>
      </c>
      <c r="G63" s="52">
        <f t="shared" si="3"/>
        <v>0.12249820964155139</v>
      </c>
    </row>
    <row r="64" spans="1:7" ht="89.25" customHeight="1">
      <c r="A64" s="153"/>
      <c r="B64" s="59" t="s">
        <v>224</v>
      </c>
      <c r="C64" s="55">
        <f>МР!D67</f>
        <v>17264</v>
      </c>
      <c r="D64" s="55">
        <f>МР!E67</f>
        <v>0</v>
      </c>
      <c r="E64" s="55">
        <f>МР!F67</f>
        <v>0</v>
      </c>
      <c r="F64" s="52">
        <f t="shared" si="2"/>
        <v>0</v>
      </c>
      <c r="G64" s="52">
        <v>0</v>
      </c>
    </row>
    <row r="65" spans="1:7" ht="42" customHeight="1">
      <c r="A65" s="50"/>
      <c r="B65" s="59" t="s">
        <v>252</v>
      </c>
      <c r="C65" s="55">
        <f>'МО г.Ртищево'!D54</f>
        <v>900</v>
      </c>
      <c r="D65" s="55">
        <f>'МО г.Ртищево'!E54</f>
        <v>900</v>
      </c>
      <c r="E65" s="55">
        <f>'МО г.Ртищево'!F54</f>
        <v>900</v>
      </c>
      <c r="F65" s="52">
        <f t="shared" si="2"/>
        <v>1</v>
      </c>
      <c r="G65" s="52">
        <f t="shared" si="3"/>
        <v>1</v>
      </c>
    </row>
    <row r="66" spans="1:7" ht="42" customHeight="1">
      <c r="A66" s="50"/>
      <c r="B66" s="59" t="s">
        <v>397</v>
      </c>
      <c r="C66" s="55">
        <f>МР!D68</f>
        <v>400</v>
      </c>
      <c r="D66" s="55">
        <f>МР!E68</f>
        <v>400</v>
      </c>
      <c r="E66" s="55">
        <f>МР!F68</f>
        <v>400</v>
      </c>
      <c r="F66" s="52">
        <f t="shared" si="2"/>
        <v>1</v>
      </c>
      <c r="G66" s="52">
        <f t="shared" si="3"/>
        <v>1</v>
      </c>
    </row>
    <row r="67" spans="1:7" ht="42" customHeight="1">
      <c r="A67" s="50"/>
      <c r="B67" s="59" t="s">
        <v>372</v>
      </c>
      <c r="C67" s="55">
        <f>МР!D69+'МО г.Ртищево'!D55</f>
        <v>6998.4</v>
      </c>
      <c r="D67" s="55">
        <f>МР!E69+'МО г.Ртищево'!E55</f>
        <v>900</v>
      </c>
      <c r="E67" s="55">
        <f>МР!F69+'МО г.Ртищево'!F55</f>
        <v>0</v>
      </c>
      <c r="F67" s="52">
        <f t="shared" si="2"/>
        <v>0</v>
      </c>
      <c r="G67" s="52">
        <f t="shared" si="3"/>
        <v>0</v>
      </c>
    </row>
    <row r="68" spans="1:7" ht="48.75" customHeight="1">
      <c r="A68" s="50"/>
      <c r="B68" s="58" t="s">
        <v>370</v>
      </c>
      <c r="C68" s="55">
        <f>МР!D70</f>
        <v>8412.4</v>
      </c>
      <c r="D68" s="55">
        <f>МР!E70</f>
        <v>8412.4</v>
      </c>
      <c r="E68" s="55">
        <f>МР!F70</f>
        <v>0</v>
      </c>
      <c r="F68" s="52">
        <f t="shared" si="2"/>
        <v>0</v>
      </c>
      <c r="G68" s="52">
        <f t="shared" si="3"/>
        <v>0</v>
      </c>
    </row>
    <row r="69" spans="1:7" s="135" customFormat="1" ht="28.5" customHeight="1">
      <c r="A69" s="53" t="s">
        <v>78</v>
      </c>
      <c r="B69" s="60" t="s">
        <v>213</v>
      </c>
      <c r="C69" s="143">
        <f>C70+C71</f>
        <v>107.39999999999999</v>
      </c>
      <c r="D69" s="143">
        <f>D70+D71</f>
        <v>107.39999999999999</v>
      </c>
      <c r="E69" s="143">
        <f>E70+E71</f>
        <v>102.39999999999999</v>
      </c>
      <c r="F69" s="52">
        <f t="shared" si="2"/>
        <v>0.9534450651769087</v>
      </c>
      <c r="G69" s="52">
        <f t="shared" si="3"/>
        <v>0.9534450651769087</v>
      </c>
    </row>
    <row r="70" spans="1:7" ht="22.5" customHeight="1">
      <c r="A70" s="50"/>
      <c r="B70" s="61" t="s">
        <v>127</v>
      </c>
      <c r="C70" s="55">
        <f>МР!D73+'Кр-звезда'!D44+Макарово!D45+Октябрьский!D43+Салтыковка!D43+Урусово!D45+'Ш-Голицыно'!D44</f>
        <v>7.6</v>
      </c>
      <c r="D70" s="55">
        <f>МР!E73+'Кр-звезда'!E44+Макарово!E45+Октябрьский!E43+Салтыковка!E43+Урусово!E45+'Ш-Голицыно'!E44</f>
        <v>7.6</v>
      </c>
      <c r="E70" s="55">
        <f>МР!F73+'Кр-звезда'!F44+Макарово!F45+Октябрьский!F43+Салтыковка!F43+Урусово!F45+'Ш-Голицыно'!F44</f>
        <v>2.6</v>
      </c>
      <c r="F70" s="52">
        <f t="shared" si="2"/>
        <v>0.34210526315789475</v>
      </c>
      <c r="G70" s="52">
        <f t="shared" si="3"/>
        <v>0.34210526315789475</v>
      </c>
    </row>
    <row r="71" spans="1:7" ht="46.5" customHeight="1">
      <c r="A71" s="50"/>
      <c r="B71" s="61" t="s">
        <v>375</v>
      </c>
      <c r="C71" s="55">
        <f>МР!D74</f>
        <v>99.8</v>
      </c>
      <c r="D71" s="55">
        <f>МР!E74</f>
        <v>99.8</v>
      </c>
      <c r="E71" s="55">
        <f>МР!F74</f>
        <v>99.8</v>
      </c>
      <c r="F71" s="52">
        <f t="shared" si="2"/>
        <v>1</v>
      </c>
      <c r="G71" s="52">
        <f t="shared" si="3"/>
        <v>1</v>
      </c>
    </row>
    <row r="72" spans="1:7" ht="27" customHeight="1">
      <c r="A72" s="62" t="s">
        <v>79</v>
      </c>
      <c r="B72" s="151" t="s">
        <v>42</v>
      </c>
      <c r="C72" s="57">
        <f>C73+C76+C80</f>
        <v>32849.4</v>
      </c>
      <c r="D72" s="57">
        <f>D73+D76+D80</f>
        <v>9807</v>
      </c>
      <c r="E72" s="57">
        <f>E73+E76+E80</f>
        <v>5963.4</v>
      </c>
      <c r="F72" s="52">
        <f t="shared" si="2"/>
        <v>0.18153756232990556</v>
      </c>
      <c r="G72" s="52">
        <f t="shared" si="3"/>
        <v>0.6080758641786479</v>
      </c>
    </row>
    <row r="73" spans="1:7" s="135" customFormat="1" ht="13.5">
      <c r="A73" s="53" t="s">
        <v>80</v>
      </c>
      <c r="B73" s="54" t="s">
        <v>43</v>
      </c>
      <c r="C73" s="143">
        <f>C74+C75</f>
        <v>5083.400000000001</v>
      </c>
      <c r="D73" s="143">
        <f>D74+D75</f>
        <v>1879</v>
      </c>
      <c r="E73" s="143">
        <f>E74+E75</f>
        <v>1276.1</v>
      </c>
      <c r="F73" s="52">
        <f t="shared" si="2"/>
        <v>0.2510327733406775</v>
      </c>
      <c r="G73" s="52">
        <f t="shared" si="3"/>
        <v>0.6791378392762107</v>
      </c>
    </row>
    <row r="74" spans="1:7" ht="23.25" customHeight="1">
      <c r="A74" s="153"/>
      <c r="B74" s="145" t="s">
        <v>179</v>
      </c>
      <c r="C74" s="55">
        <f>МР!D81+'МО г.Ртищево'!D65</f>
        <v>4402.8</v>
      </c>
      <c r="D74" s="55">
        <f>МР!E81+'МО г.Ртищево'!E65</f>
        <v>1198.4</v>
      </c>
      <c r="E74" s="55">
        <f>МР!F81+'МО г.Ртищево'!F65</f>
        <v>595.5</v>
      </c>
      <c r="F74" s="52">
        <f t="shared" si="2"/>
        <v>0.1352548378304715</v>
      </c>
      <c r="G74" s="52">
        <f t="shared" si="3"/>
        <v>0.4969125500667556</v>
      </c>
    </row>
    <row r="75" spans="1:7" ht="42.75" customHeight="1">
      <c r="A75" s="153"/>
      <c r="B75" s="145" t="s">
        <v>321</v>
      </c>
      <c r="C75" s="55">
        <f>'МО г.Ртищево'!D60</f>
        <v>680.6</v>
      </c>
      <c r="D75" s="55">
        <f>'МО г.Ртищево'!E60</f>
        <v>680.6</v>
      </c>
      <c r="E75" s="55">
        <f>'МО г.Ртищево'!F60</f>
        <v>680.6</v>
      </c>
      <c r="F75" s="52">
        <f t="shared" si="2"/>
        <v>1</v>
      </c>
      <c r="G75" s="52">
        <f t="shared" si="3"/>
        <v>1</v>
      </c>
    </row>
    <row r="76" spans="1:7" s="135" customFormat="1" ht="21" customHeight="1">
      <c r="A76" s="53" t="s">
        <v>81</v>
      </c>
      <c r="B76" s="54" t="s">
        <v>296</v>
      </c>
      <c r="C76" s="143">
        <f>C79+C77</f>
        <v>3100</v>
      </c>
      <c r="D76" s="143">
        <f>D79+D77</f>
        <v>1000</v>
      </c>
      <c r="E76" s="143">
        <f>E79+E77</f>
        <v>0</v>
      </c>
      <c r="F76" s="52">
        <f t="shared" si="2"/>
        <v>0</v>
      </c>
      <c r="G76" s="52">
        <f t="shared" si="3"/>
        <v>0</v>
      </c>
    </row>
    <row r="77" spans="1:7" s="135" customFormat="1" ht="29.25" customHeight="1">
      <c r="A77" s="53"/>
      <c r="B77" s="145" t="s">
        <v>282</v>
      </c>
      <c r="C77" s="55">
        <f>МР!D83</f>
        <v>2800</v>
      </c>
      <c r="D77" s="55">
        <f>МР!E83</f>
        <v>700</v>
      </c>
      <c r="E77" s="55">
        <f>МР!F83</f>
        <v>0</v>
      </c>
      <c r="F77" s="52">
        <f t="shared" si="2"/>
        <v>0</v>
      </c>
      <c r="G77" s="52">
        <f t="shared" si="3"/>
        <v>0</v>
      </c>
    </row>
    <row r="78" spans="1:7" ht="44.25" customHeight="1">
      <c r="A78" s="153"/>
      <c r="B78" s="64" t="s">
        <v>363</v>
      </c>
      <c r="C78" s="55">
        <f>МР!D84</f>
        <v>2800</v>
      </c>
      <c r="D78" s="55">
        <f>МР!E84</f>
        <v>700</v>
      </c>
      <c r="E78" s="55">
        <f>МР!F84</f>
        <v>0</v>
      </c>
      <c r="F78" s="52">
        <f t="shared" si="2"/>
        <v>0</v>
      </c>
      <c r="G78" s="52">
        <f t="shared" si="3"/>
        <v>0</v>
      </c>
    </row>
    <row r="79" spans="1:7" ht="32.25" customHeight="1">
      <c r="A79" s="153"/>
      <c r="B79" s="145" t="s">
        <v>313</v>
      </c>
      <c r="C79" s="55">
        <f>МР!D85</f>
        <v>300</v>
      </c>
      <c r="D79" s="55">
        <f>МР!E85</f>
        <v>300</v>
      </c>
      <c r="E79" s="55">
        <f>МР!F85</f>
        <v>0</v>
      </c>
      <c r="F79" s="52">
        <f t="shared" si="2"/>
        <v>0</v>
      </c>
      <c r="G79" s="52">
        <f t="shared" si="3"/>
        <v>0</v>
      </c>
    </row>
    <row r="80" spans="1:7" s="135" customFormat="1" ht="21" customHeight="1">
      <c r="A80" s="53" t="s">
        <v>45</v>
      </c>
      <c r="B80" s="65" t="s">
        <v>284</v>
      </c>
      <c r="C80" s="143">
        <f>C81+C88+C90+C91+C89</f>
        <v>24666</v>
      </c>
      <c r="D80" s="143">
        <f>D81+D88+D90+D91+D89</f>
        <v>6928</v>
      </c>
      <c r="E80" s="143">
        <f>E81+E88+E90+E91+E89</f>
        <v>4687.299999999999</v>
      </c>
      <c r="F80" s="52">
        <f t="shared" si="2"/>
        <v>0.1900308116435579</v>
      </c>
      <c r="G80" s="52">
        <f t="shared" si="3"/>
        <v>0.6765733256351039</v>
      </c>
    </row>
    <row r="81" spans="1:7" ht="30.75" customHeight="1">
      <c r="A81" s="153"/>
      <c r="B81" s="63" t="s">
        <v>283</v>
      </c>
      <c r="C81" s="55">
        <f>C82+C84+C85+C86+C87+C83</f>
        <v>900</v>
      </c>
      <c r="D81" s="55">
        <f>D82+D84+D85+D86+D87+D83</f>
        <v>50</v>
      </c>
      <c r="E81" s="55">
        <f>E82+E84+E85+E86+E87+E83</f>
        <v>0</v>
      </c>
      <c r="F81" s="52">
        <f t="shared" si="2"/>
        <v>0</v>
      </c>
      <c r="G81" s="52">
        <f t="shared" si="3"/>
        <v>0</v>
      </c>
    </row>
    <row r="82" spans="1:7" ht="23.25" customHeight="1">
      <c r="A82" s="153"/>
      <c r="B82" s="64" t="s">
        <v>297</v>
      </c>
      <c r="C82" s="55">
        <f>'МО г.Ртищево'!D68</f>
        <v>250</v>
      </c>
      <c r="D82" s="55">
        <f>'МО г.Ртищево'!E68</f>
        <v>0</v>
      </c>
      <c r="E82" s="55">
        <f>'МО г.Ртищево'!F68</f>
        <v>0</v>
      </c>
      <c r="F82" s="52">
        <f t="shared" si="2"/>
        <v>0</v>
      </c>
      <c r="G82" s="52">
        <v>0</v>
      </c>
    </row>
    <row r="83" spans="1:7" ht="30" customHeight="1">
      <c r="A83" s="153"/>
      <c r="B83" s="64" t="s">
        <v>382</v>
      </c>
      <c r="C83" s="55">
        <f>'МО г.Ртищево'!D69</f>
        <v>250</v>
      </c>
      <c r="D83" s="55">
        <f>'МО г.Ртищево'!E69</f>
        <v>0</v>
      </c>
      <c r="E83" s="55">
        <f>'МО г.Ртищево'!F69</f>
        <v>0</v>
      </c>
      <c r="F83" s="52">
        <f t="shared" si="2"/>
        <v>0</v>
      </c>
      <c r="G83" s="52">
        <v>0</v>
      </c>
    </row>
    <row r="84" spans="1:7" ht="23.25" customHeight="1">
      <c r="A84" s="153"/>
      <c r="B84" s="64" t="s">
        <v>298</v>
      </c>
      <c r="C84" s="55">
        <f>'МО г.Ртищево'!D70</f>
        <v>50</v>
      </c>
      <c r="D84" s="55">
        <f>'МО г.Ртищево'!E70</f>
        <v>0</v>
      </c>
      <c r="E84" s="55">
        <f>'МО г.Ртищево'!F70</f>
        <v>0</v>
      </c>
      <c r="F84" s="52">
        <f t="shared" si="2"/>
        <v>0</v>
      </c>
      <c r="G84" s="52">
        <v>0</v>
      </c>
    </row>
    <row r="85" spans="1:7" ht="30.75" customHeight="1">
      <c r="A85" s="153"/>
      <c r="B85" s="64" t="s">
        <v>299</v>
      </c>
      <c r="C85" s="55">
        <f>'МО г.Ртищево'!D71</f>
        <v>100</v>
      </c>
      <c r="D85" s="55">
        <f>'МО г.Ртищево'!E71</f>
        <v>0</v>
      </c>
      <c r="E85" s="55">
        <f>'МО г.Ртищево'!F71</f>
        <v>0</v>
      </c>
      <c r="F85" s="52">
        <f t="shared" si="2"/>
        <v>0</v>
      </c>
      <c r="G85" s="52">
        <v>0</v>
      </c>
    </row>
    <row r="86" spans="1:7" ht="20.25" customHeight="1">
      <c r="A86" s="153"/>
      <c r="B86" s="64" t="s">
        <v>300</v>
      </c>
      <c r="C86" s="55">
        <f>'МО г.Ртищево'!D72</f>
        <v>200</v>
      </c>
      <c r="D86" s="55">
        <f>'МО г.Ртищево'!E72</f>
        <v>0</v>
      </c>
      <c r="E86" s="55">
        <f>'МО г.Ртищево'!F72</f>
        <v>0</v>
      </c>
      <c r="F86" s="52">
        <f t="shared" si="2"/>
        <v>0</v>
      </c>
      <c r="G86" s="52">
        <v>0</v>
      </c>
    </row>
    <row r="87" spans="1:7" ht="19.5" customHeight="1">
      <c r="A87" s="153"/>
      <c r="B87" s="64" t="s">
        <v>301</v>
      </c>
      <c r="C87" s="55">
        <f>'МО г.Ртищево'!D73</f>
        <v>50</v>
      </c>
      <c r="D87" s="55">
        <f>'МО г.Ртищево'!E73</f>
        <v>50</v>
      </c>
      <c r="E87" s="55">
        <f>'МО г.Ртищево'!F73</f>
        <v>0</v>
      </c>
      <c r="F87" s="52">
        <f t="shared" si="2"/>
        <v>0</v>
      </c>
      <c r="G87" s="52">
        <f t="shared" si="3"/>
        <v>0</v>
      </c>
    </row>
    <row r="88" spans="1:7" ht="21" customHeight="1">
      <c r="A88" s="153"/>
      <c r="B88" s="63" t="s">
        <v>181</v>
      </c>
      <c r="C88" s="55">
        <f>'МО г.Ртищево'!D74+'Кр-звезда'!D47+Макарово!D48+Октябрьский!D46+Салтыковка!D46+Урусово!D48+'Ш-Голицыно'!D47</f>
        <v>11306</v>
      </c>
      <c r="D88" s="55">
        <f>'МО г.Ртищево'!E74+'Кр-звезда'!E47+Макарово!E48+Октябрьский!E46+Салтыковка!E46+Урусово!E48+'Ш-Голицыно'!E47</f>
        <v>3690</v>
      </c>
      <c r="E88" s="55">
        <f>'МО г.Ртищево'!F74+'Кр-звезда'!F47+Макарово!F48+Октябрьский!F46+Салтыковка!F46+Урусово!F48+'Ш-Голицыно'!F47</f>
        <v>2609.7999999999997</v>
      </c>
      <c r="F88" s="52">
        <f t="shared" si="2"/>
        <v>0.23083318591898105</v>
      </c>
      <c r="G88" s="52">
        <f t="shared" si="3"/>
        <v>0.7072628726287262</v>
      </c>
    </row>
    <row r="89" spans="1:7" ht="21" customHeight="1">
      <c r="A89" s="153"/>
      <c r="B89" s="63" t="s">
        <v>384</v>
      </c>
      <c r="C89" s="55">
        <f>'Кр-звезда'!D49+Макарово!D50+Октябрьский!D48+Салтыковка!D48+Урусово!D50+'Ш-Голицыно'!D49</f>
        <v>60</v>
      </c>
      <c r="D89" s="55">
        <f>'Кр-звезда'!E49+Макарово!E50+Октябрьский!E48+Салтыковка!E48+Урусово!E50+'Ш-Голицыно'!E49</f>
        <v>0</v>
      </c>
      <c r="E89" s="55">
        <f>'Кр-звезда'!F49+Макарово!F50+Октябрьский!F48+Салтыковка!F48+Урусово!F50+'Ш-Голицыно'!F49</f>
        <v>0</v>
      </c>
      <c r="F89" s="52">
        <f t="shared" si="2"/>
        <v>0</v>
      </c>
      <c r="G89" s="52">
        <v>0</v>
      </c>
    </row>
    <row r="90" spans="1:7" ht="21" customHeight="1">
      <c r="A90" s="153"/>
      <c r="B90" s="63" t="s">
        <v>268</v>
      </c>
      <c r="C90" s="55">
        <f>'Кр-звезда'!D48+Макарово!D49+Октябрьский!D47+Салтыковка!D47+Урусово!D49+'Ш-Голицыно'!D48</f>
        <v>110</v>
      </c>
      <c r="D90" s="55">
        <f>'Кр-звезда'!E48+Макарово!E49+Октябрьский!E47+Салтыковка!E47+Урусово!E49+'Ш-Голицыно'!E48</f>
        <v>0</v>
      </c>
      <c r="E90" s="55">
        <f>'Кр-звезда'!F48+Макарово!F49+Октябрьский!F47+Салтыковка!F47+Урусово!F49+'Ш-Голицыно'!F48</f>
        <v>0</v>
      </c>
      <c r="F90" s="52">
        <f t="shared" si="2"/>
        <v>0</v>
      </c>
      <c r="G90" s="52">
        <v>0</v>
      </c>
    </row>
    <row r="91" spans="1:7" ht="21" customHeight="1">
      <c r="A91" s="153"/>
      <c r="B91" s="63" t="s">
        <v>183</v>
      </c>
      <c r="C91" s="55">
        <f>'МО г.Ртищево'!D75+'Кр-звезда'!D50+Макарово!D51+Октябрьский!D49+Салтыковка!D49+Урусово!D51+'Ш-Голицыно'!D50</f>
        <v>12290</v>
      </c>
      <c r="D91" s="55">
        <f>'МО г.Ртищево'!E75+'Кр-звезда'!E50+Макарово!E51+Октябрьский!E49+Салтыковка!E49+Урусово!E51+'Ш-Голицыно'!E50</f>
        <v>3188</v>
      </c>
      <c r="E91" s="55">
        <f>'МО г.Ртищево'!F75+'Кр-звезда'!F50+Макарово!F51+Октябрьский!F49+Салтыковка!F49+Урусово!F51+'Ш-Голицыно'!F50</f>
        <v>2077.5</v>
      </c>
      <c r="F91" s="52">
        <f t="shared" si="2"/>
        <v>0.169039869812856</v>
      </c>
      <c r="G91" s="52">
        <f t="shared" si="3"/>
        <v>0.6516624843161857</v>
      </c>
    </row>
    <row r="92" spans="1:7" ht="21.75" customHeight="1">
      <c r="A92" s="62" t="s">
        <v>130</v>
      </c>
      <c r="B92" s="151" t="s">
        <v>128</v>
      </c>
      <c r="C92" s="57">
        <f>C93</f>
        <v>6</v>
      </c>
      <c r="D92" s="57">
        <f>D93</f>
        <v>6</v>
      </c>
      <c r="E92" s="57">
        <f>E93</f>
        <v>0.8999999999999999</v>
      </c>
      <c r="F92" s="52">
        <f t="shared" si="2"/>
        <v>0.15</v>
      </c>
      <c r="G92" s="52">
        <f t="shared" si="3"/>
        <v>0.15</v>
      </c>
    </row>
    <row r="93" spans="1:7" ht="18" customHeight="1">
      <c r="A93" s="66" t="s">
        <v>124</v>
      </c>
      <c r="B93" s="67" t="s">
        <v>277</v>
      </c>
      <c r="C93" s="55">
        <f>'Кр-звезда'!D52+Макарово!D53+Октябрьский!D52+Салтыковка!D51+Урусово!D53+'Ш-Голицыно'!D52</f>
        <v>6</v>
      </c>
      <c r="D93" s="55">
        <f>'Кр-звезда'!E52+Макарово!E53+Октябрьский!E52+Салтыковка!E51+Урусово!E53+'Ш-Голицыно'!E52</f>
        <v>6</v>
      </c>
      <c r="E93" s="55">
        <f>'Кр-звезда'!F52+Макарово!F53+Октябрьский!F52+Салтыковка!F51+Урусово!F53+'Ш-Голицыно'!F52</f>
        <v>0.8999999999999999</v>
      </c>
      <c r="F93" s="52">
        <f t="shared" si="2"/>
        <v>0.15</v>
      </c>
      <c r="G93" s="52">
        <f t="shared" si="3"/>
        <v>0.15</v>
      </c>
    </row>
    <row r="94" spans="1:7" ht="18" customHeight="1">
      <c r="A94" s="50" t="s">
        <v>47</v>
      </c>
      <c r="B94" s="45" t="s">
        <v>48</v>
      </c>
      <c r="C94" s="57">
        <f>C95+C96+C97+C98</f>
        <v>458599.89999999997</v>
      </c>
      <c r="D94" s="57">
        <f>D95+D96+D97+D98</f>
        <v>130121.1</v>
      </c>
      <c r="E94" s="57">
        <f>E95+E96+E97+E98</f>
        <v>56456.700000000004</v>
      </c>
      <c r="F94" s="52">
        <f t="shared" si="2"/>
        <v>0.12310665571449102</v>
      </c>
      <c r="G94" s="52">
        <f t="shared" si="3"/>
        <v>0.4338781335233102</v>
      </c>
    </row>
    <row r="95" spans="1:7" ht="12.75">
      <c r="A95" s="153" t="s">
        <v>49</v>
      </c>
      <c r="B95" s="145" t="s">
        <v>50</v>
      </c>
      <c r="C95" s="55">
        <f>МР!D93</f>
        <v>136175.4</v>
      </c>
      <c r="D95" s="55">
        <f>МР!E93</f>
        <v>39184.3</v>
      </c>
      <c r="E95" s="55">
        <f>МР!F93</f>
        <v>17268.2</v>
      </c>
      <c r="F95" s="52">
        <f t="shared" si="2"/>
        <v>0.12680851313820266</v>
      </c>
      <c r="G95" s="52">
        <f t="shared" si="3"/>
        <v>0.4406918076882833</v>
      </c>
    </row>
    <row r="96" spans="1:7" ht="12.75">
      <c r="A96" s="153" t="s">
        <v>51</v>
      </c>
      <c r="B96" s="145" t="s">
        <v>153</v>
      </c>
      <c r="C96" s="55">
        <f>МР!D95+'МО г.Ртищево'!D77</f>
        <v>298887.1</v>
      </c>
      <c r="D96" s="55">
        <f>МР!E95+'МО г.Ртищево'!E77</f>
        <v>84718.3</v>
      </c>
      <c r="E96" s="55">
        <f>МР!F95+'МО г.Ртищево'!F77</f>
        <v>35667.799999999996</v>
      </c>
      <c r="F96" s="52">
        <f t="shared" si="2"/>
        <v>0.11933536107781165</v>
      </c>
      <c r="G96" s="52">
        <f t="shared" si="3"/>
        <v>0.4210164745987584</v>
      </c>
    </row>
    <row r="97" spans="1:7" ht="12.75">
      <c r="A97" s="153" t="s">
        <v>52</v>
      </c>
      <c r="B97" s="145" t="s">
        <v>53</v>
      </c>
      <c r="C97" s="55">
        <f>МР!D96+'Кр-звезда'!D56+Макарово!D57+Октябрьский!D56+Салтыковка!D55+Урусово!D57+'Ш-Голицыно'!D56</f>
        <v>4197.8</v>
      </c>
      <c r="D97" s="55">
        <f>МР!E96+'Кр-звезда'!E56+Макарово!E57+Октябрьский!E56+Салтыковка!E55+Урусово!E57+'Ш-Голицыно'!E56</f>
        <v>329.5</v>
      </c>
      <c r="E97" s="55">
        <f>МР!F96+'Кр-звезда'!F56+Макарово!F57+Октябрьский!F56+Салтыковка!F55+Урусово!F57+'Ш-Голицыно'!F56</f>
        <v>235.9</v>
      </c>
      <c r="F97" s="52">
        <f t="shared" si="2"/>
        <v>0.05619610272047263</v>
      </c>
      <c r="G97" s="52">
        <f t="shared" si="3"/>
        <v>0.7159332321699545</v>
      </c>
    </row>
    <row r="98" spans="1:7" ht="12.75">
      <c r="A98" s="153" t="s">
        <v>54</v>
      </c>
      <c r="B98" s="145" t="s">
        <v>55</v>
      </c>
      <c r="C98" s="55">
        <f>МР!D98</f>
        <v>19339.6</v>
      </c>
      <c r="D98" s="55">
        <f>МР!E98</f>
        <v>5889</v>
      </c>
      <c r="E98" s="55">
        <f>МР!F98</f>
        <v>3284.8</v>
      </c>
      <c r="F98" s="52">
        <f t="shared" si="2"/>
        <v>0.16984839396885149</v>
      </c>
      <c r="G98" s="52">
        <f t="shared" si="3"/>
        <v>0.5577857021565631</v>
      </c>
    </row>
    <row r="99" spans="1:7" ht="12.75">
      <c r="A99" s="153"/>
      <c r="B99" s="145" t="s">
        <v>56</v>
      </c>
      <c r="C99" s="55">
        <f>МР!D99</f>
        <v>500</v>
      </c>
      <c r="D99" s="55">
        <f>МР!E99</f>
        <v>74.7</v>
      </c>
      <c r="E99" s="55">
        <f>МР!F99</f>
        <v>25.5</v>
      </c>
      <c r="F99" s="52">
        <f t="shared" si="2"/>
        <v>0.051</v>
      </c>
      <c r="G99" s="52">
        <f t="shared" si="3"/>
        <v>0.34136546184738953</v>
      </c>
    </row>
    <row r="100" spans="1:7" ht="12.75">
      <c r="A100" s="50" t="s">
        <v>57</v>
      </c>
      <c r="B100" s="45" t="s">
        <v>158</v>
      </c>
      <c r="C100" s="57">
        <f>C101+C102</f>
        <v>62872.8</v>
      </c>
      <c r="D100" s="57">
        <f>D101+D102</f>
        <v>19852.8</v>
      </c>
      <c r="E100" s="57">
        <f>E101+E102</f>
        <v>13462.8</v>
      </c>
      <c r="F100" s="52">
        <f t="shared" si="2"/>
        <v>0.2141275718593732</v>
      </c>
      <c r="G100" s="52">
        <f t="shared" si="3"/>
        <v>0.6781310444874274</v>
      </c>
    </row>
    <row r="101" spans="1:7" ht="12.75">
      <c r="A101" s="153" t="s">
        <v>58</v>
      </c>
      <c r="B101" s="145" t="s">
        <v>59</v>
      </c>
      <c r="C101" s="55">
        <f>МР!D101</f>
        <v>59712.4</v>
      </c>
      <c r="D101" s="55">
        <f>МР!E101</f>
        <v>18853.1</v>
      </c>
      <c r="E101" s="55">
        <f>МР!F101</f>
        <v>13011.3</v>
      </c>
      <c r="F101" s="52">
        <f t="shared" si="2"/>
        <v>0.2178994647677869</v>
      </c>
      <c r="G101" s="52">
        <f t="shared" si="3"/>
        <v>0.6901411438967597</v>
      </c>
    </row>
    <row r="102" spans="1:7" ht="12.75">
      <c r="A102" s="153" t="s">
        <v>60</v>
      </c>
      <c r="B102" s="145" t="s">
        <v>111</v>
      </c>
      <c r="C102" s="55">
        <f>МР!D102</f>
        <v>3160.4</v>
      </c>
      <c r="D102" s="55">
        <f>МР!E102</f>
        <v>999.7</v>
      </c>
      <c r="E102" s="55">
        <f>МР!F102</f>
        <v>451.5</v>
      </c>
      <c r="F102" s="52">
        <f t="shared" si="2"/>
        <v>0.1428616630806227</v>
      </c>
      <c r="G102" s="52">
        <f t="shared" si="3"/>
        <v>0.45163549064719416</v>
      </c>
    </row>
    <row r="103" spans="1:7" ht="16.5" customHeight="1">
      <c r="A103" s="50" t="s">
        <v>61</v>
      </c>
      <c r="B103" s="45" t="s">
        <v>62</v>
      </c>
      <c r="C103" s="57">
        <f>C104+C105+C106+C108+C107</f>
        <v>16463.2</v>
      </c>
      <c r="D103" s="57">
        <f>D104+D105+D106+D108+D107</f>
        <v>4296.599999999999</v>
      </c>
      <c r="E103" s="57">
        <f>E104+E105+E106+E108+E107</f>
        <v>3642.7999999999997</v>
      </c>
      <c r="F103" s="52">
        <f t="shared" si="2"/>
        <v>0.2212692550658438</v>
      </c>
      <c r="G103" s="52">
        <f t="shared" si="3"/>
        <v>0.8478331704138157</v>
      </c>
    </row>
    <row r="104" spans="1:7" ht="12.75">
      <c r="A104" s="153" t="s">
        <v>63</v>
      </c>
      <c r="B104" s="68" t="s">
        <v>229</v>
      </c>
      <c r="C104" s="55">
        <f>МР!D105+'МО г.Ртищево'!D79+'Кр-звезда'!D58+Октябрьский!D58+Салтыковка!D57+Урусово!D59+'Ш-Голицыно'!D57</f>
        <v>1390</v>
      </c>
      <c r="D104" s="55">
        <f>МР!E105+'МО г.Ртищево'!E79+'Кр-звезда'!E58+Октябрьский!E58+Салтыковка!E57+Урусово!E59+'Ш-Голицыно'!E57</f>
        <v>431</v>
      </c>
      <c r="E104" s="55">
        <f>МР!F105+'МО г.Ртищево'!F79+'Кр-звезда'!F58+Октябрьский!F58+Салтыковка!F57+Урусово!F59+'Ш-Голицыно'!F57</f>
        <v>299.2</v>
      </c>
      <c r="F104" s="52">
        <f t="shared" si="2"/>
        <v>0.21525179856115106</v>
      </c>
      <c r="G104" s="52">
        <f t="shared" si="3"/>
        <v>0.694199535962877</v>
      </c>
    </row>
    <row r="105" spans="1:7" ht="38.25">
      <c r="A105" s="153" t="s">
        <v>64</v>
      </c>
      <c r="B105" s="68" t="s">
        <v>187</v>
      </c>
      <c r="C105" s="55">
        <f>МР!D107</f>
        <v>11749.3</v>
      </c>
      <c r="D105" s="55">
        <f>МР!E107</f>
        <v>2962</v>
      </c>
      <c r="E105" s="55">
        <f>МР!F107</f>
        <v>2858.2</v>
      </c>
      <c r="F105" s="52">
        <f aca="true" t="shared" si="4" ref="F105:F116">E105/C105</f>
        <v>0.243265556245904</v>
      </c>
      <c r="G105" s="52">
        <f aca="true" t="shared" si="5" ref="G105:G116">E105/D105</f>
        <v>0.9649561107359891</v>
      </c>
    </row>
    <row r="106" spans="1:7" ht="51">
      <c r="A106" s="153"/>
      <c r="B106" s="145" t="s">
        <v>188</v>
      </c>
      <c r="C106" s="55">
        <f>МР!D106</f>
        <v>80</v>
      </c>
      <c r="D106" s="55">
        <f>МР!E106</f>
        <v>30.7</v>
      </c>
      <c r="E106" s="55">
        <f>МР!F106</f>
        <v>29.8</v>
      </c>
      <c r="F106" s="52">
        <f t="shared" si="4"/>
        <v>0.3725</v>
      </c>
      <c r="G106" s="52">
        <f t="shared" si="5"/>
        <v>0.970684039087948</v>
      </c>
    </row>
    <row r="107" spans="1:7" ht="18.75" customHeight="1">
      <c r="A107" s="153"/>
      <c r="B107" s="145" t="s">
        <v>316</v>
      </c>
      <c r="C107" s="55">
        <f>МР!D110</f>
        <v>60</v>
      </c>
      <c r="D107" s="55">
        <f>МР!E110</f>
        <v>60</v>
      </c>
      <c r="E107" s="55">
        <f>МР!F110</f>
        <v>0</v>
      </c>
      <c r="F107" s="52">
        <f t="shared" si="4"/>
        <v>0</v>
      </c>
      <c r="G107" s="52">
        <f t="shared" si="5"/>
        <v>0</v>
      </c>
    </row>
    <row r="108" spans="1:7" ht="38.25">
      <c r="A108" s="153" t="s">
        <v>65</v>
      </c>
      <c r="B108" s="145" t="s">
        <v>117</v>
      </c>
      <c r="C108" s="55">
        <f>МР!D114</f>
        <v>3183.9</v>
      </c>
      <c r="D108" s="55">
        <f>МР!E114</f>
        <v>812.9</v>
      </c>
      <c r="E108" s="55">
        <f>МР!F114</f>
        <v>455.6</v>
      </c>
      <c r="F108" s="52">
        <f t="shared" si="4"/>
        <v>0.14309494644932316</v>
      </c>
      <c r="G108" s="52">
        <f t="shared" si="5"/>
        <v>0.560462541518022</v>
      </c>
    </row>
    <row r="109" spans="1:7" ht="21" customHeight="1">
      <c r="A109" s="62" t="s">
        <v>66</v>
      </c>
      <c r="B109" s="151" t="s">
        <v>133</v>
      </c>
      <c r="C109" s="57">
        <f>C110+C111</f>
        <v>27101.1</v>
      </c>
      <c r="D109" s="57">
        <f>D110+D111</f>
        <v>8642.5</v>
      </c>
      <c r="E109" s="57">
        <f>E110+E111</f>
        <v>3286.7</v>
      </c>
      <c r="F109" s="52">
        <f t="shared" si="4"/>
        <v>0.12127552018183764</v>
      </c>
      <c r="G109" s="52">
        <f t="shared" si="5"/>
        <v>0.380295053514608</v>
      </c>
    </row>
    <row r="110" spans="1:7" ht="15.75" customHeight="1">
      <c r="A110" s="153" t="s">
        <v>67</v>
      </c>
      <c r="B110" s="145" t="s">
        <v>134</v>
      </c>
      <c r="C110" s="55">
        <f>'МО г.Ртищево'!D81</f>
        <v>26520</v>
      </c>
      <c r="D110" s="55">
        <f>'МО г.Ртищево'!E81</f>
        <v>8486.3</v>
      </c>
      <c r="E110" s="55">
        <f>'МО г.Ртищево'!F81</f>
        <v>3213.1</v>
      </c>
      <c r="F110" s="52">
        <f t="shared" si="4"/>
        <v>0.121157616892911</v>
      </c>
      <c r="G110" s="52">
        <f t="shared" si="5"/>
        <v>0.3786220143054099</v>
      </c>
    </row>
    <row r="111" spans="1:7" ht="18.75" customHeight="1">
      <c r="A111" s="153" t="s">
        <v>135</v>
      </c>
      <c r="B111" s="145" t="s">
        <v>136</v>
      </c>
      <c r="C111" s="55">
        <f>МР!D117</f>
        <v>581.1</v>
      </c>
      <c r="D111" s="55">
        <f>МР!E117</f>
        <v>156.2</v>
      </c>
      <c r="E111" s="55">
        <f>МР!F117</f>
        <v>73.6</v>
      </c>
      <c r="F111" s="52">
        <f t="shared" si="4"/>
        <v>0.12665634142144208</v>
      </c>
      <c r="G111" s="52">
        <f t="shared" si="5"/>
        <v>0.471190781049936</v>
      </c>
    </row>
    <row r="112" spans="1:7" ht="21.75" customHeight="1">
      <c r="A112" s="62" t="s">
        <v>137</v>
      </c>
      <c r="B112" s="151" t="s">
        <v>138</v>
      </c>
      <c r="C112" s="57">
        <f>C113</f>
        <v>322</v>
      </c>
      <c r="D112" s="57">
        <f>D113</f>
        <v>80</v>
      </c>
      <c r="E112" s="57">
        <f>E113</f>
        <v>36.5</v>
      </c>
      <c r="F112" s="52">
        <f t="shared" si="4"/>
        <v>0.11335403726708075</v>
      </c>
      <c r="G112" s="52">
        <f t="shared" si="5"/>
        <v>0.45625</v>
      </c>
    </row>
    <row r="113" spans="1:7" ht="12.75">
      <c r="A113" s="153" t="s">
        <v>139</v>
      </c>
      <c r="B113" s="145" t="s">
        <v>140</v>
      </c>
      <c r="C113" s="55">
        <f>МР!D120+'МО г.Ртищево'!D83</f>
        <v>322</v>
      </c>
      <c r="D113" s="55">
        <f>МР!E120+'МО г.Ртищево'!E83</f>
        <v>80</v>
      </c>
      <c r="E113" s="55">
        <f>МР!F120+'МО г.Ртищево'!F83</f>
        <v>36.5</v>
      </c>
      <c r="F113" s="52">
        <f t="shared" si="4"/>
        <v>0.11335403726708075</v>
      </c>
      <c r="G113" s="52">
        <f t="shared" si="5"/>
        <v>0.45625</v>
      </c>
    </row>
    <row r="114" spans="1:7" ht="32.25" customHeight="1">
      <c r="A114" s="62" t="s">
        <v>141</v>
      </c>
      <c r="B114" s="151" t="s">
        <v>142</v>
      </c>
      <c r="C114" s="57">
        <f>C115</f>
        <v>800</v>
      </c>
      <c r="D114" s="57">
        <f>D115</f>
        <v>227.1</v>
      </c>
      <c r="E114" s="57">
        <f>E115</f>
        <v>227.1</v>
      </c>
      <c r="F114" s="52">
        <f t="shared" si="4"/>
        <v>0.283875</v>
      </c>
      <c r="G114" s="52">
        <f t="shared" si="5"/>
        <v>1</v>
      </c>
    </row>
    <row r="115" spans="1:7" ht="15" customHeight="1">
      <c r="A115" s="153" t="s">
        <v>144</v>
      </c>
      <c r="B115" s="145" t="s">
        <v>143</v>
      </c>
      <c r="C115" s="55">
        <f>МР!D122</f>
        <v>800</v>
      </c>
      <c r="D115" s="55">
        <f>МР!E122</f>
        <v>227.1</v>
      </c>
      <c r="E115" s="55">
        <f>МР!F122</f>
        <v>227.1</v>
      </c>
      <c r="F115" s="52">
        <f t="shared" si="4"/>
        <v>0.283875</v>
      </c>
      <c r="G115" s="52">
        <f t="shared" si="5"/>
        <v>1</v>
      </c>
    </row>
    <row r="116" spans="1:7" ht="22.5" customHeight="1">
      <c r="A116" s="153"/>
      <c r="B116" s="69" t="s">
        <v>69</v>
      </c>
      <c r="C116" s="70">
        <f>C40+C92+C55+C57+C62+C72+C94+C100+C103+C109+C112+C114</f>
        <v>692644.7</v>
      </c>
      <c r="D116" s="70">
        <f>D40+D92+D55+D57+D62+D72+D94+D100+D103+D109+D112+D114</f>
        <v>206296</v>
      </c>
      <c r="E116" s="70">
        <f>E40+E92+E55+E57+E62+E72+E94+E100+E103+E109+E112+E114</f>
        <v>96263.60000000002</v>
      </c>
      <c r="F116" s="52">
        <f t="shared" si="4"/>
        <v>0.1389797684151774</v>
      </c>
      <c r="G116" s="52">
        <f t="shared" si="5"/>
        <v>0.46662853375731966</v>
      </c>
    </row>
    <row r="117" spans="3:6" ht="12.75">
      <c r="C117" s="43"/>
      <c r="D117" s="43"/>
      <c r="E117" s="43"/>
      <c r="F117" s="71"/>
    </row>
    <row r="118" spans="3:6" ht="12.75">
      <c r="C118" s="43"/>
      <c r="D118" s="43"/>
      <c r="E118" s="43"/>
      <c r="F118" s="73"/>
    </row>
    <row r="119" spans="2:6" ht="15">
      <c r="B119" s="38" t="s">
        <v>94</v>
      </c>
      <c r="C119" s="43"/>
      <c r="D119" s="43"/>
      <c r="E119" s="43">
        <v>10032.6</v>
      </c>
      <c r="F119" s="74"/>
    </row>
    <row r="120" spans="2:6" ht="15">
      <c r="B120" s="38"/>
      <c r="C120" s="43"/>
      <c r="D120" s="43"/>
      <c r="E120" s="43"/>
      <c r="F120" s="74"/>
    </row>
    <row r="121" spans="2:6" ht="15">
      <c r="B121" s="38" t="s">
        <v>85</v>
      </c>
      <c r="C121" s="43"/>
      <c r="D121" s="43"/>
      <c r="E121" s="43"/>
      <c r="F121" s="74"/>
    </row>
    <row r="122" spans="2:7" ht="15">
      <c r="B122" s="38" t="s">
        <v>86</v>
      </c>
      <c r="C122" s="43"/>
      <c r="D122" s="43"/>
      <c r="E122" s="43"/>
      <c r="F122" s="74"/>
      <c r="G122" s="75"/>
    </row>
    <row r="123" spans="2:6" ht="15">
      <c r="B123" s="38"/>
      <c r="C123" s="43"/>
      <c r="D123" s="43"/>
      <c r="E123" s="43"/>
      <c r="F123" s="74"/>
    </row>
    <row r="124" spans="2:6" ht="15">
      <c r="B124" s="38" t="s">
        <v>87</v>
      </c>
      <c r="C124" s="43"/>
      <c r="D124" s="43"/>
      <c r="E124" s="43"/>
      <c r="F124" s="74"/>
    </row>
    <row r="125" spans="2:7" ht="15">
      <c r="B125" s="38" t="s">
        <v>88</v>
      </c>
      <c r="C125" s="43"/>
      <c r="D125" s="43"/>
      <c r="E125" s="43"/>
      <c r="F125" s="74"/>
      <c r="G125" s="76"/>
    </row>
    <row r="126" spans="2:6" ht="15">
      <c r="B126" s="38"/>
      <c r="C126" s="43"/>
      <c r="D126" s="43"/>
      <c r="E126" s="43"/>
      <c r="F126" s="74"/>
    </row>
    <row r="127" spans="2:6" ht="15">
      <c r="B127" s="38" t="s">
        <v>89</v>
      </c>
      <c r="C127" s="43"/>
      <c r="D127" s="43"/>
      <c r="E127" s="43"/>
      <c r="F127" s="74"/>
    </row>
    <row r="128" spans="2:7" ht="15">
      <c r="B128" s="38" t="s">
        <v>90</v>
      </c>
      <c r="C128" s="43"/>
      <c r="D128" s="43"/>
      <c r="E128" s="43"/>
      <c r="F128" s="74"/>
      <c r="G128" s="77"/>
    </row>
    <row r="129" spans="2:6" ht="15">
      <c r="B129" s="38"/>
      <c r="C129" s="43"/>
      <c r="D129" s="43"/>
      <c r="E129" s="43"/>
      <c r="F129" s="74"/>
    </row>
    <row r="130" spans="2:6" ht="15">
      <c r="B130" s="38" t="s">
        <v>91</v>
      </c>
      <c r="C130" s="43"/>
      <c r="D130" s="43"/>
      <c r="E130" s="43"/>
      <c r="F130" s="74"/>
    </row>
    <row r="131" spans="1:7" ht="15">
      <c r="A131" s="36"/>
      <c r="B131" s="38" t="s">
        <v>92</v>
      </c>
      <c r="C131" s="43"/>
      <c r="D131" s="43"/>
      <c r="E131" s="43">
        <v>1000</v>
      </c>
      <c r="F131" s="74"/>
      <c r="G131" s="78"/>
    </row>
    <row r="132" spans="1:6" ht="12" customHeight="1" hidden="1">
      <c r="A132" s="36"/>
      <c r="B132" s="38"/>
      <c r="C132" s="43"/>
      <c r="D132" s="43"/>
      <c r="E132" s="43"/>
      <c r="F132" s="74"/>
    </row>
    <row r="133" spans="1:6" ht="5.25" customHeight="1" hidden="1">
      <c r="A133" s="36"/>
      <c r="B133" s="38"/>
      <c r="C133" s="43"/>
      <c r="D133" s="43"/>
      <c r="E133" s="43"/>
      <c r="F133" s="74"/>
    </row>
    <row r="134" spans="1:7" ht="45" customHeight="1">
      <c r="A134" s="36"/>
      <c r="B134" s="38" t="s">
        <v>93</v>
      </c>
      <c r="C134" s="43"/>
      <c r="D134" s="43"/>
      <c r="E134" s="43">
        <f>E119+E35-E116-E131</f>
        <v>4955.999999999956</v>
      </c>
      <c r="F134" s="74"/>
      <c r="G134" s="79"/>
    </row>
    <row r="135" spans="1:6" ht="12.75">
      <c r="A135" s="36"/>
      <c r="C135" s="43"/>
      <c r="D135" s="43"/>
      <c r="E135" s="43"/>
      <c r="F135" s="74"/>
    </row>
    <row r="136" spans="1:6" ht="12.75" hidden="1">
      <c r="A136" s="36"/>
      <c r="C136" s="43"/>
      <c r="D136" s="43"/>
      <c r="E136" s="43"/>
      <c r="F136" s="74"/>
    </row>
    <row r="137" spans="1:6" ht="15">
      <c r="A137" s="36"/>
      <c r="B137" s="38" t="s">
        <v>95</v>
      </c>
      <c r="C137" s="43"/>
      <c r="D137" s="43"/>
      <c r="E137" s="43"/>
      <c r="F137" s="74"/>
    </row>
    <row r="138" spans="1:6" ht="15">
      <c r="A138" s="36"/>
      <c r="B138" s="38" t="s">
        <v>96</v>
      </c>
      <c r="C138" s="43"/>
      <c r="D138" s="43"/>
      <c r="E138" s="43"/>
      <c r="F138" s="74"/>
    </row>
    <row r="139" spans="1:6" ht="15">
      <c r="A139" s="36"/>
      <c r="B139" s="38" t="s">
        <v>97</v>
      </c>
      <c r="C139" s="43"/>
      <c r="D139" s="43"/>
      <c r="E139" s="43"/>
      <c r="F139" s="74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2015-01-27T06:14:52Z</cp:lastPrinted>
  <dcterms:created xsi:type="dcterms:W3CDTF">1996-10-08T23:32:33Z</dcterms:created>
  <dcterms:modified xsi:type="dcterms:W3CDTF">2015-03-16T12:27:37Z</dcterms:modified>
  <cp:category/>
  <cp:version/>
  <cp:contentType/>
  <cp:contentStatus/>
</cp:coreProperties>
</file>