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>
    <definedName name="_xlnm._FilterDatabase" localSheetId="8" hidden="1">'Консолидация'!$A$38:$G$145</definedName>
  </definedNames>
  <calcPr fullCalcOnLoad="1"/>
</workbook>
</file>

<file path=xl/sharedStrings.xml><?xml version="1.0" encoding="utf-8"?>
<sst xmlns="http://schemas.openxmlformats.org/spreadsheetml/2006/main" count="1383" uniqueCount="443">
  <si>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</si>
  <si>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</si>
  <si>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</si>
  <si>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</si>
  <si>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</si>
  <si>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</si>
  <si>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</si>
  <si>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</si>
  <si>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</si>
  <si>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</si>
  <si>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</si>
  <si>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</si>
  <si>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</si>
  <si>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</si>
  <si>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</si>
  <si>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</si>
  <si>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</si>
  <si>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</si>
  <si>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</si>
  <si>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</si>
  <si>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</si>
  <si>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</si>
  <si>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</si>
  <si>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</si>
  <si>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</si>
  <si>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</si>
  <si>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</si>
  <si>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</si>
  <si>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</si>
  <si>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</si>
  <si>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</si>
  <si>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</si>
  <si>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</si>
  <si>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</si>
  <si>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</si>
  <si>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</si>
  <si>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</si>
  <si>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</si>
  <si>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</si>
  <si>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</si>
  <si>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</si>
  <si>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</si>
  <si>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</si>
  <si>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</si>
  <si>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</si>
  <si>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</si>
  <si>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</si>
  <si>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</si>
  <si>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</si>
  <si>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</si>
  <si>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</si>
  <si>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</si>
  <si>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</si>
  <si>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</si>
  <si>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</si>
  <si>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</si>
  <si>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</si>
  <si>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</si>
  <si>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</si>
  <si>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</si>
  <si>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</si>
  <si>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</si>
  <si>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</si>
  <si>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</si>
  <si>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</si>
  <si>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</si>
  <si>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</si>
  <si>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</si>
  <si>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</si>
  <si>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</si>
  <si>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</si>
  <si>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</si>
  <si>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</si>
  <si>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</si>
  <si>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</si>
  <si>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</si>
  <si>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</si>
  <si>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</si>
  <si>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</si>
  <si>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</si>
  <si>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</si>
  <si>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</si>
  <si>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</si>
  <si>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</si>
  <si>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</si>
  <si>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</si>
  <si>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</si>
  <si>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</si>
  <si>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</si>
  <si>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</si>
  <si>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</si>
  <si>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</si>
  <si>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</si>
  <si>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</si>
  <si>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</si>
  <si>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</si>
  <si>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</si>
  <si>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</si>
  <si>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</si>
  <si>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</si>
  <si>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</si>
  <si>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</si>
  <si>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0200</t>
  </si>
  <si>
    <t>0203</t>
  </si>
  <si>
    <t>0310</t>
  </si>
  <si>
    <t>МЦП "Обеспечение первичных мер пожарной безопасности на территории Шило-Голицынского МО"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</si>
  <si>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</si>
  <si>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</si>
  <si>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</si>
  <si>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</si>
  <si>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</si>
  <si>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</si>
  <si>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</si>
  <si>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</si>
  <si>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</si>
  <si>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</si>
  <si>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</si>
  <si>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</si>
  <si>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</si>
  <si>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</si>
  <si>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</si>
  <si>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</si>
  <si>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</si>
  <si>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</si>
  <si>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</si>
  <si>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</si>
  <si>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</si>
  <si>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</si>
  <si>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</si>
  <si>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</si>
  <si>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</si>
  <si>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</si>
  <si>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</si>
  <si>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</si>
  <si>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</si>
  <si>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</si>
  <si>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</si>
  <si>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</si>
  <si>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</si>
  <si>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</si>
  <si>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</si>
  <si>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</si>
  <si>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</si>
  <si>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</si>
  <si>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</si>
  <si>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</si>
  <si>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</si>
  <si>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</si>
  <si>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</si>
  <si>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</si>
  <si>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</si>
  <si>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</si>
  <si>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</si>
  <si>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</si>
  <si>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</si>
  <si>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</si>
  <si>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</si>
  <si>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</si>
  <si>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</si>
  <si>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</si>
  <si>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Уличное освещение</t>
  </si>
  <si>
    <t>Прочие мероприятия по благоустройству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</si>
  <si>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</si>
  <si>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</si>
  <si>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</si>
  <si>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</si>
  <si>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</si>
  <si>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</si>
  <si>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</si>
  <si>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</si>
  <si>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</si>
  <si>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</si>
  <si>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</si>
  <si>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</si>
  <si>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</si>
  <si>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</si>
  <si>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</si>
  <si>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</si>
  <si>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</si>
  <si>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</si>
  <si>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</si>
  <si>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</si>
  <si>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</si>
  <si>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</si>
  <si>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</si>
  <si>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</si>
  <si>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</si>
  <si>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</si>
  <si>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</si>
  <si>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</si>
  <si>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</si>
  <si>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</si>
  <si>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</si>
  <si>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</si>
  <si>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</si>
  <si>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</si>
  <si>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</si>
  <si>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</si>
  <si>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Обеспечение деятельности представительного органа муниципального образования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</si>
  <si>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</si>
  <si>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</si>
  <si>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Отлов и содержание безнадзорных животных</t>
  </si>
  <si>
    <t>Предоставление субсидий бюджетным учреждениям  (ФОК, Локомотив)</t>
  </si>
  <si>
    <t>Озеленение</t>
  </si>
  <si>
    <t>9910100</t>
  </si>
  <si>
    <t>Мероприятия в области молодежной политики муниципального образования</t>
  </si>
  <si>
    <t>9920200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</si>
  <si>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</si>
  <si>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</si>
  <si>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</si>
  <si>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</si>
  <si>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</si>
  <si>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</si>
  <si>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</si>
  <si>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 том числе внутренние обороты</t>
  </si>
  <si>
    <t>ИТОГО конс. доходы без оборотов</t>
  </si>
  <si>
    <t>9412000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</si>
  <si>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</si>
  <si>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</si>
  <si>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</si>
  <si>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</si>
  <si>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</si>
  <si>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</si>
  <si>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</si>
  <si>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</si>
  <si>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9414200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</si>
  <si>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</si>
  <si>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</si>
  <si>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</si>
  <si>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</si>
  <si>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</si>
  <si>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</si>
  <si>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</si>
  <si>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</si>
  <si>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Субсидии (кап. ремонт))</t>
  </si>
  <si>
    <t>0105</t>
  </si>
  <si>
    <t>0405</t>
  </si>
  <si>
    <t>Судебная система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</si>
  <si>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</si>
  <si>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</si>
  <si>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</si>
  <si>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</si>
  <si>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</si>
  <si>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</si>
  <si>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6215020, 6205020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</si>
  <si>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</si>
  <si>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</si>
  <si>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</si>
  <si>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Молодежная политика и оздоровление детей</t>
  </si>
  <si>
    <t>Содержание мест захоронения</t>
  </si>
  <si>
    <t>9140008200</t>
  </si>
  <si>
    <t>9530005310</t>
  </si>
  <si>
    <t>9530005330</t>
  </si>
  <si>
    <t>9530005340</t>
  </si>
  <si>
    <t>9530005350</t>
  </si>
  <si>
    <t>9930006400</t>
  </si>
  <si>
    <t>9610007100</t>
  </si>
  <si>
    <t>9930008100</t>
  </si>
  <si>
    <t>9390004200</t>
  </si>
  <si>
    <t>Расходы по исполнительным листам</t>
  </si>
  <si>
    <t>9910008510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</si>
  <si>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</si>
  <si>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</si>
  <si>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</si>
  <si>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</si>
  <si>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</si>
  <si>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Ведомственная целевая программа "Комплексное благоустройство города Ртищево" на 2016 год, в том числе:</t>
  </si>
  <si>
    <t>Формовочная обрезка деревьев</t>
  </si>
  <si>
    <t>8000100820</t>
  </si>
  <si>
    <t>Приобретение и посадка цветочной рассады</t>
  </si>
  <si>
    <t>8000100830</t>
  </si>
  <si>
    <t>Спил отдельно стоящих аварийных деревьев</t>
  </si>
  <si>
    <t>8000100840</t>
  </si>
  <si>
    <t>Ликвидация несанкционированных свалок</t>
  </si>
  <si>
    <t>8000200850</t>
  </si>
  <si>
    <t>Обустройство городского пляжа</t>
  </si>
  <si>
    <t>8000300860</t>
  </si>
  <si>
    <t>8000400870</t>
  </si>
  <si>
    <t>Уборка территорий городских кладбищ</t>
  </si>
  <si>
    <t>8000600880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</si>
  <si>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</si>
  <si>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</si>
  <si>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</si>
  <si>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</si>
  <si>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</si>
  <si>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</si>
  <si>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</si>
  <si>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</si>
  <si>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</si>
  <si>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</si>
  <si>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</si>
  <si>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</si>
  <si>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</si>
  <si>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</si>
  <si>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</si>
  <si>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</si>
  <si>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Ведомственная целевая программа  "Комплексное благоустройство города Ртищево" на 2014 год</t>
  </si>
  <si>
    <t>Социальное обеспечение населения (субсидии гражданам)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</si>
  <si>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</si>
  <si>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судебные издержки и исполнение судебных решений 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</si>
  <si>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</si>
  <si>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</si>
  <si>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</si>
  <si>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</si>
  <si>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</si>
  <si>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Мероприятия государственной программы Российской Федерации «Доступная среда» на 2011-2020 годы</t>
  </si>
  <si>
    <t>Софинансирование мероприятия государственной программы Российской Федерации «Доступная среда» на 2011-2020 годы (местный бюджет)</t>
  </si>
  <si>
    <t>82001..270  04.35.01</t>
  </si>
  <si>
    <t>82001…270  01.00.00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</si>
  <si>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</si>
  <si>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"Разработка правил землепользования и застройки  территории Шило - Голицынского МО, за исключением с. Шило - Голицыно"</t>
  </si>
  <si>
    <t>Основное мероприятие "Разработка правил землепользования и застройки территории Салтыковского МО, за исключением с. Салтыковка"</t>
  </si>
  <si>
    <t>Основное мероприятие "Разработка правил землепользования и застройки территории Макаровского МО, за исключением с. Макарово"</t>
  </si>
  <si>
    <t>Основное мероприятие "Разработка правил землепользования и застройки  территории Краснозвездинского МО, за исключением с. Красная Звезда"</t>
  </si>
  <si>
    <t>Основное мероприятие "Разработка правил землепользования и застройки  территории Октябрьского МО, за исключением п. Темп"</t>
  </si>
  <si>
    <t>Основное мероприятие "Разработка правил землепользования и застройки  территории Урусовского МО, за исключением п. Ртищевский"</t>
  </si>
  <si>
    <t>Основное мероприятие " Приобретение оборудования и программного обеспечения для ведения информационной системы обеспечения градостроительной деятельности"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</si>
  <si>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</si>
  <si>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77008L064А</t>
  </si>
  <si>
    <t>95101005110</t>
  </si>
  <si>
    <t>7240100000</t>
  </si>
  <si>
    <t>Подпрограмма "Градостроительное планирование развития территорий поселений Ртищевского муниципального района на 2014 - 2016 годы"                                              Основное мероприятие "Модернизация объектов водоснабжения и водоотведения" за счет полномочий, в том числе:</t>
  </si>
  <si>
    <t>7240100И80</t>
  </si>
  <si>
    <t>Выполнение работ по капитальному ремонту водозаборной скважины в пос.Стройиндустрия Ртищевского района Саратовской области</t>
  </si>
  <si>
    <t>Реализация основного мероприятия</t>
  </si>
  <si>
    <t>72401V0000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</si>
  <si>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</si>
  <si>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</si>
  <si>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</si>
  <si>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</si>
  <si>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</si>
  <si>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</si>
  <si>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</si>
  <si>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</si>
  <si>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</si>
  <si>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</si>
  <si>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</si>
  <si>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</si>
  <si>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</si>
  <si>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</si>
  <si>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</si>
  <si>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</si>
  <si>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7240100К010</t>
  </si>
  <si>
    <t>Реконструкция очистных сооружений приема сточных вод на территории  г.Ртищево</t>
  </si>
  <si>
    <t>Основное мероприятие "Модернизация объектов водоснабжения и водоотведения", в том числе:</t>
  </si>
  <si>
    <t>8000500960</t>
  </si>
  <si>
    <t>Асфальтирование пешеходных дорожек на территории городского Парка культуры и отдыха</t>
  </si>
  <si>
    <t>8000500970</t>
  </si>
  <si>
    <t xml:space="preserve"> Укладка бордюрного камня на территории городского Парка культуры и отдыха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</si>
  <si>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</si>
  <si>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</si>
  <si>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</si>
  <si>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</si>
  <si>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 на 2017 - 2020 годы"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</si>
  <si>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 на 2017-2020 годы"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</si>
  <si>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 на 2017 – 2020 годы"</t>
  </si>
  <si>
    <t>Сельское хозяйство и рыболовство</t>
  </si>
  <si>
    <t>Транспорт</t>
  </si>
  <si>
    <t>Укладка бордюрного камня на территории городского Парка культуры и отдыха</t>
  </si>
  <si>
    <t>Патент</t>
  </si>
  <si>
    <t>Другие вопросы в области культуры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</si>
  <si>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</si>
  <si>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</si>
  <si>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</si>
  <si>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</si>
  <si>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75303G0800</t>
  </si>
  <si>
    <t>72101V0000</t>
  </si>
  <si>
    <t>72102V00000</t>
  </si>
  <si>
    <t>72105V00000</t>
  </si>
  <si>
    <t>72106V00000</t>
  </si>
  <si>
    <t>72104V00000</t>
  </si>
  <si>
    <t>72103V00000</t>
  </si>
  <si>
    <t>72107V00000</t>
  </si>
  <si>
    <t>9400006800</t>
  </si>
  <si>
    <t>Иные мероприятия в области управления муниципальным имуществом</t>
  </si>
  <si>
    <t>7240100И10</t>
  </si>
  <si>
    <t>Выполнение работ по капитальному ремонту водопровода и башни Рожновского в с.Сланцы Ртищевского района Саратовской области</t>
  </si>
  <si>
    <t>7240100Р60</t>
  </si>
  <si>
    <t>Выполнение работ по капитальному ремонту водозаборной скважины в п. Темп Ртищевского района Саратовской области</t>
  </si>
  <si>
    <t>7240100Р50</t>
  </si>
  <si>
    <t>Приобретение материалов для организации водоснабжения в Урусовском муниципальном образовании</t>
  </si>
  <si>
    <t>7240200740</t>
  </si>
  <si>
    <t>Техническое обслуживание систем газораспределения и газопотребления</t>
  </si>
  <si>
    <t>91400087Д0</t>
  </si>
  <si>
    <t>Проведение дополнительных выборов в представительные органы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</si>
  <si>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</si>
  <si>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74101V0000</t>
  </si>
  <si>
    <t>Основное мероприятие"Перевод на индивидуальное отопление квартир в МКД, расположенного по адресу: г.Ртищево,  ул.Мира, д.5Б"</t>
  </si>
  <si>
    <t>Коммунальное хозяйство</t>
  </si>
  <si>
    <t>80007V0000</t>
  </si>
  <si>
    <t>Основное мероприятие "Приобретение специализированной уборочной техники и оборудования"</t>
  </si>
  <si>
    <t>Центральный аппарат</t>
  </si>
  <si>
    <t>Финансовые органы</t>
  </si>
  <si>
    <t>75201G0800</t>
  </si>
  <si>
    <t>800800980</t>
  </si>
  <si>
    <t>Приобретение и установка спортивного оборудования</t>
  </si>
  <si>
    <t>80005L5600</t>
  </si>
  <si>
    <t>Поддержка обустройства мест массового отдыха населения (городских парков)</t>
  </si>
  <si>
    <t>Обеспечение проведения выборов и референдумов</t>
  </si>
  <si>
    <t>Субсидии (городской парк )</t>
  </si>
  <si>
    <t>% к год.плану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</si>
  <si>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</si>
  <si>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</si>
  <si>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7240100И90</t>
  </si>
  <si>
    <t>Выполнение работ по капитальному ремонту водозаборной скважины в с.Васильевка Ртищевского района Саратовской области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</si>
  <si>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</si>
  <si>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</si>
  <si>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</si>
  <si>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</si>
  <si>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72109V0000</t>
  </si>
  <si>
    <t>Основное мероприятие "Актуализация схемы территориального планирования Ртищевского муниципального района"</t>
  </si>
  <si>
    <t>7240100C30</t>
  </si>
  <si>
    <t>Откачка воды из скважин в п. Ртищевский Ртищевского муниципального района Саратовской области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</si>
  <si>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</si>
  <si>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</si>
  <si>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</si>
  <si>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</si>
  <si>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</si>
  <si>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</si>
  <si>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7240100С20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</si>
  <si>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</si>
  <si>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7240100С10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</si>
  <si>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</si>
  <si>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Межбюджетные трансферты, передаваемые бюджетам муниципальных районов области  в целях обеспечения надлежащего осуществления полномочий по решению вопросов местного значения</t>
  </si>
  <si>
    <t>Доходы от оказ.пл.усл (компенс.затрат, проч.неналог. )</t>
  </si>
  <si>
    <t>- Погашен банковский кредит</t>
  </si>
  <si>
    <t>Остатки на начало года</t>
  </si>
  <si>
    <t xml:space="preserve">СПРАВКА
об исполнении бюджета Ртищевского района
на 01.08.2017 г.
</t>
  </si>
  <si>
    <t xml:space="preserve">СПРАВКА
об исполнении бюджета МО г. Ртищево
на 01.08.2017г.
</t>
  </si>
  <si>
    <t>СПРАВКА
об исполнении бюджета Краснозвездинского МО
на 01.08.2017г.</t>
  </si>
  <si>
    <t xml:space="preserve">СПРАВКА
об исполнении бюджета Макаровского МО
на 01.08.2017г.                                                                                      </t>
  </si>
  <si>
    <t>СПРАВКА
об исполнении бюджета Октябрьского МО
на 01.08.2017г.</t>
  </si>
  <si>
    <t>СПРАВКА
об исполнении бюджета Салтыковского МО
на 01.08.2017г.</t>
  </si>
  <si>
    <t xml:space="preserve">СПРАВКА
об исполнении бюджета Урусовского МО
на 01.08.2017г.
</t>
  </si>
  <si>
    <t xml:space="preserve">СПРАВКА
об исполнении бюджета Шило-Голицинского МО
на 01.08.2017г.
</t>
  </si>
  <si>
    <t xml:space="preserve">СПРАВКА
об исполнении бюджета Ртищевского района (консолидация)
на 01.08.2017г.                                                                                                                      </t>
  </si>
  <si>
    <t>план на 9 месяцев</t>
  </si>
  <si>
    <t>% к плану 9 месяцев</t>
  </si>
  <si>
    <t>Выполнение других обязательств муниципального образования</t>
  </si>
  <si>
    <t>993006400</t>
  </si>
  <si>
    <t>52,5</t>
  </si>
  <si>
    <t>Прочие неналоговые доходы бюджетов муницип. районов</t>
  </si>
  <si>
    <t>Прочие неналоговые доходы бюджетов муниц. районов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</si>
</sst>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6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85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85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/>
    </xf>
    <xf numFmtId="185" fontId="3" fillId="34" borderId="0" xfId="0" applyNumberFormat="1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left" vertical="top" wrapText="1"/>
    </xf>
    <xf numFmtId="185" fontId="10" fillId="0" borderId="11" xfId="0" applyNumberFormat="1" applyFont="1" applyFill="1" applyBorder="1" applyAlignment="1">
      <alignment horizontal="center" vertical="center" wrapText="1"/>
    </xf>
    <xf numFmtId="9" fontId="10" fillId="0" borderId="11" xfId="0" applyNumberFormat="1" applyFont="1" applyFill="1" applyBorder="1" applyAlignment="1">
      <alignment horizontal="center" vertical="center" wrapText="1"/>
    </xf>
    <xf numFmtId="185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0" fontId="7" fillId="0" borderId="13" xfId="54" applyNumberFormat="1" applyFont="1" applyFill="1" applyBorder="1" applyAlignment="1" applyProtection="1">
      <alignment horizontal="left" vertical="center" wrapText="1"/>
      <protection hidden="1"/>
    </xf>
    <xf numFmtId="49" fontId="7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15" fillId="0" borderId="11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185" fontId="19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left" vertical="center" wrapText="1"/>
    </xf>
    <xf numFmtId="195" fontId="15" fillId="0" borderId="11" xfId="52" applyNumberFormat="1" applyFont="1" applyFill="1" applyBorder="1" applyAlignment="1" applyProtection="1">
      <alignment vertical="center" wrapText="1"/>
      <protection hidden="1"/>
    </xf>
    <xf numFmtId="49" fontId="15" fillId="0" borderId="11" xfId="52" applyNumberFormat="1" applyFont="1" applyFill="1" applyBorder="1" applyAlignment="1" applyProtection="1">
      <alignment vertical="center" wrapText="1"/>
      <protection hidden="1"/>
    </xf>
    <xf numFmtId="49" fontId="15" fillId="0" borderId="11" xfId="0" applyNumberFormat="1" applyFont="1" applyFill="1" applyBorder="1" applyAlignment="1">
      <alignment horizontal="left" vertical="center" wrapText="1"/>
    </xf>
    <xf numFmtId="195" fontId="15" fillId="0" borderId="11" xfId="52" applyNumberFormat="1" applyFont="1" applyFill="1" applyBorder="1" applyAlignment="1" applyProtection="1">
      <alignment wrapText="1"/>
      <protection hidden="1"/>
    </xf>
    <xf numFmtId="49" fontId="15" fillId="0" borderId="11" xfId="52" applyNumberFormat="1" applyFont="1" applyFill="1" applyBorder="1" applyAlignment="1" applyProtection="1">
      <alignment wrapText="1"/>
      <protection hidden="1"/>
    </xf>
    <xf numFmtId="195" fontId="17" fillId="0" borderId="11" xfId="52" applyNumberFormat="1" applyFont="1" applyFill="1" applyBorder="1" applyAlignment="1" applyProtection="1">
      <alignment vertical="center" wrapText="1"/>
      <protection hidden="1"/>
    </xf>
    <xf numFmtId="49" fontId="17" fillId="0" borderId="11" xfId="52" applyNumberFormat="1" applyFont="1" applyFill="1" applyBorder="1" applyAlignment="1" applyProtection="1">
      <alignment vertical="center" wrapText="1"/>
      <protection hidden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185" fontId="20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185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00" fontId="3" fillId="0" borderId="0" xfId="0" applyNumberFormat="1" applyFont="1" applyFill="1" applyAlignment="1">
      <alignment horizontal="center" vertical="center"/>
    </xf>
    <xf numFmtId="185" fontId="3" fillId="0" borderId="0" xfId="0" applyNumberFormat="1" applyFont="1" applyFill="1" applyAlignment="1">
      <alignment horizontal="center" vertical="center"/>
    </xf>
    <xf numFmtId="0" fontId="17" fillId="0" borderId="14" xfId="56" applyNumberFormat="1" applyFont="1" applyFill="1" applyBorder="1" applyAlignment="1" applyProtection="1">
      <alignment horizontal="left" wrapText="1"/>
      <protection hidden="1"/>
    </xf>
    <xf numFmtId="49" fontId="17" fillId="0" borderId="14" xfId="56" applyNumberFormat="1" applyFont="1" applyFill="1" applyBorder="1" applyAlignment="1" applyProtection="1">
      <alignment horizontal="left" wrapText="1"/>
      <protection hidden="1"/>
    </xf>
    <xf numFmtId="0" fontId="18" fillId="0" borderId="13" xfId="56" applyNumberFormat="1" applyFont="1" applyFill="1" applyBorder="1" applyAlignment="1" applyProtection="1">
      <alignment horizontal="left" wrapText="1"/>
      <protection hidden="1"/>
    </xf>
    <xf numFmtId="4" fontId="3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49" fontId="18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185" fontId="10" fillId="0" borderId="11" xfId="0" applyNumberFormat="1" applyFont="1" applyFill="1" applyBorder="1" applyAlignment="1">
      <alignment horizontal="left" vertical="top" wrapText="1"/>
    </xf>
    <xf numFmtId="9" fontId="10" fillId="0" borderId="11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85" fontId="3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17" fillId="0" borderId="13" xfId="54" applyNumberFormat="1" applyFont="1" applyFill="1" applyBorder="1" applyAlignment="1" applyProtection="1">
      <alignment horizontal="left" wrapText="1"/>
      <protection hidden="1"/>
    </xf>
    <xf numFmtId="49" fontId="1" fillId="0" borderId="12" xfId="54" applyNumberFormat="1" applyFont="1" applyFill="1" applyBorder="1" applyAlignment="1" applyProtection="1">
      <alignment horizontal="left" wrapText="1"/>
      <protection hidden="1"/>
    </xf>
    <xf numFmtId="0" fontId="9" fillId="0" borderId="11" xfId="0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185" fontId="19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/>
    </xf>
    <xf numFmtId="185" fontId="20" fillId="0" borderId="11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85" fontId="20" fillId="0" borderId="0" xfId="0" applyNumberFormat="1" applyFont="1" applyFill="1" applyAlignment="1">
      <alignment horizontal="left"/>
    </xf>
    <xf numFmtId="49" fontId="8" fillId="0" borderId="11" xfId="0" applyNumberFormat="1" applyFont="1" applyFill="1" applyBorder="1" applyAlignment="1">
      <alignment horizontal="left" vertical="top" wrapText="1"/>
    </xf>
    <xf numFmtId="185" fontId="10" fillId="0" borderId="11" xfId="0" applyNumberFormat="1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/>
    </xf>
    <xf numFmtId="9" fontId="10" fillId="0" borderId="11" xfId="0" applyNumberFormat="1" applyFont="1" applyFill="1" applyBorder="1" applyAlignment="1">
      <alignment horizontal="left" vertical="top" wrapText="1"/>
    </xf>
    <xf numFmtId="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left" vertical="top" wrapText="1"/>
    </xf>
    <xf numFmtId="185" fontId="20" fillId="0" borderId="11" xfId="0" applyNumberFormat="1" applyFont="1" applyFill="1" applyBorder="1" applyAlignment="1">
      <alignment horizontal="left" vertical="center"/>
    </xf>
    <xf numFmtId="4" fontId="23" fillId="0" borderId="0" xfId="0" applyNumberFormat="1" applyFont="1" applyFill="1" applyAlignment="1">
      <alignment horizontal="left"/>
    </xf>
    <xf numFmtId="186" fontId="3" fillId="0" borderId="11" xfId="0" applyNumberFormat="1" applyFont="1" applyFill="1" applyBorder="1" applyAlignment="1">
      <alignment horizontal="left" vertical="top" wrapText="1"/>
    </xf>
    <xf numFmtId="186" fontId="20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" fontId="18" fillId="0" borderId="0" xfId="0" applyNumberFormat="1" applyFont="1" applyFill="1" applyAlignment="1">
      <alignment horizontal="left"/>
    </xf>
    <xf numFmtId="9" fontId="10" fillId="0" borderId="11" xfId="0" applyNumberFormat="1" applyFont="1" applyFill="1" applyBorder="1" applyAlignment="1">
      <alignment horizontal="center" vertical="top" wrapText="1"/>
    </xf>
    <xf numFmtId="0" fontId="17" fillId="0" borderId="13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185" fontId="25" fillId="0" borderId="11" xfId="0" applyNumberFormat="1" applyFont="1" applyFill="1" applyBorder="1" applyAlignment="1">
      <alignment horizontal="right" vertical="center" wrapText="1"/>
    </xf>
    <xf numFmtId="185" fontId="3" fillId="0" borderId="11" xfId="0" applyNumberFormat="1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horizontal="right" vertical="top" wrapText="1"/>
    </xf>
    <xf numFmtId="185" fontId="10" fillId="0" borderId="11" xfId="0" applyNumberFormat="1" applyFont="1" applyFill="1" applyBorder="1" applyAlignment="1">
      <alignment horizontal="right" vertical="center" wrapText="1"/>
    </xf>
    <xf numFmtId="185" fontId="19" fillId="0" borderId="11" xfId="0" applyNumberFormat="1" applyFont="1" applyFill="1" applyBorder="1" applyAlignment="1">
      <alignment horizontal="right" vertical="center" wrapText="1"/>
    </xf>
    <xf numFmtId="195" fontId="24" fillId="0" borderId="11" xfId="52" applyNumberFormat="1" applyFont="1" applyFill="1" applyBorder="1" applyAlignment="1" applyProtection="1">
      <alignment vertical="center" wrapText="1"/>
      <protection hidden="1"/>
    </xf>
    <xf numFmtId="0" fontId="24" fillId="0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9" fontId="1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85" fontId="20" fillId="0" borderId="0" xfId="0" applyNumberFormat="1" applyFont="1" applyFill="1" applyBorder="1" applyAlignment="1">
      <alignment horizontal="center"/>
    </xf>
    <xf numFmtId="185" fontId="2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86" fontId="3" fillId="0" borderId="0" xfId="0" applyNumberFormat="1" applyFont="1" applyFill="1" applyAlignment="1">
      <alignment horizontal="center"/>
    </xf>
    <xf numFmtId="185" fontId="3" fillId="0" borderId="0" xfId="0" applyNumberFormat="1" applyFont="1" applyFill="1" applyAlignment="1">
      <alignment horizontal="center"/>
    </xf>
    <xf numFmtId="186" fontId="10" fillId="0" borderId="11" xfId="0" applyNumberFormat="1" applyFont="1" applyFill="1" applyBorder="1" applyAlignment="1">
      <alignment horizontal="center" vertical="center" wrapText="1"/>
    </xf>
    <xf numFmtId="186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85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8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49" fontId="1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 wrapText="1"/>
    </xf>
    <xf numFmtId="49" fontId="0" fillId="0" borderId="14" xfId="0" applyNumberFormat="1" applyFont="1" applyFill="1" applyBorder="1" applyAlignment="1">
      <alignment horizontal="left"/>
    </xf>
    <xf numFmtId="49" fontId="18" fillId="0" borderId="11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8"/>
  <sheetViews>
    <sheetView tabSelected="1" zoomScale="85" zoomScaleNormal="85" workbookViewId="0" topLeftCell="A127">
      <selection activeCell="F151" sqref="F151"/>
    </sheetView>
  </sheetViews>
  <sheetFormatPr defaultColWidth="9.140625" defaultRowHeight="12.75"/>
  <cols>
    <col min="1" max="1" width="6.57421875" style="80" customWidth="1"/>
    <col min="2" max="2" width="61.00390625" style="80" customWidth="1"/>
    <col min="3" max="3" width="15.7109375" style="81" hidden="1" customWidth="1"/>
    <col min="4" max="4" width="18.28125" style="83" customWidth="1"/>
    <col min="5" max="5" width="17.57421875" style="83" customWidth="1"/>
    <col min="6" max="6" width="15.28125" style="83" customWidth="1"/>
    <col min="7" max="7" width="13.8515625" style="83" customWidth="1"/>
    <col min="8" max="8" width="12.57421875" style="83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71" t="s">
        <v>427</v>
      </c>
      <c r="B1" s="171"/>
      <c r="C1" s="171"/>
      <c r="D1" s="171"/>
      <c r="E1" s="171"/>
      <c r="F1" s="171"/>
      <c r="G1" s="171"/>
      <c r="H1" s="171"/>
      <c r="I1" s="12"/>
    </row>
    <row r="2" spans="1:9" ht="12.75" customHeight="1">
      <c r="A2" s="176"/>
      <c r="B2" s="165" t="s">
        <v>2</v>
      </c>
      <c r="C2" s="167" t="s">
        <v>148</v>
      </c>
      <c r="D2" s="166" t="s">
        <v>3</v>
      </c>
      <c r="E2" s="169" t="s">
        <v>436</v>
      </c>
      <c r="F2" s="166" t="s">
        <v>4</v>
      </c>
      <c r="G2" s="169" t="s">
        <v>400</v>
      </c>
      <c r="H2" s="169" t="s">
        <v>437</v>
      </c>
      <c r="I2" s="13"/>
    </row>
    <row r="3" spans="1:9" ht="47.25" customHeight="1">
      <c r="A3" s="176"/>
      <c r="B3" s="165"/>
      <c r="C3" s="168"/>
      <c r="D3" s="166"/>
      <c r="E3" s="170"/>
      <c r="F3" s="166"/>
      <c r="G3" s="170"/>
      <c r="H3" s="170"/>
      <c r="I3" s="13"/>
    </row>
    <row r="4" spans="1:9" ht="24" customHeight="1">
      <c r="A4" s="45"/>
      <c r="B4" s="47" t="s">
        <v>76</v>
      </c>
      <c r="C4" s="48"/>
      <c r="D4" s="49">
        <f>D5+D6+D7+D8+D9+D10+D11+D12+D13+D14+D15+D16+D17+D18+D19+D20+D21+D23</f>
        <v>171486.90000000002</v>
      </c>
      <c r="E4" s="49">
        <f>E5+E6+E7+E8+E9+E10+E11+E12+E13+E14+E15+E16+E17+E18+E19+E20+E21+E23</f>
        <v>131641.1</v>
      </c>
      <c r="F4" s="49">
        <f>F5+F6+F7+F8+F9+F10+F11+F12+F13+F14+F15+F16+F17+F18+F19+F20+F21+F23+F24</f>
        <v>103863.79999999999</v>
      </c>
      <c r="G4" s="50">
        <f>F4/D4</f>
        <v>0.6056660887799591</v>
      </c>
      <c r="H4" s="50">
        <f>F4/E4</f>
        <v>0.7889921916483529</v>
      </c>
      <c r="I4" s="14"/>
    </row>
    <row r="5" spans="1:9" ht="18.75">
      <c r="A5" s="45"/>
      <c r="B5" s="47" t="s">
        <v>5</v>
      </c>
      <c r="C5" s="48"/>
      <c r="D5" s="51">
        <v>109266.8</v>
      </c>
      <c r="E5" s="51">
        <v>84500</v>
      </c>
      <c r="F5" s="51">
        <v>61149.7</v>
      </c>
      <c r="G5" s="50">
        <f aca="true" t="shared" si="0" ref="G5:G33">F5/D5</f>
        <v>0.5596365959284979</v>
      </c>
      <c r="H5" s="50">
        <f aca="true" t="shared" si="1" ref="H5:H33">F5/E5</f>
        <v>0.7236650887573964</v>
      </c>
      <c r="I5" s="14"/>
    </row>
    <row r="6" spans="1:9" ht="18.75">
      <c r="A6" s="45"/>
      <c r="B6" s="47" t="s">
        <v>6</v>
      </c>
      <c r="C6" s="48"/>
      <c r="D6" s="51">
        <v>17500</v>
      </c>
      <c r="E6" s="51">
        <v>12600</v>
      </c>
      <c r="F6" s="51">
        <v>11555.1</v>
      </c>
      <c r="G6" s="50">
        <f t="shared" si="0"/>
        <v>0.6602914285714286</v>
      </c>
      <c r="H6" s="50">
        <f t="shared" si="1"/>
        <v>0.9170714285714286</v>
      </c>
      <c r="I6" s="14"/>
    </row>
    <row r="7" spans="1:9" ht="18.75">
      <c r="A7" s="45"/>
      <c r="B7" s="47" t="s">
        <v>7</v>
      </c>
      <c r="C7" s="48"/>
      <c r="D7" s="51">
        <v>8585.4</v>
      </c>
      <c r="E7" s="51">
        <v>7104.4</v>
      </c>
      <c r="F7" s="51">
        <v>8176.1</v>
      </c>
      <c r="G7" s="50">
        <f t="shared" si="0"/>
        <v>0.9523260418850608</v>
      </c>
      <c r="H7" s="50">
        <f t="shared" si="1"/>
        <v>1.1508501773548787</v>
      </c>
      <c r="I7" s="14"/>
    </row>
    <row r="8" spans="1:9" ht="18.75" hidden="1">
      <c r="A8" s="45"/>
      <c r="B8" s="47" t="s">
        <v>8</v>
      </c>
      <c r="C8" s="48"/>
      <c r="D8" s="51">
        <v>0</v>
      </c>
      <c r="E8" s="51">
        <v>0</v>
      </c>
      <c r="F8" s="51">
        <v>0</v>
      </c>
      <c r="G8" s="50" t="e">
        <f t="shared" si="0"/>
        <v>#DIV/0!</v>
      </c>
      <c r="H8" s="50" t="e">
        <f t="shared" si="1"/>
        <v>#DIV/0!</v>
      </c>
      <c r="I8" s="14"/>
    </row>
    <row r="9" spans="1:9" ht="18.75">
      <c r="A9" s="45"/>
      <c r="B9" s="47" t="s">
        <v>220</v>
      </c>
      <c r="C9" s="48"/>
      <c r="D9" s="51">
        <v>20697.5</v>
      </c>
      <c r="E9" s="51">
        <v>15160</v>
      </c>
      <c r="F9" s="51">
        <v>11700.4</v>
      </c>
      <c r="G9" s="50">
        <f t="shared" si="0"/>
        <v>0.5653049885251842</v>
      </c>
      <c r="H9" s="50">
        <f t="shared" si="1"/>
        <v>0.7717941952506596</v>
      </c>
      <c r="I9" s="14"/>
    </row>
    <row r="10" spans="1:9" ht="18.75" hidden="1">
      <c r="A10" s="45"/>
      <c r="B10" s="47" t="s">
        <v>9</v>
      </c>
      <c r="C10" s="48"/>
      <c r="D10" s="51">
        <v>0</v>
      </c>
      <c r="E10" s="51">
        <v>0</v>
      </c>
      <c r="F10" s="51">
        <v>0</v>
      </c>
      <c r="G10" s="50" t="e">
        <f t="shared" si="0"/>
        <v>#DIV/0!</v>
      </c>
      <c r="H10" s="50" t="e">
        <f t="shared" si="1"/>
        <v>#DIV/0!</v>
      </c>
      <c r="I10" s="14"/>
    </row>
    <row r="11" spans="1:9" ht="18.75">
      <c r="A11" s="45"/>
      <c r="B11" s="47" t="s">
        <v>100</v>
      </c>
      <c r="C11" s="48"/>
      <c r="D11" s="51">
        <v>3116</v>
      </c>
      <c r="E11" s="51">
        <v>2016</v>
      </c>
      <c r="F11" s="51">
        <v>1745.6</v>
      </c>
      <c r="G11" s="50">
        <f t="shared" si="0"/>
        <v>0.5602053915275994</v>
      </c>
      <c r="H11" s="50">
        <f t="shared" si="1"/>
        <v>0.8658730158730158</v>
      </c>
      <c r="I11" s="14"/>
    </row>
    <row r="12" spans="1:9" ht="18.75">
      <c r="A12" s="45"/>
      <c r="B12" s="47" t="s">
        <v>359</v>
      </c>
      <c r="C12" s="48"/>
      <c r="D12" s="51">
        <v>64</v>
      </c>
      <c r="E12" s="51">
        <v>64</v>
      </c>
      <c r="F12" s="51">
        <v>52.6</v>
      </c>
      <c r="G12" s="50">
        <f t="shared" si="0"/>
        <v>0.821875</v>
      </c>
      <c r="H12" s="50">
        <f t="shared" si="1"/>
        <v>0.821875</v>
      </c>
      <c r="I12" s="14"/>
    </row>
    <row r="13" spans="1:9" ht="18.75">
      <c r="A13" s="45"/>
      <c r="B13" s="47" t="s">
        <v>11</v>
      </c>
      <c r="C13" s="48"/>
      <c r="D13" s="51">
        <v>4100</v>
      </c>
      <c r="E13" s="51">
        <v>2800</v>
      </c>
      <c r="F13" s="51">
        <v>2510.6</v>
      </c>
      <c r="G13" s="50">
        <f t="shared" si="0"/>
        <v>0.6123414634146341</v>
      </c>
      <c r="H13" s="50">
        <f t="shared" si="1"/>
        <v>0.8966428571428571</v>
      </c>
      <c r="I13" s="14"/>
    </row>
    <row r="14" spans="1:9" ht="18.75">
      <c r="A14" s="45"/>
      <c r="B14" s="47" t="s">
        <v>12</v>
      </c>
      <c r="C14" s="48"/>
      <c r="D14" s="51">
        <v>500</v>
      </c>
      <c r="E14" s="51">
        <v>300</v>
      </c>
      <c r="F14" s="51">
        <v>268.9</v>
      </c>
      <c r="G14" s="50">
        <f t="shared" si="0"/>
        <v>0.5378</v>
      </c>
      <c r="H14" s="50">
        <f t="shared" si="1"/>
        <v>0.8963333333333332</v>
      </c>
      <c r="I14" s="14"/>
    </row>
    <row r="15" spans="1:9" ht="18.75" hidden="1">
      <c r="A15" s="45"/>
      <c r="B15" s="47" t="s">
        <v>13</v>
      </c>
      <c r="C15" s="48"/>
      <c r="D15" s="51">
        <v>0</v>
      </c>
      <c r="E15" s="51">
        <v>0</v>
      </c>
      <c r="F15" s="51">
        <v>0</v>
      </c>
      <c r="G15" s="50" t="e">
        <f t="shared" si="0"/>
        <v>#DIV/0!</v>
      </c>
      <c r="H15" s="50" t="e">
        <f t="shared" si="1"/>
        <v>#DIV/0!</v>
      </c>
      <c r="I15" s="14"/>
    </row>
    <row r="16" spans="1:9" ht="18.75" hidden="1">
      <c r="A16" s="45"/>
      <c r="B16" s="47" t="s">
        <v>14</v>
      </c>
      <c r="C16" s="48"/>
      <c r="D16" s="51">
        <v>0</v>
      </c>
      <c r="E16" s="51">
        <v>0</v>
      </c>
      <c r="F16" s="51">
        <v>0</v>
      </c>
      <c r="G16" s="50" t="e">
        <f t="shared" si="0"/>
        <v>#DIV/0!</v>
      </c>
      <c r="H16" s="50" t="e">
        <f t="shared" si="1"/>
        <v>#DIV/0!</v>
      </c>
      <c r="I16" s="14"/>
    </row>
    <row r="17" spans="1:9" ht="18.75">
      <c r="A17" s="45"/>
      <c r="B17" s="47" t="s">
        <v>15</v>
      </c>
      <c r="C17" s="48"/>
      <c r="D17" s="51">
        <v>716.7</v>
      </c>
      <c r="E17" s="51">
        <v>600</v>
      </c>
      <c r="F17" s="51">
        <v>580.4</v>
      </c>
      <c r="G17" s="50">
        <f t="shared" si="0"/>
        <v>0.8098227989395841</v>
      </c>
      <c r="H17" s="50">
        <f t="shared" si="1"/>
        <v>0.9673333333333333</v>
      </c>
      <c r="I17" s="14"/>
    </row>
    <row r="18" spans="1:9" ht="0.75" customHeight="1">
      <c r="A18" s="45"/>
      <c r="B18" s="47"/>
      <c r="C18" s="48"/>
      <c r="D18" s="51">
        <v>0</v>
      </c>
      <c r="E18" s="51">
        <v>0</v>
      </c>
      <c r="F18" s="51"/>
      <c r="G18" s="50" t="e">
        <f t="shared" si="0"/>
        <v>#DIV/0!</v>
      </c>
      <c r="H18" s="50" t="e">
        <f t="shared" si="1"/>
        <v>#DIV/0!</v>
      </c>
      <c r="I18" s="14"/>
    </row>
    <row r="19" spans="1:9" ht="18.75">
      <c r="A19" s="45"/>
      <c r="B19" s="47" t="s">
        <v>424</v>
      </c>
      <c r="C19" s="48"/>
      <c r="D19" s="51">
        <v>120</v>
      </c>
      <c r="E19" s="51">
        <v>120</v>
      </c>
      <c r="F19" s="51">
        <v>108.9</v>
      </c>
      <c r="G19" s="50">
        <f t="shared" si="0"/>
        <v>0.9075000000000001</v>
      </c>
      <c r="H19" s="50">
        <f t="shared" si="1"/>
        <v>0.9075000000000001</v>
      </c>
      <c r="I19" s="14"/>
    </row>
    <row r="20" spans="1:9" ht="18.75">
      <c r="A20" s="45"/>
      <c r="B20" s="47" t="s">
        <v>246</v>
      </c>
      <c r="C20" s="48"/>
      <c r="D20" s="51">
        <v>4200</v>
      </c>
      <c r="E20" s="51">
        <v>4150</v>
      </c>
      <c r="F20" s="51">
        <v>4058.4</v>
      </c>
      <c r="G20" s="50">
        <f t="shared" si="0"/>
        <v>0.9662857142857143</v>
      </c>
      <c r="H20" s="50">
        <f t="shared" si="1"/>
        <v>0.9779277108433735</v>
      </c>
      <c r="I20" s="14"/>
    </row>
    <row r="21" spans="1:9" ht="18.75">
      <c r="A21" s="45"/>
      <c r="B21" s="47" t="s">
        <v>19</v>
      </c>
      <c r="C21" s="48"/>
      <c r="D21" s="51">
        <v>2620.5</v>
      </c>
      <c r="E21" s="51">
        <v>2226.7</v>
      </c>
      <c r="F21" s="51">
        <v>1939.4</v>
      </c>
      <c r="G21" s="50">
        <f t="shared" si="0"/>
        <v>0.7400877695096356</v>
      </c>
      <c r="H21" s="50">
        <f t="shared" si="1"/>
        <v>0.8709749854044102</v>
      </c>
      <c r="I21" s="14"/>
    </row>
    <row r="22" spans="1:9" ht="18.75">
      <c r="A22" s="45"/>
      <c r="B22" s="47" t="s">
        <v>20</v>
      </c>
      <c r="C22" s="48"/>
      <c r="D22" s="51">
        <v>1339.5</v>
      </c>
      <c r="E22" s="51">
        <v>1150.5</v>
      </c>
      <c r="F22" s="51">
        <v>765.7</v>
      </c>
      <c r="G22" s="50">
        <f t="shared" si="0"/>
        <v>0.5716312056737589</v>
      </c>
      <c r="H22" s="50">
        <f t="shared" si="1"/>
        <v>0.6655367231638418</v>
      </c>
      <c r="I22" s="14"/>
    </row>
    <row r="23" spans="1:9" ht="18.75">
      <c r="A23" s="45"/>
      <c r="B23" s="47" t="s">
        <v>21</v>
      </c>
      <c r="C23" s="48"/>
      <c r="D23" s="51">
        <v>0</v>
      </c>
      <c r="E23" s="51">
        <v>0</v>
      </c>
      <c r="F23" s="51">
        <v>3.7</v>
      </c>
      <c r="G23" s="50">
        <v>0</v>
      </c>
      <c r="H23" s="50">
        <v>0</v>
      </c>
      <c r="I23" s="14"/>
    </row>
    <row r="24" spans="1:9" ht="18.75">
      <c r="A24" s="45"/>
      <c r="B24" s="47" t="s">
        <v>441</v>
      </c>
      <c r="C24" s="48"/>
      <c r="D24" s="51">
        <v>0</v>
      </c>
      <c r="E24" s="51">
        <v>0</v>
      </c>
      <c r="F24" s="51">
        <v>14</v>
      </c>
      <c r="G24" s="50">
        <v>0</v>
      </c>
      <c r="H24" s="50">
        <v>0</v>
      </c>
      <c r="I24" s="14"/>
    </row>
    <row r="25" spans="1:9" ht="18.75">
      <c r="A25" s="45"/>
      <c r="B25" s="46" t="s">
        <v>75</v>
      </c>
      <c r="C25" s="53"/>
      <c r="D25" s="51">
        <f>D26+D27+D28+D29+D30+D32+D31</f>
        <v>508751.7</v>
      </c>
      <c r="E25" s="51">
        <f>E26+E27+E28+E29+E30+E32+E31</f>
        <v>378522.8</v>
      </c>
      <c r="F25" s="51">
        <f>F26+F27+F28+F29+F30+F32+F31</f>
        <v>290326.7</v>
      </c>
      <c r="G25" s="50">
        <f t="shared" si="0"/>
        <v>0.5706648252968983</v>
      </c>
      <c r="H25" s="50">
        <f t="shared" si="1"/>
        <v>0.7669992402042889</v>
      </c>
      <c r="I25" s="14"/>
    </row>
    <row r="26" spans="1:9" ht="18.75">
      <c r="A26" s="45"/>
      <c r="B26" s="47" t="s">
        <v>23</v>
      </c>
      <c r="C26" s="48"/>
      <c r="D26" s="51">
        <v>116001.5</v>
      </c>
      <c r="E26" s="51">
        <v>87001.1</v>
      </c>
      <c r="F26" s="51">
        <v>67615</v>
      </c>
      <c r="G26" s="50">
        <f t="shared" si="0"/>
        <v>0.5828803937880114</v>
      </c>
      <c r="H26" s="50">
        <f t="shared" si="1"/>
        <v>0.7771740817070129</v>
      </c>
      <c r="I26" s="14"/>
    </row>
    <row r="27" spans="1:9" ht="18.75">
      <c r="A27" s="45"/>
      <c r="B27" s="47" t="s">
        <v>24</v>
      </c>
      <c r="C27" s="48"/>
      <c r="D27" s="51">
        <v>351893.4</v>
      </c>
      <c r="E27" s="51">
        <v>263934.4</v>
      </c>
      <c r="F27" s="51">
        <v>207301.9</v>
      </c>
      <c r="G27" s="50">
        <f t="shared" si="0"/>
        <v>0.5891042571415093</v>
      </c>
      <c r="H27" s="50">
        <f t="shared" si="1"/>
        <v>0.7854296370613303</v>
      </c>
      <c r="I27" s="14"/>
    </row>
    <row r="28" spans="1:9" ht="18.75">
      <c r="A28" s="45"/>
      <c r="B28" s="47" t="s">
        <v>25</v>
      </c>
      <c r="C28" s="48"/>
      <c r="D28" s="51">
        <v>31925.8</v>
      </c>
      <c r="E28" s="51">
        <v>20248.5</v>
      </c>
      <c r="F28" s="51">
        <v>10147.6</v>
      </c>
      <c r="G28" s="50">
        <f t="shared" si="0"/>
        <v>0.31784951355956625</v>
      </c>
      <c r="H28" s="50">
        <f t="shared" si="1"/>
        <v>0.5011531718398894</v>
      </c>
      <c r="I28" s="14"/>
    </row>
    <row r="29" spans="1:9" ht="29.25" customHeight="1" hidden="1">
      <c r="A29" s="45"/>
      <c r="B29" s="47" t="s">
        <v>185</v>
      </c>
      <c r="C29" s="48"/>
      <c r="D29" s="51">
        <v>0</v>
      </c>
      <c r="E29" s="51">
        <v>0</v>
      </c>
      <c r="F29" s="51">
        <v>0</v>
      </c>
      <c r="G29" s="50" t="e">
        <f t="shared" si="0"/>
        <v>#DIV/0!</v>
      </c>
      <c r="H29" s="50" t="e">
        <f t="shared" si="1"/>
        <v>#DIV/0!</v>
      </c>
      <c r="I29" s="14"/>
    </row>
    <row r="30" spans="1:9" ht="36.75" customHeight="1">
      <c r="A30" s="45"/>
      <c r="B30" s="47" t="s">
        <v>137</v>
      </c>
      <c r="C30" s="53"/>
      <c r="D30" s="51">
        <v>6668.8</v>
      </c>
      <c r="E30" s="51">
        <v>5076.6</v>
      </c>
      <c r="F30" s="51">
        <v>3000</v>
      </c>
      <c r="G30" s="50">
        <f t="shared" si="0"/>
        <v>0.4498560460652591</v>
      </c>
      <c r="H30" s="50">
        <f t="shared" si="1"/>
        <v>0.590946696607966</v>
      </c>
      <c r="I30" s="14"/>
    </row>
    <row r="31" spans="1:9" ht="67.5" customHeight="1">
      <c r="A31" s="45"/>
      <c r="B31" s="54" t="s">
        <v>423</v>
      </c>
      <c r="C31" s="55"/>
      <c r="D31" s="51">
        <v>2517.3</v>
      </c>
      <c r="E31" s="51">
        <v>2517.3</v>
      </c>
      <c r="F31" s="51">
        <v>2517.3</v>
      </c>
      <c r="G31" s="50">
        <f t="shared" si="0"/>
        <v>1</v>
      </c>
      <c r="H31" s="50">
        <f t="shared" si="1"/>
        <v>1</v>
      </c>
      <c r="I31" s="14"/>
    </row>
    <row r="32" spans="1:9" ht="39" customHeight="1" thickBot="1">
      <c r="A32" s="45"/>
      <c r="B32" s="56" t="s">
        <v>144</v>
      </c>
      <c r="C32" s="57"/>
      <c r="D32" s="51">
        <v>-255.1</v>
      </c>
      <c r="E32" s="51">
        <v>-255.1</v>
      </c>
      <c r="F32" s="51">
        <v>-255.1</v>
      </c>
      <c r="G32" s="50">
        <f t="shared" si="0"/>
        <v>1</v>
      </c>
      <c r="H32" s="50">
        <f t="shared" si="1"/>
        <v>1</v>
      </c>
      <c r="I32" s="14"/>
    </row>
    <row r="33" spans="1:9" ht="18.75">
      <c r="A33" s="45"/>
      <c r="B33" s="47" t="s">
        <v>27</v>
      </c>
      <c r="C33" s="48"/>
      <c r="D33" s="51">
        <f>D4+D25</f>
        <v>680238.6000000001</v>
      </c>
      <c r="E33" s="51">
        <f>E4+E25</f>
        <v>510163.9</v>
      </c>
      <c r="F33" s="51">
        <f>F4+F25</f>
        <v>394190.5</v>
      </c>
      <c r="G33" s="50">
        <f t="shared" si="0"/>
        <v>0.5794885794484463</v>
      </c>
      <c r="H33" s="50">
        <f t="shared" si="1"/>
        <v>0.772674232731873</v>
      </c>
      <c r="I33" s="14"/>
    </row>
    <row r="34" spans="1:9" ht="18.75" hidden="1">
      <c r="A34" s="45"/>
      <c r="B34" s="47" t="s">
        <v>101</v>
      </c>
      <c r="C34" s="48"/>
      <c r="D34" s="51">
        <f>D4</f>
        <v>171486.90000000002</v>
      </c>
      <c r="E34" s="51">
        <f>E4</f>
        <v>131641.1</v>
      </c>
      <c r="F34" s="51">
        <f>F4</f>
        <v>103863.79999999999</v>
      </c>
      <c r="G34" s="50">
        <f>F34/D34</f>
        <v>0.6056660887799591</v>
      </c>
      <c r="H34" s="50">
        <f>F34/E34</f>
        <v>0.7889921916483529</v>
      </c>
      <c r="I34" s="14"/>
    </row>
    <row r="35" spans="1:9" ht="12.75">
      <c r="A35" s="173"/>
      <c r="B35" s="174"/>
      <c r="C35" s="174"/>
      <c r="D35" s="174"/>
      <c r="E35" s="174"/>
      <c r="F35" s="174"/>
      <c r="G35" s="174"/>
      <c r="H35" s="175"/>
      <c r="I35" s="10"/>
    </row>
    <row r="36" spans="1:9" ht="15" customHeight="1">
      <c r="A36" s="172" t="s">
        <v>146</v>
      </c>
      <c r="B36" s="172" t="s">
        <v>28</v>
      </c>
      <c r="C36" s="167" t="s">
        <v>148</v>
      </c>
      <c r="D36" s="166" t="s">
        <v>3</v>
      </c>
      <c r="E36" s="169" t="s">
        <v>436</v>
      </c>
      <c r="F36" s="166" t="s">
        <v>4</v>
      </c>
      <c r="G36" s="169" t="s">
        <v>400</v>
      </c>
      <c r="H36" s="169" t="s">
        <v>437</v>
      </c>
      <c r="I36" s="13"/>
    </row>
    <row r="37" spans="1:9" ht="21.75" customHeight="1">
      <c r="A37" s="172"/>
      <c r="B37" s="172"/>
      <c r="C37" s="168"/>
      <c r="D37" s="166"/>
      <c r="E37" s="170"/>
      <c r="F37" s="166"/>
      <c r="G37" s="170"/>
      <c r="H37" s="170"/>
      <c r="I37" s="13"/>
    </row>
    <row r="38" spans="1:9" ht="19.5" customHeight="1">
      <c r="A38" s="53" t="s">
        <v>63</v>
      </c>
      <c r="B38" s="46" t="s">
        <v>29</v>
      </c>
      <c r="C38" s="53"/>
      <c r="D38" s="49">
        <f>D40+D45+D46+D43+D44+D42+D39</f>
        <v>48868.8</v>
      </c>
      <c r="E38" s="49">
        <f>E40+E45+E46+E43+E44+E42+E39</f>
        <v>37647.6</v>
      </c>
      <c r="F38" s="49">
        <f>F40+F45+F46+F43+F44+F42+F39</f>
        <v>26870.7</v>
      </c>
      <c r="G38" s="52">
        <f aca="true" t="shared" si="2" ref="G38:G117">F38/D38</f>
        <v>0.5498538945093802</v>
      </c>
      <c r="H38" s="52">
        <f>F38/E38</f>
        <v>0.7137427086985625</v>
      </c>
      <c r="I38" s="17"/>
    </row>
    <row r="39" spans="1:9" ht="36" customHeight="1">
      <c r="A39" s="48" t="s">
        <v>64</v>
      </c>
      <c r="B39" s="47" t="s">
        <v>298</v>
      </c>
      <c r="C39" s="48" t="s">
        <v>64</v>
      </c>
      <c r="D39" s="51">
        <v>1755</v>
      </c>
      <c r="E39" s="51">
        <v>1328.1</v>
      </c>
      <c r="F39" s="51">
        <v>703.5</v>
      </c>
      <c r="G39" s="52">
        <f t="shared" si="2"/>
        <v>0.4008547008547009</v>
      </c>
      <c r="H39" s="52">
        <f aca="true" t="shared" si="3" ref="H39:H102">F39/E39</f>
        <v>0.5297040885475491</v>
      </c>
      <c r="I39" s="17"/>
    </row>
    <row r="40" spans="1:14" ht="54.75" customHeight="1">
      <c r="A40" s="48" t="s">
        <v>66</v>
      </c>
      <c r="B40" s="47" t="s">
        <v>149</v>
      </c>
      <c r="C40" s="48" t="s">
        <v>66</v>
      </c>
      <c r="D40" s="51">
        <f>D41</f>
        <v>23931.9</v>
      </c>
      <c r="E40" s="51">
        <f>E41</f>
        <v>18394.9</v>
      </c>
      <c r="F40" s="51">
        <f>F41</f>
        <v>13741.9</v>
      </c>
      <c r="G40" s="52">
        <f t="shared" si="2"/>
        <v>0.574208483237854</v>
      </c>
      <c r="H40" s="52">
        <f t="shared" si="3"/>
        <v>0.7470494539247291</v>
      </c>
      <c r="I40" s="18"/>
      <c r="J40" s="178"/>
      <c r="K40" s="178"/>
      <c r="L40" s="177"/>
      <c r="M40" s="177"/>
      <c r="N40" s="177"/>
    </row>
    <row r="41" spans="1:14" s="16" customFormat="1" ht="18.75">
      <c r="A41" s="58"/>
      <c r="B41" s="59" t="s">
        <v>31</v>
      </c>
      <c r="C41" s="58" t="s">
        <v>66</v>
      </c>
      <c r="D41" s="60">
        <v>23931.9</v>
      </c>
      <c r="E41" s="60">
        <v>18394.9</v>
      </c>
      <c r="F41" s="60">
        <v>13741.9</v>
      </c>
      <c r="G41" s="52">
        <f t="shared" si="2"/>
        <v>0.574208483237854</v>
      </c>
      <c r="H41" s="52">
        <f t="shared" si="3"/>
        <v>0.7470494539247291</v>
      </c>
      <c r="I41" s="19"/>
      <c r="J41" s="179"/>
      <c r="K41" s="179"/>
      <c r="L41" s="177"/>
      <c r="M41" s="177"/>
      <c r="N41" s="177"/>
    </row>
    <row r="42" spans="1:14" s="16" customFormat="1" ht="60.75" customHeight="1">
      <c r="A42" s="58" t="s">
        <v>235</v>
      </c>
      <c r="B42" s="47" t="s">
        <v>407</v>
      </c>
      <c r="C42" s="58" t="s">
        <v>408</v>
      </c>
      <c r="D42" s="60">
        <v>17.1</v>
      </c>
      <c r="E42" s="60">
        <v>17.1</v>
      </c>
      <c r="F42" s="60">
        <v>0</v>
      </c>
      <c r="G42" s="52">
        <f t="shared" si="2"/>
        <v>0</v>
      </c>
      <c r="H42" s="52">
        <f t="shared" si="3"/>
        <v>0</v>
      </c>
      <c r="I42" s="20"/>
      <c r="J42" s="35"/>
      <c r="K42" s="35"/>
      <c r="L42" s="34"/>
      <c r="M42" s="34"/>
      <c r="N42" s="34"/>
    </row>
    <row r="43" spans="1:14" s="29" customFormat="1" ht="54.75" customHeight="1">
      <c r="A43" s="48" t="s">
        <v>67</v>
      </c>
      <c r="B43" s="47" t="s">
        <v>150</v>
      </c>
      <c r="C43" s="48" t="s">
        <v>67</v>
      </c>
      <c r="D43" s="51">
        <v>6811.3</v>
      </c>
      <c r="E43" s="51">
        <v>5055.7</v>
      </c>
      <c r="F43" s="51">
        <v>3952.4</v>
      </c>
      <c r="G43" s="52">
        <f t="shared" si="2"/>
        <v>0.5802710202164051</v>
      </c>
      <c r="H43" s="52">
        <f t="shared" si="3"/>
        <v>0.781771070277113</v>
      </c>
      <c r="I43" s="15"/>
      <c r="J43" s="27"/>
      <c r="K43" s="27"/>
      <c r="L43" s="28"/>
      <c r="M43" s="28"/>
      <c r="N43" s="28"/>
    </row>
    <row r="44" spans="1:14" s="29" customFormat="1" ht="30" customHeight="1" hidden="1">
      <c r="A44" s="48" t="s">
        <v>182</v>
      </c>
      <c r="B44" s="47" t="s">
        <v>183</v>
      </c>
      <c r="C44" s="48" t="s">
        <v>182</v>
      </c>
      <c r="D44" s="51">
        <v>0</v>
      </c>
      <c r="E44" s="51">
        <v>0</v>
      </c>
      <c r="F44" s="51">
        <v>0</v>
      </c>
      <c r="G44" s="52" t="e">
        <f t="shared" si="2"/>
        <v>#DIV/0!</v>
      </c>
      <c r="H44" s="52" t="e">
        <f t="shared" si="3"/>
        <v>#DIV/0!</v>
      </c>
      <c r="I44" s="15"/>
      <c r="J44" s="27"/>
      <c r="K44" s="27"/>
      <c r="L44" s="28"/>
      <c r="M44" s="28"/>
      <c r="N44" s="28"/>
    </row>
    <row r="45" spans="1:9" ht="17.25" customHeight="1">
      <c r="A45" s="48" t="s">
        <v>68</v>
      </c>
      <c r="B45" s="47" t="s">
        <v>151</v>
      </c>
      <c r="C45" s="48" t="s">
        <v>68</v>
      </c>
      <c r="D45" s="51">
        <v>500</v>
      </c>
      <c r="E45" s="51">
        <v>375</v>
      </c>
      <c r="F45" s="51">
        <v>0</v>
      </c>
      <c r="G45" s="52">
        <f t="shared" si="2"/>
        <v>0</v>
      </c>
      <c r="H45" s="52">
        <f t="shared" si="3"/>
        <v>0</v>
      </c>
      <c r="I45" s="15"/>
    </row>
    <row r="46" spans="1:9" ht="18" customHeight="1">
      <c r="A46" s="61" t="s">
        <v>120</v>
      </c>
      <c r="B46" s="62" t="s">
        <v>33</v>
      </c>
      <c r="C46" s="61"/>
      <c r="D46" s="51">
        <f>D47+D48+D49+D50+D51+D52</f>
        <v>15853.5</v>
      </c>
      <c r="E46" s="51">
        <f>E47+E48+E49+E50+E51+E52</f>
        <v>12476.8</v>
      </c>
      <c r="F46" s="51">
        <f>F47+F48+F49+F50+F51+F52</f>
        <v>8472.9</v>
      </c>
      <c r="G46" s="52">
        <f t="shared" si="2"/>
        <v>0.5344498060365219</v>
      </c>
      <c r="H46" s="52">
        <f t="shared" si="3"/>
        <v>0.6790923954860221</v>
      </c>
      <c r="I46" s="15"/>
    </row>
    <row r="47" spans="1:9" s="16" customFormat="1" ht="42" customHeight="1">
      <c r="A47" s="63"/>
      <c r="B47" s="64" t="s">
        <v>190</v>
      </c>
      <c r="C47" s="63" t="s">
        <v>191</v>
      </c>
      <c r="D47" s="60">
        <v>9632.6</v>
      </c>
      <c r="E47" s="60">
        <v>7589.1</v>
      </c>
      <c r="F47" s="60">
        <v>5981.3</v>
      </c>
      <c r="G47" s="52">
        <f t="shared" si="2"/>
        <v>0.6209434628241596</v>
      </c>
      <c r="H47" s="52">
        <f t="shared" si="3"/>
        <v>0.7881435216297058</v>
      </c>
      <c r="I47" s="20"/>
    </row>
    <row r="48" spans="1:9" s="16" customFormat="1" ht="18.75">
      <c r="A48" s="63"/>
      <c r="B48" s="64" t="s">
        <v>187</v>
      </c>
      <c r="C48" s="63" t="s">
        <v>188</v>
      </c>
      <c r="D48" s="60">
        <v>116.2</v>
      </c>
      <c r="E48" s="60">
        <v>116.2</v>
      </c>
      <c r="F48" s="60">
        <v>116.2</v>
      </c>
      <c r="G48" s="52">
        <f t="shared" si="2"/>
        <v>1</v>
      </c>
      <c r="H48" s="52">
        <f t="shared" si="3"/>
        <v>1</v>
      </c>
      <c r="I48" s="20"/>
    </row>
    <row r="49" spans="1:9" s="16" customFormat="1" ht="31.5">
      <c r="A49" s="63"/>
      <c r="B49" s="64" t="s">
        <v>186</v>
      </c>
      <c r="C49" s="63" t="s">
        <v>282</v>
      </c>
      <c r="D49" s="60">
        <v>115.2</v>
      </c>
      <c r="E49" s="60">
        <v>115.2</v>
      </c>
      <c r="F49" s="60">
        <v>0</v>
      </c>
      <c r="G49" s="52">
        <f t="shared" si="2"/>
        <v>0</v>
      </c>
      <c r="H49" s="52">
        <f t="shared" si="3"/>
        <v>0</v>
      </c>
      <c r="I49" s="20"/>
    </row>
    <row r="50" spans="1:9" s="16" customFormat="1" ht="18.75">
      <c r="A50" s="63"/>
      <c r="B50" s="64" t="s">
        <v>152</v>
      </c>
      <c r="C50" s="63" t="s">
        <v>189</v>
      </c>
      <c r="D50" s="60">
        <v>4189.2</v>
      </c>
      <c r="E50" s="60">
        <v>3281</v>
      </c>
      <c r="F50" s="60">
        <v>2311.3</v>
      </c>
      <c r="G50" s="52">
        <f t="shared" si="2"/>
        <v>0.551728253604507</v>
      </c>
      <c r="H50" s="52">
        <f t="shared" si="3"/>
        <v>0.7044498628466931</v>
      </c>
      <c r="I50" s="20"/>
    </row>
    <row r="51" spans="1:9" s="16" customFormat="1" ht="39" customHeight="1">
      <c r="A51" s="63"/>
      <c r="B51" s="64" t="s">
        <v>299</v>
      </c>
      <c r="C51" s="63" t="s">
        <v>281</v>
      </c>
      <c r="D51" s="60">
        <v>1800.3</v>
      </c>
      <c r="E51" s="60">
        <v>1375.3</v>
      </c>
      <c r="F51" s="60">
        <v>64.1</v>
      </c>
      <c r="G51" s="52">
        <f t="shared" si="2"/>
        <v>0.03560517691495862</v>
      </c>
      <c r="H51" s="52">
        <f t="shared" si="3"/>
        <v>0.04660801279720788</v>
      </c>
      <c r="I51" s="20"/>
    </row>
    <row r="52" spans="1:9" s="16" customFormat="1" ht="24.75" customHeight="1" hidden="1">
      <c r="A52" s="63"/>
      <c r="B52" s="64" t="s">
        <v>280</v>
      </c>
      <c r="C52" s="63" t="s">
        <v>213</v>
      </c>
      <c r="D52" s="60">
        <v>0</v>
      </c>
      <c r="E52" s="60">
        <v>0</v>
      </c>
      <c r="F52" s="60">
        <v>0</v>
      </c>
      <c r="G52" s="52" t="e">
        <f t="shared" si="2"/>
        <v>#DIV/0!</v>
      </c>
      <c r="H52" s="52" t="e">
        <f t="shared" si="3"/>
        <v>#DIV/0!</v>
      </c>
      <c r="I52" s="20"/>
    </row>
    <row r="53" spans="1:9" s="16" customFormat="1" ht="24.75" customHeight="1" hidden="1">
      <c r="A53" s="63"/>
      <c r="B53" s="64" t="s">
        <v>259</v>
      </c>
      <c r="C53" s="63"/>
      <c r="D53" s="60"/>
      <c r="E53" s="60"/>
      <c r="F53" s="60"/>
      <c r="G53" s="52" t="e">
        <f t="shared" si="2"/>
        <v>#DIV/0!</v>
      </c>
      <c r="H53" s="52" t="e">
        <f t="shared" si="3"/>
        <v>#DIV/0!</v>
      </c>
      <c r="I53" s="20"/>
    </row>
    <row r="54" spans="1:9" ht="20.25" customHeight="1">
      <c r="A54" s="53" t="s">
        <v>69</v>
      </c>
      <c r="B54" s="46" t="s">
        <v>154</v>
      </c>
      <c r="C54" s="53"/>
      <c r="D54" s="49">
        <f aca="true" t="shared" si="4" ref="D54:F55">D55</f>
        <v>370</v>
      </c>
      <c r="E54" s="49">
        <f t="shared" si="4"/>
        <v>370</v>
      </c>
      <c r="F54" s="49">
        <f t="shared" si="4"/>
        <v>249.2</v>
      </c>
      <c r="G54" s="52">
        <f t="shared" si="2"/>
        <v>0.6735135135135135</v>
      </c>
      <c r="H54" s="52">
        <f t="shared" si="3"/>
        <v>0.6735135135135135</v>
      </c>
      <c r="I54" s="15"/>
    </row>
    <row r="55" spans="1:9" ht="34.5" customHeight="1">
      <c r="A55" s="48" t="s">
        <v>145</v>
      </c>
      <c r="B55" s="47" t="s">
        <v>155</v>
      </c>
      <c r="C55" s="48"/>
      <c r="D55" s="51">
        <f t="shared" si="4"/>
        <v>370</v>
      </c>
      <c r="E55" s="51">
        <f t="shared" si="4"/>
        <v>370</v>
      </c>
      <c r="F55" s="51">
        <f t="shared" si="4"/>
        <v>249.2</v>
      </c>
      <c r="G55" s="52">
        <f t="shared" si="2"/>
        <v>0.6735135135135135</v>
      </c>
      <c r="H55" s="52">
        <f t="shared" si="3"/>
        <v>0.6735135135135135</v>
      </c>
      <c r="I55" s="15"/>
    </row>
    <row r="56" spans="1:9" s="16" customFormat="1" ht="71.25" customHeight="1">
      <c r="A56" s="58"/>
      <c r="B56" s="59" t="s">
        <v>330</v>
      </c>
      <c r="C56" s="58" t="s">
        <v>283</v>
      </c>
      <c r="D56" s="60">
        <f>D57+D58+D59</f>
        <v>370</v>
      </c>
      <c r="E56" s="60">
        <f>E57+E58+E59</f>
        <v>370</v>
      </c>
      <c r="F56" s="60">
        <f>F57+F58+F59</f>
        <v>249.2</v>
      </c>
      <c r="G56" s="52">
        <f t="shared" si="2"/>
        <v>0.6735135135135135</v>
      </c>
      <c r="H56" s="52">
        <f t="shared" si="3"/>
        <v>0.6735135135135135</v>
      </c>
      <c r="I56" s="20"/>
    </row>
    <row r="57" spans="1:9" s="16" customFormat="1" ht="87" customHeight="1">
      <c r="A57" s="58"/>
      <c r="B57" s="59" t="s">
        <v>301</v>
      </c>
      <c r="C57" s="58" t="s">
        <v>300</v>
      </c>
      <c r="D57" s="60">
        <v>150</v>
      </c>
      <c r="E57" s="60">
        <v>150</v>
      </c>
      <c r="F57" s="60">
        <v>149.2</v>
      </c>
      <c r="G57" s="52">
        <f t="shared" si="2"/>
        <v>0.9946666666666666</v>
      </c>
      <c r="H57" s="52">
        <f t="shared" si="3"/>
        <v>0.9946666666666666</v>
      </c>
      <c r="I57" s="20"/>
    </row>
    <row r="58" spans="1:9" s="16" customFormat="1" ht="38.25" customHeight="1">
      <c r="A58" s="58"/>
      <c r="B58" s="59" t="s">
        <v>303</v>
      </c>
      <c r="C58" s="58" t="s">
        <v>302</v>
      </c>
      <c r="D58" s="60">
        <v>100</v>
      </c>
      <c r="E58" s="60">
        <v>100</v>
      </c>
      <c r="F58" s="60">
        <v>100</v>
      </c>
      <c r="G58" s="52">
        <f t="shared" si="2"/>
        <v>1</v>
      </c>
      <c r="H58" s="52">
        <f t="shared" si="3"/>
        <v>1</v>
      </c>
      <c r="I58" s="20"/>
    </row>
    <row r="59" spans="1:9" s="16" customFormat="1" ht="57" customHeight="1">
      <c r="A59" s="58"/>
      <c r="B59" s="59" t="s">
        <v>402</v>
      </c>
      <c r="C59" s="58" t="s">
        <v>401</v>
      </c>
      <c r="D59" s="60">
        <v>120</v>
      </c>
      <c r="E59" s="60">
        <v>120</v>
      </c>
      <c r="F59" s="60">
        <v>0</v>
      </c>
      <c r="G59" s="52">
        <f t="shared" si="2"/>
        <v>0</v>
      </c>
      <c r="H59" s="52">
        <f t="shared" si="3"/>
        <v>0</v>
      </c>
      <c r="I59" s="20"/>
    </row>
    <row r="60" spans="1:9" ht="19.5" customHeight="1">
      <c r="A60" s="53" t="s">
        <v>70</v>
      </c>
      <c r="B60" s="46" t="s">
        <v>37</v>
      </c>
      <c r="C60" s="53"/>
      <c r="D60" s="49">
        <f>D63+D65+D68+D76</f>
        <v>43825.7</v>
      </c>
      <c r="E60" s="49">
        <f>E63+E65+E68+E76</f>
        <v>38864.200000000004</v>
      </c>
      <c r="F60" s="49">
        <f>F63+F65+F68+F76</f>
        <v>12508.8</v>
      </c>
      <c r="G60" s="52">
        <f t="shared" si="2"/>
        <v>0.28542156771027044</v>
      </c>
      <c r="H60" s="52">
        <f t="shared" si="3"/>
        <v>0.32185919174973365</v>
      </c>
      <c r="I60" s="15"/>
    </row>
    <row r="61" spans="1:9" ht="33" customHeight="1" hidden="1">
      <c r="A61" s="48" t="s">
        <v>195</v>
      </c>
      <c r="B61" s="47" t="s">
        <v>196</v>
      </c>
      <c r="C61" s="48" t="s">
        <v>197</v>
      </c>
      <c r="D61" s="51">
        <v>0</v>
      </c>
      <c r="E61" s="51">
        <v>0</v>
      </c>
      <c r="F61" s="51">
        <v>0</v>
      </c>
      <c r="G61" s="52" t="e">
        <f t="shared" si="2"/>
        <v>#DIV/0!</v>
      </c>
      <c r="H61" s="52" t="e">
        <f t="shared" si="3"/>
        <v>#DIV/0!</v>
      </c>
      <c r="I61" s="15"/>
    </row>
    <row r="62" spans="1:9" ht="33" customHeight="1" hidden="1">
      <c r="A62" s="48" t="s">
        <v>195</v>
      </c>
      <c r="B62" s="47" t="s">
        <v>227</v>
      </c>
      <c r="C62" s="48" t="s">
        <v>226</v>
      </c>
      <c r="D62" s="51">
        <v>0</v>
      </c>
      <c r="E62" s="51">
        <v>0</v>
      </c>
      <c r="F62" s="51">
        <v>0</v>
      </c>
      <c r="G62" s="52" t="e">
        <f t="shared" si="2"/>
        <v>#DIV/0!</v>
      </c>
      <c r="H62" s="52" t="e">
        <f t="shared" si="3"/>
        <v>#DIV/0!</v>
      </c>
      <c r="I62" s="15"/>
    </row>
    <row r="63" spans="1:9" ht="21.75" customHeight="1">
      <c r="A63" s="48" t="s">
        <v>236</v>
      </c>
      <c r="B63" s="47" t="s">
        <v>356</v>
      </c>
      <c r="C63" s="48"/>
      <c r="D63" s="51">
        <f>D64</f>
        <v>44.6</v>
      </c>
      <c r="E63" s="51">
        <f>E64</f>
        <v>33.5</v>
      </c>
      <c r="F63" s="51">
        <f>F64</f>
        <v>0</v>
      </c>
      <c r="G63" s="52">
        <f t="shared" si="2"/>
        <v>0</v>
      </c>
      <c r="H63" s="52">
        <f t="shared" si="3"/>
        <v>0</v>
      </c>
      <c r="I63" s="15"/>
    </row>
    <row r="64" spans="1:9" ht="39" customHeight="1">
      <c r="A64" s="48"/>
      <c r="B64" s="59" t="s">
        <v>285</v>
      </c>
      <c r="C64" s="58" t="s">
        <v>284</v>
      </c>
      <c r="D64" s="60">
        <v>44.6</v>
      </c>
      <c r="E64" s="60">
        <v>33.5</v>
      </c>
      <c r="F64" s="60">
        <v>0</v>
      </c>
      <c r="G64" s="52">
        <f t="shared" si="2"/>
        <v>0</v>
      </c>
      <c r="H64" s="52">
        <f t="shared" si="3"/>
        <v>0</v>
      </c>
      <c r="I64" s="15"/>
    </row>
    <row r="65" spans="1:9" ht="27.75" customHeight="1">
      <c r="A65" s="48" t="s">
        <v>304</v>
      </c>
      <c r="B65" s="47" t="s">
        <v>357</v>
      </c>
      <c r="C65" s="48"/>
      <c r="D65" s="51">
        <f>D66+D67</f>
        <v>600</v>
      </c>
      <c r="E65" s="51">
        <f>E66+E67</f>
        <v>576</v>
      </c>
      <c r="F65" s="51">
        <f>F66+F67</f>
        <v>0</v>
      </c>
      <c r="G65" s="52">
        <f t="shared" si="2"/>
        <v>0</v>
      </c>
      <c r="H65" s="52">
        <f t="shared" si="3"/>
        <v>0</v>
      </c>
      <c r="I65" s="15"/>
    </row>
    <row r="66" spans="1:9" ht="39" customHeight="1">
      <c r="A66" s="48"/>
      <c r="B66" s="59" t="s">
        <v>305</v>
      </c>
      <c r="C66" s="58" t="s">
        <v>307</v>
      </c>
      <c r="D66" s="60">
        <v>504</v>
      </c>
      <c r="E66" s="60">
        <v>504</v>
      </c>
      <c r="F66" s="60">
        <v>0</v>
      </c>
      <c r="G66" s="52">
        <f t="shared" si="2"/>
        <v>0</v>
      </c>
      <c r="H66" s="52">
        <f t="shared" si="3"/>
        <v>0</v>
      </c>
      <c r="I66" s="15"/>
    </row>
    <row r="67" spans="1:9" ht="52.5" customHeight="1">
      <c r="A67" s="48"/>
      <c r="B67" s="59" t="s">
        <v>306</v>
      </c>
      <c r="C67" s="58" t="s">
        <v>308</v>
      </c>
      <c r="D67" s="60">
        <v>96</v>
      </c>
      <c r="E67" s="60">
        <v>72</v>
      </c>
      <c r="F67" s="60">
        <v>0</v>
      </c>
      <c r="G67" s="52">
        <f t="shared" si="2"/>
        <v>0</v>
      </c>
      <c r="H67" s="52">
        <f t="shared" si="3"/>
        <v>0</v>
      </c>
      <c r="I67" s="15"/>
    </row>
    <row r="68" spans="1:9" ht="21.75" customHeight="1">
      <c r="A68" s="48" t="s">
        <v>111</v>
      </c>
      <c r="B68" s="47" t="s">
        <v>170</v>
      </c>
      <c r="C68" s="48"/>
      <c r="D68" s="51">
        <f>D69+D70+D74+D71+D72+D73</f>
        <v>42681.1</v>
      </c>
      <c r="E68" s="51">
        <f>E69+E70+E74+E71+E72+E73</f>
        <v>38029.700000000004</v>
      </c>
      <c r="F68" s="51">
        <f>F69+F70+F74+F71+F72+F73</f>
        <v>12503.8</v>
      </c>
      <c r="G68" s="52">
        <f t="shared" si="2"/>
        <v>0.29295871006136204</v>
      </c>
      <c r="H68" s="52">
        <f t="shared" si="3"/>
        <v>0.32879039277196503</v>
      </c>
      <c r="I68" s="15"/>
    </row>
    <row r="69" spans="1:9" ht="52.5" customHeight="1">
      <c r="A69" s="65"/>
      <c r="B69" s="59" t="s">
        <v>287</v>
      </c>
      <c r="C69" s="58" t="s">
        <v>393</v>
      </c>
      <c r="D69" s="60">
        <v>19004.5</v>
      </c>
      <c r="E69" s="60">
        <v>19004.5</v>
      </c>
      <c r="F69" s="60">
        <v>6004.5</v>
      </c>
      <c r="G69" s="52">
        <f t="shared" si="2"/>
        <v>0.3159514851745639</v>
      </c>
      <c r="H69" s="52">
        <f t="shared" si="3"/>
        <v>0.3159514851745639</v>
      </c>
      <c r="I69" s="15"/>
    </row>
    <row r="70" spans="1:9" s="22" customFormat="1" ht="57" customHeight="1">
      <c r="A70" s="65"/>
      <c r="B70" s="66" t="s">
        <v>287</v>
      </c>
      <c r="C70" s="67" t="s">
        <v>286</v>
      </c>
      <c r="D70" s="60">
        <v>8548.1</v>
      </c>
      <c r="E70" s="60">
        <v>4832.7</v>
      </c>
      <c r="F70" s="60">
        <v>3009.9</v>
      </c>
      <c r="G70" s="52">
        <f t="shared" si="2"/>
        <v>0.35211333512710424</v>
      </c>
      <c r="H70" s="52">
        <f t="shared" si="3"/>
        <v>0.6228195418710039</v>
      </c>
      <c r="I70" s="21"/>
    </row>
    <row r="71" spans="1:9" s="22" customFormat="1" ht="68.25" customHeight="1">
      <c r="A71" s="65"/>
      <c r="B71" s="66" t="s">
        <v>362</v>
      </c>
      <c r="C71" s="67" t="s">
        <v>361</v>
      </c>
      <c r="D71" s="60">
        <v>9543.6</v>
      </c>
      <c r="E71" s="60">
        <v>9543.6</v>
      </c>
      <c r="F71" s="60">
        <v>0</v>
      </c>
      <c r="G71" s="52">
        <f t="shared" si="2"/>
        <v>0</v>
      </c>
      <c r="H71" s="52">
        <f t="shared" si="3"/>
        <v>0</v>
      </c>
      <c r="I71" s="21"/>
    </row>
    <row r="72" spans="1:9" s="22" customFormat="1" ht="76.5" customHeight="1">
      <c r="A72" s="65"/>
      <c r="B72" s="66" t="s">
        <v>364</v>
      </c>
      <c r="C72" s="67" t="s">
        <v>363</v>
      </c>
      <c r="D72" s="60">
        <v>95.5</v>
      </c>
      <c r="E72" s="60">
        <v>95.5</v>
      </c>
      <c r="F72" s="60">
        <v>0</v>
      </c>
      <c r="G72" s="52">
        <f t="shared" si="2"/>
        <v>0</v>
      </c>
      <c r="H72" s="52">
        <f t="shared" si="3"/>
        <v>0</v>
      </c>
      <c r="I72" s="21"/>
    </row>
    <row r="73" spans="1:9" s="22" customFormat="1" ht="56.25" customHeight="1">
      <c r="A73" s="65"/>
      <c r="B73" s="66" t="s">
        <v>287</v>
      </c>
      <c r="C73" s="67" t="s">
        <v>365</v>
      </c>
      <c r="D73" s="60">
        <v>489.4</v>
      </c>
      <c r="E73" s="60">
        <v>489.4</v>
      </c>
      <c r="F73" s="60">
        <v>489.4</v>
      </c>
      <c r="G73" s="52">
        <f t="shared" si="2"/>
        <v>1</v>
      </c>
      <c r="H73" s="52">
        <f t="shared" si="3"/>
        <v>1</v>
      </c>
      <c r="I73" s="21"/>
    </row>
    <row r="74" spans="1:9" s="24" customFormat="1" ht="33" customHeight="1">
      <c r="A74" s="68"/>
      <c r="B74" s="69" t="s">
        <v>259</v>
      </c>
      <c r="C74" s="70" t="s">
        <v>260</v>
      </c>
      <c r="D74" s="60">
        <v>5000</v>
      </c>
      <c r="E74" s="60">
        <v>4064</v>
      </c>
      <c r="F74" s="60">
        <v>3000</v>
      </c>
      <c r="G74" s="52">
        <f t="shared" si="2"/>
        <v>0.6</v>
      </c>
      <c r="H74" s="52">
        <f t="shared" si="3"/>
        <v>0.7381889763779528</v>
      </c>
      <c r="I74" s="23"/>
    </row>
    <row r="75" spans="1:9" s="24" customFormat="1" ht="66.75" customHeight="1" hidden="1">
      <c r="A75" s="68"/>
      <c r="B75" s="69" t="s">
        <v>158</v>
      </c>
      <c r="C75" s="70" t="s">
        <v>157</v>
      </c>
      <c r="D75" s="60">
        <v>0</v>
      </c>
      <c r="E75" s="60">
        <v>0</v>
      </c>
      <c r="F75" s="60">
        <v>0</v>
      </c>
      <c r="G75" s="52" t="e">
        <f t="shared" si="2"/>
        <v>#DIV/0!</v>
      </c>
      <c r="H75" s="52" t="e">
        <f t="shared" si="3"/>
        <v>#DIV/0!</v>
      </c>
      <c r="I75" s="23"/>
    </row>
    <row r="76" spans="1:9" s="22" customFormat="1" ht="30.75" customHeight="1">
      <c r="A76" s="65" t="s">
        <v>71</v>
      </c>
      <c r="B76" s="71" t="s">
        <v>184</v>
      </c>
      <c r="C76" s="72"/>
      <c r="D76" s="51">
        <f>D77+D86+D78+D87</f>
        <v>500</v>
      </c>
      <c r="E76" s="51">
        <f>E77+E86+E78+E87</f>
        <v>225</v>
      </c>
      <c r="F76" s="51">
        <f>F77+F86+F78+F87</f>
        <v>5</v>
      </c>
      <c r="G76" s="52">
        <f t="shared" si="2"/>
        <v>0.01</v>
      </c>
      <c r="H76" s="52">
        <f t="shared" si="3"/>
        <v>0.022222222222222223</v>
      </c>
      <c r="I76" s="25"/>
    </row>
    <row r="77" spans="1:9" s="24" customFormat="1" ht="29.25" customHeight="1">
      <c r="A77" s="68"/>
      <c r="B77" s="73" t="s">
        <v>115</v>
      </c>
      <c r="C77" s="68" t="s">
        <v>288</v>
      </c>
      <c r="D77" s="60">
        <v>290</v>
      </c>
      <c r="E77" s="60">
        <v>217.5</v>
      </c>
      <c r="F77" s="60">
        <v>5</v>
      </c>
      <c r="G77" s="52">
        <f t="shared" si="2"/>
        <v>0.017241379310344827</v>
      </c>
      <c r="H77" s="52">
        <f t="shared" si="3"/>
        <v>0.022988505747126436</v>
      </c>
      <c r="I77" s="23"/>
    </row>
    <row r="78" spans="1:9" s="24" customFormat="1" ht="57.75" customHeight="1" hidden="1">
      <c r="A78" s="68"/>
      <c r="B78" s="73" t="s">
        <v>309</v>
      </c>
      <c r="C78" s="68"/>
      <c r="D78" s="60">
        <f>D79+D80+D81+D82+D83+D84+D85</f>
        <v>0</v>
      </c>
      <c r="E78" s="60">
        <f>E79+E80+E81+E82+E83+E84+E85</f>
        <v>0</v>
      </c>
      <c r="F78" s="60">
        <f>F79+F80+F81+F82+F83+F84+F85</f>
        <v>0</v>
      </c>
      <c r="G78" s="52" t="e">
        <f t="shared" si="2"/>
        <v>#DIV/0!</v>
      </c>
      <c r="H78" s="52" t="e">
        <f t="shared" si="3"/>
        <v>#DIV/0!</v>
      </c>
      <c r="I78" s="23"/>
    </row>
    <row r="79" spans="1:9" s="24" customFormat="1" ht="47.25" customHeight="1" hidden="1">
      <c r="A79" s="68"/>
      <c r="B79" s="73" t="s">
        <v>310</v>
      </c>
      <c r="C79" s="68" t="s">
        <v>366</v>
      </c>
      <c r="D79" s="60">
        <v>0</v>
      </c>
      <c r="E79" s="60">
        <v>0</v>
      </c>
      <c r="F79" s="60">
        <v>0</v>
      </c>
      <c r="G79" s="52" t="e">
        <f t="shared" si="2"/>
        <v>#DIV/0!</v>
      </c>
      <c r="H79" s="52" t="e">
        <f t="shared" si="3"/>
        <v>#DIV/0!</v>
      </c>
      <c r="I79" s="23"/>
    </row>
    <row r="80" spans="1:9" s="24" customFormat="1" ht="57" customHeight="1" hidden="1">
      <c r="A80" s="68"/>
      <c r="B80" s="73" t="s">
        <v>311</v>
      </c>
      <c r="C80" s="68" t="s">
        <v>367</v>
      </c>
      <c r="D80" s="60">
        <v>0</v>
      </c>
      <c r="E80" s="60">
        <v>0</v>
      </c>
      <c r="F80" s="60">
        <v>0</v>
      </c>
      <c r="G80" s="52" t="e">
        <f t="shared" si="2"/>
        <v>#DIV/0!</v>
      </c>
      <c r="H80" s="52" t="e">
        <f t="shared" si="3"/>
        <v>#DIV/0!</v>
      </c>
      <c r="I80" s="23"/>
    </row>
    <row r="81" spans="1:9" s="24" customFormat="1" ht="57" customHeight="1" hidden="1">
      <c r="A81" s="68"/>
      <c r="B81" s="73" t="s">
        <v>312</v>
      </c>
      <c r="C81" s="68" t="s">
        <v>371</v>
      </c>
      <c r="D81" s="60">
        <v>0</v>
      </c>
      <c r="E81" s="60">
        <v>0</v>
      </c>
      <c r="F81" s="60">
        <v>0</v>
      </c>
      <c r="G81" s="52" t="e">
        <f t="shared" si="2"/>
        <v>#DIV/0!</v>
      </c>
      <c r="H81" s="52" t="e">
        <f t="shared" si="3"/>
        <v>#DIV/0!</v>
      </c>
      <c r="I81" s="23"/>
    </row>
    <row r="82" spans="1:9" s="24" customFormat="1" ht="66.75" customHeight="1" hidden="1">
      <c r="A82" s="68"/>
      <c r="B82" s="73" t="s">
        <v>313</v>
      </c>
      <c r="C82" s="68" t="s">
        <v>370</v>
      </c>
      <c r="D82" s="60">
        <v>0</v>
      </c>
      <c r="E82" s="60">
        <v>0</v>
      </c>
      <c r="F82" s="60">
        <v>0</v>
      </c>
      <c r="G82" s="52" t="e">
        <f t="shared" si="2"/>
        <v>#DIV/0!</v>
      </c>
      <c r="H82" s="52" t="e">
        <f t="shared" si="3"/>
        <v>#DIV/0!</v>
      </c>
      <c r="I82" s="23"/>
    </row>
    <row r="83" spans="1:9" s="24" customFormat="1" ht="57" customHeight="1" hidden="1">
      <c r="A83" s="68"/>
      <c r="B83" s="73" t="s">
        <v>314</v>
      </c>
      <c r="C83" s="68" t="s">
        <v>368</v>
      </c>
      <c r="D83" s="60">
        <v>0</v>
      </c>
      <c r="E83" s="60">
        <v>0</v>
      </c>
      <c r="F83" s="60">
        <v>0</v>
      </c>
      <c r="G83" s="52" t="e">
        <f t="shared" si="2"/>
        <v>#DIV/0!</v>
      </c>
      <c r="H83" s="52" t="e">
        <f t="shared" si="3"/>
        <v>#DIV/0!</v>
      </c>
      <c r="I83" s="23"/>
    </row>
    <row r="84" spans="1:9" s="24" customFormat="1" ht="61.5" customHeight="1" hidden="1">
      <c r="A84" s="68"/>
      <c r="B84" s="73" t="s">
        <v>315</v>
      </c>
      <c r="C84" s="68" t="s">
        <v>369</v>
      </c>
      <c r="D84" s="60">
        <v>0</v>
      </c>
      <c r="E84" s="60">
        <v>0</v>
      </c>
      <c r="F84" s="60">
        <v>0</v>
      </c>
      <c r="G84" s="52" t="e">
        <f t="shared" si="2"/>
        <v>#DIV/0!</v>
      </c>
      <c r="H84" s="52" t="e">
        <f t="shared" si="3"/>
        <v>#DIV/0!</v>
      </c>
      <c r="I84" s="23"/>
    </row>
    <row r="85" spans="1:9" s="24" customFormat="1" ht="62.25" customHeight="1" hidden="1">
      <c r="A85" s="68"/>
      <c r="B85" s="73" t="s">
        <v>316</v>
      </c>
      <c r="C85" s="68" t="s">
        <v>372</v>
      </c>
      <c r="D85" s="60">
        <v>0</v>
      </c>
      <c r="E85" s="60">
        <v>0</v>
      </c>
      <c r="F85" s="60">
        <v>0</v>
      </c>
      <c r="G85" s="52" t="e">
        <f t="shared" si="2"/>
        <v>#DIV/0!</v>
      </c>
      <c r="H85" s="52" t="e">
        <f t="shared" si="3"/>
        <v>#DIV/0!</v>
      </c>
      <c r="I85" s="23"/>
    </row>
    <row r="86" spans="1:9" s="24" customFormat="1" ht="54.75" customHeight="1">
      <c r="A86" s="68"/>
      <c r="B86" s="73" t="s">
        <v>317</v>
      </c>
      <c r="C86" s="68" t="s">
        <v>318</v>
      </c>
      <c r="D86" s="60">
        <v>10</v>
      </c>
      <c r="E86" s="60">
        <v>7.5</v>
      </c>
      <c r="F86" s="60">
        <v>0</v>
      </c>
      <c r="G86" s="52">
        <f t="shared" si="2"/>
        <v>0</v>
      </c>
      <c r="H86" s="52">
        <f t="shared" si="3"/>
        <v>0</v>
      </c>
      <c r="I86" s="23"/>
    </row>
    <row r="87" spans="1:9" s="24" customFormat="1" ht="54.75" customHeight="1">
      <c r="A87" s="68"/>
      <c r="B87" s="73" t="s">
        <v>410</v>
      </c>
      <c r="C87" s="68" t="s">
        <v>409</v>
      </c>
      <c r="D87" s="60">
        <v>200</v>
      </c>
      <c r="E87" s="60">
        <v>0</v>
      </c>
      <c r="F87" s="60">
        <v>0</v>
      </c>
      <c r="G87" s="52">
        <f t="shared" si="2"/>
        <v>0</v>
      </c>
      <c r="H87" s="52" t="e">
        <f t="shared" si="3"/>
        <v>#DIV/0!</v>
      </c>
      <c r="I87" s="23"/>
    </row>
    <row r="88" spans="1:9" ht="21" customHeight="1">
      <c r="A88" s="53" t="s">
        <v>72</v>
      </c>
      <c r="B88" s="46" t="s">
        <v>38</v>
      </c>
      <c r="C88" s="53"/>
      <c r="D88" s="49">
        <f>D89+D92</f>
        <v>8229.500000000002</v>
      </c>
      <c r="E88" s="49">
        <f>E89+E92</f>
        <v>6879.4000000000015</v>
      </c>
      <c r="F88" s="49">
        <f>F89+F92</f>
        <v>2712.7</v>
      </c>
      <c r="G88" s="52">
        <f t="shared" si="2"/>
        <v>0.3296312048119569</v>
      </c>
      <c r="H88" s="52">
        <f t="shared" si="3"/>
        <v>0.39432217925981905</v>
      </c>
      <c r="I88" s="15"/>
    </row>
    <row r="89" spans="1:9" ht="18.75" customHeight="1">
      <c r="A89" s="48" t="s">
        <v>73</v>
      </c>
      <c r="B89" s="47" t="s">
        <v>39</v>
      </c>
      <c r="C89" s="53"/>
      <c r="D89" s="51">
        <f>D91+D90</f>
        <v>1545.7</v>
      </c>
      <c r="E89" s="51">
        <f>E91+E90</f>
        <v>1286.4</v>
      </c>
      <c r="F89" s="51">
        <f>F91+F90</f>
        <v>13</v>
      </c>
      <c r="G89" s="52">
        <f t="shared" si="2"/>
        <v>0.008410428931875526</v>
      </c>
      <c r="H89" s="52">
        <f t="shared" si="3"/>
        <v>0.010105721393034825</v>
      </c>
      <c r="I89" s="15"/>
    </row>
    <row r="90" spans="1:9" ht="34.5" customHeight="1">
      <c r="A90" s="48"/>
      <c r="B90" s="59" t="s">
        <v>374</v>
      </c>
      <c r="C90" s="58" t="s">
        <v>373</v>
      </c>
      <c r="D90" s="60">
        <v>13</v>
      </c>
      <c r="E90" s="60">
        <v>13</v>
      </c>
      <c r="F90" s="60">
        <v>13</v>
      </c>
      <c r="G90" s="52">
        <f t="shared" si="2"/>
        <v>1</v>
      </c>
      <c r="H90" s="52">
        <f t="shared" si="3"/>
        <v>1</v>
      </c>
      <c r="I90" s="15"/>
    </row>
    <row r="91" spans="1:9" ht="30.75" customHeight="1">
      <c r="A91" s="48"/>
      <c r="B91" s="59" t="s">
        <v>159</v>
      </c>
      <c r="C91" s="58" t="s">
        <v>319</v>
      </c>
      <c r="D91" s="60">
        <v>1532.7</v>
      </c>
      <c r="E91" s="60">
        <v>1273.4</v>
      </c>
      <c r="F91" s="60">
        <v>0</v>
      </c>
      <c r="G91" s="52">
        <f t="shared" si="2"/>
        <v>0</v>
      </c>
      <c r="H91" s="52">
        <f t="shared" si="3"/>
        <v>0</v>
      </c>
      <c r="I91" s="15"/>
    </row>
    <row r="92" spans="1:9" ht="18.75">
      <c r="A92" s="48" t="s">
        <v>74</v>
      </c>
      <c r="B92" s="47" t="s">
        <v>40</v>
      </c>
      <c r="C92" s="53"/>
      <c r="D92" s="51">
        <f>D93+D101</f>
        <v>6683.800000000001</v>
      </c>
      <c r="E92" s="51">
        <f>E93+E101</f>
        <v>5593.000000000001</v>
      </c>
      <c r="F92" s="51">
        <f>F93+F101</f>
        <v>2699.7</v>
      </c>
      <c r="G92" s="52">
        <f t="shared" si="2"/>
        <v>0.40391693348095387</v>
      </c>
      <c r="H92" s="52">
        <f t="shared" si="3"/>
        <v>0.48269265152869645</v>
      </c>
      <c r="I92" s="15"/>
    </row>
    <row r="93" spans="1:9" ht="73.5" customHeight="1">
      <c r="A93" s="53"/>
      <c r="B93" s="59" t="s">
        <v>413</v>
      </c>
      <c r="C93" s="58"/>
      <c r="D93" s="60">
        <f>D94+D95+D97+D99+D100+D98+D96</f>
        <v>6500.000000000001</v>
      </c>
      <c r="E93" s="60">
        <f>E94+E95+E97+E99+E100+E98+E96</f>
        <v>5409.200000000001</v>
      </c>
      <c r="F93" s="60">
        <f>F94+F95+F97+F99+F100+F98+F96</f>
        <v>2685</v>
      </c>
      <c r="G93" s="52">
        <f t="shared" si="2"/>
        <v>0.413076923076923</v>
      </c>
      <c r="H93" s="52">
        <f t="shared" si="3"/>
        <v>0.49637654366634615</v>
      </c>
      <c r="I93" s="15"/>
    </row>
    <row r="94" spans="1:9" ht="54.75" customHeight="1" hidden="1">
      <c r="A94" s="53"/>
      <c r="B94" s="59" t="s">
        <v>376</v>
      </c>
      <c r="C94" s="58" t="s">
        <v>375</v>
      </c>
      <c r="D94" s="60">
        <v>0</v>
      </c>
      <c r="E94" s="60">
        <v>0</v>
      </c>
      <c r="F94" s="60">
        <v>0</v>
      </c>
      <c r="G94" s="52" t="e">
        <f t="shared" si="2"/>
        <v>#DIV/0!</v>
      </c>
      <c r="H94" s="52" t="e">
        <f t="shared" si="3"/>
        <v>#DIV/0!</v>
      </c>
      <c r="I94" s="15"/>
    </row>
    <row r="95" spans="1:9" ht="53.25" customHeight="1" hidden="1">
      <c r="A95" s="53"/>
      <c r="B95" s="74" t="s">
        <v>323</v>
      </c>
      <c r="C95" s="75" t="s">
        <v>322</v>
      </c>
      <c r="D95" s="60">
        <v>0</v>
      </c>
      <c r="E95" s="60">
        <v>0</v>
      </c>
      <c r="F95" s="60">
        <v>0</v>
      </c>
      <c r="G95" s="52" t="e">
        <f t="shared" si="2"/>
        <v>#DIV/0!</v>
      </c>
      <c r="H95" s="52" t="e">
        <f t="shared" si="3"/>
        <v>#DIV/0!</v>
      </c>
      <c r="I95" s="15"/>
    </row>
    <row r="96" spans="1:9" ht="39.75" customHeight="1">
      <c r="A96" s="53"/>
      <c r="B96" s="74" t="s">
        <v>412</v>
      </c>
      <c r="C96" s="75" t="s">
        <v>411</v>
      </c>
      <c r="D96" s="60">
        <v>475.3</v>
      </c>
      <c r="E96" s="60">
        <v>142.6</v>
      </c>
      <c r="F96" s="60">
        <v>0</v>
      </c>
      <c r="G96" s="52">
        <f t="shared" si="2"/>
        <v>0</v>
      </c>
      <c r="H96" s="52">
        <f t="shared" si="3"/>
        <v>0</v>
      </c>
      <c r="I96" s="15"/>
    </row>
    <row r="97" spans="1:9" ht="53.25" customHeight="1">
      <c r="A97" s="53"/>
      <c r="B97" s="74" t="s">
        <v>378</v>
      </c>
      <c r="C97" s="75" t="s">
        <v>377</v>
      </c>
      <c r="D97" s="60">
        <v>2286</v>
      </c>
      <c r="E97" s="60">
        <v>2286</v>
      </c>
      <c r="F97" s="60">
        <v>2286</v>
      </c>
      <c r="G97" s="52">
        <f t="shared" si="2"/>
        <v>1</v>
      </c>
      <c r="H97" s="52">
        <f t="shared" si="3"/>
        <v>1</v>
      </c>
      <c r="I97" s="15"/>
    </row>
    <row r="98" spans="1:9" ht="53.25" customHeight="1">
      <c r="A98" s="53"/>
      <c r="B98" s="74" t="s">
        <v>404</v>
      </c>
      <c r="C98" s="75" t="s">
        <v>403</v>
      </c>
      <c r="D98" s="60">
        <v>2340.3</v>
      </c>
      <c r="E98" s="60">
        <v>2340.3</v>
      </c>
      <c r="F98" s="60">
        <v>0</v>
      </c>
      <c r="G98" s="52">
        <f t="shared" si="2"/>
        <v>0</v>
      </c>
      <c r="H98" s="52">
        <f t="shared" si="3"/>
        <v>0</v>
      </c>
      <c r="I98" s="15"/>
    </row>
    <row r="99" spans="1:9" ht="51" customHeight="1">
      <c r="A99" s="53"/>
      <c r="B99" s="74" t="s">
        <v>380</v>
      </c>
      <c r="C99" s="75" t="s">
        <v>379</v>
      </c>
      <c r="D99" s="60">
        <v>500</v>
      </c>
      <c r="E99" s="60">
        <v>500</v>
      </c>
      <c r="F99" s="60">
        <v>399</v>
      </c>
      <c r="G99" s="52">
        <f t="shared" si="2"/>
        <v>0.798</v>
      </c>
      <c r="H99" s="52">
        <f t="shared" si="3"/>
        <v>0.798</v>
      </c>
      <c r="I99" s="15"/>
    </row>
    <row r="100" spans="1:9" s="16" customFormat="1" ht="16.5" customHeight="1">
      <c r="A100" s="58"/>
      <c r="B100" s="59" t="s">
        <v>324</v>
      </c>
      <c r="C100" s="75" t="s">
        <v>325</v>
      </c>
      <c r="D100" s="60">
        <v>898.4</v>
      </c>
      <c r="E100" s="60">
        <v>140.3</v>
      </c>
      <c r="F100" s="60">
        <v>0</v>
      </c>
      <c r="G100" s="52">
        <f t="shared" si="2"/>
        <v>0</v>
      </c>
      <c r="H100" s="52">
        <f t="shared" si="3"/>
        <v>0</v>
      </c>
      <c r="I100" s="20"/>
    </row>
    <row r="101" spans="1:9" s="16" customFormat="1" ht="40.5" customHeight="1">
      <c r="A101" s="58"/>
      <c r="B101" s="59" t="s">
        <v>382</v>
      </c>
      <c r="C101" s="75" t="s">
        <v>381</v>
      </c>
      <c r="D101" s="60">
        <v>183.8</v>
      </c>
      <c r="E101" s="60">
        <v>183.8</v>
      </c>
      <c r="F101" s="60">
        <v>14.7</v>
      </c>
      <c r="G101" s="52">
        <f t="shared" si="2"/>
        <v>0.07997823721436342</v>
      </c>
      <c r="H101" s="52">
        <f t="shared" si="3"/>
        <v>0.07997823721436342</v>
      </c>
      <c r="I101" s="20"/>
    </row>
    <row r="102" spans="1:9" ht="22.5" customHeight="1">
      <c r="A102" s="53" t="s">
        <v>43</v>
      </c>
      <c r="B102" s="46" t="s">
        <v>44</v>
      </c>
      <c r="C102" s="53"/>
      <c r="D102" s="49">
        <f>D103+D104+D106+D107+D105</f>
        <v>459123.5</v>
      </c>
      <c r="E102" s="49">
        <f>E103+E104+E106+E107+E105</f>
        <v>375317.8</v>
      </c>
      <c r="F102" s="49">
        <f>F103+F104+F106+F107+F105</f>
        <v>280545.39999999997</v>
      </c>
      <c r="G102" s="52">
        <f t="shared" si="2"/>
        <v>0.6110456119105208</v>
      </c>
      <c r="H102" s="52">
        <f t="shared" si="3"/>
        <v>0.7474875958454408</v>
      </c>
      <c r="I102" s="15"/>
    </row>
    <row r="103" spans="1:9" ht="20.25" customHeight="1">
      <c r="A103" s="48" t="s">
        <v>45</v>
      </c>
      <c r="B103" s="59" t="s">
        <v>138</v>
      </c>
      <c r="C103" s="58" t="s">
        <v>45</v>
      </c>
      <c r="D103" s="60">
        <v>127997</v>
      </c>
      <c r="E103" s="60">
        <v>99552.6</v>
      </c>
      <c r="F103" s="60">
        <v>77315.9</v>
      </c>
      <c r="G103" s="52">
        <f t="shared" si="2"/>
        <v>0.6040446260459229</v>
      </c>
      <c r="H103" s="52">
        <f aca="true" t="shared" si="5" ref="H103:H135">F103/E103</f>
        <v>0.7766336589903226</v>
      </c>
      <c r="I103" s="15"/>
    </row>
    <row r="104" spans="1:9" ht="20.25" customHeight="1">
      <c r="A104" s="48" t="s">
        <v>46</v>
      </c>
      <c r="B104" s="59" t="s">
        <v>139</v>
      </c>
      <c r="C104" s="58" t="s">
        <v>46</v>
      </c>
      <c r="D104" s="60">
        <v>279774.9</v>
      </c>
      <c r="E104" s="60">
        <v>230074.1</v>
      </c>
      <c r="F104" s="60">
        <v>168024.4</v>
      </c>
      <c r="G104" s="52">
        <f t="shared" si="2"/>
        <v>0.600569958205686</v>
      </c>
      <c r="H104" s="52">
        <f t="shared" si="5"/>
        <v>0.7303055841574518</v>
      </c>
      <c r="I104" s="15"/>
    </row>
    <row r="105" spans="1:9" ht="20.25" customHeight="1">
      <c r="A105" s="48" t="s">
        <v>326</v>
      </c>
      <c r="B105" s="59" t="s">
        <v>327</v>
      </c>
      <c r="C105" s="58" t="s">
        <v>326</v>
      </c>
      <c r="D105" s="60">
        <v>24262.8</v>
      </c>
      <c r="E105" s="60">
        <v>20753.2</v>
      </c>
      <c r="F105" s="60">
        <v>16850.8</v>
      </c>
      <c r="G105" s="52">
        <f t="shared" si="2"/>
        <v>0.6945117628633134</v>
      </c>
      <c r="H105" s="52">
        <f t="shared" si="5"/>
        <v>0.8119615288244704</v>
      </c>
      <c r="I105" s="15"/>
    </row>
    <row r="106" spans="1:9" ht="20.25" customHeight="1">
      <c r="A106" s="48" t="s">
        <v>47</v>
      </c>
      <c r="B106" s="59" t="s">
        <v>248</v>
      </c>
      <c r="C106" s="58" t="s">
        <v>47</v>
      </c>
      <c r="D106" s="60">
        <v>4920.5</v>
      </c>
      <c r="E106" s="60">
        <v>4847.3</v>
      </c>
      <c r="F106" s="60">
        <v>3299</v>
      </c>
      <c r="G106" s="52">
        <f t="shared" si="2"/>
        <v>0.6704603190732649</v>
      </c>
      <c r="H106" s="52">
        <f t="shared" si="5"/>
        <v>0.6805850679759866</v>
      </c>
      <c r="I106" s="15"/>
    </row>
    <row r="107" spans="1:9" ht="20.25" customHeight="1">
      <c r="A107" s="48" t="s">
        <v>49</v>
      </c>
      <c r="B107" s="59" t="s">
        <v>329</v>
      </c>
      <c r="C107" s="58" t="s">
        <v>49</v>
      </c>
      <c r="D107" s="60">
        <v>22168.3</v>
      </c>
      <c r="E107" s="60">
        <v>20090.6</v>
      </c>
      <c r="F107" s="60">
        <v>15055.3</v>
      </c>
      <c r="G107" s="52">
        <f t="shared" si="2"/>
        <v>0.679136424534132</v>
      </c>
      <c r="H107" s="52">
        <f t="shared" si="5"/>
        <v>0.7493703523040626</v>
      </c>
      <c r="I107" s="15"/>
    </row>
    <row r="108" spans="1:9" ht="20.25" customHeight="1">
      <c r="A108" s="53" t="s">
        <v>50</v>
      </c>
      <c r="B108" s="46" t="s">
        <v>141</v>
      </c>
      <c r="C108" s="53"/>
      <c r="D108" s="49">
        <f>D109++D110</f>
        <v>87432.2</v>
      </c>
      <c r="E108" s="49">
        <f>E109++E110</f>
        <v>71455.8</v>
      </c>
      <c r="F108" s="49">
        <f>F109++F110</f>
        <v>51519.1</v>
      </c>
      <c r="G108" s="52">
        <f t="shared" si="2"/>
        <v>0.589246295987062</v>
      </c>
      <c r="H108" s="52">
        <f t="shared" si="5"/>
        <v>0.7209925576370287</v>
      </c>
      <c r="I108" s="15"/>
    </row>
    <row r="109" spans="1:9" ht="20.25" customHeight="1">
      <c r="A109" s="48" t="s">
        <v>51</v>
      </c>
      <c r="B109" s="59" t="s">
        <v>52</v>
      </c>
      <c r="C109" s="58" t="s">
        <v>51</v>
      </c>
      <c r="D109" s="60">
        <v>75271.4</v>
      </c>
      <c r="E109" s="60">
        <v>63086.8</v>
      </c>
      <c r="F109" s="60">
        <v>47172.1</v>
      </c>
      <c r="G109" s="52">
        <f t="shared" si="2"/>
        <v>0.6266935383160138</v>
      </c>
      <c r="H109" s="52">
        <f t="shared" si="5"/>
        <v>0.7477332817641725</v>
      </c>
      <c r="I109" s="15"/>
    </row>
    <row r="110" spans="1:9" ht="20.25" customHeight="1">
      <c r="A110" s="48" t="s">
        <v>53</v>
      </c>
      <c r="B110" s="59" t="s">
        <v>414</v>
      </c>
      <c r="C110" s="58" t="s">
        <v>53</v>
      </c>
      <c r="D110" s="60">
        <v>12160.8</v>
      </c>
      <c r="E110" s="60">
        <v>8369</v>
      </c>
      <c r="F110" s="60">
        <v>4347</v>
      </c>
      <c r="G110" s="52">
        <f t="shared" si="2"/>
        <v>0.3574600355239787</v>
      </c>
      <c r="H110" s="52">
        <f t="shared" si="5"/>
        <v>0.519416895686462</v>
      </c>
      <c r="I110" s="15"/>
    </row>
    <row r="111" spans="1:9" ht="20.25" customHeight="1">
      <c r="A111" s="76" t="s">
        <v>54</v>
      </c>
      <c r="B111" s="77" t="s">
        <v>55</v>
      </c>
      <c r="C111" s="76"/>
      <c r="D111" s="49">
        <f>D112+D114+D117+D118+D121+D119+D120+D113+D115+D116</f>
        <v>21130.300000000003</v>
      </c>
      <c r="E111" s="49">
        <f>E112+E114+E117+E118+E121+E119+E120+E113+E115+E116</f>
        <v>16362.2</v>
      </c>
      <c r="F111" s="49">
        <f>F112+F114+F117+F118+F121+F119+F120+F113+F115+F116</f>
        <v>12124.3</v>
      </c>
      <c r="G111" s="52">
        <f t="shared" si="2"/>
        <v>0.5737874048167796</v>
      </c>
      <c r="H111" s="52">
        <f t="shared" si="5"/>
        <v>0.7409944872938846</v>
      </c>
      <c r="I111" s="15"/>
    </row>
    <row r="112" spans="1:9" ht="30" customHeight="1">
      <c r="A112" s="65" t="s">
        <v>56</v>
      </c>
      <c r="B112" s="78" t="s">
        <v>192</v>
      </c>
      <c r="C112" s="65" t="s">
        <v>56</v>
      </c>
      <c r="D112" s="51">
        <v>1100</v>
      </c>
      <c r="E112" s="51">
        <v>898.1</v>
      </c>
      <c r="F112" s="51">
        <v>896.8</v>
      </c>
      <c r="G112" s="52">
        <f t="shared" si="2"/>
        <v>0.8152727272727273</v>
      </c>
      <c r="H112" s="52">
        <f t="shared" si="5"/>
        <v>0.9985524997216345</v>
      </c>
      <c r="I112" s="15"/>
    </row>
    <row r="113" spans="1:9" ht="44.25" customHeight="1">
      <c r="A113" s="65" t="s">
        <v>57</v>
      </c>
      <c r="B113" s="78" t="s">
        <v>328</v>
      </c>
      <c r="C113" s="65" t="s">
        <v>57</v>
      </c>
      <c r="D113" s="51">
        <v>16407.4</v>
      </c>
      <c r="E113" s="51">
        <v>12036.7</v>
      </c>
      <c r="F113" s="51">
        <v>7835</v>
      </c>
      <c r="G113" s="52">
        <f t="shared" si="2"/>
        <v>0.47752843229274594</v>
      </c>
      <c r="H113" s="52">
        <f t="shared" si="5"/>
        <v>0.6509259182334028</v>
      </c>
      <c r="I113" s="15"/>
    </row>
    <row r="114" spans="1:9" ht="36" customHeight="1" hidden="1">
      <c r="A114" s="65" t="s">
        <v>57</v>
      </c>
      <c r="B114" s="78" t="s">
        <v>163</v>
      </c>
      <c r="C114" s="65" t="s">
        <v>193</v>
      </c>
      <c r="D114" s="51">
        <v>0</v>
      </c>
      <c r="E114" s="51">
        <v>0</v>
      </c>
      <c r="F114" s="51">
        <v>0</v>
      </c>
      <c r="G114" s="52" t="e">
        <f t="shared" si="2"/>
        <v>#DIV/0!</v>
      </c>
      <c r="H114" s="52" t="e">
        <f t="shared" si="5"/>
        <v>#DIV/0!</v>
      </c>
      <c r="I114" s="15"/>
    </row>
    <row r="115" spans="1:9" ht="36" customHeight="1" hidden="1">
      <c r="A115" s="65" t="s">
        <v>57</v>
      </c>
      <c r="B115" s="78" t="s">
        <v>230</v>
      </c>
      <c r="C115" s="65" t="s">
        <v>244</v>
      </c>
      <c r="D115" s="51">
        <v>0</v>
      </c>
      <c r="E115" s="51">
        <v>0</v>
      </c>
      <c r="F115" s="51">
        <v>0</v>
      </c>
      <c r="G115" s="52" t="e">
        <f t="shared" si="2"/>
        <v>#DIV/0!</v>
      </c>
      <c r="H115" s="52" t="e">
        <f t="shared" si="5"/>
        <v>#DIV/0!</v>
      </c>
      <c r="I115" s="15"/>
    </row>
    <row r="116" spans="1:9" ht="45" customHeight="1" hidden="1">
      <c r="A116" s="65" t="s">
        <v>57</v>
      </c>
      <c r="B116" s="78" t="s">
        <v>239</v>
      </c>
      <c r="C116" s="65" t="s">
        <v>238</v>
      </c>
      <c r="D116" s="51">
        <v>0</v>
      </c>
      <c r="E116" s="51">
        <v>0</v>
      </c>
      <c r="F116" s="51">
        <v>0</v>
      </c>
      <c r="G116" s="52" t="e">
        <f t="shared" si="2"/>
        <v>#DIV/0!</v>
      </c>
      <c r="H116" s="52" t="e">
        <f t="shared" si="5"/>
        <v>#DIV/0!</v>
      </c>
      <c r="I116" s="15"/>
    </row>
    <row r="117" spans="1:9" s="26" customFormat="1" ht="22.5" customHeight="1" hidden="1">
      <c r="A117" s="48" t="s">
        <v>57</v>
      </c>
      <c r="B117" s="47" t="s">
        <v>228</v>
      </c>
      <c r="C117" s="48" t="s">
        <v>229</v>
      </c>
      <c r="D117" s="51">
        <v>0</v>
      </c>
      <c r="E117" s="51">
        <v>0</v>
      </c>
      <c r="F117" s="51">
        <v>0</v>
      </c>
      <c r="G117" s="52" t="e">
        <f t="shared" si="2"/>
        <v>#DIV/0!</v>
      </c>
      <c r="H117" s="52" t="e">
        <f t="shared" si="5"/>
        <v>#DIV/0!</v>
      </c>
      <c r="I117" s="15"/>
    </row>
    <row r="118" spans="1:9" s="26" customFormat="1" ht="35.25" customHeight="1" hidden="1">
      <c r="A118" s="48" t="s">
        <v>57</v>
      </c>
      <c r="B118" s="47" t="s">
        <v>165</v>
      </c>
      <c r="C118" s="48" t="s">
        <v>166</v>
      </c>
      <c r="D118" s="51">
        <v>0</v>
      </c>
      <c r="E118" s="51">
        <v>0</v>
      </c>
      <c r="F118" s="51">
        <v>0</v>
      </c>
      <c r="G118" s="52" t="e">
        <f aca="true" t="shared" si="6" ref="G118:G135">F118/D118</f>
        <v>#DIV/0!</v>
      </c>
      <c r="H118" s="52" t="e">
        <f t="shared" si="5"/>
        <v>#DIV/0!</v>
      </c>
      <c r="I118" s="15"/>
    </row>
    <row r="119" spans="1:9" s="26" customFormat="1" ht="30.75" customHeight="1" hidden="1">
      <c r="A119" s="48" t="s">
        <v>57</v>
      </c>
      <c r="B119" s="47" t="s">
        <v>230</v>
      </c>
      <c r="C119" s="48" t="s">
        <v>231</v>
      </c>
      <c r="D119" s="51">
        <v>0</v>
      </c>
      <c r="E119" s="51">
        <v>0</v>
      </c>
      <c r="F119" s="51">
        <v>0</v>
      </c>
      <c r="G119" s="52" t="e">
        <f t="shared" si="6"/>
        <v>#DIV/0!</v>
      </c>
      <c r="H119" s="52" t="e">
        <f t="shared" si="5"/>
        <v>#DIV/0!</v>
      </c>
      <c r="I119" s="15"/>
    </row>
    <row r="120" spans="1:9" s="26" customFormat="1" ht="44.25" customHeight="1" hidden="1">
      <c r="A120" s="48" t="s">
        <v>57</v>
      </c>
      <c r="B120" s="47" t="s">
        <v>233</v>
      </c>
      <c r="C120" s="48" t="s">
        <v>232</v>
      </c>
      <c r="D120" s="51">
        <v>0</v>
      </c>
      <c r="E120" s="51">
        <v>0</v>
      </c>
      <c r="F120" s="51">
        <v>0</v>
      </c>
      <c r="G120" s="52" t="e">
        <f t="shared" si="6"/>
        <v>#DIV/0!</v>
      </c>
      <c r="H120" s="52" t="e">
        <f t="shared" si="5"/>
        <v>#DIV/0!</v>
      </c>
      <c r="I120" s="15"/>
    </row>
    <row r="121" spans="1:9" ht="36" customHeight="1">
      <c r="A121" s="48" t="s">
        <v>58</v>
      </c>
      <c r="B121" s="47" t="s">
        <v>290</v>
      </c>
      <c r="C121" s="48" t="s">
        <v>289</v>
      </c>
      <c r="D121" s="51">
        <v>3622.9</v>
      </c>
      <c r="E121" s="51">
        <v>3427.4</v>
      </c>
      <c r="F121" s="51">
        <v>3392.5</v>
      </c>
      <c r="G121" s="52">
        <f t="shared" si="6"/>
        <v>0.9364045378012089</v>
      </c>
      <c r="H121" s="52">
        <f t="shared" si="5"/>
        <v>0.9898173542627065</v>
      </c>
      <c r="I121" s="15"/>
    </row>
    <row r="122" spans="1:9" ht="26.25" customHeight="1">
      <c r="A122" s="53" t="s">
        <v>59</v>
      </c>
      <c r="B122" s="46" t="s">
        <v>121</v>
      </c>
      <c r="C122" s="53"/>
      <c r="D122" s="49">
        <f>D123+D124</f>
        <v>596.1</v>
      </c>
      <c r="E122" s="49">
        <f>E123+E124</f>
        <v>477.8</v>
      </c>
      <c r="F122" s="49">
        <f>F123+F124</f>
        <v>464.5</v>
      </c>
      <c r="G122" s="52">
        <f t="shared" si="6"/>
        <v>0.7792316725381647</v>
      </c>
      <c r="H122" s="52">
        <f t="shared" si="5"/>
        <v>0.9721640853913771</v>
      </c>
      <c r="I122" s="15"/>
    </row>
    <row r="123" spans="1:9" ht="23.25" customHeight="1" hidden="1">
      <c r="A123" s="48" t="s">
        <v>60</v>
      </c>
      <c r="B123" s="47" t="s">
        <v>122</v>
      </c>
      <c r="C123" s="48" t="s">
        <v>60</v>
      </c>
      <c r="D123" s="51">
        <v>0</v>
      </c>
      <c r="E123" s="51">
        <v>0</v>
      </c>
      <c r="F123" s="51">
        <v>0</v>
      </c>
      <c r="G123" s="52" t="e">
        <f t="shared" si="6"/>
        <v>#DIV/0!</v>
      </c>
      <c r="H123" s="52" t="e">
        <f t="shared" si="5"/>
        <v>#DIV/0!</v>
      </c>
      <c r="I123" s="15"/>
    </row>
    <row r="124" spans="1:9" ht="26.25" customHeight="1">
      <c r="A124" s="48" t="s">
        <v>123</v>
      </c>
      <c r="B124" s="47" t="s">
        <v>124</v>
      </c>
      <c r="C124" s="48" t="s">
        <v>123</v>
      </c>
      <c r="D124" s="51">
        <v>596.1</v>
      </c>
      <c r="E124" s="51">
        <v>477.8</v>
      </c>
      <c r="F124" s="51">
        <v>464.5</v>
      </c>
      <c r="G124" s="52">
        <f t="shared" si="6"/>
        <v>0.7792316725381647</v>
      </c>
      <c r="H124" s="52">
        <f t="shared" si="5"/>
        <v>0.9721640853913771</v>
      </c>
      <c r="I124" s="15"/>
    </row>
    <row r="125" spans="1:9" ht="26.25" customHeight="1" hidden="1">
      <c r="A125" s="48"/>
      <c r="B125" s="59" t="s">
        <v>36</v>
      </c>
      <c r="C125" s="48"/>
      <c r="D125" s="51">
        <v>0</v>
      </c>
      <c r="E125" s="51">
        <v>0</v>
      </c>
      <c r="F125" s="51">
        <v>0</v>
      </c>
      <c r="G125" s="52" t="e">
        <f t="shared" si="6"/>
        <v>#DIV/0!</v>
      </c>
      <c r="H125" s="52" t="e">
        <f t="shared" si="5"/>
        <v>#DIV/0!</v>
      </c>
      <c r="I125" s="15"/>
    </row>
    <row r="126" spans="1:9" ht="27" customHeight="1">
      <c r="A126" s="53" t="s">
        <v>125</v>
      </c>
      <c r="B126" s="46" t="s">
        <v>126</v>
      </c>
      <c r="C126" s="53"/>
      <c r="D126" s="49">
        <f>D127</f>
        <v>332</v>
      </c>
      <c r="E126" s="49">
        <f>E127</f>
        <v>320</v>
      </c>
      <c r="F126" s="49">
        <f>F127</f>
        <v>305.8</v>
      </c>
      <c r="G126" s="52">
        <f t="shared" si="6"/>
        <v>0.9210843373493977</v>
      </c>
      <c r="H126" s="52">
        <f t="shared" si="5"/>
        <v>0.9556250000000001</v>
      </c>
      <c r="I126" s="15"/>
    </row>
    <row r="127" spans="1:9" ht="17.25" customHeight="1">
      <c r="A127" s="48" t="s">
        <v>127</v>
      </c>
      <c r="B127" s="47" t="s">
        <v>128</v>
      </c>
      <c r="C127" s="48" t="s">
        <v>127</v>
      </c>
      <c r="D127" s="51">
        <v>332</v>
      </c>
      <c r="E127" s="51">
        <v>320</v>
      </c>
      <c r="F127" s="51">
        <v>305.8</v>
      </c>
      <c r="G127" s="52">
        <f t="shared" si="6"/>
        <v>0.9210843373493977</v>
      </c>
      <c r="H127" s="52">
        <f t="shared" si="5"/>
        <v>0.9556250000000001</v>
      </c>
      <c r="I127" s="15"/>
    </row>
    <row r="128" spans="1:9" ht="39.75" customHeight="1">
      <c r="A128" s="53" t="s">
        <v>129</v>
      </c>
      <c r="B128" s="46" t="s">
        <v>130</v>
      </c>
      <c r="C128" s="53"/>
      <c r="D128" s="49">
        <f>D129</f>
        <v>2570</v>
      </c>
      <c r="E128" s="49">
        <f>E129</f>
        <v>1850</v>
      </c>
      <c r="F128" s="49">
        <f>F129</f>
        <v>354.7</v>
      </c>
      <c r="G128" s="52">
        <f t="shared" si="6"/>
        <v>0.13801556420233463</v>
      </c>
      <c r="H128" s="52">
        <f t="shared" si="5"/>
        <v>0.19172972972972974</v>
      </c>
      <c r="I128" s="15"/>
    </row>
    <row r="129" spans="1:9" ht="30.75" customHeight="1">
      <c r="A129" s="48" t="s">
        <v>132</v>
      </c>
      <c r="B129" s="47" t="s">
        <v>167</v>
      </c>
      <c r="C129" s="48" t="s">
        <v>132</v>
      </c>
      <c r="D129" s="51">
        <v>2570</v>
      </c>
      <c r="E129" s="51">
        <v>1850</v>
      </c>
      <c r="F129" s="51">
        <v>354.7</v>
      </c>
      <c r="G129" s="52">
        <f t="shared" si="6"/>
        <v>0.13801556420233463</v>
      </c>
      <c r="H129" s="52">
        <f t="shared" si="5"/>
        <v>0.19172972972972974</v>
      </c>
      <c r="I129" s="15"/>
    </row>
    <row r="130" spans="1:9" ht="26.25" customHeight="1">
      <c r="A130" s="53" t="s">
        <v>133</v>
      </c>
      <c r="B130" s="46" t="s">
        <v>136</v>
      </c>
      <c r="C130" s="53"/>
      <c r="D130" s="49">
        <f>D131+D133+D132</f>
        <v>2365.1</v>
      </c>
      <c r="E130" s="49">
        <f>E131+E133+E132</f>
        <v>1685.1</v>
      </c>
      <c r="F130" s="49">
        <f>F131+F133+F132</f>
        <v>1309</v>
      </c>
      <c r="G130" s="52">
        <f t="shared" si="6"/>
        <v>0.5534649697687202</v>
      </c>
      <c r="H130" s="52">
        <f t="shared" si="5"/>
        <v>0.7768084980119875</v>
      </c>
      <c r="I130" s="15"/>
    </row>
    <row r="131" spans="1:9" ht="66" customHeight="1">
      <c r="A131" s="48" t="s">
        <v>134</v>
      </c>
      <c r="B131" s="47" t="s">
        <v>291</v>
      </c>
      <c r="C131" s="48" t="s">
        <v>292</v>
      </c>
      <c r="D131" s="51">
        <v>2365.1</v>
      </c>
      <c r="E131" s="51">
        <v>1685.1</v>
      </c>
      <c r="F131" s="51">
        <v>1309</v>
      </c>
      <c r="G131" s="52">
        <f t="shared" si="6"/>
        <v>0.5534649697687202</v>
      </c>
      <c r="H131" s="52">
        <f t="shared" si="5"/>
        <v>0.7768084980119875</v>
      </c>
      <c r="I131" s="15"/>
    </row>
    <row r="132" spans="1:9" ht="36" customHeight="1" hidden="1">
      <c r="A132" s="48" t="s">
        <v>134</v>
      </c>
      <c r="B132" s="47" t="s">
        <v>293</v>
      </c>
      <c r="C132" s="48" t="s">
        <v>294</v>
      </c>
      <c r="D132" s="51">
        <v>0</v>
      </c>
      <c r="E132" s="51">
        <v>0</v>
      </c>
      <c r="F132" s="51">
        <v>0</v>
      </c>
      <c r="G132" s="52" t="e">
        <f t="shared" si="6"/>
        <v>#DIV/0!</v>
      </c>
      <c r="H132" s="52" t="e">
        <f t="shared" si="5"/>
        <v>#DIV/0!</v>
      </c>
      <c r="I132" s="15"/>
    </row>
    <row r="133" spans="1:9" ht="30.75" customHeight="1" hidden="1">
      <c r="A133" s="48" t="s">
        <v>135</v>
      </c>
      <c r="B133" s="47" t="s">
        <v>194</v>
      </c>
      <c r="C133" s="48" t="s">
        <v>295</v>
      </c>
      <c r="D133" s="51">
        <v>0</v>
      </c>
      <c r="E133" s="51">
        <v>0</v>
      </c>
      <c r="F133" s="51">
        <v>0</v>
      </c>
      <c r="G133" s="52" t="e">
        <f t="shared" si="6"/>
        <v>#DIV/0!</v>
      </c>
      <c r="H133" s="52" t="e">
        <f t="shared" si="5"/>
        <v>#DIV/0!</v>
      </c>
      <c r="I133" s="15"/>
    </row>
    <row r="134" spans="1:9" ht="26.25" customHeight="1">
      <c r="A134" s="76"/>
      <c r="B134" s="77" t="s">
        <v>62</v>
      </c>
      <c r="C134" s="76"/>
      <c r="D134" s="49">
        <f>D38+D54+D60+D88+D102+D108+D111+D122+D126+D128+D130</f>
        <v>674843.2</v>
      </c>
      <c r="E134" s="49">
        <f>E38+E54+E60+E88+E102+E108+E111+E122+E126+E128+E130</f>
        <v>551229.9</v>
      </c>
      <c r="F134" s="49">
        <f>F38+F54+F60+F88+F102+F108+F111+F122+F126+F128+F130</f>
        <v>388964.1999999999</v>
      </c>
      <c r="G134" s="52">
        <f t="shared" si="6"/>
        <v>0.5763771495363662</v>
      </c>
      <c r="H134" s="52">
        <f t="shared" si="5"/>
        <v>0.7056297200133735</v>
      </c>
      <c r="I134" s="15"/>
    </row>
    <row r="135" spans="1:9" ht="19.5" customHeight="1">
      <c r="A135" s="45"/>
      <c r="B135" s="47" t="s">
        <v>77</v>
      </c>
      <c r="C135" s="48"/>
      <c r="D135" s="79">
        <f>D130</f>
        <v>2365.1</v>
      </c>
      <c r="E135" s="79">
        <f>E130</f>
        <v>1685.1</v>
      </c>
      <c r="F135" s="79">
        <f>F130</f>
        <v>1309</v>
      </c>
      <c r="G135" s="52">
        <f t="shared" si="6"/>
        <v>0.5534649697687202</v>
      </c>
      <c r="H135" s="52">
        <f t="shared" si="5"/>
        <v>0.7768084980119875</v>
      </c>
      <c r="I135" s="15"/>
    </row>
    <row r="136" spans="4:7" ht="18">
      <c r="D136" s="82"/>
      <c r="E136" s="82"/>
      <c r="F136" s="82"/>
      <c r="G136" s="82"/>
    </row>
    <row r="137" spans="4:7" ht="18">
      <c r="D137" s="82"/>
      <c r="E137" s="82"/>
      <c r="F137" s="82"/>
      <c r="G137" s="82"/>
    </row>
    <row r="138" spans="2:7" ht="18">
      <c r="B138" s="84" t="s">
        <v>426</v>
      </c>
      <c r="C138" s="85"/>
      <c r="D138" s="82"/>
      <c r="E138" s="82"/>
      <c r="F138" s="82">
        <v>3010.2</v>
      </c>
      <c r="G138" s="82"/>
    </row>
    <row r="139" spans="2:7" ht="18">
      <c r="B139" s="84"/>
      <c r="C139" s="85"/>
      <c r="D139" s="82"/>
      <c r="E139" s="82"/>
      <c r="F139" s="82"/>
      <c r="G139" s="82"/>
    </row>
    <row r="140" spans="2:7" ht="18" hidden="1">
      <c r="B140" s="84" t="s">
        <v>78</v>
      </c>
      <c r="C140" s="85"/>
      <c r="D140" s="82"/>
      <c r="E140" s="82"/>
      <c r="F140" s="82"/>
      <c r="G140" s="82"/>
    </row>
    <row r="141" spans="2:9" ht="18.75" hidden="1">
      <c r="B141" s="84" t="s">
        <v>79</v>
      </c>
      <c r="C141" s="85"/>
      <c r="D141" s="82"/>
      <c r="E141" s="82"/>
      <c r="F141" s="82"/>
      <c r="G141" s="82"/>
      <c r="H141" s="86"/>
      <c r="I141" s="6"/>
    </row>
    <row r="142" spans="2:7" ht="18" hidden="1">
      <c r="B142" s="84"/>
      <c r="C142" s="85"/>
      <c r="D142" s="82"/>
      <c r="E142" s="82"/>
      <c r="F142" s="82"/>
      <c r="G142" s="82"/>
    </row>
    <row r="143" spans="2:7" ht="18" hidden="1">
      <c r="B143" s="84" t="s">
        <v>80</v>
      </c>
      <c r="C143" s="85"/>
      <c r="D143" s="82"/>
      <c r="E143" s="82"/>
      <c r="F143" s="82"/>
      <c r="G143" s="82"/>
    </row>
    <row r="144" spans="2:9" ht="18.75" hidden="1">
      <c r="B144" s="84" t="s">
        <v>81</v>
      </c>
      <c r="C144" s="85"/>
      <c r="D144" s="82"/>
      <c r="E144" s="82"/>
      <c r="F144" s="82">
        <v>0</v>
      </c>
      <c r="G144" s="82"/>
      <c r="H144" s="86"/>
      <c r="I144" s="6"/>
    </row>
    <row r="145" spans="2:7" ht="18" hidden="1">
      <c r="B145" s="84"/>
      <c r="C145" s="85"/>
      <c r="D145" s="82"/>
      <c r="E145" s="82"/>
      <c r="F145" s="82"/>
      <c r="G145" s="82"/>
    </row>
    <row r="146" spans="2:7" ht="18" hidden="1">
      <c r="B146" s="84" t="s">
        <v>82</v>
      </c>
      <c r="C146" s="85"/>
      <c r="D146" s="82"/>
      <c r="E146" s="82"/>
      <c r="F146" s="82"/>
      <c r="G146" s="82"/>
    </row>
    <row r="147" spans="2:9" ht="18.75" hidden="1">
      <c r="B147" s="84" t="s">
        <v>83</v>
      </c>
      <c r="C147" s="85"/>
      <c r="D147" s="82"/>
      <c r="E147" s="82"/>
      <c r="F147" s="82"/>
      <c r="G147" s="82"/>
      <c r="H147" s="87"/>
      <c r="I147" s="3"/>
    </row>
    <row r="148" spans="2:7" ht="18" hidden="1">
      <c r="B148" s="84"/>
      <c r="C148" s="85"/>
      <c r="D148" s="82"/>
      <c r="E148" s="82"/>
      <c r="F148" s="82"/>
      <c r="G148" s="82"/>
    </row>
    <row r="149" spans="2:7" ht="18">
      <c r="B149" s="85" t="s">
        <v>425</v>
      </c>
      <c r="C149" s="85"/>
      <c r="D149" s="82"/>
      <c r="E149" s="82"/>
      <c r="F149" s="82"/>
      <c r="G149" s="82"/>
    </row>
    <row r="150" spans="2:9" ht="18.75">
      <c r="B150" s="84" t="s">
        <v>85</v>
      </c>
      <c r="C150" s="85"/>
      <c r="D150" s="82"/>
      <c r="E150" s="82"/>
      <c r="F150" s="82">
        <v>7000</v>
      </c>
      <c r="G150" s="82"/>
      <c r="H150" s="88"/>
      <c r="I150" s="3"/>
    </row>
    <row r="151" spans="2:7" ht="18">
      <c r="B151" s="84"/>
      <c r="C151" s="85"/>
      <c r="D151" s="82"/>
      <c r="E151" s="82"/>
      <c r="F151" s="82"/>
      <c r="G151" s="82"/>
    </row>
    <row r="152" spans="2:7" ht="18">
      <c r="B152" s="84"/>
      <c r="C152" s="85"/>
      <c r="D152" s="82"/>
      <c r="E152" s="82"/>
      <c r="F152" s="82"/>
      <c r="G152" s="82"/>
    </row>
    <row r="153" spans="2:9" ht="18.75">
      <c r="B153" s="84" t="s">
        <v>86</v>
      </c>
      <c r="C153" s="85"/>
      <c r="D153" s="82"/>
      <c r="E153" s="82"/>
      <c r="F153" s="82">
        <f>F138+F33+F141+F144-F134-F147-F150</f>
        <v>1236.5000000001164</v>
      </c>
      <c r="G153" s="82"/>
      <c r="H153" s="89"/>
      <c r="I153" s="9"/>
    </row>
    <row r="154" spans="4:7" ht="18">
      <c r="D154" s="82"/>
      <c r="E154" s="82"/>
      <c r="F154" s="82"/>
      <c r="G154" s="82"/>
    </row>
    <row r="155" spans="4:7" ht="18">
      <c r="D155" s="82"/>
      <c r="E155" s="82"/>
      <c r="F155" s="82"/>
      <c r="G155" s="82"/>
    </row>
    <row r="156" spans="2:7" ht="18">
      <c r="B156" s="84" t="s">
        <v>87</v>
      </c>
      <c r="C156" s="85"/>
      <c r="D156" s="82"/>
      <c r="E156" s="82"/>
      <c r="F156" s="82"/>
      <c r="G156" s="82"/>
    </row>
    <row r="157" spans="2:7" ht="18">
      <c r="B157" s="84" t="s">
        <v>88</v>
      </c>
      <c r="C157" s="85"/>
      <c r="D157" s="82"/>
      <c r="E157" s="82"/>
      <c r="F157" s="82"/>
      <c r="G157" s="82"/>
    </row>
    <row r="158" spans="2:7" ht="18">
      <c r="B158" s="84" t="s">
        <v>89</v>
      </c>
      <c r="C158" s="85"/>
      <c r="D158" s="82"/>
      <c r="E158" s="82"/>
      <c r="F158" s="82"/>
      <c r="G158" s="82"/>
    </row>
  </sheetData>
  <sheetProtection/>
  <mergeCells count="21">
    <mergeCell ref="L40:N41"/>
    <mergeCell ref="F36:F37"/>
    <mergeCell ref="J40:K40"/>
    <mergeCell ref="H2:H3"/>
    <mergeCell ref="J41:K41"/>
    <mergeCell ref="G36:G37"/>
    <mergeCell ref="E36:E37"/>
    <mergeCell ref="A35:H35"/>
    <mergeCell ref="G2:G3"/>
    <mergeCell ref="D2:D3"/>
    <mergeCell ref="A2:A3"/>
    <mergeCell ref="B2:B3"/>
    <mergeCell ref="F2:F3"/>
    <mergeCell ref="C36:C37"/>
    <mergeCell ref="E2:E3"/>
    <mergeCell ref="C2:C3"/>
    <mergeCell ref="A1:H1"/>
    <mergeCell ref="A36:A37"/>
    <mergeCell ref="H36:H37"/>
    <mergeCell ref="B36:B37"/>
    <mergeCell ref="D36:D37"/>
  </mergeCells>
  <printOptions/>
  <pageMargins left="0.15748031496062992" right="0.2362204724409449" top="0.5511811023622047" bottom="0.5905511811023623" header="0" footer="0"/>
  <pageSetup fitToHeight="5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24"/>
  <sheetViews>
    <sheetView zoomScale="85" zoomScaleNormal="85" zoomScalePageLayoutView="0" workbookViewId="0" topLeftCell="A23">
      <selection activeCell="H33" sqref="H33:H100"/>
    </sheetView>
  </sheetViews>
  <sheetFormatPr defaultColWidth="9.140625" defaultRowHeight="12.75"/>
  <cols>
    <col min="1" max="1" width="6.7109375" style="80" customWidth="1"/>
    <col min="2" max="2" width="45.8515625" style="80" customWidth="1"/>
    <col min="3" max="3" width="15.421875" style="81" hidden="1" customWidth="1"/>
    <col min="4" max="4" width="14.421875" style="83" customWidth="1"/>
    <col min="5" max="5" width="14.8515625" style="83" customWidth="1"/>
    <col min="6" max="6" width="13.57421875" style="83" customWidth="1"/>
    <col min="7" max="7" width="11.57421875" style="83" customWidth="1"/>
    <col min="8" max="8" width="11.8515625" style="83" customWidth="1"/>
    <col min="9" max="9" width="12.28125" style="30" customWidth="1"/>
    <col min="10" max="16384" width="9.140625" style="1" customWidth="1"/>
  </cols>
  <sheetData>
    <row r="1" spans="1:9" s="8" customFormat="1" ht="64.5" customHeight="1">
      <c r="A1" s="171" t="s">
        <v>428</v>
      </c>
      <c r="B1" s="171"/>
      <c r="C1" s="171"/>
      <c r="D1" s="171"/>
      <c r="E1" s="171"/>
      <c r="F1" s="171"/>
      <c r="G1" s="171"/>
      <c r="H1" s="171"/>
      <c r="I1" s="32"/>
    </row>
    <row r="2" spans="1:8" ht="12.75" customHeight="1">
      <c r="A2" s="45"/>
      <c r="B2" s="165" t="s">
        <v>2</v>
      </c>
      <c r="C2" s="53"/>
      <c r="D2" s="166" t="s">
        <v>3</v>
      </c>
      <c r="E2" s="169" t="s">
        <v>436</v>
      </c>
      <c r="F2" s="166" t="s">
        <v>4</v>
      </c>
      <c r="G2" s="169" t="s">
        <v>400</v>
      </c>
      <c r="H2" s="169" t="s">
        <v>437</v>
      </c>
    </row>
    <row r="3" spans="1:8" ht="27.75" customHeight="1">
      <c r="A3" s="45"/>
      <c r="B3" s="165"/>
      <c r="C3" s="53"/>
      <c r="D3" s="166"/>
      <c r="E3" s="170"/>
      <c r="F3" s="166"/>
      <c r="G3" s="170"/>
      <c r="H3" s="170"/>
    </row>
    <row r="4" spans="1:8" ht="18.75">
      <c r="A4" s="45"/>
      <c r="B4" s="47" t="s">
        <v>76</v>
      </c>
      <c r="C4" s="48"/>
      <c r="D4" s="49">
        <f>D5+D6+D7+D8+D9+D10+D11+D12+D13+D15+D16+D17+D18+D19+D20+D14</f>
        <v>68347.1</v>
      </c>
      <c r="E4" s="49">
        <f>E5+E6+E7+E8+E9+E10+E11+E12+E13+E15+E16+E17+E18+E19+E20+E14</f>
        <v>44040</v>
      </c>
      <c r="F4" s="49">
        <f>F5+F6+F7+F8+F9+F10+F11+F12+F13+F15+F16+F17+F18+F19+F20+F14</f>
        <v>35946.100000000006</v>
      </c>
      <c r="G4" s="50">
        <f aca="true" t="shared" si="0" ref="G4:G29">F4/D4</f>
        <v>0.5259345312383408</v>
      </c>
      <c r="H4" s="50">
        <f>F4/E4</f>
        <v>0.8162148047229792</v>
      </c>
    </row>
    <row r="5" spans="1:8" ht="18.75">
      <c r="A5" s="45"/>
      <c r="B5" s="47" t="s">
        <v>5</v>
      </c>
      <c r="C5" s="48"/>
      <c r="D5" s="51">
        <v>38990</v>
      </c>
      <c r="E5" s="51">
        <v>28600</v>
      </c>
      <c r="F5" s="51">
        <v>22066.8</v>
      </c>
      <c r="G5" s="50">
        <f t="shared" si="0"/>
        <v>0.5659605026929981</v>
      </c>
      <c r="H5" s="50">
        <f aca="true" t="shared" si="1" ref="H5:H28">F5/E5</f>
        <v>0.7715664335664335</v>
      </c>
    </row>
    <row r="6" spans="1:8" ht="18.75">
      <c r="A6" s="45"/>
      <c r="B6" s="47" t="s">
        <v>220</v>
      </c>
      <c r="C6" s="48"/>
      <c r="D6" s="51">
        <v>5081.1</v>
      </c>
      <c r="E6" s="51">
        <v>3660</v>
      </c>
      <c r="F6" s="51">
        <v>2872.9</v>
      </c>
      <c r="G6" s="50">
        <f t="shared" si="0"/>
        <v>0.5654090649662474</v>
      </c>
      <c r="H6" s="50">
        <f t="shared" si="1"/>
        <v>0.7849453551912569</v>
      </c>
    </row>
    <row r="7" spans="1:8" ht="18.75">
      <c r="A7" s="45"/>
      <c r="B7" s="47" t="s">
        <v>7</v>
      </c>
      <c r="C7" s="48"/>
      <c r="D7" s="51">
        <v>503</v>
      </c>
      <c r="E7" s="51">
        <v>400</v>
      </c>
      <c r="F7" s="51">
        <v>703.6</v>
      </c>
      <c r="G7" s="50">
        <f t="shared" si="0"/>
        <v>1.3988071570576541</v>
      </c>
      <c r="H7" s="50">
        <f t="shared" si="1"/>
        <v>1.7590000000000001</v>
      </c>
    </row>
    <row r="8" spans="1:8" ht="18.75">
      <c r="A8" s="45"/>
      <c r="B8" s="47" t="s">
        <v>8</v>
      </c>
      <c r="C8" s="48"/>
      <c r="D8" s="51">
        <v>7880</v>
      </c>
      <c r="E8" s="51">
        <v>1900</v>
      </c>
      <c r="F8" s="51">
        <v>1130.9</v>
      </c>
      <c r="G8" s="50">
        <f t="shared" si="0"/>
        <v>0.14351522842639594</v>
      </c>
      <c r="H8" s="50">
        <f t="shared" si="1"/>
        <v>0.5952105263157895</v>
      </c>
    </row>
    <row r="9" spans="1:8" ht="18.75">
      <c r="A9" s="45"/>
      <c r="B9" s="47" t="s">
        <v>9</v>
      </c>
      <c r="C9" s="48"/>
      <c r="D9" s="51">
        <v>11423</v>
      </c>
      <c r="E9" s="51">
        <v>6250</v>
      </c>
      <c r="F9" s="51">
        <v>5814.2</v>
      </c>
      <c r="G9" s="50">
        <f t="shared" si="0"/>
        <v>0.5089906329335551</v>
      </c>
      <c r="H9" s="50">
        <f t="shared" si="1"/>
        <v>0.930272</v>
      </c>
    </row>
    <row r="10" spans="1:8" ht="18.75" hidden="1">
      <c r="A10" s="45"/>
      <c r="B10" s="47" t="s">
        <v>100</v>
      </c>
      <c r="C10" s="48"/>
      <c r="D10" s="51">
        <v>0</v>
      </c>
      <c r="E10" s="51">
        <v>0</v>
      </c>
      <c r="F10" s="51">
        <v>0</v>
      </c>
      <c r="G10" s="50" t="e">
        <f t="shared" si="0"/>
        <v>#DIV/0!</v>
      </c>
      <c r="H10" s="50" t="e">
        <f t="shared" si="1"/>
        <v>#DIV/0!</v>
      </c>
    </row>
    <row r="11" spans="1:8" ht="18.75" hidden="1">
      <c r="A11" s="45"/>
      <c r="B11" s="47" t="s">
        <v>90</v>
      </c>
      <c r="C11" s="48"/>
      <c r="D11" s="51">
        <v>0</v>
      </c>
      <c r="E11" s="51">
        <v>0</v>
      </c>
      <c r="F11" s="51">
        <v>0</v>
      </c>
      <c r="G11" s="50" t="e">
        <f t="shared" si="0"/>
        <v>#DIV/0!</v>
      </c>
      <c r="H11" s="50" t="e">
        <f t="shared" si="1"/>
        <v>#DIV/0!</v>
      </c>
    </row>
    <row r="12" spans="1:8" ht="18.75">
      <c r="A12" s="45"/>
      <c r="B12" s="47" t="s">
        <v>11</v>
      </c>
      <c r="C12" s="48"/>
      <c r="D12" s="51">
        <v>1900</v>
      </c>
      <c r="E12" s="51">
        <v>1300</v>
      </c>
      <c r="F12" s="51">
        <v>1098.4</v>
      </c>
      <c r="G12" s="50">
        <f t="shared" si="0"/>
        <v>0.5781052631578948</v>
      </c>
      <c r="H12" s="50">
        <f t="shared" si="1"/>
        <v>0.844923076923077</v>
      </c>
    </row>
    <row r="13" spans="1:8" ht="18.75">
      <c r="A13" s="45"/>
      <c r="B13" s="47" t="s">
        <v>12</v>
      </c>
      <c r="C13" s="48"/>
      <c r="D13" s="51">
        <v>1500</v>
      </c>
      <c r="E13" s="51">
        <v>1000</v>
      </c>
      <c r="F13" s="51">
        <v>1322.8</v>
      </c>
      <c r="G13" s="50">
        <f t="shared" si="0"/>
        <v>0.8818666666666667</v>
      </c>
      <c r="H13" s="50">
        <f t="shared" si="1"/>
        <v>1.3228</v>
      </c>
    </row>
    <row r="14" spans="1:8" ht="18.75">
      <c r="A14" s="45"/>
      <c r="B14" s="47" t="s">
        <v>13</v>
      </c>
      <c r="C14" s="48"/>
      <c r="D14" s="51">
        <v>27.9</v>
      </c>
      <c r="E14" s="51">
        <v>27.9</v>
      </c>
      <c r="F14" s="51">
        <v>27.9</v>
      </c>
      <c r="G14" s="50">
        <f t="shared" si="0"/>
        <v>1</v>
      </c>
      <c r="H14" s="50">
        <f t="shared" si="1"/>
        <v>1</v>
      </c>
    </row>
    <row r="15" spans="1:8" ht="18.75">
      <c r="A15" s="45"/>
      <c r="B15" s="47" t="s">
        <v>91</v>
      </c>
      <c r="C15" s="48"/>
      <c r="D15" s="51">
        <v>320</v>
      </c>
      <c r="E15" s="51">
        <v>225</v>
      </c>
      <c r="F15" s="51">
        <v>194.7</v>
      </c>
      <c r="G15" s="50">
        <f t="shared" si="0"/>
        <v>0.6084375</v>
      </c>
      <c r="H15" s="50">
        <f t="shared" si="1"/>
        <v>0.8653333333333333</v>
      </c>
    </row>
    <row r="16" spans="1:8" ht="18.75" hidden="1">
      <c r="A16" s="45"/>
      <c r="B16" s="47" t="s">
        <v>15</v>
      </c>
      <c r="C16" s="48"/>
      <c r="D16" s="51">
        <v>0</v>
      </c>
      <c r="E16" s="51">
        <v>0</v>
      </c>
      <c r="F16" s="51">
        <v>0</v>
      </c>
      <c r="G16" s="50" t="e">
        <f t="shared" si="0"/>
        <v>#DIV/0!</v>
      </c>
      <c r="H16" s="50" t="e">
        <f t="shared" si="1"/>
        <v>#DIV/0!</v>
      </c>
    </row>
    <row r="17" spans="1:8" ht="18.75" hidden="1">
      <c r="A17" s="45"/>
      <c r="B17" s="47" t="s">
        <v>114</v>
      </c>
      <c r="C17" s="48"/>
      <c r="D17" s="51">
        <v>0</v>
      </c>
      <c r="E17" s="51">
        <v>0</v>
      </c>
      <c r="F17" s="51">
        <v>0</v>
      </c>
      <c r="G17" s="50" t="e">
        <f t="shared" si="0"/>
        <v>#DIV/0!</v>
      </c>
      <c r="H17" s="50" t="e">
        <f t="shared" si="1"/>
        <v>#DIV/0!</v>
      </c>
    </row>
    <row r="18" spans="1:8" ht="18.75">
      <c r="A18" s="45"/>
      <c r="B18" s="47" t="s">
        <v>243</v>
      </c>
      <c r="C18" s="48"/>
      <c r="D18" s="51">
        <v>672.1</v>
      </c>
      <c r="E18" s="51">
        <v>647.1</v>
      </c>
      <c r="F18" s="51">
        <v>689.1</v>
      </c>
      <c r="G18" s="50">
        <f t="shared" si="0"/>
        <v>1.025293855081089</v>
      </c>
      <c r="H18" s="50">
        <f t="shared" si="1"/>
        <v>1.0649049605934169</v>
      </c>
    </row>
    <row r="19" spans="1:8" ht="18.75">
      <c r="A19" s="45"/>
      <c r="B19" s="47" t="s">
        <v>110</v>
      </c>
      <c r="C19" s="48"/>
      <c r="D19" s="51">
        <v>50</v>
      </c>
      <c r="E19" s="51">
        <v>30</v>
      </c>
      <c r="F19" s="51">
        <v>24.8</v>
      </c>
      <c r="G19" s="50">
        <f t="shared" si="0"/>
        <v>0.496</v>
      </c>
      <c r="H19" s="50">
        <f t="shared" si="1"/>
        <v>0.8266666666666667</v>
      </c>
    </row>
    <row r="20" spans="1:8" ht="18.75" hidden="1">
      <c r="A20" s="45"/>
      <c r="B20" s="47" t="s">
        <v>21</v>
      </c>
      <c r="C20" s="48"/>
      <c r="D20" s="51">
        <v>0</v>
      </c>
      <c r="E20" s="51">
        <v>0</v>
      </c>
      <c r="F20" s="51">
        <v>0</v>
      </c>
      <c r="G20" s="50" t="e">
        <f t="shared" si="0"/>
        <v>#DIV/0!</v>
      </c>
      <c r="H20" s="50" t="e">
        <f t="shared" si="1"/>
        <v>#DIV/0!</v>
      </c>
    </row>
    <row r="21" spans="1:8" ht="33.75" customHeight="1">
      <c r="A21" s="45"/>
      <c r="B21" s="46" t="s">
        <v>75</v>
      </c>
      <c r="C21" s="53"/>
      <c r="D21" s="51">
        <f>D22+D23+D25+D26+D24+D27</f>
        <v>4052.2999999999997</v>
      </c>
      <c r="E21" s="51">
        <f>E22+E23+E25+E26+E24+E27</f>
        <v>3629.6</v>
      </c>
      <c r="F21" s="51">
        <f>F22+F23+F25+F26+F24+F27</f>
        <v>1322.3</v>
      </c>
      <c r="G21" s="50">
        <f t="shared" si="0"/>
        <v>0.3263085161513215</v>
      </c>
      <c r="H21" s="50">
        <f t="shared" si="1"/>
        <v>0.36431011681728015</v>
      </c>
    </row>
    <row r="22" spans="1:8" ht="18.75">
      <c r="A22" s="45"/>
      <c r="B22" s="47" t="s">
        <v>23</v>
      </c>
      <c r="C22" s="48"/>
      <c r="D22" s="51">
        <v>1691.1</v>
      </c>
      <c r="E22" s="51">
        <v>1268.4</v>
      </c>
      <c r="F22" s="51">
        <v>937.3</v>
      </c>
      <c r="G22" s="50">
        <f t="shared" si="0"/>
        <v>0.5542546271657501</v>
      </c>
      <c r="H22" s="50">
        <f t="shared" si="1"/>
        <v>0.738962472406181</v>
      </c>
    </row>
    <row r="23" spans="1:8" ht="18.75">
      <c r="A23" s="45"/>
      <c r="B23" s="47" t="s">
        <v>399</v>
      </c>
      <c r="C23" s="48"/>
      <c r="D23" s="51">
        <v>2361.2</v>
      </c>
      <c r="E23" s="51">
        <v>2361.2</v>
      </c>
      <c r="F23" s="51">
        <v>385</v>
      </c>
      <c r="G23" s="50">
        <f t="shared" si="0"/>
        <v>0.16305268507538542</v>
      </c>
      <c r="H23" s="50">
        <f t="shared" si="1"/>
        <v>0.16305268507538542</v>
      </c>
    </row>
    <row r="24" spans="1:8" ht="18.75" hidden="1">
      <c r="A24" s="45"/>
      <c r="B24" s="90" t="s">
        <v>234</v>
      </c>
      <c r="C24" s="91"/>
      <c r="D24" s="51">
        <v>0</v>
      </c>
      <c r="E24" s="51">
        <v>0</v>
      </c>
      <c r="F24" s="51">
        <v>0</v>
      </c>
      <c r="G24" s="50" t="e">
        <f t="shared" si="0"/>
        <v>#DIV/0!</v>
      </c>
      <c r="H24" s="50" t="e">
        <f t="shared" si="1"/>
        <v>#DIV/0!</v>
      </c>
    </row>
    <row r="25" spans="1:8" ht="18.75" hidden="1">
      <c r="A25" s="45"/>
      <c r="B25" s="47" t="s">
        <v>61</v>
      </c>
      <c r="C25" s="48"/>
      <c r="D25" s="51">
        <v>0</v>
      </c>
      <c r="E25" s="51">
        <v>0</v>
      </c>
      <c r="F25" s="51">
        <v>0</v>
      </c>
      <c r="G25" s="50" t="e">
        <f t="shared" si="0"/>
        <v>#DIV/0!</v>
      </c>
      <c r="H25" s="50" t="e">
        <f t="shared" si="1"/>
        <v>#DIV/0!</v>
      </c>
    </row>
    <row r="26" spans="1:8" ht="29.25" customHeight="1" hidden="1">
      <c r="A26" s="45"/>
      <c r="B26" s="47" t="s">
        <v>26</v>
      </c>
      <c r="C26" s="48"/>
      <c r="D26" s="51">
        <v>0</v>
      </c>
      <c r="E26" s="51">
        <v>0</v>
      </c>
      <c r="F26" s="51">
        <v>0</v>
      </c>
      <c r="G26" s="50" t="e">
        <f t="shared" si="0"/>
        <v>#DIV/0!</v>
      </c>
      <c r="H26" s="50" t="e">
        <f t="shared" si="1"/>
        <v>#DIV/0!</v>
      </c>
    </row>
    <row r="27" spans="1:8" ht="33" customHeight="1" hidden="1" thickBot="1">
      <c r="A27" s="45"/>
      <c r="B27" s="92" t="s">
        <v>142</v>
      </c>
      <c r="C27" s="48"/>
      <c r="D27" s="93">
        <v>0</v>
      </c>
      <c r="E27" s="93">
        <v>0</v>
      </c>
      <c r="F27" s="93">
        <v>0</v>
      </c>
      <c r="G27" s="50" t="e">
        <f t="shared" si="0"/>
        <v>#DIV/0!</v>
      </c>
      <c r="H27" s="50" t="e">
        <f t="shared" si="1"/>
        <v>#DIV/0!</v>
      </c>
    </row>
    <row r="28" spans="1:8" ht="18.75">
      <c r="A28" s="45"/>
      <c r="B28" s="47" t="s">
        <v>27</v>
      </c>
      <c r="C28" s="48"/>
      <c r="D28" s="51">
        <f>D4+D21</f>
        <v>72399.40000000001</v>
      </c>
      <c r="E28" s="51">
        <f>E4+E21</f>
        <v>47669.6</v>
      </c>
      <c r="F28" s="51">
        <f>F4+F21</f>
        <v>37268.40000000001</v>
      </c>
      <c r="G28" s="50">
        <f t="shared" si="0"/>
        <v>0.5147611720539121</v>
      </c>
      <c r="H28" s="50">
        <f t="shared" si="1"/>
        <v>0.7818064342893586</v>
      </c>
    </row>
    <row r="29" spans="1:8" ht="18.75" hidden="1">
      <c r="A29" s="45"/>
      <c r="B29" s="47" t="s">
        <v>101</v>
      </c>
      <c r="C29" s="48"/>
      <c r="D29" s="51">
        <f>D4</f>
        <v>68347.1</v>
      </c>
      <c r="E29" s="51">
        <f>E4</f>
        <v>44040</v>
      </c>
      <c r="F29" s="51">
        <f>F4</f>
        <v>35946.100000000006</v>
      </c>
      <c r="G29" s="50">
        <f t="shared" si="0"/>
        <v>0.5259345312383408</v>
      </c>
      <c r="H29" s="50">
        <f>F29/E29</f>
        <v>0.8162148047229792</v>
      </c>
    </row>
    <row r="30" spans="1:8" ht="12.75">
      <c r="A30" s="173"/>
      <c r="B30" s="180"/>
      <c r="C30" s="180"/>
      <c r="D30" s="180"/>
      <c r="E30" s="180"/>
      <c r="F30" s="180"/>
      <c r="G30" s="180"/>
      <c r="H30" s="181"/>
    </row>
    <row r="31" spans="1:8" ht="15" customHeight="1">
      <c r="A31" s="182" t="s">
        <v>146</v>
      </c>
      <c r="B31" s="183" t="s">
        <v>28</v>
      </c>
      <c r="C31" s="184" t="s">
        <v>148</v>
      </c>
      <c r="D31" s="166" t="s">
        <v>3</v>
      </c>
      <c r="E31" s="169" t="s">
        <v>436</v>
      </c>
      <c r="F31" s="166" t="s">
        <v>4</v>
      </c>
      <c r="G31" s="169" t="s">
        <v>400</v>
      </c>
      <c r="H31" s="169" t="s">
        <v>437</v>
      </c>
    </row>
    <row r="32" spans="1:8" ht="45" customHeight="1">
      <c r="A32" s="182"/>
      <c r="B32" s="183"/>
      <c r="C32" s="185"/>
      <c r="D32" s="166"/>
      <c r="E32" s="170"/>
      <c r="F32" s="166"/>
      <c r="G32" s="170"/>
      <c r="H32" s="170"/>
    </row>
    <row r="33" spans="1:8" ht="18.75">
      <c r="A33" s="53" t="s">
        <v>63</v>
      </c>
      <c r="B33" s="46" t="s">
        <v>29</v>
      </c>
      <c r="C33" s="53"/>
      <c r="D33" s="49">
        <f>D34+D38+D39+D36</f>
        <v>3831.3</v>
      </c>
      <c r="E33" s="49">
        <f>E34+E38+E39+E36</f>
        <v>3407.5</v>
      </c>
      <c r="F33" s="49">
        <f>F34+F38+F39+F36</f>
        <v>2940.7</v>
      </c>
      <c r="G33" s="50">
        <f>F33/D33</f>
        <v>0.7675462636702945</v>
      </c>
      <c r="H33" s="50">
        <f>F33/E33</f>
        <v>0.8630080704328686</v>
      </c>
    </row>
    <row r="34" spans="1:8" ht="69" customHeight="1">
      <c r="A34" s="48" t="s">
        <v>65</v>
      </c>
      <c r="B34" s="47" t="s">
        <v>385</v>
      </c>
      <c r="C34" s="53"/>
      <c r="D34" s="51">
        <f>D35</f>
        <v>979</v>
      </c>
      <c r="E34" s="51">
        <f>E35</f>
        <v>840.5</v>
      </c>
      <c r="F34" s="51">
        <f>F35</f>
        <v>717.6</v>
      </c>
      <c r="G34" s="50">
        <f aca="true" t="shared" si="2" ref="G34:G97">F34/D34</f>
        <v>0.7329928498467825</v>
      </c>
      <c r="H34" s="50">
        <f aca="true" t="shared" si="3" ref="H34:H97">F34/E34</f>
        <v>0.8537775133848899</v>
      </c>
    </row>
    <row r="35" spans="1:8" ht="55.5" customHeight="1">
      <c r="A35" s="58"/>
      <c r="B35" s="59" t="s">
        <v>198</v>
      </c>
      <c r="C35" s="58" t="s">
        <v>65</v>
      </c>
      <c r="D35" s="60">
        <v>979</v>
      </c>
      <c r="E35" s="60">
        <v>840.5</v>
      </c>
      <c r="F35" s="60">
        <v>717.6</v>
      </c>
      <c r="G35" s="50">
        <f t="shared" si="2"/>
        <v>0.7329928498467825</v>
      </c>
      <c r="H35" s="50">
        <f t="shared" si="3"/>
        <v>0.8537775133848899</v>
      </c>
    </row>
    <row r="36" spans="1:8" ht="55.5" customHeight="1">
      <c r="A36" s="58" t="s">
        <v>182</v>
      </c>
      <c r="B36" s="59" t="s">
        <v>398</v>
      </c>
      <c r="C36" s="58" t="s">
        <v>182</v>
      </c>
      <c r="D36" s="60">
        <f>D37</f>
        <v>180</v>
      </c>
      <c r="E36" s="60">
        <f>E37</f>
        <v>180</v>
      </c>
      <c r="F36" s="60">
        <f>F37</f>
        <v>153.4</v>
      </c>
      <c r="G36" s="50">
        <f t="shared" si="2"/>
        <v>0.8522222222222222</v>
      </c>
      <c r="H36" s="50">
        <f t="shared" si="3"/>
        <v>0.8522222222222222</v>
      </c>
    </row>
    <row r="37" spans="1:8" ht="55.5" customHeight="1">
      <c r="A37" s="58"/>
      <c r="B37" s="59" t="s">
        <v>384</v>
      </c>
      <c r="C37" s="58" t="s">
        <v>383</v>
      </c>
      <c r="D37" s="60">
        <v>180</v>
      </c>
      <c r="E37" s="60">
        <v>180</v>
      </c>
      <c r="F37" s="60">
        <v>153.4</v>
      </c>
      <c r="G37" s="50">
        <f t="shared" si="2"/>
        <v>0.8522222222222222</v>
      </c>
      <c r="H37" s="50">
        <f t="shared" si="3"/>
        <v>0.8522222222222222</v>
      </c>
    </row>
    <row r="38" spans="1:8" ht="18.75">
      <c r="A38" s="48" t="s">
        <v>68</v>
      </c>
      <c r="B38" s="47" t="s">
        <v>168</v>
      </c>
      <c r="C38" s="48" t="s">
        <v>68</v>
      </c>
      <c r="D38" s="51">
        <v>50</v>
      </c>
      <c r="E38" s="51">
        <v>37.5</v>
      </c>
      <c r="F38" s="51">
        <v>0</v>
      </c>
      <c r="G38" s="50">
        <f t="shared" si="2"/>
        <v>0</v>
      </c>
      <c r="H38" s="50">
        <f t="shared" si="3"/>
        <v>0</v>
      </c>
    </row>
    <row r="39" spans="1:9" ht="37.5" customHeight="1">
      <c r="A39" s="48" t="s">
        <v>120</v>
      </c>
      <c r="B39" s="47" t="s">
        <v>108</v>
      </c>
      <c r="C39" s="48"/>
      <c r="D39" s="51">
        <f>D40+D42+D43+D45+D44+D41</f>
        <v>2622.3</v>
      </c>
      <c r="E39" s="51">
        <f>E40+E42+E43+E45+E44+E41</f>
        <v>2349.5</v>
      </c>
      <c r="F39" s="51">
        <f>F40+F42+F43+F45+F44+F41</f>
        <v>2069.7</v>
      </c>
      <c r="G39" s="50">
        <f t="shared" si="2"/>
        <v>0.7892689623612857</v>
      </c>
      <c r="H39" s="50">
        <f t="shared" si="3"/>
        <v>0.8809108320919343</v>
      </c>
      <c r="I39" s="41"/>
    </row>
    <row r="40" spans="1:9" s="16" customFormat="1" ht="46.5" customHeight="1">
      <c r="A40" s="58"/>
      <c r="B40" s="59" t="s">
        <v>190</v>
      </c>
      <c r="C40" s="58" t="s">
        <v>258</v>
      </c>
      <c r="D40" s="60">
        <v>661.2</v>
      </c>
      <c r="E40" s="60">
        <v>575.3</v>
      </c>
      <c r="F40" s="60">
        <v>517.7</v>
      </c>
      <c r="G40" s="50">
        <f t="shared" si="2"/>
        <v>0.7829703569267997</v>
      </c>
      <c r="H40" s="50">
        <f t="shared" si="3"/>
        <v>0.8998783243525119</v>
      </c>
      <c r="I40" s="42"/>
    </row>
    <row r="41" spans="1:9" s="16" customFormat="1" ht="39.75" customHeight="1">
      <c r="A41" s="58"/>
      <c r="B41" s="59" t="s">
        <v>374</v>
      </c>
      <c r="C41" s="58" t="s">
        <v>373</v>
      </c>
      <c r="D41" s="60">
        <v>95.5</v>
      </c>
      <c r="E41" s="60">
        <v>28.7</v>
      </c>
      <c r="F41" s="60">
        <v>0</v>
      </c>
      <c r="G41" s="50">
        <f t="shared" si="2"/>
        <v>0</v>
      </c>
      <c r="H41" s="50">
        <f t="shared" si="3"/>
        <v>0</v>
      </c>
      <c r="I41" s="42"/>
    </row>
    <row r="42" spans="1:9" s="16" customFormat="1" ht="51.75" customHeight="1">
      <c r="A42" s="58"/>
      <c r="B42" s="59" t="s">
        <v>352</v>
      </c>
      <c r="C42" s="58" t="s">
        <v>331</v>
      </c>
      <c r="D42" s="60">
        <v>408.4</v>
      </c>
      <c r="E42" s="60">
        <v>340.8</v>
      </c>
      <c r="F42" s="60">
        <v>195.8</v>
      </c>
      <c r="G42" s="50">
        <f t="shared" si="2"/>
        <v>0.47943192948090113</v>
      </c>
      <c r="H42" s="50">
        <f t="shared" si="3"/>
        <v>0.5745305164319249</v>
      </c>
      <c r="I42" s="42"/>
    </row>
    <row r="43" spans="1:9" s="16" customFormat="1" ht="31.5" customHeight="1">
      <c r="A43" s="58"/>
      <c r="B43" s="59" t="s">
        <v>187</v>
      </c>
      <c r="C43" s="58" t="s">
        <v>250</v>
      </c>
      <c r="D43" s="60">
        <v>28</v>
      </c>
      <c r="E43" s="60">
        <v>28</v>
      </c>
      <c r="F43" s="60">
        <v>28</v>
      </c>
      <c r="G43" s="50">
        <f t="shared" si="2"/>
        <v>1</v>
      </c>
      <c r="H43" s="50">
        <f t="shared" si="3"/>
        <v>1</v>
      </c>
      <c r="I43" s="42"/>
    </row>
    <row r="44" spans="1:9" s="16" customFormat="1" ht="31.5" customHeight="1">
      <c r="A44" s="58"/>
      <c r="B44" s="59" t="s">
        <v>259</v>
      </c>
      <c r="C44" s="58" t="s">
        <v>260</v>
      </c>
      <c r="D44" s="60">
        <v>1200</v>
      </c>
      <c r="E44" s="60">
        <v>1200</v>
      </c>
      <c r="F44" s="60">
        <v>1200</v>
      </c>
      <c r="G44" s="50">
        <f t="shared" si="2"/>
        <v>1</v>
      </c>
      <c r="H44" s="50">
        <f t="shared" si="3"/>
        <v>1</v>
      </c>
      <c r="I44" s="42"/>
    </row>
    <row r="45" spans="1:9" s="16" customFormat="1" ht="31.5">
      <c r="A45" s="58"/>
      <c r="B45" s="59" t="s">
        <v>217</v>
      </c>
      <c r="C45" s="58" t="s">
        <v>257</v>
      </c>
      <c r="D45" s="60">
        <v>229.2</v>
      </c>
      <c r="E45" s="60">
        <v>176.7</v>
      </c>
      <c r="F45" s="60">
        <v>128.2</v>
      </c>
      <c r="G45" s="50">
        <f t="shared" si="2"/>
        <v>0.5593368237347295</v>
      </c>
      <c r="H45" s="50">
        <f t="shared" si="3"/>
        <v>0.7255234861346915</v>
      </c>
      <c r="I45" s="42"/>
    </row>
    <row r="46" spans="1:8" ht="18.75" customHeight="1">
      <c r="A46" s="76" t="s">
        <v>69</v>
      </c>
      <c r="B46" s="77" t="s">
        <v>35</v>
      </c>
      <c r="C46" s="76"/>
      <c r="D46" s="49">
        <f aca="true" t="shared" si="4" ref="D46:F47">D47</f>
        <v>630</v>
      </c>
      <c r="E46" s="49">
        <f t="shared" si="4"/>
        <v>472</v>
      </c>
      <c r="F46" s="49">
        <f t="shared" si="4"/>
        <v>335.40000000000003</v>
      </c>
      <c r="G46" s="50">
        <f t="shared" si="2"/>
        <v>0.5323809523809524</v>
      </c>
      <c r="H46" s="50">
        <f t="shared" si="3"/>
        <v>0.7105932203389831</v>
      </c>
    </row>
    <row r="47" spans="1:8" ht="57.75" customHeight="1">
      <c r="A47" s="48" t="s">
        <v>145</v>
      </c>
      <c r="B47" s="47" t="s">
        <v>169</v>
      </c>
      <c r="C47" s="48"/>
      <c r="D47" s="51">
        <f t="shared" si="4"/>
        <v>630</v>
      </c>
      <c r="E47" s="51">
        <f t="shared" si="4"/>
        <v>472</v>
      </c>
      <c r="F47" s="51">
        <f t="shared" si="4"/>
        <v>335.40000000000003</v>
      </c>
      <c r="G47" s="50">
        <f t="shared" si="2"/>
        <v>0.5323809523809524</v>
      </c>
      <c r="H47" s="50">
        <f t="shared" si="3"/>
        <v>0.7105932203389831</v>
      </c>
    </row>
    <row r="48" spans="1:8" ht="100.5" customHeight="1">
      <c r="A48" s="48"/>
      <c r="B48" s="47" t="s">
        <v>406</v>
      </c>
      <c r="C48" s="48" t="s">
        <v>405</v>
      </c>
      <c r="D48" s="51">
        <f>D49+D50+D51+D52</f>
        <v>630</v>
      </c>
      <c r="E48" s="51">
        <f>E49+E50+E51+E52</f>
        <v>472</v>
      </c>
      <c r="F48" s="51">
        <f>F49+F50+F51+F52</f>
        <v>335.40000000000003</v>
      </c>
      <c r="G48" s="50">
        <f t="shared" si="2"/>
        <v>0.5323809523809524</v>
      </c>
      <c r="H48" s="50">
        <f t="shared" si="3"/>
        <v>0.7105932203389831</v>
      </c>
    </row>
    <row r="49" spans="1:9" s="16" customFormat="1" ht="36" customHeight="1">
      <c r="A49" s="58"/>
      <c r="B49" s="59" t="s">
        <v>332</v>
      </c>
      <c r="C49" s="58" t="s">
        <v>333</v>
      </c>
      <c r="D49" s="60">
        <v>100</v>
      </c>
      <c r="E49" s="60">
        <v>75</v>
      </c>
      <c r="F49" s="60">
        <v>27.8</v>
      </c>
      <c r="G49" s="50">
        <f t="shared" si="2"/>
        <v>0.278</v>
      </c>
      <c r="H49" s="50">
        <f t="shared" si="3"/>
        <v>0.3706666666666667</v>
      </c>
      <c r="I49" s="37"/>
    </row>
    <row r="50" spans="1:9" s="16" customFormat="1" ht="66.75" customHeight="1">
      <c r="A50" s="58"/>
      <c r="B50" s="59" t="s">
        <v>334</v>
      </c>
      <c r="C50" s="58" t="s">
        <v>335</v>
      </c>
      <c r="D50" s="60">
        <v>520</v>
      </c>
      <c r="E50" s="60">
        <v>390</v>
      </c>
      <c r="F50" s="60">
        <v>307.6</v>
      </c>
      <c r="G50" s="50">
        <f t="shared" si="2"/>
        <v>0.5915384615384616</v>
      </c>
      <c r="H50" s="50">
        <f t="shared" si="3"/>
        <v>0.7887179487179488</v>
      </c>
      <c r="I50" s="37"/>
    </row>
    <row r="51" spans="1:9" s="16" customFormat="1" ht="66.75" customHeight="1">
      <c r="A51" s="58"/>
      <c r="B51" s="59" t="s">
        <v>337</v>
      </c>
      <c r="C51" s="58" t="s">
        <v>336</v>
      </c>
      <c r="D51" s="60">
        <v>5</v>
      </c>
      <c r="E51" s="60">
        <v>3.5</v>
      </c>
      <c r="F51" s="60">
        <v>0</v>
      </c>
      <c r="G51" s="50">
        <f t="shared" si="2"/>
        <v>0</v>
      </c>
      <c r="H51" s="50">
        <f t="shared" si="3"/>
        <v>0</v>
      </c>
      <c r="I51" s="37"/>
    </row>
    <row r="52" spans="1:9" s="16" customFormat="1" ht="51.75" customHeight="1">
      <c r="A52" s="58"/>
      <c r="B52" s="59" t="s">
        <v>338</v>
      </c>
      <c r="C52" s="58" t="s">
        <v>339</v>
      </c>
      <c r="D52" s="60">
        <v>5</v>
      </c>
      <c r="E52" s="60">
        <v>3.5</v>
      </c>
      <c r="F52" s="60">
        <v>0</v>
      </c>
      <c r="G52" s="50">
        <f t="shared" si="2"/>
        <v>0</v>
      </c>
      <c r="H52" s="50">
        <f t="shared" si="3"/>
        <v>0</v>
      </c>
      <c r="I52" s="37"/>
    </row>
    <row r="53" spans="1:8" ht="34.5" customHeight="1">
      <c r="A53" s="53" t="s">
        <v>70</v>
      </c>
      <c r="B53" s="46" t="s">
        <v>37</v>
      </c>
      <c r="C53" s="53"/>
      <c r="D53" s="49">
        <f>SUM(D55:D58)</f>
        <v>7767.3</v>
      </c>
      <c r="E53" s="49">
        <f>SUM(E55:E58)</f>
        <v>5596</v>
      </c>
      <c r="F53" s="49">
        <f>SUM(F55:F58)</f>
        <v>2458.3</v>
      </c>
      <c r="G53" s="50">
        <f t="shared" si="2"/>
        <v>0.31649350482149524</v>
      </c>
      <c r="H53" s="50">
        <f t="shared" si="3"/>
        <v>0.4392959256611866</v>
      </c>
    </row>
    <row r="54" spans="1:8" ht="39.75" customHeight="1">
      <c r="A54" s="53" t="s">
        <v>111</v>
      </c>
      <c r="B54" s="46" t="s">
        <v>170</v>
      </c>
      <c r="C54" s="53"/>
      <c r="D54" s="49">
        <f>D57+D56+D55+D58</f>
        <v>7767.3</v>
      </c>
      <c r="E54" s="49">
        <f>E57+E56+E55+E58</f>
        <v>5596</v>
      </c>
      <c r="F54" s="49">
        <f>F57+F56+F55+F58</f>
        <v>2458.3</v>
      </c>
      <c r="G54" s="50">
        <f t="shared" si="2"/>
        <v>0.31649350482149524</v>
      </c>
      <c r="H54" s="50">
        <f t="shared" si="3"/>
        <v>0.4392959256611866</v>
      </c>
    </row>
    <row r="55" spans="1:8" ht="69" customHeight="1" hidden="1">
      <c r="A55" s="53"/>
      <c r="B55" s="47" t="s">
        <v>221</v>
      </c>
      <c r="C55" s="48" t="s">
        <v>222</v>
      </c>
      <c r="D55" s="51">
        <v>0</v>
      </c>
      <c r="E55" s="51">
        <v>0</v>
      </c>
      <c r="F55" s="51">
        <v>0</v>
      </c>
      <c r="G55" s="50" t="e">
        <f t="shared" si="2"/>
        <v>#DIV/0!</v>
      </c>
      <c r="H55" s="50" t="e">
        <f t="shared" si="3"/>
        <v>#DIV/0!</v>
      </c>
    </row>
    <row r="56" spans="1:8" ht="68.25" customHeight="1" hidden="1">
      <c r="A56" s="53"/>
      <c r="B56" s="47" t="s">
        <v>224</v>
      </c>
      <c r="C56" s="48" t="s">
        <v>223</v>
      </c>
      <c r="D56" s="51">
        <v>0</v>
      </c>
      <c r="E56" s="51">
        <v>0</v>
      </c>
      <c r="F56" s="51">
        <v>0</v>
      </c>
      <c r="G56" s="50" t="e">
        <f t="shared" si="2"/>
        <v>#DIV/0!</v>
      </c>
      <c r="H56" s="50" t="e">
        <f t="shared" si="3"/>
        <v>#DIV/0!</v>
      </c>
    </row>
    <row r="57" spans="1:8" ht="45" customHeight="1" hidden="1">
      <c r="A57" s="48"/>
      <c r="B57" s="47" t="s">
        <v>200</v>
      </c>
      <c r="C57" s="48" t="s">
        <v>199</v>
      </c>
      <c r="D57" s="51">
        <v>0</v>
      </c>
      <c r="E57" s="51">
        <v>0</v>
      </c>
      <c r="F57" s="51">
        <v>0</v>
      </c>
      <c r="G57" s="50" t="e">
        <f t="shared" si="2"/>
        <v>#DIV/0!</v>
      </c>
      <c r="H57" s="50" t="e">
        <f t="shared" si="3"/>
        <v>#DIV/0!</v>
      </c>
    </row>
    <row r="58" spans="1:8" ht="57" customHeight="1">
      <c r="A58" s="48"/>
      <c r="B58" s="59" t="s">
        <v>262</v>
      </c>
      <c r="C58" s="58" t="s">
        <v>261</v>
      </c>
      <c r="D58" s="60">
        <v>7767.3</v>
      </c>
      <c r="E58" s="60">
        <v>5596</v>
      </c>
      <c r="F58" s="60">
        <v>2458.3</v>
      </c>
      <c r="G58" s="50">
        <f t="shared" si="2"/>
        <v>0.31649350482149524</v>
      </c>
      <c r="H58" s="50">
        <f t="shared" si="3"/>
        <v>0.4392959256611866</v>
      </c>
    </row>
    <row r="59" spans="1:8" ht="30.75" customHeight="1">
      <c r="A59" s="53" t="s">
        <v>72</v>
      </c>
      <c r="B59" s="46" t="s">
        <v>38</v>
      </c>
      <c r="C59" s="53"/>
      <c r="D59" s="49">
        <f>D60+D64+D72</f>
        <v>32433.9</v>
      </c>
      <c r="E59" s="49">
        <f>E60+E64+E72</f>
        <v>26708.4</v>
      </c>
      <c r="F59" s="49">
        <f>F60+F64+F72</f>
        <v>13635.3</v>
      </c>
      <c r="G59" s="50">
        <f t="shared" si="2"/>
        <v>0.42040272677661333</v>
      </c>
      <c r="H59" s="50">
        <f t="shared" si="3"/>
        <v>0.5105247787213011</v>
      </c>
    </row>
    <row r="60" spans="1:8" ht="21.75" customHeight="1">
      <c r="A60" s="53" t="s">
        <v>73</v>
      </c>
      <c r="B60" s="46" t="s">
        <v>39</v>
      </c>
      <c r="C60" s="53"/>
      <c r="D60" s="51">
        <f>D63+D62+D61</f>
        <v>2763.6</v>
      </c>
      <c r="E60" s="51">
        <f>E63+E62+E61</f>
        <v>2379.2</v>
      </c>
      <c r="F60" s="51">
        <f>F63+F62+F61</f>
        <v>818.7</v>
      </c>
      <c r="G60" s="50">
        <f t="shared" si="2"/>
        <v>0.2962440295267043</v>
      </c>
      <c r="H60" s="50">
        <f t="shared" si="3"/>
        <v>0.34410726294552796</v>
      </c>
    </row>
    <row r="61" spans="1:8" ht="70.5" customHeight="1">
      <c r="A61" s="53"/>
      <c r="B61" s="59" t="s">
        <v>263</v>
      </c>
      <c r="C61" s="58" t="s">
        <v>264</v>
      </c>
      <c r="D61" s="60">
        <v>850.3</v>
      </c>
      <c r="E61" s="60">
        <v>645.8</v>
      </c>
      <c r="F61" s="60">
        <v>197</v>
      </c>
      <c r="G61" s="50">
        <f t="shared" si="2"/>
        <v>0.2316829354345525</v>
      </c>
      <c r="H61" s="50">
        <f t="shared" si="3"/>
        <v>0.30504800247754726</v>
      </c>
    </row>
    <row r="62" spans="1:8" ht="70.5" customHeight="1">
      <c r="A62" s="48"/>
      <c r="B62" s="59" t="s">
        <v>387</v>
      </c>
      <c r="C62" s="94" t="s">
        <v>386</v>
      </c>
      <c r="D62" s="60">
        <v>450</v>
      </c>
      <c r="E62" s="60">
        <v>450</v>
      </c>
      <c r="F62" s="60">
        <v>0.6</v>
      </c>
      <c r="G62" s="50">
        <f t="shared" si="2"/>
        <v>0.0013333333333333333</v>
      </c>
      <c r="H62" s="50">
        <f t="shared" si="3"/>
        <v>0.0013333333333333333</v>
      </c>
    </row>
    <row r="63" spans="1:8" ht="37.5" customHeight="1">
      <c r="A63" s="53"/>
      <c r="B63" s="59" t="s">
        <v>159</v>
      </c>
      <c r="C63" s="58" t="s">
        <v>265</v>
      </c>
      <c r="D63" s="60">
        <v>1463.3</v>
      </c>
      <c r="E63" s="60">
        <v>1283.4</v>
      </c>
      <c r="F63" s="60">
        <v>621.1</v>
      </c>
      <c r="G63" s="50">
        <f t="shared" si="2"/>
        <v>0.4244515820405932</v>
      </c>
      <c r="H63" s="50">
        <f t="shared" si="3"/>
        <v>0.48394888577216766</v>
      </c>
    </row>
    <row r="64" spans="1:8" ht="27" customHeight="1">
      <c r="A64" s="53" t="s">
        <v>74</v>
      </c>
      <c r="B64" s="47" t="s">
        <v>388</v>
      </c>
      <c r="C64" s="48"/>
      <c r="D64" s="51">
        <f>D65</f>
        <v>4565</v>
      </c>
      <c r="E64" s="51">
        <f>E65</f>
        <v>1409.5</v>
      </c>
      <c r="F64" s="51">
        <f>F65</f>
        <v>105</v>
      </c>
      <c r="G64" s="50">
        <f t="shared" si="2"/>
        <v>0.023001095290251915</v>
      </c>
      <c r="H64" s="50">
        <f t="shared" si="3"/>
        <v>0.07449450159631076</v>
      </c>
    </row>
    <row r="65" spans="1:9" s="16" customFormat="1" ht="51" customHeight="1">
      <c r="A65" s="95"/>
      <c r="B65" s="59" t="s">
        <v>344</v>
      </c>
      <c r="C65" s="58" t="s">
        <v>320</v>
      </c>
      <c r="D65" s="60">
        <f>D66+D71+D67+D68+D69+D70</f>
        <v>4565</v>
      </c>
      <c r="E65" s="60">
        <f>E66+E71+E67+E68+E69+E70</f>
        <v>1409.5</v>
      </c>
      <c r="F65" s="60">
        <f>F66+F71+F67+F68+F69+F70</f>
        <v>105</v>
      </c>
      <c r="G65" s="50">
        <f t="shared" si="2"/>
        <v>0.023001095290251915</v>
      </c>
      <c r="H65" s="50">
        <f t="shared" si="3"/>
        <v>0.07449450159631076</v>
      </c>
      <c r="I65" s="37"/>
    </row>
    <row r="66" spans="1:9" s="16" customFormat="1" ht="56.25" customHeight="1" hidden="1">
      <c r="A66" s="95"/>
      <c r="B66" s="59" t="s">
        <v>340</v>
      </c>
      <c r="C66" s="58" t="s">
        <v>341</v>
      </c>
      <c r="D66" s="60">
        <v>0</v>
      </c>
      <c r="E66" s="60">
        <v>0</v>
      </c>
      <c r="F66" s="60">
        <v>0</v>
      </c>
      <c r="G66" s="50" t="e">
        <f t="shared" si="2"/>
        <v>#DIV/0!</v>
      </c>
      <c r="H66" s="50" t="e">
        <f t="shared" si="3"/>
        <v>#DIV/0!</v>
      </c>
      <c r="I66" s="37"/>
    </row>
    <row r="67" spans="1:9" s="16" customFormat="1" ht="70.5" customHeight="1">
      <c r="A67" s="95"/>
      <c r="B67" s="59" t="s">
        <v>416</v>
      </c>
      <c r="C67" s="58" t="s">
        <v>415</v>
      </c>
      <c r="D67" s="60">
        <v>415.4</v>
      </c>
      <c r="E67" s="60">
        <v>124.6</v>
      </c>
      <c r="F67" s="60">
        <v>0</v>
      </c>
      <c r="G67" s="50">
        <f t="shared" si="2"/>
        <v>0</v>
      </c>
      <c r="H67" s="50">
        <f t="shared" si="3"/>
        <v>0</v>
      </c>
      <c r="I67" s="37"/>
    </row>
    <row r="68" spans="1:9" s="16" customFormat="1" ht="56.25" customHeight="1">
      <c r="A68" s="95"/>
      <c r="B68" s="59" t="s">
        <v>418</v>
      </c>
      <c r="C68" s="58" t="s">
        <v>417</v>
      </c>
      <c r="D68" s="60">
        <v>380.9</v>
      </c>
      <c r="E68" s="60">
        <v>114.3</v>
      </c>
      <c r="F68" s="60">
        <v>0</v>
      </c>
      <c r="G68" s="50">
        <f t="shared" si="2"/>
        <v>0</v>
      </c>
      <c r="H68" s="50">
        <f t="shared" si="3"/>
        <v>0</v>
      </c>
      <c r="I68" s="37"/>
    </row>
    <row r="69" spans="1:9" s="16" customFormat="1" ht="75" customHeight="1">
      <c r="A69" s="95"/>
      <c r="B69" s="59" t="s">
        <v>420</v>
      </c>
      <c r="C69" s="58" t="s">
        <v>419</v>
      </c>
      <c r="D69" s="60">
        <v>3182.3</v>
      </c>
      <c r="E69" s="60">
        <v>960.7</v>
      </c>
      <c r="F69" s="60">
        <v>0</v>
      </c>
      <c r="G69" s="50">
        <f t="shared" si="2"/>
        <v>0</v>
      </c>
      <c r="H69" s="50">
        <f t="shared" si="3"/>
        <v>0</v>
      </c>
      <c r="I69" s="37"/>
    </row>
    <row r="70" spans="1:9" s="16" customFormat="1" ht="88.5" customHeight="1">
      <c r="A70" s="95"/>
      <c r="B70" s="59" t="s">
        <v>422</v>
      </c>
      <c r="C70" s="58" t="s">
        <v>421</v>
      </c>
      <c r="D70" s="60">
        <v>586.4</v>
      </c>
      <c r="E70" s="60">
        <v>209.9</v>
      </c>
      <c r="F70" s="60">
        <v>105</v>
      </c>
      <c r="G70" s="50">
        <f t="shared" si="2"/>
        <v>0.1790586630286494</v>
      </c>
      <c r="H70" s="50">
        <f t="shared" si="3"/>
        <v>0.5002382086707956</v>
      </c>
      <c r="I70" s="37"/>
    </row>
    <row r="71" spans="1:9" s="16" customFormat="1" ht="51.75" customHeight="1" hidden="1">
      <c r="A71" s="95"/>
      <c r="B71" s="59" t="s">
        <v>343</v>
      </c>
      <c r="C71" s="58" t="s">
        <v>342</v>
      </c>
      <c r="D71" s="60">
        <v>0</v>
      </c>
      <c r="E71" s="60">
        <v>0</v>
      </c>
      <c r="F71" s="60">
        <v>0</v>
      </c>
      <c r="G71" s="50" t="e">
        <f t="shared" si="2"/>
        <v>#DIV/0!</v>
      </c>
      <c r="H71" s="50" t="e">
        <f t="shared" si="3"/>
        <v>#DIV/0!</v>
      </c>
      <c r="I71" s="37"/>
    </row>
    <row r="72" spans="1:9" s="16" customFormat="1" ht="28.5" customHeight="1">
      <c r="A72" s="95" t="s">
        <v>41</v>
      </c>
      <c r="B72" s="59" t="s">
        <v>42</v>
      </c>
      <c r="C72" s="58"/>
      <c r="D72" s="60">
        <f>D73+D87+D86</f>
        <v>25105.300000000003</v>
      </c>
      <c r="E72" s="60">
        <f>E73+E87+E86</f>
        <v>22919.7</v>
      </c>
      <c r="F72" s="60">
        <f>F73+F87+F86</f>
        <v>12711.599999999999</v>
      </c>
      <c r="G72" s="50">
        <f t="shared" si="2"/>
        <v>0.5063313324278139</v>
      </c>
      <c r="H72" s="50">
        <f t="shared" si="3"/>
        <v>0.5546145891961936</v>
      </c>
      <c r="I72" s="37"/>
    </row>
    <row r="73" spans="1:9" s="16" customFormat="1" ht="55.5" customHeight="1">
      <c r="A73" s="53"/>
      <c r="B73" s="46" t="s">
        <v>266</v>
      </c>
      <c r="C73" s="53"/>
      <c r="D73" s="49">
        <f>D74+D75+D76+D77+D78+D79+D80+D81+D82+D83+D84+D85</f>
        <v>4491.2</v>
      </c>
      <c r="E73" s="49">
        <f>E74+E75+E76+E77+E78+E79+E80+E81+E82+E83+E84+E85</f>
        <v>4371</v>
      </c>
      <c r="F73" s="49">
        <f>F74+F75+F76+F77+F78+F79+F80+F81+F82+F83+F84+F85</f>
        <v>933.5</v>
      </c>
      <c r="G73" s="50">
        <f t="shared" si="2"/>
        <v>0.20785090844317777</v>
      </c>
      <c r="H73" s="50">
        <f t="shared" si="3"/>
        <v>0.2135666895447266</v>
      </c>
      <c r="I73" s="37"/>
    </row>
    <row r="74" spans="1:9" s="16" customFormat="1" ht="30.75" customHeight="1">
      <c r="A74" s="58"/>
      <c r="B74" s="59" t="s">
        <v>267</v>
      </c>
      <c r="C74" s="58" t="s">
        <v>268</v>
      </c>
      <c r="D74" s="60">
        <v>100</v>
      </c>
      <c r="E74" s="60">
        <v>99.9</v>
      </c>
      <c r="F74" s="60">
        <v>99.9</v>
      </c>
      <c r="G74" s="50">
        <f t="shared" si="2"/>
        <v>0.9990000000000001</v>
      </c>
      <c r="H74" s="50">
        <f t="shared" si="3"/>
        <v>1</v>
      </c>
      <c r="I74" s="37"/>
    </row>
    <row r="75" spans="1:9" s="16" customFormat="1" ht="30.75" customHeight="1">
      <c r="A75" s="58"/>
      <c r="B75" s="59" t="s">
        <v>269</v>
      </c>
      <c r="C75" s="58" t="s">
        <v>270</v>
      </c>
      <c r="D75" s="60">
        <v>247</v>
      </c>
      <c r="E75" s="60">
        <v>225.6</v>
      </c>
      <c r="F75" s="60">
        <v>225.6</v>
      </c>
      <c r="G75" s="50">
        <f t="shared" si="2"/>
        <v>0.9133603238866397</v>
      </c>
      <c r="H75" s="50">
        <f t="shared" si="3"/>
        <v>1</v>
      </c>
      <c r="I75" s="37"/>
    </row>
    <row r="76" spans="1:9" s="16" customFormat="1" ht="33.75" customHeight="1">
      <c r="A76" s="58"/>
      <c r="B76" s="59" t="s">
        <v>271</v>
      </c>
      <c r="C76" s="58" t="s">
        <v>272</v>
      </c>
      <c r="D76" s="60">
        <v>53</v>
      </c>
      <c r="E76" s="60">
        <v>53</v>
      </c>
      <c r="F76" s="60">
        <v>0</v>
      </c>
      <c r="G76" s="50">
        <f t="shared" si="2"/>
        <v>0</v>
      </c>
      <c r="H76" s="50">
        <f t="shared" si="3"/>
        <v>0</v>
      </c>
      <c r="I76" s="37"/>
    </row>
    <row r="77" spans="1:9" s="16" customFormat="1" ht="30.75" customHeight="1">
      <c r="A77" s="58"/>
      <c r="B77" s="59" t="s">
        <v>273</v>
      </c>
      <c r="C77" s="58" t="s">
        <v>274</v>
      </c>
      <c r="D77" s="60">
        <v>200</v>
      </c>
      <c r="E77" s="60">
        <v>200</v>
      </c>
      <c r="F77" s="60">
        <v>100</v>
      </c>
      <c r="G77" s="50">
        <f t="shared" si="2"/>
        <v>0.5</v>
      </c>
      <c r="H77" s="50">
        <f t="shared" si="3"/>
        <v>0.5</v>
      </c>
      <c r="I77" s="37"/>
    </row>
    <row r="78" spans="1:9" s="16" customFormat="1" ht="30.75" customHeight="1">
      <c r="A78" s="58"/>
      <c r="B78" s="59" t="s">
        <v>275</v>
      </c>
      <c r="C78" s="58" t="s">
        <v>276</v>
      </c>
      <c r="D78" s="60">
        <v>100</v>
      </c>
      <c r="E78" s="60">
        <v>75</v>
      </c>
      <c r="F78" s="60">
        <v>0</v>
      </c>
      <c r="G78" s="50">
        <f t="shared" si="2"/>
        <v>0</v>
      </c>
      <c r="H78" s="50">
        <f t="shared" si="3"/>
        <v>0</v>
      </c>
      <c r="I78" s="37"/>
    </row>
    <row r="79" spans="1:9" s="16" customFormat="1" ht="30.75" customHeight="1">
      <c r="A79" s="58"/>
      <c r="B79" s="59" t="s">
        <v>278</v>
      </c>
      <c r="C79" s="58" t="s">
        <v>277</v>
      </c>
      <c r="D79" s="60">
        <v>100</v>
      </c>
      <c r="E79" s="60">
        <v>100</v>
      </c>
      <c r="F79" s="60">
        <v>100</v>
      </c>
      <c r="G79" s="50">
        <f t="shared" si="2"/>
        <v>1</v>
      </c>
      <c r="H79" s="50">
        <f t="shared" si="3"/>
        <v>1</v>
      </c>
      <c r="I79" s="37"/>
    </row>
    <row r="80" spans="1:9" s="16" customFormat="1" ht="30.75" customHeight="1">
      <c r="A80" s="58"/>
      <c r="B80" s="59" t="s">
        <v>201</v>
      </c>
      <c r="C80" s="58" t="s">
        <v>279</v>
      </c>
      <c r="D80" s="60">
        <v>50</v>
      </c>
      <c r="E80" s="60">
        <v>35</v>
      </c>
      <c r="F80" s="60">
        <v>23</v>
      </c>
      <c r="G80" s="50">
        <f t="shared" si="2"/>
        <v>0.46</v>
      </c>
      <c r="H80" s="50">
        <f t="shared" si="3"/>
        <v>0.6571428571428571</v>
      </c>
      <c r="I80" s="37"/>
    </row>
    <row r="81" spans="1:9" s="16" customFormat="1" ht="52.5" customHeight="1">
      <c r="A81" s="58"/>
      <c r="B81" s="59" t="s">
        <v>346</v>
      </c>
      <c r="C81" s="58" t="s">
        <v>345</v>
      </c>
      <c r="D81" s="60">
        <v>216.4</v>
      </c>
      <c r="E81" s="60">
        <v>216.4</v>
      </c>
      <c r="F81" s="60">
        <v>0</v>
      </c>
      <c r="G81" s="50">
        <f t="shared" si="2"/>
        <v>0</v>
      </c>
      <c r="H81" s="50">
        <f t="shared" si="3"/>
        <v>0</v>
      </c>
      <c r="I81" s="37"/>
    </row>
    <row r="82" spans="1:9" s="16" customFormat="1" ht="50.25" customHeight="1">
      <c r="A82" s="58"/>
      <c r="B82" s="59" t="s">
        <v>348</v>
      </c>
      <c r="C82" s="58" t="s">
        <v>347</v>
      </c>
      <c r="D82" s="60">
        <v>783.6</v>
      </c>
      <c r="E82" s="60">
        <v>724.9</v>
      </c>
      <c r="F82" s="60">
        <v>0</v>
      </c>
      <c r="G82" s="50">
        <f t="shared" si="2"/>
        <v>0</v>
      </c>
      <c r="H82" s="50">
        <f t="shared" si="3"/>
        <v>0</v>
      </c>
      <c r="I82" s="37"/>
    </row>
    <row r="83" spans="1:9" s="16" customFormat="1" ht="36" customHeight="1">
      <c r="A83" s="58"/>
      <c r="B83" s="59" t="s">
        <v>395</v>
      </c>
      <c r="C83" s="58" t="s">
        <v>394</v>
      </c>
      <c r="D83" s="60">
        <v>280</v>
      </c>
      <c r="E83" s="60">
        <v>280</v>
      </c>
      <c r="F83" s="60">
        <v>0</v>
      </c>
      <c r="G83" s="50">
        <f t="shared" si="2"/>
        <v>0</v>
      </c>
      <c r="H83" s="50">
        <f t="shared" si="3"/>
        <v>0</v>
      </c>
      <c r="I83" s="37"/>
    </row>
    <row r="84" spans="1:9" s="16" customFormat="1" ht="50.25" customHeight="1" hidden="1">
      <c r="A84" s="58"/>
      <c r="B84" s="59" t="s">
        <v>390</v>
      </c>
      <c r="C84" s="58" t="s">
        <v>389</v>
      </c>
      <c r="D84" s="60">
        <v>0</v>
      </c>
      <c r="E84" s="60">
        <v>0</v>
      </c>
      <c r="F84" s="60">
        <v>0</v>
      </c>
      <c r="G84" s="50" t="e">
        <f t="shared" si="2"/>
        <v>#DIV/0!</v>
      </c>
      <c r="H84" s="50" t="e">
        <f t="shared" si="3"/>
        <v>#DIV/0!</v>
      </c>
      <c r="I84" s="37"/>
    </row>
    <row r="85" spans="1:9" s="16" customFormat="1" ht="34.5" customHeight="1">
      <c r="A85" s="58"/>
      <c r="B85" s="59" t="s">
        <v>397</v>
      </c>
      <c r="C85" s="58" t="s">
        <v>396</v>
      </c>
      <c r="D85" s="60">
        <v>2361.2</v>
      </c>
      <c r="E85" s="60">
        <v>2361.2</v>
      </c>
      <c r="F85" s="60">
        <v>385</v>
      </c>
      <c r="G85" s="50">
        <f t="shared" si="2"/>
        <v>0.16305268507538542</v>
      </c>
      <c r="H85" s="50">
        <f t="shared" si="3"/>
        <v>0.16305268507538542</v>
      </c>
      <c r="I85" s="37"/>
    </row>
    <row r="86" spans="1:9" s="16" customFormat="1" ht="21.75" customHeight="1">
      <c r="A86" s="58"/>
      <c r="B86" s="59" t="s">
        <v>160</v>
      </c>
      <c r="C86" s="58" t="s">
        <v>251</v>
      </c>
      <c r="D86" s="60">
        <v>9814.1</v>
      </c>
      <c r="E86" s="60">
        <v>8498.7</v>
      </c>
      <c r="F86" s="60">
        <v>6181.9</v>
      </c>
      <c r="G86" s="50">
        <f t="shared" si="2"/>
        <v>0.6298998379882006</v>
      </c>
      <c r="H86" s="50">
        <f t="shared" si="3"/>
        <v>0.7273936013743277</v>
      </c>
      <c r="I86" s="37"/>
    </row>
    <row r="87" spans="1:9" s="16" customFormat="1" ht="21.75" customHeight="1">
      <c r="A87" s="58"/>
      <c r="B87" s="59" t="s">
        <v>161</v>
      </c>
      <c r="C87" s="58" t="s">
        <v>254</v>
      </c>
      <c r="D87" s="60">
        <v>10800</v>
      </c>
      <c r="E87" s="60">
        <v>10050</v>
      </c>
      <c r="F87" s="60">
        <v>5596.2</v>
      </c>
      <c r="G87" s="50">
        <f t="shared" si="2"/>
        <v>0.5181666666666667</v>
      </c>
      <c r="H87" s="50">
        <f t="shared" si="3"/>
        <v>0.5568358208955224</v>
      </c>
      <c r="I87" s="37"/>
    </row>
    <row r="88" spans="1:9" s="11" customFormat="1" ht="21.75" customHeight="1">
      <c r="A88" s="53" t="s">
        <v>43</v>
      </c>
      <c r="B88" s="46" t="s">
        <v>44</v>
      </c>
      <c r="C88" s="53"/>
      <c r="D88" s="49">
        <f>D89</f>
        <v>3695.6</v>
      </c>
      <c r="E88" s="49">
        <f>E89</f>
        <v>3159.9</v>
      </c>
      <c r="F88" s="49">
        <f>F89</f>
        <v>2574.2</v>
      </c>
      <c r="G88" s="50">
        <f t="shared" si="2"/>
        <v>0.6965580690550925</v>
      </c>
      <c r="H88" s="50">
        <f t="shared" si="3"/>
        <v>0.8146460331023133</v>
      </c>
      <c r="I88" s="38"/>
    </row>
    <row r="89" spans="1:9" s="16" customFormat="1" ht="37.5" customHeight="1">
      <c r="A89" s="58" t="s">
        <v>326</v>
      </c>
      <c r="B89" s="59" t="s">
        <v>327</v>
      </c>
      <c r="C89" s="58"/>
      <c r="D89" s="60">
        <v>3695.6</v>
      </c>
      <c r="E89" s="60">
        <v>3159.9</v>
      </c>
      <c r="F89" s="60">
        <v>2574.2</v>
      </c>
      <c r="G89" s="50">
        <f t="shared" si="2"/>
        <v>0.6965580690550925</v>
      </c>
      <c r="H89" s="50">
        <f t="shared" si="3"/>
        <v>0.8146460331023133</v>
      </c>
      <c r="I89" s="37"/>
    </row>
    <row r="90" spans="1:8" ht="20.25" customHeight="1">
      <c r="A90" s="53">
        <v>1000</v>
      </c>
      <c r="B90" s="46" t="s">
        <v>55</v>
      </c>
      <c r="C90" s="53"/>
      <c r="D90" s="49">
        <f>D91</f>
        <v>318.4</v>
      </c>
      <c r="E90" s="49">
        <f>E91</f>
        <v>261.2</v>
      </c>
      <c r="F90" s="49">
        <f>F91</f>
        <v>234.4</v>
      </c>
      <c r="G90" s="50">
        <f t="shared" si="2"/>
        <v>0.7361809045226131</v>
      </c>
      <c r="H90" s="50">
        <f t="shared" si="3"/>
        <v>0.8973966309341501</v>
      </c>
    </row>
    <row r="91" spans="1:8" ht="39.75" customHeight="1">
      <c r="A91" s="48">
        <v>1001</v>
      </c>
      <c r="B91" s="47" t="s">
        <v>192</v>
      </c>
      <c r="C91" s="48" t="s">
        <v>56</v>
      </c>
      <c r="D91" s="51">
        <v>318.4</v>
      </c>
      <c r="E91" s="51">
        <v>261.2</v>
      </c>
      <c r="F91" s="51">
        <v>234.4</v>
      </c>
      <c r="G91" s="50">
        <f t="shared" si="2"/>
        <v>0.7361809045226131</v>
      </c>
      <c r="H91" s="50">
        <f t="shared" si="3"/>
        <v>0.8973966309341501</v>
      </c>
    </row>
    <row r="92" spans="1:8" ht="29.25" customHeight="1">
      <c r="A92" s="53" t="s">
        <v>59</v>
      </c>
      <c r="B92" s="46" t="s">
        <v>121</v>
      </c>
      <c r="C92" s="53"/>
      <c r="D92" s="49">
        <f>D93</f>
        <v>26978</v>
      </c>
      <c r="E92" s="49">
        <f>E93</f>
        <v>21555.2</v>
      </c>
      <c r="F92" s="49">
        <f>F93</f>
        <v>17058.9</v>
      </c>
      <c r="G92" s="50">
        <f t="shared" si="2"/>
        <v>0.6323263399807251</v>
      </c>
      <c r="H92" s="50">
        <f t="shared" si="3"/>
        <v>0.7914053221496438</v>
      </c>
    </row>
    <row r="93" spans="1:8" ht="37.5" customHeight="1">
      <c r="A93" s="48" t="s">
        <v>60</v>
      </c>
      <c r="B93" s="47" t="s">
        <v>202</v>
      </c>
      <c r="C93" s="48" t="s">
        <v>60</v>
      </c>
      <c r="D93" s="51">
        <v>26978</v>
      </c>
      <c r="E93" s="51">
        <v>21555.2</v>
      </c>
      <c r="F93" s="51">
        <v>17058.9</v>
      </c>
      <c r="G93" s="50">
        <f t="shared" si="2"/>
        <v>0.6323263399807251</v>
      </c>
      <c r="H93" s="50">
        <f t="shared" si="3"/>
        <v>0.7914053221496438</v>
      </c>
    </row>
    <row r="94" spans="1:8" ht="20.25" customHeight="1">
      <c r="A94" s="53" t="s">
        <v>125</v>
      </c>
      <c r="B94" s="46" t="s">
        <v>126</v>
      </c>
      <c r="C94" s="53"/>
      <c r="D94" s="49">
        <f>D95</f>
        <v>71.6</v>
      </c>
      <c r="E94" s="49">
        <f>E95</f>
        <v>70.3</v>
      </c>
      <c r="F94" s="49">
        <f>F95</f>
        <v>63.6</v>
      </c>
      <c r="G94" s="50">
        <f t="shared" si="2"/>
        <v>0.8882681564245811</v>
      </c>
      <c r="H94" s="50">
        <f t="shared" si="3"/>
        <v>0.9046941678520627</v>
      </c>
    </row>
    <row r="95" spans="1:8" ht="18.75" customHeight="1">
      <c r="A95" s="48" t="s">
        <v>127</v>
      </c>
      <c r="B95" s="47" t="s">
        <v>128</v>
      </c>
      <c r="C95" s="48" t="s">
        <v>127</v>
      </c>
      <c r="D95" s="51">
        <v>71.6</v>
      </c>
      <c r="E95" s="51">
        <v>70.3</v>
      </c>
      <c r="F95" s="51">
        <v>63.6</v>
      </c>
      <c r="G95" s="50">
        <f t="shared" si="2"/>
        <v>0.8882681564245811</v>
      </c>
      <c r="H95" s="50">
        <f t="shared" si="3"/>
        <v>0.9046941678520627</v>
      </c>
    </row>
    <row r="96" spans="1:8" ht="25.5" customHeight="1" hidden="1">
      <c r="A96" s="53"/>
      <c r="B96" s="46" t="s">
        <v>93</v>
      </c>
      <c r="C96" s="53"/>
      <c r="D96" s="49">
        <f>D97+D98+D99</f>
        <v>0</v>
      </c>
      <c r="E96" s="49">
        <f>E97+E98+E99</f>
        <v>0</v>
      </c>
      <c r="F96" s="49">
        <f>F97+F98+F99</f>
        <v>0</v>
      </c>
      <c r="G96" s="50" t="e">
        <f t="shared" si="2"/>
        <v>#DIV/0!</v>
      </c>
      <c r="H96" s="50" t="e">
        <f t="shared" si="3"/>
        <v>#DIV/0!</v>
      </c>
    </row>
    <row r="97" spans="1:9" s="16" customFormat="1" ht="30" customHeight="1" hidden="1">
      <c r="A97" s="58"/>
      <c r="B97" s="59" t="s">
        <v>94</v>
      </c>
      <c r="C97" s="58" t="s">
        <v>171</v>
      </c>
      <c r="D97" s="60">
        <v>0</v>
      </c>
      <c r="E97" s="60">
        <v>0</v>
      </c>
      <c r="F97" s="60">
        <v>0</v>
      </c>
      <c r="G97" s="50" t="e">
        <f t="shared" si="2"/>
        <v>#DIV/0!</v>
      </c>
      <c r="H97" s="50" t="e">
        <f t="shared" si="3"/>
        <v>#DIV/0!</v>
      </c>
      <c r="I97" s="37"/>
    </row>
    <row r="98" spans="1:9" s="16" customFormat="1" ht="106.5" customHeight="1" hidden="1">
      <c r="A98" s="58"/>
      <c r="B98" s="96" t="s">
        <v>0</v>
      </c>
      <c r="C98" s="58" t="s">
        <v>156</v>
      </c>
      <c r="D98" s="60">
        <v>0</v>
      </c>
      <c r="E98" s="60">
        <v>0</v>
      </c>
      <c r="F98" s="60">
        <v>0</v>
      </c>
      <c r="G98" s="50" t="e">
        <f>F98/D98</f>
        <v>#DIV/0!</v>
      </c>
      <c r="H98" s="50" t="e">
        <f>F98/E98</f>
        <v>#DIV/0!</v>
      </c>
      <c r="I98" s="37"/>
    </row>
    <row r="99" spans="1:9" s="16" customFormat="1" ht="91.5" customHeight="1" hidden="1">
      <c r="A99" s="58"/>
      <c r="B99" s="96" t="s">
        <v>1</v>
      </c>
      <c r="C99" s="58" t="s">
        <v>157</v>
      </c>
      <c r="D99" s="60">
        <v>0</v>
      </c>
      <c r="E99" s="60">
        <v>0</v>
      </c>
      <c r="F99" s="60">
        <v>0</v>
      </c>
      <c r="G99" s="50" t="e">
        <f>F99/D99</f>
        <v>#DIV/0!</v>
      </c>
      <c r="H99" s="50" t="e">
        <f>F99/E99</f>
        <v>#DIV/0!</v>
      </c>
      <c r="I99" s="37"/>
    </row>
    <row r="100" spans="1:8" ht="27" customHeight="1">
      <c r="A100" s="48"/>
      <c r="B100" s="46" t="s">
        <v>62</v>
      </c>
      <c r="C100" s="53"/>
      <c r="D100" s="49">
        <f>D33+D46+D53+D59+D90+D94+D96+D88+D92</f>
        <v>75726.1</v>
      </c>
      <c r="E100" s="49">
        <f>E33+E46+E53+E59+E90+E94+E96+E88+E92</f>
        <v>61230.5</v>
      </c>
      <c r="F100" s="49">
        <f>F33+F46+F53+F59+F90+F94+F96+F88+F92</f>
        <v>39300.8</v>
      </c>
      <c r="G100" s="50">
        <f>F100/D100</f>
        <v>0.5189861883815488</v>
      </c>
      <c r="H100" s="50">
        <f>F100/E100</f>
        <v>0.6418500583859351</v>
      </c>
    </row>
    <row r="101" spans="1:8" ht="18.75">
      <c r="A101" s="97"/>
      <c r="B101" s="47" t="s">
        <v>77</v>
      </c>
      <c r="C101" s="48"/>
      <c r="D101" s="79">
        <f>D96</f>
        <v>0</v>
      </c>
      <c r="E101" s="79">
        <f>E96</f>
        <v>0</v>
      </c>
      <c r="F101" s="79">
        <f>F96</f>
        <v>0</v>
      </c>
      <c r="G101" s="50">
        <v>0</v>
      </c>
      <c r="H101" s="50">
        <v>0</v>
      </c>
    </row>
    <row r="104" spans="2:6" ht="18">
      <c r="B104" s="84" t="s">
        <v>426</v>
      </c>
      <c r="C104" s="85"/>
      <c r="F104" s="83">
        <v>3699.7</v>
      </c>
    </row>
    <row r="105" spans="2:3" ht="18">
      <c r="B105" s="84"/>
      <c r="C105" s="85"/>
    </row>
    <row r="106" spans="2:3" ht="18" hidden="1">
      <c r="B106" s="84" t="s">
        <v>78</v>
      </c>
      <c r="C106" s="85"/>
    </row>
    <row r="107" spans="2:3" ht="18" hidden="1">
      <c r="B107" s="84" t="s">
        <v>79</v>
      </c>
      <c r="C107" s="85"/>
    </row>
    <row r="108" spans="2:3" ht="18" hidden="1">
      <c r="B108" s="84"/>
      <c r="C108" s="85"/>
    </row>
    <row r="109" spans="2:3" ht="18" hidden="1">
      <c r="B109" s="84" t="s">
        <v>80</v>
      </c>
      <c r="C109" s="85"/>
    </row>
    <row r="110" spans="2:3" ht="18" hidden="1">
      <c r="B110" s="84" t="s">
        <v>81</v>
      </c>
      <c r="C110" s="85"/>
    </row>
    <row r="111" spans="2:3" ht="18" hidden="1">
      <c r="B111" s="84"/>
      <c r="C111" s="85"/>
    </row>
    <row r="112" spans="2:3" ht="18" hidden="1">
      <c r="B112" s="84" t="s">
        <v>82</v>
      </c>
      <c r="C112" s="85"/>
    </row>
    <row r="113" spans="2:3" ht="18" hidden="1">
      <c r="B113" s="84" t="s">
        <v>83</v>
      </c>
      <c r="C113" s="85"/>
    </row>
    <row r="114" spans="2:3" ht="18" hidden="1">
      <c r="B114" s="84"/>
      <c r="C114" s="85"/>
    </row>
    <row r="115" spans="2:3" ht="18" hidden="1">
      <c r="B115" s="84" t="s">
        <v>84</v>
      </c>
      <c r="C115" s="85"/>
    </row>
    <row r="116" spans="2:3" ht="18" hidden="1">
      <c r="B116" s="84" t="s">
        <v>85</v>
      </c>
      <c r="C116" s="85"/>
    </row>
    <row r="117" spans="2:3" ht="18" hidden="1">
      <c r="B117" s="84"/>
      <c r="C117" s="85"/>
    </row>
    <row r="118" spans="2:3" ht="18" hidden="1">
      <c r="B118" s="84"/>
      <c r="C118" s="85"/>
    </row>
    <row r="119" spans="2:8" ht="18">
      <c r="B119" s="84" t="s">
        <v>86</v>
      </c>
      <c r="C119" s="85"/>
      <c r="E119" s="82"/>
      <c r="F119" s="82">
        <f>F104+F28-F100</f>
        <v>1667.300000000003</v>
      </c>
      <c r="H119" s="82"/>
    </row>
    <row r="122" spans="2:3" ht="18">
      <c r="B122" s="84" t="s">
        <v>87</v>
      </c>
      <c r="C122" s="85"/>
    </row>
    <row r="123" spans="2:3" ht="18">
      <c r="B123" s="84" t="s">
        <v>88</v>
      </c>
      <c r="C123" s="85"/>
    </row>
    <row r="124" spans="2:3" ht="18">
      <c r="B124" s="84" t="s">
        <v>89</v>
      </c>
      <c r="C124" s="85"/>
    </row>
  </sheetData>
  <sheetProtection/>
  <mergeCells count="16">
    <mergeCell ref="A31:A32"/>
    <mergeCell ref="B31:B32"/>
    <mergeCell ref="D31:D32"/>
    <mergeCell ref="H31:H32"/>
    <mergeCell ref="E31:E32"/>
    <mergeCell ref="C31:C32"/>
    <mergeCell ref="A1:H1"/>
    <mergeCell ref="G2:G3"/>
    <mergeCell ref="G31:G32"/>
    <mergeCell ref="A30:H30"/>
    <mergeCell ref="F31:F32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87"/>
  <sheetViews>
    <sheetView zoomScalePageLayoutView="0" workbookViewId="0" topLeftCell="A10">
      <selection activeCell="C10" sqref="C1:C16384"/>
    </sheetView>
  </sheetViews>
  <sheetFormatPr defaultColWidth="9.140625" defaultRowHeight="12.75"/>
  <cols>
    <col min="1" max="1" width="6.7109375" style="1" customWidth="1"/>
    <col min="2" max="2" width="37.421875" style="80" customWidth="1"/>
    <col min="3" max="3" width="11.8515625" style="119" hidden="1" customWidth="1"/>
    <col min="4" max="5" width="11.7109375" style="120" customWidth="1"/>
    <col min="6" max="7" width="11.140625" style="120" customWidth="1"/>
    <col min="8" max="8" width="12.00390625" style="120" customWidth="1"/>
    <col min="9" max="9" width="12.57421875" style="30" customWidth="1"/>
    <col min="10" max="16384" width="9.140625" style="1" customWidth="1"/>
  </cols>
  <sheetData>
    <row r="1" spans="1:9" s="7" customFormat="1" ht="67.5" customHeight="1">
      <c r="A1" s="171" t="s">
        <v>429</v>
      </c>
      <c r="B1" s="171"/>
      <c r="C1" s="171"/>
      <c r="D1" s="171"/>
      <c r="E1" s="171"/>
      <c r="F1" s="171"/>
      <c r="G1" s="171"/>
      <c r="H1" s="171"/>
      <c r="I1" s="36"/>
    </row>
    <row r="2" spans="1:8" ht="12.75" customHeight="1">
      <c r="A2" s="98"/>
      <c r="B2" s="186" t="s">
        <v>2</v>
      </c>
      <c r="C2" s="99"/>
      <c r="D2" s="166" t="s">
        <v>3</v>
      </c>
      <c r="E2" s="169" t="s">
        <v>436</v>
      </c>
      <c r="F2" s="166" t="s">
        <v>4</v>
      </c>
      <c r="G2" s="169" t="s">
        <v>400</v>
      </c>
      <c r="H2" s="169" t="s">
        <v>437</v>
      </c>
    </row>
    <row r="3" spans="1:8" ht="48.75" customHeight="1">
      <c r="A3" s="100"/>
      <c r="B3" s="187"/>
      <c r="C3" s="101"/>
      <c r="D3" s="166"/>
      <c r="E3" s="170"/>
      <c r="F3" s="166"/>
      <c r="G3" s="170"/>
      <c r="H3" s="170"/>
    </row>
    <row r="4" spans="1:8" ht="18.75">
      <c r="A4" s="100"/>
      <c r="B4" s="47" t="s">
        <v>76</v>
      </c>
      <c r="C4" s="102"/>
      <c r="D4" s="49">
        <f>D5+D6+D7+D8+D9+D10+D11+D12+D13+D14+D15+D16+D17+D18+D19</f>
        <v>4723.6</v>
      </c>
      <c r="E4" s="49">
        <f>E5+E6+E7+E8+E9+E10+E11+E12+E13+E14+E15+E16+E17+E18+E19</f>
        <v>2216.6</v>
      </c>
      <c r="F4" s="49">
        <f>F5+F6+F7+F8+F9+F10+F11+F12+F13+F14+F15+F16+F17+F18+F19</f>
        <v>1867.4</v>
      </c>
      <c r="G4" s="50">
        <f>F4/D4</f>
        <v>0.3953340672368532</v>
      </c>
      <c r="H4" s="50">
        <f>F4/E4</f>
        <v>0.8424614274113508</v>
      </c>
    </row>
    <row r="5" spans="1:8" ht="18.75">
      <c r="A5" s="100"/>
      <c r="B5" s="47" t="s">
        <v>5</v>
      </c>
      <c r="C5" s="105"/>
      <c r="D5" s="51">
        <v>240</v>
      </c>
      <c r="E5" s="51">
        <v>160</v>
      </c>
      <c r="F5" s="51">
        <v>130</v>
      </c>
      <c r="G5" s="50">
        <f aca="true" t="shared" si="0" ref="G5:G26">F5/D5</f>
        <v>0.5416666666666666</v>
      </c>
      <c r="H5" s="50">
        <f aca="true" t="shared" si="1" ref="H5:H26">F5/E5</f>
        <v>0.8125</v>
      </c>
    </row>
    <row r="6" spans="1:8" ht="18.75" hidden="1">
      <c r="A6" s="100"/>
      <c r="B6" s="47" t="s">
        <v>220</v>
      </c>
      <c r="C6" s="105"/>
      <c r="D6" s="51">
        <v>0</v>
      </c>
      <c r="E6" s="51">
        <v>0</v>
      </c>
      <c r="F6" s="51">
        <v>0</v>
      </c>
      <c r="G6" s="50" t="e">
        <f t="shared" si="0"/>
        <v>#DIV/0!</v>
      </c>
      <c r="H6" s="50" t="e">
        <f t="shared" si="1"/>
        <v>#DIV/0!</v>
      </c>
    </row>
    <row r="7" spans="1:8" ht="18.75">
      <c r="A7" s="100"/>
      <c r="B7" s="47" t="s">
        <v>7</v>
      </c>
      <c r="C7" s="105"/>
      <c r="D7" s="51">
        <v>1057</v>
      </c>
      <c r="E7" s="51">
        <v>800</v>
      </c>
      <c r="F7" s="51">
        <v>1072.8</v>
      </c>
      <c r="G7" s="50">
        <f t="shared" si="0"/>
        <v>1.0149479659413434</v>
      </c>
      <c r="H7" s="50">
        <f t="shared" si="1"/>
        <v>1.341</v>
      </c>
    </row>
    <row r="8" spans="1:8" ht="18.75">
      <c r="A8" s="100"/>
      <c r="B8" s="47" t="s">
        <v>8</v>
      </c>
      <c r="C8" s="105"/>
      <c r="D8" s="51">
        <v>338</v>
      </c>
      <c r="E8" s="51">
        <v>200</v>
      </c>
      <c r="F8" s="51">
        <v>16.6</v>
      </c>
      <c r="G8" s="50">
        <f t="shared" si="0"/>
        <v>0.04911242603550296</v>
      </c>
      <c r="H8" s="50">
        <f t="shared" si="1"/>
        <v>0.083</v>
      </c>
    </row>
    <row r="9" spans="1:8" ht="18.75">
      <c r="A9" s="100"/>
      <c r="B9" s="47" t="s">
        <v>9</v>
      </c>
      <c r="C9" s="105"/>
      <c r="D9" s="51">
        <v>3076.6</v>
      </c>
      <c r="E9" s="51">
        <v>1047.6</v>
      </c>
      <c r="F9" s="51">
        <v>613.1</v>
      </c>
      <c r="G9" s="50">
        <f t="shared" si="0"/>
        <v>0.19927842423454464</v>
      </c>
      <c r="H9" s="50">
        <f t="shared" si="1"/>
        <v>0.5852424589537992</v>
      </c>
    </row>
    <row r="10" spans="1:8" ht="18.75">
      <c r="A10" s="100"/>
      <c r="B10" s="47" t="s">
        <v>100</v>
      </c>
      <c r="C10" s="105"/>
      <c r="D10" s="51">
        <v>12</v>
      </c>
      <c r="E10" s="51">
        <v>9</v>
      </c>
      <c r="F10" s="51">
        <v>34.9</v>
      </c>
      <c r="G10" s="50">
        <f t="shared" si="0"/>
        <v>2.908333333333333</v>
      </c>
      <c r="H10" s="50">
        <f t="shared" si="1"/>
        <v>3.8777777777777778</v>
      </c>
    </row>
    <row r="11" spans="1:8" ht="31.5" hidden="1">
      <c r="A11" s="100"/>
      <c r="B11" s="47" t="s">
        <v>10</v>
      </c>
      <c r="C11" s="105"/>
      <c r="D11" s="51">
        <v>0</v>
      </c>
      <c r="E11" s="51">
        <v>0</v>
      </c>
      <c r="F11" s="51">
        <v>0</v>
      </c>
      <c r="G11" s="50" t="e">
        <f t="shared" si="0"/>
        <v>#DIV/0!</v>
      </c>
      <c r="H11" s="50" t="e">
        <f t="shared" si="1"/>
        <v>#DIV/0!</v>
      </c>
    </row>
    <row r="12" spans="1:8" ht="18.75" hidden="1">
      <c r="A12" s="100"/>
      <c r="B12" s="47" t="s">
        <v>11</v>
      </c>
      <c r="C12" s="105"/>
      <c r="D12" s="51">
        <v>0</v>
      </c>
      <c r="E12" s="51">
        <v>0</v>
      </c>
      <c r="F12" s="51">
        <v>0</v>
      </c>
      <c r="G12" s="50" t="e">
        <f t="shared" si="0"/>
        <v>#DIV/0!</v>
      </c>
      <c r="H12" s="50" t="e">
        <f t="shared" si="1"/>
        <v>#DIV/0!</v>
      </c>
    </row>
    <row r="13" spans="1:8" ht="18.75" hidden="1">
      <c r="A13" s="100"/>
      <c r="B13" s="47" t="s">
        <v>12</v>
      </c>
      <c r="C13" s="105"/>
      <c r="D13" s="51">
        <v>0</v>
      </c>
      <c r="E13" s="51">
        <v>0</v>
      </c>
      <c r="F13" s="51">
        <v>0</v>
      </c>
      <c r="G13" s="50" t="e">
        <f t="shared" si="0"/>
        <v>#DIV/0!</v>
      </c>
      <c r="H13" s="50" t="e">
        <f t="shared" si="1"/>
        <v>#DIV/0!</v>
      </c>
    </row>
    <row r="14" spans="1:8" ht="18.75" hidden="1">
      <c r="A14" s="100"/>
      <c r="B14" s="47" t="s">
        <v>14</v>
      </c>
      <c r="C14" s="105"/>
      <c r="D14" s="51">
        <v>0</v>
      </c>
      <c r="E14" s="51">
        <v>0</v>
      </c>
      <c r="F14" s="51">
        <v>0</v>
      </c>
      <c r="G14" s="50" t="e">
        <f t="shared" si="0"/>
        <v>#DIV/0!</v>
      </c>
      <c r="H14" s="50" t="e">
        <f t="shared" si="1"/>
        <v>#DIV/0!</v>
      </c>
    </row>
    <row r="15" spans="1:8" ht="18.75" hidden="1">
      <c r="A15" s="100"/>
      <c r="B15" s="47" t="s">
        <v>15</v>
      </c>
      <c r="C15" s="105"/>
      <c r="D15" s="51">
        <v>0</v>
      </c>
      <c r="E15" s="51">
        <v>0</v>
      </c>
      <c r="F15" s="51">
        <v>0</v>
      </c>
      <c r="G15" s="50" t="e">
        <f t="shared" si="0"/>
        <v>#DIV/0!</v>
      </c>
      <c r="H15" s="50" t="e">
        <f t="shared" si="1"/>
        <v>#DIV/0!</v>
      </c>
    </row>
    <row r="16" spans="1:8" ht="31.5" hidden="1">
      <c r="A16" s="100"/>
      <c r="B16" s="47" t="s">
        <v>16</v>
      </c>
      <c r="C16" s="105"/>
      <c r="D16" s="51">
        <v>0</v>
      </c>
      <c r="E16" s="51">
        <v>0</v>
      </c>
      <c r="F16" s="51">
        <v>0</v>
      </c>
      <c r="G16" s="50" t="e">
        <f t="shared" si="0"/>
        <v>#DIV/0!</v>
      </c>
      <c r="H16" s="50" t="e">
        <f t="shared" si="1"/>
        <v>#DIV/0!</v>
      </c>
    </row>
    <row r="17" spans="1:8" ht="31.5" hidden="1">
      <c r="A17" s="100"/>
      <c r="B17" s="47" t="s">
        <v>247</v>
      </c>
      <c r="C17" s="105"/>
      <c r="D17" s="51">
        <v>0</v>
      </c>
      <c r="E17" s="51">
        <v>0</v>
      </c>
      <c r="F17" s="51">
        <v>0</v>
      </c>
      <c r="G17" s="50" t="e">
        <f t="shared" si="0"/>
        <v>#DIV/0!</v>
      </c>
      <c r="H17" s="50" t="e">
        <f t="shared" si="1"/>
        <v>#DIV/0!</v>
      </c>
    </row>
    <row r="18" spans="1:8" ht="18.75" hidden="1">
      <c r="A18" s="100"/>
      <c r="B18" s="47" t="s">
        <v>110</v>
      </c>
      <c r="C18" s="105"/>
      <c r="D18" s="51">
        <v>0</v>
      </c>
      <c r="E18" s="51">
        <v>0</v>
      </c>
      <c r="F18" s="51">
        <v>0</v>
      </c>
      <c r="G18" s="50" t="e">
        <f t="shared" si="0"/>
        <v>#DIV/0!</v>
      </c>
      <c r="H18" s="50" t="e">
        <f t="shared" si="1"/>
        <v>#DIV/0!</v>
      </c>
    </row>
    <row r="19" spans="1:8" ht="18.75" hidden="1">
      <c r="A19" s="100"/>
      <c r="B19" s="47" t="s">
        <v>21</v>
      </c>
      <c r="C19" s="105"/>
      <c r="D19" s="51">
        <v>0</v>
      </c>
      <c r="E19" s="51">
        <v>0</v>
      </c>
      <c r="F19" s="51"/>
      <c r="G19" s="50" t="e">
        <f t="shared" si="0"/>
        <v>#DIV/0!</v>
      </c>
      <c r="H19" s="50" t="e">
        <f t="shared" si="1"/>
        <v>#DIV/0!</v>
      </c>
    </row>
    <row r="20" spans="1:8" ht="31.5">
      <c r="A20" s="100"/>
      <c r="B20" s="46" t="s">
        <v>75</v>
      </c>
      <c r="C20" s="107"/>
      <c r="D20" s="51">
        <f>D21+D22+D23+D24+D25</f>
        <v>267.4</v>
      </c>
      <c r="E20" s="51">
        <f>E21+E22+E23+E24+E25</f>
        <v>199.10000000000002</v>
      </c>
      <c r="F20" s="51">
        <f>F21+F22+F23+F24+F25</f>
        <v>139.2</v>
      </c>
      <c r="G20" s="50">
        <f t="shared" si="0"/>
        <v>0.5205684367988033</v>
      </c>
      <c r="H20" s="50">
        <f t="shared" si="1"/>
        <v>0.6991461577096935</v>
      </c>
    </row>
    <row r="21" spans="1:8" ht="18.75">
      <c r="A21" s="100"/>
      <c r="B21" s="47" t="s">
        <v>23</v>
      </c>
      <c r="C21" s="105"/>
      <c r="D21" s="51">
        <v>113.5</v>
      </c>
      <c r="E21" s="51">
        <v>85.2</v>
      </c>
      <c r="F21" s="51">
        <v>62</v>
      </c>
      <c r="G21" s="50">
        <f t="shared" si="0"/>
        <v>0.5462555066079295</v>
      </c>
      <c r="H21" s="50">
        <f t="shared" si="1"/>
        <v>0.7276995305164319</v>
      </c>
    </row>
    <row r="22" spans="1:8" ht="18.75" hidden="1">
      <c r="A22" s="100"/>
      <c r="B22" s="47" t="s">
        <v>61</v>
      </c>
      <c r="C22" s="105"/>
      <c r="D22" s="51">
        <v>0</v>
      </c>
      <c r="E22" s="51">
        <v>0</v>
      </c>
      <c r="F22" s="51">
        <v>0</v>
      </c>
      <c r="G22" s="50" t="e">
        <f t="shared" si="0"/>
        <v>#DIV/0!</v>
      </c>
      <c r="H22" s="50" t="e">
        <f t="shared" si="1"/>
        <v>#DIV/0!</v>
      </c>
    </row>
    <row r="23" spans="1:8" ht="18.75">
      <c r="A23" s="100"/>
      <c r="B23" s="47" t="s">
        <v>95</v>
      </c>
      <c r="C23" s="105"/>
      <c r="D23" s="51">
        <v>153.9</v>
      </c>
      <c r="E23" s="51">
        <v>113.9</v>
      </c>
      <c r="F23" s="51">
        <v>77.2</v>
      </c>
      <c r="G23" s="50">
        <f t="shared" si="0"/>
        <v>0.5016244314489928</v>
      </c>
      <c r="H23" s="50">
        <f t="shared" si="1"/>
        <v>0.6777875329236172</v>
      </c>
    </row>
    <row r="24" spans="1:8" ht="47.25" hidden="1">
      <c r="A24" s="100"/>
      <c r="B24" s="47" t="s">
        <v>26</v>
      </c>
      <c r="C24" s="105"/>
      <c r="D24" s="51">
        <v>0</v>
      </c>
      <c r="E24" s="51"/>
      <c r="F24" s="51">
        <v>0</v>
      </c>
      <c r="G24" s="50" t="e">
        <f t="shared" si="0"/>
        <v>#DIV/0!</v>
      </c>
      <c r="H24" s="50" t="e">
        <f t="shared" si="1"/>
        <v>#DIV/0!</v>
      </c>
    </row>
    <row r="25" spans="1:8" ht="32.25" hidden="1" thickBot="1">
      <c r="A25" s="100"/>
      <c r="B25" s="108" t="s">
        <v>142</v>
      </c>
      <c r="C25" s="109"/>
      <c r="D25" s="51">
        <v>0</v>
      </c>
      <c r="E25" s="51">
        <v>0</v>
      </c>
      <c r="F25" s="51">
        <v>0</v>
      </c>
      <c r="G25" s="50" t="e">
        <f t="shared" si="0"/>
        <v>#DIV/0!</v>
      </c>
      <c r="H25" s="50" t="e">
        <f t="shared" si="1"/>
        <v>#DIV/0!</v>
      </c>
    </row>
    <row r="26" spans="1:8" ht="18.75">
      <c r="A26" s="110"/>
      <c r="B26" s="46" t="s">
        <v>27</v>
      </c>
      <c r="C26" s="111"/>
      <c r="D26" s="51">
        <f>D4+D20</f>
        <v>4991</v>
      </c>
      <c r="E26" s="51">
        <f>E4+E20</f>
        <v>2415.7</v>
      </c>
      <c r="F26" s="51">
        <f>F4+F20</f>
        <v>2006.6000000000001</v>
      </c>
      <c r="G26" s="50">
        <f t="shared" si="0"/>
        <v>0.40204367862151874</v>
      </c>
      <c r="H26" s="50">
        <f t="shared" si="1"/>
        <v>0.8306495011797824</v>
      </c>
    </row>
    <row r="27" spans="1:8" ht="18.75" hidden="1">
      <c r="A27" s="100"/>
      <c r="B27" s="47" t="s">
        <v>101</v>
      </c>
      <c r="C27" s="105"/>
      <c r="D27" s="106">
        <f>D4</f>
        <v>4723.6</v>
      </c>
      <c r="E27" s="106">
        <f>E4</f>
        <v>2216.6</v>
      </c>
      <c r="F27" s="106">
        <f>F4</f>
        <v>1867.4</v>
      </c>
      <c r="G27" s="104">
        <f>F27/D27</f>
        <v>0.3953340672368532</v>
      </c>
      <c r="H27" s="104">
        <f>F27/E27</f>
        <v>0.8424614274113508</v>
      </c>
    </row>
    <row r="28" spans="1:8" ht="12.75">
      <c r="A28" s="173"/>
      <c r="B28" s="180"/>
      <c r="C28" s="180"/>
      <c r="D28" s="180"/>
      <c r="E28" s="180"/>
      <c r="F28" s="180"/>
      <c r="G28" s="180"/>
      <c r="H28" s="181"/>
    </row>
    <row r="29" spans="1:8" ht="15" customHeight="1">
      <c r="A29" s="188" t="s">
        <v>146</v>
      </c>
      <c r="B29" s="186" t="s">
        <v>28</v>
      </c>
      <c r="C29" s="190" t="s">
        <v>172</v>
      </c>
      <c r="D29" s="166" t="s">
        <v>3</v>
      </c>
      <c r="E29" s="169" t="s">
        <v>436</v>
      </c>
      <c r="F29" s="166" t="s">
        <v>4</v>
      </c>
      <c r="G29" s="169" t="s">
        <v>400</v>
      </c>
      <c r="H29" s="169" t="s">
        <v>437</v>
      </c>
    </row>
    <row r="30" spans="1:8" ht="41.25" customHeight="1">
      <c r="A30" s="189"/>
      <c r="B30" s="187"/>
      <c r="C30" s="191"/>
      <c r="D30" s="166"/>
      <c r="E30" s="170"/>
      <c r="F30" s="166"/>
      <c r="G30" s="170"/>
      <c r="H30" s="170"/>
    </row>
    <row r="31" spans="1:8" ht="31.5">
      <c r="A31" s="107" t="s">
        <v>63</v>
      </c>
      <c r="B31" s="46" t="s">
        <v>29</v>
      </c>
      <c r="C31" s="107"/>
      <c r="D31" s="103">
        <f>D32+D33+D34+D35</f>
        <v>3429.6</v>
      </c>
      <c r="E31" s="103">
        <f>E32+E33+E34+E35</f>
        <v>3127.2999999999997</v>
      </c>
      <c r="F31" s="103">
        <f>F32+F33+F34+F35</f>
        <v>1287.2</v>
      </c>
      <c r="G31" s="104">
        <f>F31/D31</f>
        <v>0.3753207371121997</v>
      </c>
      <c r="H31" s="104">
        <f>F31/E31</f>
        <v>0.41160106161864873</v>
      </c>
    </row>
    <row r="32" spans="1:8" ht="18.75" hidden="1">
      <c r="A32" s="105" t="s">
        <v>64</v>
      </c>
      <c r="B32" s="47" t="s">
        <v>96</v>
      </c>
      <c r="C32" s="105"/>
      <c r="D32" s="106">
        <v>0</v>
      </c>
      <c r="E32" s="106">
        <v>0</v>
      </c>
      <c r="F32" s="106">
        <v>0</v>
      </c>
      <c r="G32" s="104" t="e">
        <f aca="true" t="shared" si="2" ref="G32:G65">F32/D32</f>
        <v>#DIV/0!</v>
      </c>
      <c r="H32" s="104" t="e">
        <f aca="true" t="shared" si="3" ref="H32:H65">F32/E32</f>
        <v>#DIV/0!</v>
      </c>
    </row>
    <row r="33" spans="1:8" ht="66.75" customHeight="1">
      <c r="A33" s="105" t="s">
        <v>66</v>
      </c>
      <c r="B33" s="47" t="s">
        <v>149</v>
      </c>
      <c r="C33" s="105" t="s">
        <v>66</v>
      </c>
      <c r="D33" s="106">
        <v>3043.5</v>
      </c>
      <c r="E33" s="106">
        <v>2747.6</v>
      </c>
      <c r="F33" s="106">
        <v>1287.2</v>
      </c>
      <c r="G33" s="104">
        <f t="shared" si="2"/>
        <v>0.4229341218991293</v>
      </c>
      <c r="H33" s="104">
        <f t="shared" si="3"/>
        <v>0.46848158392779155</v>
      </c>
    </row>
    <row r="34" spans="1:8" ht="18.75">
      <c r="A34" s="105" t="s">
        <v>68</v>
      </c>
      <c r="B34" s="47" t="s">
        <v>32</v>
      </c>
      <c r="C34" s="105"/>
      <c r="D34" s="106">
        <v>10</v>
      </c>
      <c r="E34" s="106">
        <v>5</v>
      </c>
      <c r="F34" s="106">
        <v>0</v>
      </c>
      <c r="G34" s="104">
        <f t="shared" si="2"/>
        <v>0</v>
      </c>
      <c r="H34" s="104">
        <f t="shared" si="3"/>
        <v>0</v>
      </c>
    </row>
    <row r="35" spans="1:8" ht="31.5">
      <c r="A35" s="105" t="s">
        <v>120</v>
      </c>
      <c r="B35" s="47" t="s">
        <v>113</v>
      </c>
      <c r="C35" s="105"/>
      <c r="D35" s="106">
        <f>D36+D37+D39+D38</f>
        <v>376.1</v>
      </c>
      <c r="E35" s="106">
        <f>E36+E37+E39+E38</f>
        <v>374.7</v>
      </c>
      <c r="F35" s="106">
        <f>F36+F37+F39+F38</f>
        <v>0</v>
      </c>
      <c r="G35" s="104">
        <f t="shared" si="2"/>
        <v>0</v>
      </c>
      <c r="H35" s="104">
        <f t="shared" si="3"/>
        <v>0</v>
      </c>
    </row>
    <row r="36" spans="1:9" s="16" customFormat="1" ht="31.5">
      <c r="A36" s="112"/>
      <c r="B36" s="59" t="s">
        <v>106</v>
      </c>
      <c r="C36" s="112" t="s">
        <v>250</v>
      </c>
      <c r="D36" s="113">
        <v>4.7</v>
      </c>
      <c r="E36" s="113">
        <v>3.3</v>
      </c>
      <c r="F36" s="113">
        <v>0</v>
      </c>
      <c r="G36" s="104">
        <f t="shared" si="2"/>
        <v>0</v>
      </c>
      <c r="H36" s="104">
        <f t="shared" si="3"/>
        <v>0</v>
      </c>
      <c r="I36" s="37"/>
    </row>
    <row r="37" spans="1:9" s="16" customFormat="1" ht="47.25">
      <c r="A37" s="112"/>
      <c r="B37" s="59" t="s">
        <v>186</v>
      </c>
      <c r="C37" s="112" t="s">
        <v>282</v>
      </c>
      <c r="D37" s="113">
        <v>119</v>
      </c>
      <c r="E37" s="113">
        <v>119</v>
      </c>
      <c r="F37" s="113">
        <v>0</v>
      </c>
      <c r="G37" s="104">
        <f t="shared" si="2"/>
        <v>0</v>
      </c>
      <c r="H37" s="104">
        <f t="shared" si="3"/>
        <v>0</v>
      </c>
      <c r="I37" s="37"/>
    </row>
    <row r="38" spans="1:9" s="16" customFormat="1" ht="31.5">
      <c r="A38" s="112"/>
      <c r="B38" s="59" t="s">
        <v>115</v>
      </c>
      <c r="C38" s="112" t="s">
        <v>288</v>
      </c>
      <c r="D38" s="113">
        <v>70</v>
      </c>
      <c r="E38" s="113">
        <v>70</v>
      </c>
      <c r="F38" s="113">
        <v>0</v>
      </c>
      <c r="G38" s="104">
        <f t="shared" si="2"/>
        <v>0</v>
      </c>
      <c r="H38" s="104">
        <f t="shared" si="3"/>
        <v>0</v>
      </c>
      <c r="I38" s="37"/>
    </row>
    <row r="39" spans="1:9" s="16" customFormat="1" ht="47.25">
      <c r="A39" s="112"/>
      <c r="B39" s="59" t="s">
        <v>374</v>
      </c>
      <c r="C39" s="112" t="s">
        <v>373</v>
      </c>
      <c r="D39" s="113">
        <v>182.4</v>
      </c>
      <c r="E39" s="113">
        <v>182.4</v>
      </c>
      <c r="F39" s="113">
        <v>0</v>
      </c>
      <c r="G39" s="104">
        <f t="shared" si="2"/>
        <v>0</v>
      </c>
      <c r="H39" s="104">
        <f t="shared" si="3"/>
        <v>0</v>
      </c>
      <c r="I39" s="37"/>
    </row>
    <row r="40" spans="1:8" ht="18.75">
      <c r="A40" s="107" t="s">
        <v>102</v>
      </c>
      <c r="B40" s="46" t="s">
        <v>97</v>
      </c>
      <c r="C40" s="107"/>
      <c r="D40" s="106">
        <f>D41</f>
        <v>153.9</v>
      </c>
      <c r="E40" s="106">
        <f>E41</f>
        <v>113.9</v>
      </c>
      <c r="F40" s="106">
        <f>F41</f>
        <v>77.2</v>
      </c>
      <c r="G40" s="104">
        <f t="shared" si="2"/>
        <v>0.5016244314489928</v>
      </c>
      <c r="H40" s="104">
        <f t="shared" si="3"/>
        <v>0.6777875329236172</v>
      </c>
    </row>
    <row r="41" spans="1:8" ht="51.75" customHeight="1">
      <c r="A41" s="105" t="s">
        <v>103</v>
      </c>
      <c r="B41" s="47" t="s">
        <v>153</v>
      </c>
      <c r="C41" s="105" t="s">
        <v>207</v>
      </c>
      <c r="D41" s="106">
        <v>153.9</v>
      </c>
      <c r="E41" s="106">
        <v>113.9</v>
      </c>
      <c r="F41" s="106">
        <v>77.2</v>
      </c>
      <c r="G41" s="104">
        <f t="shared" si="2"/>
        <v>0.5016244314489928</v>
      </c>
      <c r="H41" s="104">
        <f t="shared" si="3"/>
        <v>0.6777875329236172</v>
      </c>
    </row>
    <row r="42" spans="1:8" ht="31.5" hidden="1">
      <c r="A42" s="107" t="s">
        <v>69</v>
      </c>
      <c r="B42" s="46" t="s">
        <v>35</v>
      </c>
      <c r="C42" s="107"/>
      <c r="D42" s="103">
        <f aca="true" t="shared" si="4" ref="D42:F43">D43</f>
        <v>0</v>
      </c>
      <c r="E42" s="103">
        <f t="shared" si="4"/>
        <v>0</v>
      </c>
      <c r="F42" s="103">
        <f t="shared" si="4"/>
        <v>0</v>
      </c>
      <c r="G42" s="104" t="e">
        <f t="shared" si="2"/>
        <v>#DIV/0!</v>
      </c>
      <c r="H42" s="104" t="e">
        <f t="shared" si="3"/>
        <v>#DIV/0!</v>
      </c>
    </row>
    <row r="43" spans="1:8" ht="31.5" hidden="1">
      <c r="A43" s="105" t="s">
        <v>104</v>
      </c>
      <c r="B43" s="47" t="s">
        <v>99</v>
      </c>
      <c r="C43" s="105"/>
      <c r="D43" s="106">
        <f t="shared" si="4"/>
        <v>0</v>
      </c>
      <c r="E43" s="106">
        <f t="shared" si="4"/>
        <v>0</v>
      </c>
      <c r="F43" s="106">
        <f t="shared" si="4"/>
        <v>0</v>
      </c>
      <c r="G43" s="104" t="e">
        <f t="shared" si="2"/>
        <v>#DIV/0!</v>
      </c>
      <c r="H43" s="104" t="e">
        <f t="shared" si="3"/>
        <v>#DIV/0!</v>
      </c>
    </row>
    <row r="44" spans="1:9" s="16" customFormat="1" ht="63" hidden="1">
      <c r="A44" s="112"/>
      <c r="B44" s="59" t="s">
        <v>174</v>
      </c>
      <c r="C44" s="112" t="s">
        <v>175</v>
      </c>
      <c r="D44" s="113">
        <v>0</v>
      </c>
      <c r="E44" s="113">
        <v>0</v>
      </c>
      <c r="F44" s="113">
        <v>0</v>
      </c>
      <c r="G44" s="104" t="e">
        <f t="shared" si="2"/>
        <v>#DIV/0!</v>
      </c>
      <c r="H44" s="104" t="e">
        <f t="shared" si="3"/>
        <v>#DIV/0!</v>
      </c>
      <c r="I44" s="37"/>
    </row>
    <row r="45" spans="1:9" s="11" customFormat="1" ht="31.5" hidden="1">
      <c r="A45" s="107" t="s">
        <v>70</v>
      </c>
      <c r="B45" s="46" t="s">
        <v>37</v>
      </c>
      <c r="C45" s="107"/>
      <c r="D45" s="103">
        <f aca="true" t="shared" si="5" ref="D45:F46">D46</f>
        <v>0</v>
      </c>
      <c r="E45" s="103">
        <f t="shared" si="5"/>
        <v>0</v>
      </c>
      <c r="F45" s="103">
        <f t="shared" si="5"/>
        <v>0</v>
      </c>
      <c r="G45" s="104" t="e">
        <f t="shared" si="2"/>
        <v>#DIV/0!</v>
      </c>
      <c r="H45" s="104" t="e">
        <f t="shared" si="3"/>
        <v>#DIV/0!</v>
      </c>
      <c r="I45" s="38"/>
    </row>
    <row r="46" spans="1:8" ht="31.5" hidden="1">
      <c r="A46" s="114" t="s">
        <v>71</v>
      </c>
      <c r="B46" s="78" t="s">
        <v>115</v>
      </c>
      <c r="C46" s="105"/>
      <c r="D46" s="106">
        <f t="shared" si="5"/>
        <v>0</v>
      </c>
      <c r="E46" s="106">
        <f t="shared" si="5"/>
        <v>0</v>
      </c>
      <c r="F46" s="106">
        <f t="shared" si="5"/>
        <v>0</v>
      </c>
      <c r="G46" s="104" t="e">
        <f t="shared" si="2"/>
        <v>#DIV/0!</v>
      </c>
      <c r="H46" s="104" t="e">
        <f t="shared" si="3"/>
        <v>#DIV/0!</v>
      </c>
    </row>
    <row r="47" spans="1:9" s="16" customFormat="1" ht="31.5" hidden="1">
      <c r="A47" s="112"/>
      <c r="B47" s="73" t="s">
        <v>115</v>
      </c>
      <c r="C47" s="112" t="s">
        <v>225</v>
      </c>
      <c r="D47" s="113">
        <v>0</v>
      </c>
      <c r="E47" s="113">
        <v>0</v>
      </c>
      <c r="F47" s="113">
        <v>0</v>
      </c>
      <c r="G47" s="104" t="e">
        <f t="shared" si="2"/>
        <v>#DIV/0!</v>
      </c>
      <c r="H47" s="104" t="e">
        <f t="shared" si="3"/>
        <v>#DIV/0!</v>
      </c>
      <c r="I47" s="37"/>
    </row>
    <row r="48" spans="1:8" ht="31.5">
      <c r="A48" s="115" t="s">
        <v>72</v>
      </c>
      <c r="B48" s="46" t="s">
        <v>38</v>
      </c>
      <c r="C48" s="107"/>
      <c r="D48" s="103">
        <f>D49</f>
        <v>815.9</v>
      </c>
      <c r="E48" s="103">
        <f>E49</f>
        <v>718.8</v>
      </c>
      <c r="F48" s="103">
        <f>F49</f>
        <v>348.1</v>
      </c>
      <c r="G48" s="104">
        <f t="shared" si="2"/>
        <v>0.42664542223311686</v>
      </c>
      <c r="H48" s="104">
        <f t="shared" si="3"/>
        <v>0.48427935447968845</v>
      </c>
    </row>
    <row r="49" spans="1:8" ht="18.75">
      <c r="A49" s="107" t="s">
        <v>41</v>
      </c>
      <c r="B49" s="46" t="s">
        <v>42</v>
      </c>
      <c r="C49" s="107"/>
      <c r="D49" s="103">
        <f>D50+D51+D53+D52</f>
        <v>815.9</v>
      </c>
      <c r="E49" s="103">
        <f>E50+E51+E53+E52</f>
        <v>718.8</v>
      </c>
      <c r="F49" s="103">
        <f>F50+F51+F53+F52</f>
        <v>348.1</v>
      </c>
      <c r="G49" s="104">
        <f t="shared" si="2"/>
        <v>0.42664542223311686</v>
      </c>
      <c r="H49" s="104">
        <f t="shared" si="3"/>
        <v>0.48427935447968845</v>
      </c>
    </row>
    <row r="50" spans="1:8" ht="18.75">
      <c r="A50" s="105"/>
      <c r="B50" s="59" t="s">
        <v>92</v>
      </c>
      <c r="C50" s="112" t="s">
        <v>251</v>
      </c>
      <c r="D50" s="113">
        <v>378</v>
      </c>
      <c r="E50" s="113">
        <v>284.5</v>
      </c>
      <c r="F50" s="113">
        <v>123</v>
      </c>
      <c r="G50" s="104">
        <f t="shared" si="2"/>
        <v>0.3253968253968254</v>
      </c>
      <c r="H50" s="104">
        <f t="shared" si="3"/>
        <v>0.43233743409490333</v>
      </c>
    </row>
    <row r="51" spans="1:9" s="16" customFormat="1" ht="20.25" customHeight="1">
      <c r="A51" s="112"/>
      <c r="B51" s="59" t="s">
        <v>203</v>
      </c>
      <c r="C51" s="112" t="s">
        <v>252</v>
      </c>
      <c r="D51" s="113">
        <v>137.3</v>
      </c>
      <c r="E51" s="113">
        <v>137.3</v>
      </c>
      <c r="F51" s="113">
        <v>137.3</v>
      </c>
      <c r="G51" s="104">
        <f t="shared" si="2"/>
        <v>1</v>
      </c>
      <c r="H51" s="104">
        <f t="shared" si="3"/>
        <v>1</v>
      </c>
      <c r="I51" s="37"/>
    </row>
    <row r="52" spans="1:9" s="16" customFormat="1" ht="20.25" customHeight="1" hidden="1">
      <c r="A52" s="112"/>
      <c r="B52" s="59" t="s">
        <v>249</v>
      </c>
      <c r="C52" s="112" t="s">
        <v>253</v>
      </c>
      <c r="D52" s="113">
        <v>0</v>
      </c>
      <c r="E52" s="113">
        <v>0</v>
      </c>
      <c r="F52" s="113">
        <v>0</v>
      </c>
      <c r="G52" s="104" t="e">
        <f t="shared" si="2"/>
        <v>#DIV/0!</v>
      </c>
      <c r="H52" s="104" t="e">
        <f t="shared" si="3"/>
        <v>#DIV/0!</v>
      </c>
      <c r="I52" s="37"/>
    </row>
    <row r="53" spans="1:9" s="16" customFormat="1" ht="39" customHeight="1">
      <c r="A53" s="112"/>
      <c r="B53" s="59" t="s">
        <v>161</v>
      </c>
      <c r="C53" s="112" t="s">
        <v>254</v>
      </c>
      <c r="D53" s="113">
        <v>300.6</v>
      </c>
      <c r="E53" s="113">
        <v>297</v>
      </c>
      <c r="F53" s="113">
        <v>87.8</v>
      </c>
      <c r="G53" s="104">
        <f t="shared" si="2"/>
        <v>0.29208250166333993</v>
      </c>
      <c r="H53" s="104">
        <f t="shared" si="3"/>
        <v>0.2956228956228956</v>
      </c>
      <c r="I53" s="37"/>
    </row>
    <row r="54" spans="1:8" ht="39" customHeight="1">
      <c r="A54" s="116" t="s">
        <v>118</v>
      </c>
      <c r="B54" s="77" t="s">
        <v>116</v>
      </c>
      <c r="C54" s="116"/>
      <c r="D54" s="106">
        <f aca="true" t="shared" si="6" ref="D54:F55">D55</f>
        <v>2.6</v>
      </c>
      <c r="E54" s="106">
        <f t="shared" si="6"/>
        <v>2.6</v>
      </c>
      <c r="F54" s="106">
        <f t="shared" si="6"/>
        <v>2.6</v>
      </c>
      <c r="G54" s="104">
        <f t="shared" si="2"/>
        <v>1</v>
      </c>
      <c r="H54" s="104">
        <f t="shared" si="3"/>
        <v>1</v>
      </c>
    </row>
    <row r="55" spans="1:8" ht="42.75" customHeight="1">
      <c r="A55" s="114" t="s">
        <v>112</v>
      </c>
      <c r="B55" s="78" t="s">
        <v>119</v>
      </c>
      <c r="C55" s="114"/>
      <c r="D55" s="106">
        <f t="shared" si="6"/>
        <v>2.6</v>
      </c>
      <c r="E55" s="106">
        <f t="shared" si="6"/>
        <v>2.6</v>
      </c>
      <c r="F55" s="106">
        <f t="shared" si="6"/>
        <v>2.6</v>
      </c>
      <c r="G55" s="104">
        <f t="shared" si="2"/>
        <v>1</v>
      </c>
      <c r="H55" s="104">
        <f t="shared" si="3"/>
        <v>1</v>
      </c>
    </row>
    <row r="56" spans="1:9" s="16" customFormat="1" ht="42" customHeight="1">
      <c r="A56" s="112"/>
      <c r="B56" s="59" t="s">
        <v>210</v>
      </c>
      <c r="C56" s="112" t="s">
        <v>255</v>
      </c>
      <c r="D56" s="113">
        <v>2.6</v>
      </c>
      <c r="E56" s="113">
        <v>2.6</v>
      </c>
      <c r="F56" s="113">
        <v>2.6</v>
      </c>
      <c r="G56" s="104">
        <f t="shared" si="2"/>
        <v>1</v>
      </c>
      <c r="H56" s="104">
        <f t="shared" si="3"/>
        <v>1</v>
      </c>
      <c r="I56" s="37"/>
    </row>
    <row r="57" spans="1:8" ht="17.25" customHeight="1" hidden="1">
      <c r="A57" s="107" t="s">
        <v>43</v>
      </c>
      <c r="B57" s="46" t="s">
        <v>44</v>
      </c>
      <c r="C57" s="107"/>
      <c r="D57" s="103">
        <f aca="true" t="shared" si="7" ref="D57:F58">D58</f>
        <v>0</v>
      </c>
      <c r="E57" s="103">
        <f t="shared" si="7"/>
        <v>0</v>
      </c>
      <c r="F57" s="103">
        <f t="shared" si="7"/>
        <v>0</v>
      </c>
      <c r="G57" s="104" t="e">
        <f t="shared" si="2"/>
        <v>#DIV/0!</v>
      </c>
      <c r="H57" s="104" t="e">
        <f t="shared" si="3"/>
        <v>#DIV/0!</v>
      </c>
    </row>
    <row r="58" spans="1:8" ht="18.75" customHeight="1" hidden="1">
      <c r="A58" s="105" t="s">
        <v>47</v>
      </c>
      <c r="B58" s="47" t="s">
        <v>48</v>
      </c>
      <c r="C58" s="105"/>
      <c r="D58" s="106">
        <f t="shared" si="7"/>
        <v>0</v>
      </c>
      <c r="E58" s="106">
        <f t="shared" si="7"/>
        <v>0</v>
      </c>
      <c r="F58" s="106">
        <f t="shared" si="7"/>
        <v>0</v>
      </c>
      <c r="G58" s="104" t="e">
        <f t="shared" si="2"/>
        <v>#DIV/0!</v>
      </c>
      <c r="H58" s="104" t="e">
        <f t="shared" si="3"/>
        <v>#DIV/0!</v>
      </c>
    </row>
    <row r="59" spans="1:9" s="16" customFormat="1" ht="39" customHeight="1" hidden="1">
      <c r="A59" s="112"/>
      <c r="B59" s="59" t="s">
        <v>205</v>
      </c>
      <c r="C59" s="112" t="s">
        <v>206</v>
      </c>
      <c r="D59" s="113">
        <v>0</v>
      </c>
      <c r="E59" s="113">
        <v>0</v>
      </c>
      <c r="F59" s="113">
        <v>0</v>
      </c>
      <c r="G59" s="104" t="e">
        <f t="shared" si="2"/>
        <v>#DIV/0!</v>
      </c>
      <c r="H59" s="104" t="e">
        <f t="shared" si="3"/>
        <v>#DIV/0!</v>
      </c>
      <c r="I59" s="37"/>
    </row>
    <row r="60" spans="1:8" ht="17.25" customHeight="1">
      <c r="A60" s="107">
        <v>1000</v>
      </c>
      <c r="B60" s="46" t="s">
        <v>55</v>
      </c>
      <c r="C60" s="107"/>
      <c r="D60" s="103">
        <f>D61</f>
        <v>36</v>
      </c>
      <c r="E60" s="103">
        <f>E61</f>
        <v>27</v>
      </c>
      <c r="F60" s="103">
        <f>F61</f>
        <v>21</v>
      </c>
      <c r="G60" s="104">
        <f t="shared" si="2"/>
        <v>0.5833333333333334</v>
      </c>
      <c r="H60" s="104">
        <f t="shared" si="3"/>
        <v>0.7777777777777778</v>
      </c>
    </row>
    <row r="61" spans="1:8" ht="16.5" customHeight="1">
      <c r="A61" s="105">
        <v>1001</v>
      </c>
      <c r="B61" s="47" t="s">
        <v>162</v>
      </c>
      <c r="C61" s="105" t="s">
        <v>256</v>
      </c>
      <c r="D61" s="106">
        <v>36</v>
      </c>
      <c r="E61" s="106">
        <v>27</v>
      </c>
      <c r="F61" s="106">
        <v>21</v>
      </c>
      <c r="G61" s="104">
        <f t="shared" si="2"/>
        <v>0.5833333333333334</v>
      </c>
      <c r="H61" s="104">
        <f t="shared" si="3"/>
        <v>0.7777777777777778</v>
      </c>
    </row>
    <row r="62" spans="1:8" ht="30.75" customHeight="1">
      <c r="A62" s="107"/>
      <c r="B62" s="46" t="s">
        <v>93</v>
      </c>
      <c r="C62" s="107"/>
      <c r="D62" s="106">
        <f>D63</f>
        <v>1528.6</v>
      </c>
      <c r="E62" s="106">
        <f>E63</f>
        <v>1146</v>
      </c>
      <c r="F62" s="106">
        <f>F63</f>
        <v>400</v>
      </c>
      <c r="G62" s="104">
        <f t="shared" si="2"/>
        <v>0.2616773518251995</v>
      </c>
      <c r="H62" s="104">
        <f t="shared" si="3"/>
        <v>0.34904013961605584</v>
      </c>
    </row>
    <row r="63" spans="1:9" s="16" customFormat="1" ht="47.25">
      <c r="A63" s="112"/>
      <c r="B63" s="59" t="s">
        <v>94</v>
      </c>
      <c r="C63" s="112" t="s">
        <v>176</v>
      </c>
      <c r="D63" s="113">
        <v>1528.6</v>
      </c>
      <c r="E63" s="113">
        <v>1146</v>
      </c>
      <c r="F63" s="113">
        <v>400</v>
      </c>
      <c r="G63" s="104">
        <f t="shared" si="2"/>
        <v>0.2616773518251995</v>
      </c>
      <c r="H63" s="104">
        <f t="shared" si="3"/>
        <v>0.34904013961605584</v>
      </c>
      <c r="I63" s="37"/>
    </row>
    <row r="64" spans="1:8" ht="18.75">
      <c r="A64" s="107"/>
      <c r="B64" s="46" t="s">
        <v>62</v>
      </c>
      <c r="C64" s="53"/>
      <c r="D64" s="103">
        <f>D31+D40+D42+D45+D48++D54+D57+D60+D62</f>
        <v>5966.6</v>
      </c>
      <c r="E64" s="103">
        <f>E31+E40+E42+E45+E48++E54+E57+E60+E62</f>
        <v>5135.6</v>
      </c>
      <c r="F64" s="103">
        <f>F31+F40+F42+F45+F48++F54+F57+F60+F62</f>
        <v>2136.1</v>
      </c>
      <c r="G64" s="104">
        <f t="shared" si="2"/>
        <v>0.35800958669929267</v>
      </c>
      <c r="H64" s="104">
        <f t="shared" si="3"/>
        <v>0.41593971493106935</v>
      </c>
    </row>
    <row r="65" spans="1:8" ht="15.75" customHeight="1">
      <c r="A65" s="117"/>
      <c r="B65" s="47" t="s">
        <v>77</v>
      </c>
      <c r="C65" s="105"/>
      <c r="D65" s="118">
        <f>D62</f>
        <v>1528.6</v>
      </c>
      <c r="E65" s="118">
        <f>E62</f>
        <v>1146</v>
      </c>
      <c r="F65" s="118">
        <f>F62</f>
        <v>400</v>
      </c>
      <c r="G65" s="104">
        <f t="shared" si="2"/>
        <v>0.2616773518251995</v>
      </c>
      <c r="H65" s="104">
        <f t="shared" si="3"/>
        <v>0.34904013961605584</v>
      </c>
    </row>
    <row r="66" ht="18">
      <c r="A66" s="119"/>
    </row>
    <row r="67" spans="1:6" ht="18">
      <c r="A67" s="119"/>
      <c r="B67" s="84" t="s">
        <v>426</v>
      </c>
      <c r="C67" s="6"/>
      <c r="F67" s="120">
        <v>975.7</v>
      </c>
    </row>
    <row r="68" spans="1:3" ht="18">
      <c r="A68" s="119"/>
      <c r="B68" s="84"/>
      <c r="C68" s="6"/>
    </row>
    <row r="69" spans="1:3" ht="18" hidden="1">
      <c r="A69" s="119"/>
      <c r="B69" s="84" t="s">
        <v>78</v>
      </c>
      <c r="C69" s="6"/>
    </row>
    <row r="70" spans="1:3" ht="18" hidden="1">
      <c r="A70" s="119"/>
      <c r="B70" s="84" t="s">
        <v>79</v>
      </c>
      <c r="C70" s="6"/>
    </row>
    <row r="71" spans="1:3" ht="18" hidden="1">
      <c r="A71" s="119"/>
      <c r="B71" s="84"/>
      <c r="C71" s="6"/>
    </row>
    <row r="72" spans="1:3" ht="18" hidden="1">
      <c r="A72" s="119"/>
      <c r="B72" s="84" t="s">
        <v>80</v>
      </c>
      <c r="C72" s="6"/>
    </row>
    <row r="73" spans="1:3" ht="18" hidden="1">
      <c r="A73" s="119"/>
      <c r="B73" s="84" t="s">
        <v>81</v>
      </c>
      <c r="C73" s="6"/>
    </row>
    <row r="74" spans="1:3" ht="18" hidden="1">
      <c r="A74" s="119"/>
      <c r="B74" s="84"/>
      <c r="C74" s="6"/>
    </row>
    <row r="75" spans="1:3" ht="18" hidden="1">
      <c r="A75" s="119"/>
      <c r="B75" s="84" t="s">
        <v>82</v>
      </c>
      <c r="C75" s="6"/>
    </row>
    <row r="76" spans="1:3" ht="18" hidden="1">
      <c r="A76" s="119"/>
      <c r="B76" s="84" t="s">
        <v>83</v>
      </c>
      <c r="C76" s="6"/>
    </row>
    <row r="77" spans="1:3" ht="18" hidden="1">
      <c r="A77" s="119"/>
      <c r="B77" s="84"/>
      <c r="C77" s="6"/>
    </row>
    <row r="78" spans="1:3" ht="18" hidden="1">
      <c r="A78" s="119"/>
      <c r="B78" s="84" t="s">
        <v>84</v>
      </c>
      <c r="C78" s="6"/>
    </row>
    <row r="79" spans="1:3" ht="18" hidden="1">
      <c r="A79" s="119"/>
      <c r="B79" s="84" t="s">
        <v>85</v>
      </c>
      <c r="C79" s="6"/>
    </row>
    <row r="80" spans="1:3" ht="18" hidden="1">
      <c r="A80" s="119"/>
      <c r="B80" s="84"/>
      <c r="C80" s="6"/>
    </row>
    <row r="81" spans="1:3" ht="18" hidden="1">
      <c r="A81" s="119"/>
      <c r="B81" s="84"/>
      <c r="C81" s="6"/>
    </row>
    <row r="82" spans="1:8" ht="18">
      <c r="A82" s="119"/>
      <c r="B82" s="84" t="s">
        <v>86</v>
      </c>
      <c r="C82" s="6"/>
      <c r="F82" s="121">
        <f>F67+F26-F64</f>
        <v>846.2000000000003</v>
      </c>
      <c r="H82" s="121"/>
    </row>
    <row r="83" ht="18">
      <c r="A83" s="119"/>
    </row>
    <row r="84" ht="18">
      <c r="A84" s="119"/>
    </row>
    <row r="85" spans="1:3" ht="18">
      <c r="A85" s="119"/>
      <c r="B85" s="84" t="s">
        <v>87</v>
      </c>
      <c r="C85" s="6"/>
    </row>
    <row r="86" spans="1:3" ht="18">
      <c r="A86" s="119"/>
      <c r="B86" s="84" t="s">
        <v>88</v>
      </c>
      <c r="C86" s="6"/>
    </row>
    <row r="87" spans="1:3" ht="18">
      <c r="A87" s="119"/>
      <c r="B87" s="84" t="s">
        <v>89</v>
      </c>
      <c r="C87" s="6"/>
    </row>
  </sheetData>
  <sheetProtection/>
  <mergeCells count="16">
    <mergeCell ref="A29:A30"/>
    <mergeCell ref="B29:B30"/>
    <mergeCell ref="D29:D30"/>
    <mergeCell ref="H29:H30"/>
    <mergeCell ref="E29:E30"/>
    <mergeCell ref="C29:C30"/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0">
      <selection activeCell="H23" sqref="B1:H16384"/>
    </sheetView>
  </sheetViews>
  <sheetFormatPr defaultColWidth="9.140625" defaultRowHeight="12.75"/>
  <cols>
    <col min="1" max="1" width="7.8515625" style="80" customWidth="1"/>
    <col min="2" max="2" width="38.140625" style="80" customWidth="1"/>
    <col min="3" max="3" width="11.00390625" style="119" hidden="1" customWidth="1"/>
    <col min="4" max="5" width="11.7109375" style="120" customWidth="1"/>
    <col min="6" max="7" width="12.57421875" style="120" customWidth="1"/>
    <col min="8" max="8" width="11.140625" style="120" customWidth="1"/>
    <col min="9" max="9" width="9.140625" style="30" customWidth="1"/>
    <col min="10" max="16384" width="9.140625" style="1" customWidth="1"/>
  </cols>
  <sheetData>
    <row r="1" spans="1:9" s="5" customFormat="1" ht="52.5" customHeight="1">
      <c r="A1" s="171" t="s">
        <v>430</v>
      </c>
      <c r="B1" s="171"/>
      <c r="C1" s="171"/>
      <c r="D1" s="171"/>
      <c r="E1" s="171"/>
      <c r="F1" s="171"/>
      <c r="G1" s="171"/>
      <c r="H1" s="171"/>
      <c r="I1" s="39"/>
    </row>
    <row r="2" spans="1:8" ht="12.75" customHeight="1">
      <c r="A2" s="45"/>
      <c r="B2" s="165" t="s">
        <v>2</v>
      </c>
      <c r="C2" s="122"/>
      <c r="D2" s="166" t="s">
        <v>3</v>
      </c>
      <c r="E2" s="169" t="s">
        <v>436</v>
      </c>
      <c r="F2" s="166" t="s">
        <v>4</v>
      </c>
      <c r="G2" s="169" t="s">
        <v>400</v>
      </c>
      <c r="H2" s="169" t="s">
        <v>437</v>
      </c>
    </row>
    <row r="3" spans="1:8" ht="51" customHeight="1">
      <c r="A3" s="45"/>
      <c r="B3" s="165"/>
      <c r="C3" s="122"/>
      <c r="D3" s="166"/>
      <c r="E3" s="170"/>
      <c r="F3" s="166"/>
      <c r="G3" s="170"/>
      <c r="H3" s="170"/>
    </row>
    <row r="4" spans="1:8" ht="18.75">
      <c r="A4" s="45"/>
      <c r="B4" s="47" t="s">
        <v>76</v>
      </c>
      <c r="C4" s="102"/>
      <c r="D4" s="49">
        <f>D5+D6+D7+D8+D9+D10+D11+D12+D13+D14+D15+D16+D17+D18+D19+D20</f>
        <v>3970</v>
      </c>
      <c r="E4" s="49">
        <f>E5+E6+E7+E8+E9+E10+E11+E12+E13+E14+E15+E16+E17+E18+E19+E20</f>
        <v>1764</v>
      </c>
      <c r="F4" s="49">
        <f>F5+F6+F7+F8+F9+F10+F11+F12+F13+F14+F15+F16+F17+F18+F19+F20</f>
        <v>996.6</v>
      </c>
      <c r="G4" s="50">
        <f aca="true" t="shared" si="0" ref="G4:G28">F4/D4</f>
        <v>0.25103274559193955</v>
      </c>
      <c r="H4" s="50">
        <f aca="true" t="shared" si="1" ref="H4:H28">F4/E4</f>
        <v>0.5649659863945579</v>
      </c>
    </row>
    <row r="5" spans="1:8" ht="25.5" customHeight="1">
      <c r="A5" s="45"/>
      <c r="B5" s="47" t="s">
        <v>5</v>
      </c>
      <c r="C5" s="105"/>
      <c r="D5" s="51">
        <v>153</v>
      </c>
      <c r="E5" s="51">
        <v>90</v>
      </c>
      <c r="F5" s="51">
        <v>74</v>
      </c>
      <c r="G5" s="50">
        <f t="shared" si="0"/>
        <v>0.48366013071895425</v>
      </c>
      <c r="H5" s="50">
        <f t="shared" si="1"/>
        <v>0.8222222222222222</v>
      </c>
    </row>
    <row r="6" spans="1:8" ht="21" customHeight="1" hidden="1">
      <c r="A6" s="45"/>
      <c r="B6" s="47" t="s">
        <v>220</v>
      </c>
      <c r="C6" s="105"/>
      <c r="D6" s="51">
        <v>0</v>
      </c>
      <c r="E6" s="51">
        <v>0</v>
      </c>
      <c r="F6" s="51">
        <v>0</v>
      </c>
      <c r="G6" s="50" t="e">
        <f t="shared" si="0"/>
        <v>#DIV/0!</v>
      </c>
      <c r="H6" s="50" t="e">
        <f t="shared" si="1"/>
        <v>#DIV/0!</v>
      </c>
    </row>
    <row r="7" spans="1:8" ht="18.75">
      <c r="A7" s="45"/>
      <c r="B7" s="47" t="s">
        <v>7</v>
      </c>
      <c r="C7" s="105"/>
      <c r="D7" s="51">
        <v>795</v>
      </c>
      <c r="E7" s="51">
        <v>500</v>
      </c>
      <c r="F7" s="51">
        <v>381.6</v>
      </c>
      <c r="G7" s="50">
        <f t="shared" si="0"/>
        <v>0.48000000000000004</v>
      </c>
      <c r="H7" s="50">
        <f t="shared" si="1"/>
        <v>0.7632000000000001</v>
      </c>
    </row>
    <row r="8" spans="1:8" ht="18.75">
      <c r="A8" s="45"/>
      <c r="B8" s="47" t="s">
        <v>8</v>
      </c>
      <c r="C8" s="105"/>
      <c r="D8" s="51">
        <v>132</v>
      </c>
      <c r="E8" s="51">
        <v>65</v>
      </c>
      <c r="F8" s="51">
        <v>17.3</v>
      </c>
      <c r="G8" s="50">
        <f t="shared" si="0"/>
        <v>0.13106060606060607</v>
      </c>
      <c r="H8" s="50">
        <f t="shared" si="1"/>
        <v>0.2661538461538462</v>
      </c>
    </row>
    <row r="9" spans="1:8" ht="18.75">
      <c r="A9" s="45"/>
      <c r="B9" s="47" t="s">
        <v>9</v>
      </c>
      <c r="C9" s="105"/>
      <c r="D9" s="51">
        <v>2878</v>
      </c>
      <c r="E9" s="51">
        <v>1100</v>
      </c>
      <c r="F9" s="51">
        <v>488.5</v>
      </c>
      <c r="G9" s="50">
        <f t="shared" si="0"/>
        <v>0.1697359277275886</v>
      </c>
      <c r="H9" s="50">
        <f t="shared" si="1"/>
        <v>0.4440909090909091</v>
      </c>
    </row>
    <row r="10" spans="1:8" ht="18.75">
      <c r="A10" s="45"/>
      <c r="B10" s="47" t="s">
        <v>100</v>
      </c>
      <c r="C10" s="105"/>
      <c r="D10" s="51">
        <v>12</v>
      </c>
      <c r="E10" s="51">
        <v>9</v>
      </c>
      <c r="F10" s="51">
        <v>14.9</v>
      </c>
      <c r="G10" s="50">
        <f t="shared" si="0"/>
        <v>1.2416666666666667</v>
      </c>
      <c r="H10" s="50">
        <f t="shared" si="1"/>
        <v>1.6555555555555557</v>
      </c>
    </row>
    <row r="11" spans="1:8" ht="31.5" hidden="1">
      <c r="A11" s="45"/>
      <c r="B11" s="47" t="s">
        <v>10</v>
      </c>
      <c r="C11" s="105"/>
      <c r="D11" s="51">
        <v>0</v>
      </c>
      <c r="E11" s="51">
        <v>0</v>
      </c>
      <c r="F11" s="51">
        <v>0</v>
      </c>
      <c r="G11" s="50" t="e">
        <f t="shared" si="0"/>
        <v>#DIV/0!</v>
      </c>
      <c r="H11" s="50" t="e">
        <f t="shared" si="1"/>
        <v>#DIV/0!</v>
      </c>
    </row>
    <row r="12" spans="1:8" ht="18.75" hidden="1">
      <c r="A12" s="45"/>
      <c r="B12" s="47" t="s">
        <v>11</v>
      </c>
      <c r="C12" s="105"/>
      <c r="D12" s="51">
        <v>0</v>
      </c>
      <c r="E12" s="51">
        <v>0</v>
      </c>
      <c r="F12" s="51">
        <v>0</v>
      </c>
      <c r="G12" s="50" t="e">
        <f t="shared" si="0"/>
        <v>#DIV/0!</v>
      </c>
      <c r="H12" s="50" t="e">
        <f t="shared" si="1"/>
        <v>#DIV/0!</v>
      </c>
    </row>
    <row r="13" spans="1:8" ht="23.25" customHeight="1">
      <c r="A13" s="45"/>
      <c r="B13" s="47" t="s">
        <v>12</v>
      </c>
      <c r="C13" s="105"/>
      <c r="D13" s="51">
        <v>0</v>
      </c>
      <c r="E13" s="51">
        <v>0</v>
      </c>
      <c r="F13" s="51">
        <v>12</v>
      </c>
      <c r="G13" s="50">
        <v>0</v>
      </c>
      <c r="H13" s="50">
        <v>0</v>
      </c>
    </row>
    <row r="14" spans="1:8" ht="16.5" customHeight="1" hidden="1">
      <c r="A14" s="45"/>
      <c r="B14" s="47" t="s">
        <v>14</v>
      </c>
      <c r="C14" s="105"/>
      <c r="D14" s="51">
        <v>0</v>
      </c>
      <c r="E14" s="51">
        <v>0</v>
      </c>
      <c r="F14" s="51">
        <v>0</v>
      </c>
      <c r="G14" s="50" t="e">
        <f t="shared" si="0"/>
        <v>#DIV/0!</v>
      </c>
      <c r="H14" s="50" t="e">
        <f t="shared" si="1"/>
        <v>#DIV/0!</v>
      </c>
    </row>
    <row r="15" spans="1:8" ht="18" customHeight="1" hidden="1">
      <c r="A15" s="45"/>
      <c r="B15" s="47" t="s">
        <v>15</v>
      </c>
      <c r="C15" s="105"/>
      <c r="D15" s="51">
        <v>0</v>
      </c>
      <c r="E15" s="51">
        <v>0</v>
      </c>
      <c r="F15" s="51">
        <v>0</v>
      </c>
      <c r="G15" s="50" t="e">
        <f t="shared" si="0"/>
        <v>#DIV/0!</v>
      </c>
      <c r="H15" s="50" t="e">
        <f t="shared" si="1"/>
        <v>#DIV/0!</v>
      </c>
    </row>
    <row r="16" spans="1:8" ht="21" customHeight="1" hidden="1">
      <c r="A16" s="45"/>
      <c r="B16" s="47" t="s">
        <v>16</v>
      </c>
      <c r="C16" s="105"/>
      <c r="D16" s="51">
        <v>0</v>
      </c>
      <c r="E16" s="51">
        <v>0</v>
      </c>
      <c r="F16" s="51">
        <v>0</v>
      </c>
      <c r="G16" s="50" t="e">
        <f t="shared" si="0"/>
        <v>#DIV/0!</v>
      </c>
      <c r="H16" s="50" t="e">
        <f t="shared" si="1"/>
        <v>#DIV/0!</v>
      </c>
    </row>
    <row r="17" spans="1:8" ht="31.5">
      <c r="A17" s="45"/>
      <c r="B17" s="47" t="s">
        <v>107</v>
      </c>
      <c r="C17" s="105"/>
      <c r="D17" s="51">
        <v>0</v>
      </c>
      <c r="E17" s="51">
        <v>0</v>
      </c>
      <c r="F17" s="51">
        <v>8.3</v>
      </c>
      <c r="G17" s="50">
        <v>0</v>
      </c>
      <c r="H17" s="50">
        <v>0</v>
      </c>
    </row>
    <row r="18" spans="1:8" ht="31.5" hidden="1">
      <c r="A18" s="45"/>
      <c r="B18" s="47" t="s">
        <v>247</v>
      </c>
      <c r="C18" s="105"/>
      <c r="D18" s="51">
        <v>0</v>
      </c>
      <c r="E18" s="51">
        <v>0</v>
      </c>
      <c r="F18" s="51">
        <v>0</v>
      </c>
      <c r="G18" s="50" t="e">
        <f t="shared" si="0"/>
        <v>#DIV/0!</v>
      </c>
      <c r="H18" s="50" t="e">
        <f t="shared" si="1"/>
        <v>#DIV/0!</v>
      </c>
    </row>
    <row r="19" spans="1:8" ht="18.75" hidden="1">
      <c r="A19" s="45"/>
      <c r="B19" s="47" t="s">
        <v>110</v>
      </c>
      <c r="C19" s="105"/>
      <c r="D19" s="51">
        <v>0</v>
      </c>
      <c r="E19" s="51">
        <v>0</v>
      </c>
      <c r="F19" s="51">
        <v>0</v>
      </c>
      <c r="G19" s="50" t="e">
        <f t="shared" si="0"/>
        <v>#DIV/0!</v>
      </c>
      <c r="H19" s="50" t="e">
        <f t="shared" si="1"/>
        <v>#DIV/0!</v>
      </c>
    </row>
    <row r="20" spans="1:8" ht="18.75" hidden="1">
      <c r="A20" s="45"/>
      <c r="B20" s="47" t="s">
        <v>21</v>
      </c>
      <c r="C20" s="105"/>
      <c r="D20" s="51">
        <v>0</v>
      </c>
      <c r="E20" s="51">
        <v>0</v>
      </c>
      <c r="F20" s="51">
        <v>0</v>
      </c>
      <c r="G20" s="50" t="e">
        <f t="shared" si="0"/>
        <v>#DIV/0!</v>
      </c>
      <c r="H20" s="50" t="e">
        <f t="shared" si="1"/>
        <v>#DIV/0!</v>
      </c>
    </row>
    <row r="21" spans="1:8" ht="31.5">
      <c r="A21" s="45"/>
      <c r="B21" s="46" t="s">
        <v>22</v>
      </c>
      <c r="C21" s="107"/>
      <c r="D21" s="51">
        <f>D22+D23+D24+D25+D26</f>
        <v>260.3</v>
      </c>
      <c r="E21" s="51">
        <f>E22+E23+E24+E25+E26</f>
        <v>166.8</v>
      </c>
      <c r="F21" s="51">
        <f>F22+F23+F24+F25+F26</f>
        <v>127.8</v>
      </c>
      <c r="G21" s="50">
        <f t="shared" si="0"/>
        <v>0.49097195543603533</v>
      </c>
      <c r="H21" s="50">
        <f t="shared" si="1"/>
        <v>0.7661870503597121</v>
      </c>
    </row>
    <row r="22" spans="1:8" ht="18.75">
      <c r="A22" s="45"/>
      <c r="B22" s="47" t="s">
        <v>23</v>
      </c>
      <c r="C22" s="105"/>
      <c r="D22" s="51">
        <v>106.4</v>
      </c>
      <c r="E22" s="51">
        <v>53.2</v>
      </c>
      <c r="F22" s="51">
        <v>58.8</v>
      </c>
      <c r="G22" s="50">
        <f t="shared" si="0"/>
        <v>0.5526315789473684</v>
      </c>
      <c r="H22" s="50">
        <f t="shared" si="1"/>
        <v>1.1052631578947367</v>
      </c>
    </row>
    <row r="23" spans="1:8" ht="18.75">
      <c r="A23" s="45"/>
      <c r="B23" s="47" t="s">
        <v>95</v>
      </c>
      <c r="C23" s="105"/>
      <c r="D23" s="51">
        <v>153.9</v>
      </c>
      <c r="E23" s="51">
        <v>113.6</v>
      </c>
      <c r="F23" s="51">
        <v>69</v>
      </c>
      <c r="G23" s="50">
        <f t="shared" si="0"/>
        <v>0.44834307992202727</v>
      </c>
      <c r="H23" s="50">
        <f t="shared" si="1"/>
        <v>0.6073943661971831</v>
      </c>
    </row>
    <row r="24" spans="1:8" ht="18.75" hidden="1">
      <c r="A24" s="45"/>
      <c r="B24" s="47" t="s">
        <v>61</v>
      </c>
      <c r="C24" s="105"/>
      <c r="D24" s="51">
        <v>0</v>
      </c>
      <c r="E24" s="51">
        <v>0</v>
      </c>
      <c r="F24" s="51">
        <v>0</v>
      </c>
      <c r="G24" s="50" t="e">
        <f t="shared" si="0"/>
        <v>#DIV/0!</v>
      </c>
      <c r="H24" s="50" t="e">
        <f t="shared" si="1"/>
        <v>#DIV/0!</v>
      </c>
    </row>
    <row r="25" spans="1:8" ht="47.25" hidden="1">
      <c r="A25" s="45"/>
      <c r="B25" s="47" t="s">
        <v>26</v>
      </c>
      <c r="C25" s="105"/>
      <c r="D25" s="51">
        <v>0</v>
      </c>
      <c r="E25" s="51">
        <v>0</v>
      </c>
      <c r="F25" s="51">
        <v>0</v>
      </c>
      <c r="G25" s="50" t="e">
        <f t="shared" si="0"/>
        <v>#DIV/0!</v>
      </c>
      <c r="H25" s="50" t="e">
        <f t="shared" si="1"/>
        <v>#DIV/0!</v>
      </c>
    </row>
    <row r="26" spans="1:8" ht="31.5" customHeight="1" hidden="1" thickBot="1">
      <c r="A26" s="45"/>
      <c r="B26" s="108" t="s">
        <v>142</v>
      </c>
      <c r="C26" s="109"/>
      <c r="D26" s="51">
        <v>0</v>
      </c>
      <c r="E26" s="51">
        <v>0</v>
      </c>
      <c r="F26" s="51">
        <v>0</v>
      </c>
      <c r="G26" s="50" t="e">
        <f t="shared" si="0"/>
        <v>#DIV/0!</v>
      </c>
      <c r="H26" s="50" t="e">
        <f t="shared" si="1"/>
        <v>#DIV/0!</v>
      </c>
    </row>
    <row r="27" spans="1:8" ht="18.75">
      <c r="A27" s="45"/>
      <c r="B27" s="46" t="s">
        <v>27</v>
      </c>
      <c r="C27" s="111"/>
      <c r="D27" s="51">
        <f>D4+D21</f>
        <v>4230.3</v>
      </c>
      <c r="E27" s="51">
        <f>E4+E21</f>
        <v>1930.8</v>
      </c>
      <c r="F27" s="51">
        <f>F4+F21</f>
        <v>1124.4</v>
      </c>
      <c r="G27" s="50">
        <f t="shared" si="0"/>
        <v>0.265796752003404</v>
      </c>
      <c r="H27" s="50">
        <f t="shared" si="1"/>
        <v>0.5823492852703543</v>
      </c>
    </row>
    <row r="28" spans="1:8" ht="18.75" hidden="1">
      <c r="A28" s="45"/>
      <c r="B28" s="47" t="s">
        <v>101</v>
      </c>
      <c r="C28" s="105"/>
      <c r="D28" s="106">
        <f>D4</f>
        <v>3970</v>
      </c>
      <c r="E28" s="106">
        <f>E4</f>
        <v>1764</v>
      </c>
      <c r="F28" s="106">
        <f>F4</f>
        <v>996.6</v>
      </c>
      <c r="G28" s="104">
        <f t="shared" si="0"/>
        <v>0.25103274559193955</v>
      </c>
      <c r="H28" s="104">
        <f t="shared" si="1"/>
        <v>0.5649659863945579</v>
      </c>
    </row>
    <row r="29" spans="1:8" ht="12.75">
      <c r="A29" s="173"/>
      <c r="B29" s="180"/>
      <c r="C29" s="180"/>
      <c r="D29" s="180"/>
      <c r="E29" s="180"/>
      <c r="F29" s="180"/>
      <c r="G29" s="180"/>
      <c r="H29" s="181"/>
    </row>
    <row r="30" spans="1:8" ht="15" customHeight="1">
      <c r="A30" s="192" t="s">
        <v>146</v>
      </c>
      <c r="B30" s="165" t="s">
        <v>28</v>
      </c>
      <c r="C30" s="193" t="s">
        <v>172</v>
      </c>
      <c r="D30" s="166" t="s">
        <v>3</v>
      </c>
      <c r="E30" s="169" t="s">
        <v>436</v>
      </c>
      <c r="F30" s="166" t="s">
        <v>4</v>
      </c>
      <c r="G30" s="169" t="s">
        <v>400</v>
      </c>
      <c r="H30" s="169" t="s">
        <v>437</v>
      </c>
    </row>
    <row r="31" spans="1:8" ht="46.5" customHeight="1">
      <c r="A31" s="192"/>
      <c r="B31" s="165"/>
      <c r="C31" s="194"/>
      <c r="D31" s="166"/>
      <c r="E31" s="170"/>
      <c r="F31" s="166"/>
      <c r="G31" s="170"/>
      <c r="H31" s="170"/>
    </row>
    <row r="32" spans="1:8" ht="20.25" customHeight="1">
      <c r="A32" s="53" t="s">
        <v>63</v>
      </c>
      <c r="B32" s="46" t="s">
        <v>29</v>
      </c>
      <c r="C32" s="107"/>
      <c r="D32" s="103">
        <f>D33+D34+D35</f>
        <v>2220.8</v>
      </c>
      <c r="E32" s="103">
        <f>E33+E34+E35</f>
        <v>1868.7</v>
      </c>
      <c r="F32" s="103">
        <f>F33+F34+F35</f>
        <v>1338.3</v>
      </c>
      <c r="G32" s="104">
        <f>F32/D32</f>
        <v>0.6026206772334294</v>
      </c>
      <c r="H32" s="104">
        <f>F32/E32</f>
        <v>0.716166318831273</v>
      </c>
    </row>
    <row r="33" spans="1:8" ht="102.75" customHeight="1">
      <c r="A33" s="48" t="s">
        <v>66</v>
      </c>
      <c r="B33" s="47" t="s">
        <v>149</v>
      </c>
      <c r="C33" s="105" t="s">
        <v>66</v>
      </c>
      <c r="D33" s="106">
        <v>2119.4</v>
      </c>
      <c r="E33" s="106">
        <v>1774.5</v>
      </c>
      <c r="F33" s="106">
        <v>1336.7</v>
      </c>
      <c r="G33" s="104">
        <f aca="true" t="shared" si="2" ref="G33:G61">F33/D33</f>
        <v>0.6306973671793904</v>
      </c>
      <c r="H33" s="104">
        <f aca="true" t="shared" si="3" ref="H33:H61">F33/E33</f>
        <v>0.7532826148210764</v>
      </c>
    </row>
    <row r="34" spans="1:8" ht="18.75">
      <c r="A34" s="48" t="s">
        <v>68</v>
      </c>
      <c r="B34" s="47" t="s">
        <v>32</v>
      </c>
      <c r="C34" s="105" t="s">
        <v>68</v>
      </c>
      <c r="D34" s="106">
        <v>10</v>
      </c>
      <c r="E34" s="106">
        <v>5</v>
      </c>
      <c r="F34" s="106">
        <v>0</v>
      </c>
      <c r="G34" s="104">
        <f t="shared" si="2"/>
        <v>0</v>
      </c>
      <c r="H34" s="104">
        <f t="shared" si="3"/>
        <v>0</v>
      </c>
    </row>
    <row r="35" spans="1:8" ht="17.25" customHeight="1">
      <c r="A35" s="48" t="s">
        <v>120</v>
      </c>
      <c r="B35" s="47" t="s">
        <v>117</v>
      </c>
      <c r="C35" s="105"/>
      <c r="D35" s="106">
        <f>D36+D37</f>
        <v>91.4</v>
      </c>
      <c r="E35" s="106">
        <f>E36+E37</f>
        <v>89.2</v>
      </c>
      <c r="F35" s="106">
        <f>F36+F37</f>
        <v>1.6</v>
      </c>
      <c r="G35" s="104">
        <f t="shared" si="2"/>
        <v>0.0175054704595186</v>
      </c>
      <c r="H35" s="104">
        <f t="shared" si="3"/>
        <v>0.017937219730941704</v>
      </c>
    </row>
    <row r="36" spans="1:9" s="16" customFormat="1" ht="31.5">
      <c r="A36" s="58"/>
      <c r="B36" s="59" t="s">
        <v>106</v>
      </c>
      <c r="C36" s="112" t="s">
        <v>250</v>
      </c>
      <c r="D36" s="113">
        <v>4.4</v>
      </c>
      <c r="E36" s="113">
        <v>2.2</v>
      </c>
      <c r="F36" s="113">
        <v>1.6</v>
      </c>
      <c r="G36" s="104">
        <f t="shared" si="2"/>
        <v>0.36363636363636365</v>
      </c>
      <c r="H36" s="104">
        <f t="shared" si="3"/>
        <v>0.7272727272727273</v>
      </c>
      <c r="I36" s="37"/>
    </row>
    <row r="37" spans="1:9" s="16" customFormat="1" ht="47.25">
      <c r="A37" s="58"/>
      <c r="B37" s="59" t="s">
        <v>186</v>
      </c>
      <c r="C37" s="112" t="s">
        <v>282</v>
      </c>
      <c r="D37" s="113">
        <v>87</v>
      </c>
      <c r="E37" s="113">
        <v>87</v>
      </c>
      <c r="F37" s="113">
        <v>0</v>
      </c>
      <c r="G37" s="104">
        <f t="shared" si="2"/>
        <v>0</v>
      </c>
      <c r="H37" s="104">
        <f t="shared" si="3"/>
        <v>0</v>
      </c>
      <c r="I37" s="37"/>
    </row>
    <row r="38" spans="1:8" ht="17.25" customHeight="1">
      <c r="A38" s="53" t="s">
        <v>102</v>
      </c>
      <c r="B38" s="46" t="s">
        <v>97</v>
      </c>
      <c r="C38" s="107"/>
      <c r="D38" s="103">
        <f>D39</f>
        <v>153.9</v>
      </c>
      <c r="E38" s="103">
        <f>E39</f>
        <v>113.6</v>
      </c>
      <c r="F38" s="103">
        <f>F39</f>
        <v>69</v>
      </c>
      <c r="G38" s="104">
        <f t="shared" si="2"/>
        <v>0.44834307992202727</v>
      </c>
      <c r="H38" s="104">
        <f t="shared" si="3"/>
        <v>0.6073943661971831</v>
      </c>
    </row>
    <row r="39" spans="1:8" ht="47.25">
      <c r="A39" s="48" t="s">
        <v>103</v>
      </c>
      <c r="B39" s="47" t="s">
        <v>153</v>
      </c>
      <c r="C39" s="105" t="s">
        <v>207</v>
      </c>
      <c r="D39" s="106">
        <v>153.9</v>
      </c>
      <c r="E39" s="106">
        <v>113.6</v>
      </c>
      <c r="F39" s="106">
        <v>69</v>
      </c>
      <c r="G39" s="104">
        <f t="shared" si="2"/>
        <v>0.44834307992202727</v>
      </c>
      <c r="H39" s="104">
        <f t="shared" si="3"/>
        <v>0.6073943661971831</v>
      </c>
    </row>
    <row r="40" spans="1:9" ht="31.5" hidden="1">
      <c r="A40" s="53" t="s">
        <v>69</v>
      </c>
      <c r="B40" s="46" t="s">
        <v>35</v>
      </c>
      <c r="C40" s="107"/>
      <c r="D40" s="103">
        <f>D41</f>
        <v>0</v>
      </c>
      <c r="E40" s="103">
        <f>E41</f>
        <v>0</v>
      </c>
      <c r="F40" s="103">
        <f>F41</f>
        <v>0</v>
      </c>
      <c r="G40" s="104" t="e">
        <f t="shared" si="2"/>
        <v>#DIV/0!</v>
      </c>
      <c r="H40" s="104" t="e">
        <f t="shared" si="3"/>
        <v>#DIV/0!</v>
      </c>
      <c r="I40" s="38"/>
    </row>
    <row r="41" spans="1:8" ht="31.5" hidden="1">
      <c r="A41" s="48" t="s">
        <v>104</v>
      </c>
      <c r="B41" s="47" t="s">
        <v>99</v>
      </c>
      <c r="C41" s="105"/>
      <c r="D41" s="106">
        <f>D42</f>
        <v>0</v>
      </c>
      <c r="E41" s="106">
        <f>E42</f>
        <v>0</v>
      </c>
      <c r="F41" s="106">
        <v>0</v>
      </c>
      <c r="G41" s="104" t="e">
        <f t="shared" si="2"/>
        <v>#DIV/0!</v>
      </c>
      <c r="H41" s="104" t="e">
        <f t="shared" si="3"/>
        <v>#DIV/0!</v>
      </c>
    </row>
    <row r="42" spans="1:9" s="16" customFormat="1" ht="54.75" customHeight="1" hidden="1">
      <c r="A42" s="58"/>
      <c r="B42" s="59" t="s">
        <v>209</v>
      </c>
      <c r="C42" s="112" t="s">
        <v>208</v>
      </c>
      <c r="D42" s="113">
        <v>0</v>
      </c>
      <c r="E42" s="113">
        <v>0</v>
      </c>
      <c r="F42" s="113">
        <v>0</v>
      </c>
      <c r="G42" s="104" t="e">
        <f t="shared" si="2"/>
        <v>#DIV/0!</v>
      </c>
      <c r="H42" s="104" t="e">
        <f t="shared" si="3"/>
        <v>#DIV/0!</v>
      </c>
      <c r="I42" s="37"/>
    </row>
    <row r="43" spans="1:9" s="16" customFormat="1" ht="21.75" customHeight="1" hidden="1">
      <c r="A43" s="53" t="s">
        <v>70</v>
      </c>
      <c r="B43" s="46" t="s">
        <v>37</v>
      </c>
      <c r="C43" s="107"/>
      <c r="D43" s="103">
        <f aca="true" t="shared" si="4" ref="D43:F44">D44</f>
        <v>0</v>
      </c>
      <c r="E43" s="103">
        <f t="shared" si="4"/>
        <v>0</v>
      </c>
      <c r="F43" s="103">
        <f t="shared" si="4"/>
        <v>0</v>
      </c>
      <c r="G43" s="104" t="e">
        <f t="shared" si="2"/>
        <v>#DIV/0!</v>
      </c>
      <c r="H43" s="104" t="e">
        <f t="shared" si="3"/>
        <v>#DIV/0!</v>
      </c>
      <c r="I43" s="37"/>
    </row>
    <row r="44" spans="1:9" s="16" customFormat="1" ht="33" customHeight="1" hidden="1">
      <c r="A44" s="65" t="s">
        <v>71</v>
      </c>
      <c r="B44" s="78" t="s">
        <v>115</v>
      </c>
      <c r="C44" s="105"/>
      <c r="D44" s="106">
        <f t="shared" si="4"/>
        <v>0</v>
      </c>
      <c r="E44" s="106">
        <f t="shared" si="4"/>
        <v>0</v>
      </c>
      <c r="F44" s="106">
        <f t="shared" si="4"/>
        <v>0</v>
      </c>
      <c r="G44" s="104" t="e">
        <f t="shared" si="2"/>
        <v>#DIV/0!</v>
      </c>
      <c r="H44" s="104" t="e">
        <f t="shared" si="3"/>
        <v>#DIV/0!</v>
      </c>
      <c r="I44" s="37"/>
    </row>
    <row r="45" spans="1:9" s="16" customFormat="1" ht="32.25" customHeight="1" hidden="1">
      <c r="A45" s="58"/>
      <c r="B45" s="73" t="s">
        <v>115</v>
      </c>
      <c r="C45" s="112" t="s">
        <v>216</v>
      </c>
      <c r="D45" s="113">
        <f>0</f>
        <v>0</v>
      </c>
      <c r="E45" s="113">
        <f>0</f>
        <v>0</v>
      </c>
      <c r="F45" s="113">
        <f>0</f>
        <v>0</v>
      </c>
      <c r="G45" s="104" t="e">
        <f t="shared" si="2"/>
        <v>#DIV/0!</v>
      </c>
      <c r="H45" s="104" t="e">
        <f t="shared" si="3"/>
        <v>#DIV/0!</v>
      </c>
      <c r="I45" s="37"/>
    </row>
    <row r="46" spans="1:8" ht="31.5">
      <c r="A46" s="53" t="s">
        <v>72</v>
      </c>
      <c r="B46" s="46" t="s">
        <v>38</v>
      </c>
      <c r="C46" s="107"/>
      <c r="D46" s="103">
        <f>D47</f>
        <v>705.6</v>
      </c>
      <c r="E46" s="103">
        <f>E47</f>
        <v>568.8</v>
      </c>
      <c r="F46" s="103">
        <f>F47</f>
        <v>305.8</v>
      </c>
      <c r="G46" s="104">
        <f t="shared" si="2"/>
        <v>0.43339002267573695</v>
      </c>
      <c r="H46" s="104">
        <f t="shared" si="3"/>
        <v>0.5376230661040788</v>
      </c>
    </row>
    <row r="47" spans="1:8" ht="18.75">
      <c r="A47" s="48" t="s">
        <v>41</v>
      </c>
      <c r="B47" s="47" t="s">
        <v>42</v>
      </c>
      <c r="C47" s="105"/>
      <c r="D47" s="106">
        <f>D48+D49+D51+D50</f>
        <v>705.6</v>
      </c>
      <c r="E47" s="106">
        <f>E48+E49+E51+E50</f>
        <v>568.8</v>
      </c>
      <c r="F47" s="106">
        <f>F48+F49+F51+F50</f>
        <v>305.8</v>
      </c>
      <c r="G47" s="104">
        <f t="shared" si="2"/>
        <v>0.43339002267573695</v>
      </c>
      <c r="H47" s="104">
        <f t="shared" si="3"/>
        <v>0.5376230661040788</v>
      </c>
    </row>
    <row r="48" spans="1:9" s="16" customFormat="1" ht="25.5">
      <c r="A48" s="58"/>
      <c r="B48" s="59" t="s">
        <v>160</v>
      </c>
      <c r="C48" s="112" t="s">
        <v>251</v>
      </c>
      <c r="D48" s="113">
        <v>318</v>
      </c>
      <c r="E48" s="113">
        <v>275.9</v>
      </c>
      <c r="F48" s="113">
        <v>271.7</v>
      </c>
      <c r="G48" s="104">
        <f t="shared" si="2"/>
        <v>0.8544025157232704</v>
      </c>
      <c r="H48" s="104">
        <f t="shared" si="3"/>
        <v>0.984777093149692</v>
      </c>
      <c r="I48" s="37"/>
    </row>
    <row r="49" spans="1:9" s="16" customFormat="1" ht="18" customHeight="1">
      <c r="A49" s="58"/>
      <c r="B49" s="59" t="s">
        <v>203</v>
      </c>
      <c r="C49" s="112" t="s">
        <v>252</v>
      </c>
      <c r="D49" s="113">
        <v>10</v>
      </c>
      <c r="E49" s="113">
        <v>10</v>
      </c>
      <c r="F49" s="113">
        <v>0</v>
      </c>
      <c r="G49" s="104">
        <f t="shared" si="2"/>
        <v>0</v>
      </c>
      <c r="H49" s="104">
        <f t="shared" si="3"/>
        <v>0</v>
      </c>
      <c r="I49" s="37"/>
    </row>
    <row r="50" spans="1:9" s="16" customFormat="1" ht="18" customHeight="1">
      <c r="A50" s="58"/>
      <c r="B50" s="59" t="s">
        <v>249</v>
      </c>
      <c r="C50" s="112" t="s">
        <v>253</v>
      </c>
      <c r="D50" s="113">
        <v>20</v>
      </c>
      <c r="E50" s="113">
        <v>15</v>
      </c>
      <c r="F50" s="113">
        <v>0</v>
      </c>
      <c r="G50" s="104">
        <f t="shared" si="2"/>
        <v>0</v>
      </c>
      <c r="H50" s="104">
        <f t="shared" si="3"/>
        <v>0</v>
      </c>
      <c r="I50" s="37"/>
    </row>
    <row r="51" spans="1:9" s="16" customFormat="1" ht="34.5" customHeight="1">
      <c r="A51" s="58"/>
      <c r="B51" s="59" t="s">
        <v>161</v>
      </c>
      <c r="C51" s="112" t="s">
        <v>254</v>
      </c>
      <c r="D51" s="113">
        <v>357.6</v>
      </c>
      <c r="E51" s="113">
        <v>267.9</v>
      </c>
      <c r="F51" s="113">
        <v>34.1</v>
      </c>
      <c r="G51" s="104">
        <f t="shared" si="2"/>
        <v>0.0953579418344519</v>
      </c>
      <c r="H51" s="104">
        <f t="shared" si="3"/>
        <v>0.12728630085852932</v>
      </c>
      <c r="I51" s="37"/>
    </row>
    <row r="52" spans="1:8" ht="29.25" customHeight="1">
      <c r="A52" s="76" t="s">
        <v>118</v>
      </c>
      <c r="B52" s="77" t="s">
        <v>116</v>
      </c>
      <c r="C52" s="116"/>
      <c r="D52" s="123">
        <f>D54</f>
        <v>0.8</v>
      </c>
      <c r="E52" s="123">
        <f>E54</f>
        <v>0.8</v>
      </c>
      <c r="F52" s="123">
        <f>F54</f>
        <v>0.8</v>
      </c>
      <c r="G52" s="104">
        <f t="shared" si="2"/>
        <v>1</v>
      </c>
      <c r="H52" s="104">
        <f t="shared" si="3"/>
        <v>1</v>
      </c>
    </row>
    <row r="53" spans="1:8" ht="38.25" customHeight="1">
      <c r="A53" s="65" t="s">
        <v>112</v>
      </c>
      <c r="B53" s="78" t="s">
        <v>119</v>
      </c>
      <c r="C53" s="114"/>
      <c r="D53" s="106">
        <f>D54</f>
        <v>0.8</v>
      </c>
      <c r="E53" s="106">
        <f>E54</f>
        <v>0.8</v>
      </c>
      <c r="F53" s="106">
        <f>F54</f>
        <v>0.8</v>
      </c>
      <c r="G53" s="104">
        <f t="shared" si="2"/>
        <v>1</v>
      </c>
      <c r="H53" s="104">
        <f t="shared" si="3"/>
        <v>1</v>
      </c>
    </row>
    <row r="54" spans="1:9" s="16" customFormat="1" ht="36.75" customHeight="1">
      <c r="A54" s="58"/>
      <c r="B54" s="59" t="s">
        <v>210</v>
      </c>
      <c r="C54" s="112" t="s">
        <v>255</v>
      </c>
      <c r="D54" s="113">
        <v>0.8</v>
      </c>
      <c r="E54" s="113">
        <v>0.8</v>
      </c>
      <c r="F54" s="113">
        <v>0.8</v>
      </c>
      <c r="G54" s="104">
        <f t="shared" si="2"/>
        <v>1</v>
      </c>
      <c r="H54" s="104">
        <f t="shared" si="3"/>
        <v>1</v>
      </c>
      <c r="I54" s="37"/>
    </row>
    <row r="55" spans="1:8" ht="17.25" customHeight="1">
      <c r="A55" s="53" t="s">
        <v>54</v>
      </c>
      <c r="B55" s="46" t="s">
        <v>55</v>
      </c>
      <c r="C55" s="107"/>
      <c r="D55" s="103">
        <f>D56</f>
        <v>30</v>
      </c>
      <c r="E55" s="103">
        <f>E56</f>
        <v>22.5</v>
      </c>
      <c r="F55" s="103">
        <f>F56</f>
        <v>0</v>
      </c>
      <c r="G55" s="104">
        <f t="shared" si="2"/>
        <v>0</v>
      </c>
      <c r="H55" s="104">
        <f t="shared" si="3"/>
        <v>0</v>
      </c>
    </row>
    <row r="56" spans="1:8" ht="18.75">
      <c r="A56" s="48" t="s">
        <v>56</v>
      </c>
      <c r="B56" s="47" t="s">
        <v>162</v>
      </c>
      <c r="C56" s="105" t="s">
        <v>256</v>
      </c>
      <c r="D56" s="106">
        <v>30</v>
      </c>
      <c r="E56" s="106">
        <v>22.5</v>
      </c>
      <c r="F56" s="106">
        <f>F57</f>
        <v>0</v>
      </c>
      <c r="G56" s="104">
        <f t="shared" si="2"/>
        <v>0</v>
      </c>
      <c r="H56" s="104">
        <f t="shared" si="3"/>
        <v>0</v>
      </c>
    </row>
    <row r="57" spans="1:9" s="16" customFormat="1" ht="27" customHeight="1" hidden="1">
      <c r="A57" s="58"/>
      <c r="B57" s="59" t="s">
        <v>205</v>
      </c>
      <c r="C57" s="112" t="s">
        <v>206</v>
      </c>
      <c r="D57" s="113">
        <v>0</v>
      </c>
      <c r="E57" s="113">
        <v>0</v>
      </c>
      <c r="F57" s="113">
        <v>0</v>
      </c>
      <c r="G57" s="104" t="e">
        <f t="shared" si="2"/>
        <v>#DIV/0!</v>
      </c>
      <c r="H57" s="104" t="e">
        <f t="shared" si="3"/>
        <v>#DIV/0!</v>
      </c>
      <c r="I57" s="37"/>
    </row>
    <row r="58" spans="1:8" ht="37.5" customHeight="1">
      <c r="A58" s="53"/>
      <c r="B58" s="46" t="s">
        <v>93</v>
      </c>
      <c r="C58" s="107"/>
      <c r="D58" s="106">
        <f>D59</f>
        <v>1231.2</v>
      </c>
      <c r="E58" s="106">
        <f>E59</f>
        <v>923.4</v>
      </c>
      <c r="F58" s="106">
        <f>F59</f>
        <v>400</v>
      </c>
      <c r="G58" s="104">
        <f t="shared" si="2"/>
        <v>0.3248862897985705</v>
      </c>
      <c r="H58" s="104">
        <f t="shared" si="3"/>
        <v>0.43318171973142733</v>
      </c>
    </row>
    <row r="59" spans="1:9" s="16" customFormat="1" ht="31.5">
      <c r="A59" s="58"/>
      <c r="B59" s="59" t="s">
        <v>94</v>
      </c>
      <c r="C59" s="112" t="s">
        <v>176</v>
      </c>
      <c r="D59" s="113">
        <v>1231.2</v>
      </c>
      <c r="E59" s="113">
        <v>923.4</v>
      </c>
      <c r="F59" s="113">
        <v>400</v>
      </c>
      <c r="G59" s="104">
        <f t="shared" si="2"/>
        <v>0.3248862897985705</v>
      </c>
      <c r="H59" s="104">
        <f t="shared" si="3"/>
        <v>0.43318171973142733</v>
      </c>
      <c r="I59" s="37"/>
    </row>
    <row r="60" spans="1:8" ht="24.75" customHeight="1">
      <c r="A60" s="48"/>
      <c r="B60" s="46" t="s">
        <v>62</v>
      </c>
      <c r="C60" s="53"/>
      <c r="D60" s="103">
        <f>D32+D38+D40+D43+D46+D52+D55+D58</f>
        <v>4342.3</v>
      </c>
      <c r="E60" s="103">
        <f>E32+E38+E40+E43+E46+E52+E55+E58</f>
        <v>3497.8</v>
      </c>
      <c r="F60" s="103">
        <f>F32+F38+F40+F43+F46+F52+F55+F58</f>
        <v>2113.8999999999996</v>
      </c>
      <c r="G60" s="104">
        <f t="shared" si="2"/>
        <v>0.4868157428091103</v>
      </c>
      <c r="H60" s="104">
        <f t="shared" si="3"/>
        <v>0.6043513065355365</v>
      </c>
    </row>
    <row r="61" spans="1:8" ht="18.75">
      <c r="A61" s="124"/>
      <c r="B61" s="47" t="s">
        <v>77</v>
      </c>
      <c r="C61" s="105"/>
      <c r="D61" s="118">
        <f>D58</f>
        <v>1231.2</v>
      </c>
      <c r="E61" s="118">
        <f>E58</f>
        <v>923.4</v>
      </c>
      <c r="F61" s="118">
        <f>F58</f>
        <v>400</v>
      </c>
      <c r="G61" s="104">
        <f t="shared" si="2"/>
        <v>0.3248862897985705</v>
      </c>
      <c r="H61" s="104">
        <f t="shared" si="3"/>
        <v>0.43318171973142733</v>
      </c>
    </row>
    <row r="62" ht="18">
      <c r="A62" s="85"/>
    </row>
    <row r="63" ht="18">
      <c r="A63" s="81"/>
    </row>
    <row r="64" spans="1:6" ht="18">
      <c r="A64" s="81"/>
      <c r="B64" s="84" t="s">
        <v>426</v>
      </c>
      <c r="C64" s="6"/>
      <c r="F64" s="120">
        <v>1049.6</v>
      </c>
    </row>
    <row r="65" spans="1:3" ht="18">
      <c r="A65" s="81"/>
      <c r="B65" s="84"/>
      <c r="C65" s="6"/>
    </row>
    <row r="66" spans="1:6" ht="18" hidden="1">
      <c r="A66" s="81"/>
      <c r="B66" s="84" t="s">
        <v>78</v>
      </c>
      <c r="C66" s="6"/>
      <c r="F66" s="121"/>
    </row>
    <row r="67" spans="1:3" ht="18" hidden="1">
      <c r="A67" s="81"/>
      <c r="B67" s="84" t="s">
        <v>79</v>
      </c>
      <c r="C67" s="6"/>
    </row>
    <row r="68" spans="2:3" ht="18" hidden="1">
      <c r="B68" s="84"/>
      <c r="C68" s="6"/>
    </row>
    <row r="69" spans="2:3" ht="18" hidden="1">
      <c r="B69" s="84" t="s">
        <v>80</v>
      </c>
      <c r="C69" s="6"/>
    </row>
    <row r="70" spans="2:3" ht="18" hidden="1">
      <c r="B70" s="84" t="s">
        <v>81</v>
      </c>
      <c r="C70" s="6"/>
    </row>
    <row r="71" spans="2:3" ht="18" hidden="1">
      <c r="B71" s="84"/>
      <c r="C71" s="6"/>
    </row>
    <row r="72" spans="2:3" ht="18" hidden="1">
      <c r="B72" s="84" t="s">
        <v>82</v>
      </c>
      <c r="C72" s="6"/>
    </row>
    <row r="73" spans="2:3" ht="18" hidden="1">
      <c r="B73" s="84" t="s">
        <v>83</v>
      </c>
      <c r="C73" s="6"/>
    </row>
    <row r="74" spans="2:3" ht="18" hidden="1">
      <c r="B74" s="84"/>
      <c r="C74" s="6"/>
    </row>
    <row r="75" spans="2:3" ht="18" hidden="1">
      <c r="B75" s="84" t="s">
        <v>84</v>
      </c>
      <c r="C75" s="6"/>
    </row>
    <row r="76" spans="2:3" ht="18" hidden="1">
      <c r="B76" s="84" t="s">
        <v>85</v>
      </c>
      <c r="C76" s="6"/>
    </row>
    <row r="77" spans="2:3" ht="18" hidden="1">
      <c r="B77" s="84"/>
      <c r="C77" s="6"/>
    </row>
    <row r="78" spans="2:3" ht="18">
      <c r="B78" s="84"/>
      <c r="C78" s="6"/>
    </row>
    <row r="79" spans="2:8" ht="18">
      <c r="B79" s="84" t="s">
        <v>86</v>
      </c>
      <c r="C79" s="6"/>
      <c r="F79" s="121">
        <f>F64+F27-F60</f>
        <v>60.100000000000364</v>
      </c>
      <c r="H79" s="121"/>
    </row>
    <row r="82" spans="2:3" ht="18">
      <c r="B82" s="84" t="s">
        <v>87</v>
      </c>
      <c r="C82" s="6"/>
    </row>
    <row r="83" spans="2:3" ht="18">
      <c r="B83" s="84" t="s">
        <v>88</v>
      </c>
      <c r="C83" s="6"/>
    </row>
    <row r="84" spans="2:3" ht="18">
      <c r="B84" s="84" t="s">
        <v>89</v>
      </c>
      <c r="C84" s="6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89"/>
  <sheetViews>
    <sheetView zoomScalePageLayoutView="0" workbookViewId="0" topLeftCell="A22">
      <selection activeCell="F33" sqref="F33"/>
    </sheetView>
  </sheetViews>
  <sheetFormatPr defaultColWidth="9.140625" defaultRowHeight="12.75"/>
  <cols>
    <col min="1" max="1" width="8.00390625" style="80" customWidth="1"/>
    <col min="2" max="2" width="32.140625" style="80" customWidth="1"/>
    <col min="3" max="3" width="11.00390625" style="119" hidden="1" customWidth="1"/>
    <col min="4" max="5" width="11.8515625" style="120" customWidth="1"/>
    <col min="6" max="7" width="11.57421875" style="120" customWidth="1"/>
    <col min="8" max="8" width="12.140625" style="120" customWidth="1"/>
    <col min="9" max="16384" width="9.140625" style="1" customWidth="1"/>
  </cols>
  <sheetData>
    <row r="1" spans="1:8" s="5" customFormat="1" ht="58.5" customHeight="1">
      <c r="A1" s="171" t="s">
        <v>431</v>
      </c>
      <c r="B1" s="171"/>
      <c r="C1" s="171"/>
      <c r="D1" s="171"/>
      <c r="E1" s="171"/>
      <c r="F1" s="171"/>
      <c r="G1" s="171"/>
      <c r="H1" s="171"/>
    </row>
    <row r="2" spans="1:8" ht="12.75" customHeight="1">
      <c r="A2" s="45"/>
      <c r="B2" s="165" t="s">
        <v>2</v>
      </c>
      <c r="C2" s="122"/>
      <c r="D2" s="166" t="s">
        <v>3</v>
      </c>
      <c r="E2" s="169" t="s">
        <v>436</v>
      </c>
      <c r="F2" s="166" t="s">
        <v>4</v>
      </c>
      <c r="G2" s="169" t="s">
        <v>400</v>
      </c>
      <c r="H2" s="169" t="s">
        <v>437</v>
      </c>
    </row>
    <row r="3" spans="1:8" ht="24.75" customHeight="1">
      <c r="A3" s="45"/>
      <c r="B3" s="165"/>
      <c r="C3" s="122"/>
      <c r="D3" s="166"/>
      <c r="E3" s="170"/>
      <c r="F3" s="166"/>
      <c r="G3" s="170"/>
      <c r="H3" s="170"/>
    </row>
    <row r="4" spans="1:8" ht="31.5">
      <c r="A4" s="45"/>
      <c r="B4" s="47" t="s">
        <v>76</v>
      </c>
      <c r="C4" s="102"/>
      <c r="D4" s="49">
        <f>D5+D6+D7+D8+D9+D10+D11+D12+D13+D14+D15+D16+D17+D18+D19</f>
        <v>3042</v>
      </c>
      <c r="E4" s="49">
        <f>E5+E6+E7+E8+E9+E10+E11+E12+E13+E14+E15+E16+E17+E18+E19</f>
        <v>1239</v>
      </c>
      <c r="F4" s="49">
        <f>F5+F6+F7+F8+F9+F10+F11+F12+F13+F14+F15+F16+F17+F18+F19</f>
        <v>1473.5</v>
      </c>
      <c r="G4" s="50">
        <f>F4/D4</f>
        <v>0.4843852728468113</v>
      </c>
      <c r="H4" s="50">
        <f>F4/E4</f>
        <v>1.189265536723164</v>
      </c>
    </row>
    <row r="5" spans="1:8" ht="18.75">
      <c r="A5" s="45"/>
      <c r="B5" s="47" t="s">
        <v>5</v>
      </c>
      <c r="C5" s="105"/>
      <c r="D5" s="51">
        <v>390</v>
      </c>
      <c r="E5" s="51">
        <v>250</v>
      </c>
      <c r="F5" s="51">
        <v>198.9</v>
      </c>
      <c r="G5" s="50">
        <f aca="true" t="shared" si="0" ref="G5:G26">F5/D5</f>
        <v>0.51</v>
      </c>
      <c r="H5" s="50">
        <f aca="true" t="shared" si="1" ref="H5:H26">F5/E5</f>
        <v>0.7956</v>
      </c>
    </row>
    <row r="6" spans="1:8" ht="18.75" hidden="1">
      <c r="A6" s="45"/>
      <c r="B6" s="47" t="s">
        <v>220</v>
      </c>
      <c r="C6" s="105"/>
      <c r="D6" s="51">
        <v>0</v>
      </c>
      <c r="E6" s="51">
        <v>0</v>
      </c>
      <c r="F6" s="51">
        <v>0</v>
      </c>
      <c r="G6" s="50" t="e">
        <f t="shared" si="0"/>
        <v>#DIV/0!</v>
      </c>
      <c r="H6" s="50" t="e">
        <f t="shared" si="1"/>
        <v>#DIV/0!</v>
      </c>
    </row>
    <row r="7" spans="1:8" ht="18.75">
      <c r="A7" s="45"/>
      <c r="B7" s="47" t="s">
        <v>7</v>
      </c>
      <c r="C7" s="105"/>
      <c r="D7" s="51">
        <v>160</v>
      </c>
      <c r="E7" s="51">
        <v>110</v>
      </c>
      <c r="F7" s="51">
        <v>360.1</v>
      </c>
      <c r="G7" s="50">
        <f t="shared" si="0"/>
        <v>2.2506250000000003</v>
      </c>
      <c r="H7" s="50">
        <f t="shared" si="1"/>
        <v>3.273636363636364</v>
      </c>
    </row>
    <row r="8" spans="1:8" ht="18.75">
      <c r="A8" s="45"/>
      <c r="B8" s="47" t="s">
        <v>8</v>
      </c>
      <c r="C8" s="105"/>
      <c r="D8" s="51">
        <v>125</v>
      </c>
      <c r="E8" s="51">
        <v>70</v>
      </c>
      <c r="F8" s="51">
        <v>40.1</v>
      </c>
      <c r="G8" s="50">
        <f t="shared" si="0"/>
        <v>0.32080000000000003</v>
      </c>
      <c r="H8" s="50">
        <f t="shared" si="1"/>
        <v>0.5728571428571428</v>
      </c>
    </row>
    <row r="9" spans="1:8" ht="18.75">
      <c r="A9" s="45"/>
      <c r="B9" s="47" t="s">
        <v>9</v>
      </c>
      <c r="C9" s="105"/>
      <c r="D9" s="51">
        <v>2355</v>
      </c>
      <c r="E9" s="51">
        <v>800</v>
      </c>
      <c r="F9" s="51">
        <v>874.4</v>
      </c>
      <c r="G9" s="50">
        <f t="shared" si="0"/>
        <v>0.3712951167728238</v>
      </c>
      <c r="H9" s="50">
        <f t="shared" si="1"/>
        <v>1.093</v>
      </c>
    </row>
    <row r="10" spans="1:8" ht="18.75">
      <c r="A10" s="45"/>
      <c r="B10" s="47" t="s">
        <v>100</v>
      </c>
      <c r="C10" s="105"/>
      <c r="D10" s="51">
        <v>12</v>
      </c>
      <c r="E10" s="51">
        <v>9</v>
      </c>
      <c r="F10" s="51">
        <v>0</v>
      </c>
      <c r="G10" s="50">
        <f t="shared" si="0"/>
        <v>0</v>
      </c>
      <c r="H10" s="50">
        <f t="shared" si="1"/>
        <v>0</v>
      </c>
    </row>
    <row r="11" spans="1:8" ht="31.5" hidden="1">
      <c r="A11" s="45"/>
      <c r="B11" s="47" t="s">
        <v>10</v>
      </c>
      <c r="C11" s="105"/>
      <c r="D11" s="51">
        <v>0</v>
      </c>
      <c r="E11" s="51">
        <v>0</v>
      </c>
      <c r="F11" s="51">
        <v>0</v>
      </c>
      <c r="G11" s="50" t="e">
        <f t="shared" si="0"/>
        <v>#DIV/0!</v>
      </c>
      <c r="H11" s="50" t="e">
        <f t="shared" si="1"/>
        <v>#DIV/0!</v>
      </c>
    </row>
    <row r="12" spans="1:8" ht="18.75" hidden="1">
      <c r="A12" s="45"/>
      <c r="B12" s="47" t="s">
        <v>11</v>
      </c>
      <c r="C12" s="105"/>
      <c r="D12" s="51">
        <v>0</v>
      </c>
      <c r="E12" s="51">
        <v>0</v>
      </c>
      <c r="F12" s="51">
        <v>0</v>
      </c>
      <c r="G12" s="50" t="e">
        <f t="shared" si="0"/>
        <v>#DIV/0!</v>
      </c>
      <c r="H12" s="50" t="e">
        <f t="shared" si="1"/>
        <v>#DIV/0!</v>
      </c>
    </row>
    <row r="13" spans="1:8" ht="18.75" hidden="1">
      <c r="A13" s="45"/>
      <c r="B13" s="47" t="s">
        <v>12</v>
      </c>
      <c r="C13" s="105"/>
      <c r="D13" s="51">
        <v>0</v>
      </c>
      <c r="E13" s="51">
        <v>0</v>
      </c>
      <c r="F13" s="51">
        <v>0</v>
      </c>
      <c r="G13" s="50" t="e">
        <f t="shared" si="0"/>
        <v>#DIV/0!</v>
      </c>
      <c r="H13" s="50" t="e">
        <f t="shared" si="1"/>
        <v>#DIV/0!</v>
      </c>
    </row>
    <row r="14" spans="1:8" ht="18.75" hidden="1">
      <c r="A14" s="45"/>
      <c r="B14" s="47" t="s">
        <v>14</v>
      </c>
      <c r="C14" s="105"/>
      <c r="D14" s="51">
        <v>0</v>
      </c>
      <c r="E14" s="51">
        <v>0</v>
      </c>
      <c r="F14" s="51">
        <v>0</v>
      </c>
      <c r="G14" s="50" t="e">
        <f t="shared" si="0"/>
        <v>#DIV/0!</v>
      </c>
      <c r="H14" s="50" t="e">
        <f t="shared" si="1"/>
        <v>#DIV/0!</v>
      </c>
    </row>
    <row r="15" spans="1:8" ht="23.25" customHeight="1" hidden="1">
      <c r="A15" s="45"/>
      <c r="B15" s="47" t="s">
        <v>15</v>
      </c>
      <c r="C15" s="105"/>
      <c r="D15" s="51">
        <v>0</v>
      </c>
      <c r="E15" s="51">
        <v>0</v>
      </c>
      <c r="F15" s="51">
        <v>0</v>
      </c>
      <c r="G15" s="50" t="e">
        <f t="shared" si="0"/>
        <v>#DIV/0!</v>
      </c>
      <c r="H15" s="50" t="e">
        <f t="shared" si="1"/>
        <v>#DIV/0!</v>
      </c>
    </row>
    <row r="16" spans="1:8" ht="47.25" hidden="1">
      <c r="A16" s="45"/>
      <c r="B16" s="47" t="s">
        <v>16</v>
      </c>
      <c r="C16" s="105"/>
      <c r="D16" s="51">
        <v>0</v>
      </c>
      <c r="E16" s="51">
        <v>0</v>
      </c>
      <c r="F16" s="51">
        <v>0</v>
      </c>
      <c r="G16" s="50" t="e">
        <f t="shared" si="0"/>
        <v>#DIV/0!</v>
      </c>
      <c r="H16" s="50" t="e">
        <f t="shared" si="1"/>
        <v>#DIV/0!</v>
      </c>
    </row>
    <row r="17" spans="1:8" ht="31.5" hidden="1">
      <c r="A17" s="45"/>
      <c r="B17" s="47" t="s">
        <v>242</v>
      </c>
      <c r="C17" s="105"/>
      <c r="D17" s="51">
        <v>0</v>
      </c>
      <c r="E17" s="51">
        <v>0</v>
      </c>
      <c r="F17" s="51">
        <v>0</v>
      </c>
      <c r="G17" s="50" t="e">
        <f t="shared" si="0"/>
        <v>#DIV/0!</v>
      </c>
      <c r="H17" s="50" t="e">
        <f t="shared" si="1"/>
        <v>#DIV/0!</v>
      </c>
    </row>
    <row r="18" spans="1:8" ht="18.75" hidden="1">
      <c r="A18" s="45"/>
      <c r="B18" s="47" t="s">
        <v>110</v>
      </c>
      <c r="C18" s="105"/>
      <c r="D18" s="51">
        <v>0</v>
      </c>
      <c r="E18" s="51">
        <v>0</v>
      </c>
      <c r="F18" s="51">
        <v>0</v>
      </c>
      <c r="G18" s="50" t="e">
        <f t="shared" si="0"/>
        <v>#DIV/0!</v>
      </c>
      <c r="H18" s="50" t="e">
        <f t="shared" si="1"/>
        <v>#DIV/0!</v>
      </c>
    </row>
    <row r="19" spans="1:8" ht="18.75" hidden="1">
      <c r="A19" s="45"/>
      <c r="B19" s="47" t="s">
        <v>21</v>
      </c>
      <c r="C19" s="105"/>
      <c r="D19" s="51">
        <v>0</v>
      </c>
      <c r="E19" s="51">
        <v>0</v>
      </c>
      <c r="F19" s="51">
        <v>0</v>
      </c>
      <c r="G19" s="50" t="e">
        <f t="shared" si="0"/>
        <v>#DIV/0!</v>
      </c>
      <c r="H19" s="50" t="e">
        <f t="shared" si="1"/>
        <v>#DIV/0!</v>
      </c>
    </row>
    <row r="20" spans="1:8" ht="47.25">
      <c r="A20" s="45"/>
      <c r="B20" s="46" t="s">
        <v>75</v>
      </c>
      <c r="C20" s="107"/>
      <c r="D20" s="51">
        <f>D21+D22+D23+D24+D25</f>
        <v>248.5</v>
      </c>
      <c r="E20" s="51">
        <f>E21+E22+E23+E24+E25</f>
        <v>184.9</v>
      </c>
      <c r="F20" s="51">
        <f>F21+F22+F23+F24+F25</f>
        <v>125.8</v>
      </c>
      <c r="G20" s="50">
        <f t="shared" si="0"/>
        <v>0.5062374245472837</v>
      </c>
      <c r="H20" s="50">
        <f t="shared" si="1"/>
        <v>0.6803677663601947</v>
      </c>
    </row>
    <row r="21" spans="1:8" ht="18.75">
      <c r="A21" s="45"/>
      <c r="B21" s="47" t="s">
        <v>23</v>
      </c>
      <c r="C21" s="105"/>
      <c r="D21" s="51">
        <v>94.6</v>
      </c>
      <c r="E21" s="51">
        <v>71</v>
      </c>
      <c r="F21" s="163" t="s">
        <v>440</v>
      </c>
      <c r="G21" s="50">
        <f t="shared" si="0"/>
        <v>0.5549682875264271</v>
      </c>
      <c r="H21" s="50">
        <f t="shared" si="1"/>
        <v>0.7394366197183099</v>
      </c>
    </row>
    <row r="22" spans="1:8" ht="31.5">
      <c r="A22" s="45"/>
      <c r="B22" s="47" t="s">
        <v>95</v>
      </c>
      <c r="C22" s="105"/>
      <c r="D22" s="51">
        <v>153.9</v>
      </c>
      <c r="E22" s="51">
        <v>113.9</v>
      </c>
      <c r="F22" s="164">
        <v>73.3</v>
      </c>
      <c r="G22" s="50">
        <f t="shared" si="0"/>
        <v>0.4762833008447043</v>
      </c>
      <c r="H22" s="50">
        <f t="shared" si="1"/>
        <v>0.6435469710272168</v>
      </c>
    </row>
    <row r="23" spans="1:8" ht="31.5" hidden="1">
      <c r="A23" s="45"/>
      <c r="B23" s="47" t="s">
        <v>61</v>
      </c>
      <c r="C23" s="105"/>
      <c r="D23" s="51">
        <v>0</v>
      </c>
      <c r="E23" s="51">
        <v>0</v>
      </c>
      <c r="F23" s="51">
        <v>0</v>
      </c>
      <c r="G23" s="50" t="e">
        <f t="shared" si="0"/>
        <v>#DIV/0!</v>
      </c>
      <c r="H23" s="50" t="e">
        <f t="shared" si="1"/>
        <v>#DIV/0!</v>
      </c>
    </row>
    <row r="24" spans="1:8" ht="47.25" hidden="1">
      <c r="A24" s="45"/>
      <c r="B24" s="47" t="s">
        <v>26</v>
      </c>
      <c r="C24" s="105"/>
      <c r="D24" s="51">
        <v>0</v>
      </c>
      <c r="E24" s="51">
        <v>0</v>
      </c>
      <c r="F24" s="51">
        <v>0</v>
      </c>
      <c r="G24" s="50" t="e">
        <f t="shared" si="0"/>
        <v>#DIV/0!</v>
      </c>
      <c r="H24" s="50" t="e">
        <f t="shared" si="1"/>
        <v>#DIV/0!</v>
      </c>
    </row>
    <row r="25" spans="1:8" ht="30" customHeight="1" hidden="1" thickBot="1">
      <c r="A25" s="45"/>
      <c r="B25" s="108" t="s">
        <v>142</v>
      </c>
      <c r="C25" s="109"/>
      <c r="D25" s="51">
        <v>0</v>
      </c>
      <c r="E25" s="51">
        <v>0</v>
      </c>
      <c r="F25" s="51">
        <v>0</v>
      </c>
      <c r="G25" s="50" t="e">
        <f t="shared" si="0"/>
        <v>#DIV/0!</v>
      </c>
      <c r="H25" s="50" t="e">
        <f t="shared" si="1"/>
        <v>#DIV/0!</v>
      </c>
    </row>
    <row r="26" spans="1:8" ht="26.25" customHeight="1">
      <c r="A26" s="45"/>
      <c r="B26" s="46" t="s">
        <v>27</v>
      </c>
      <c r="C26" s="111"/>
      <c r="D26" s="51">
        <f>D4+D20</f>
        <v>3290.5</v>
      </c>
      <c r="E26" s="51">
        <f>E4+E20</f>
        <v>1423.9</v>
      </c>
      <c r="F26" s="51">
        <f>F4+F20</f>
        <v>1599.3</v>
      </c>
      <c r="G26" s="50">
        <f t="shared" si="0"/>
        <v>0.4860355569062452</v>
      </c>
      <c r="H26" s="50">
        <f t="shared" si="1"/>
        <v>1.1231828077814452</v>
      </c>
    </row>
    <row r="27" spans="1:8" ht="40.5" customHeight="1" hidden="1">
      <c r="A27" s="45"/>
      <c r="B27" s="47" t="s">
        <v>101</v>
      </c>
      <c r="C27" s="105"/>
      <c r="D27" s="106">
        <f>D4</f>
        <v>3042</v>
      </c>
      <c r="E27" s="106">
        <f>E4</f>
        <v>1239</v>
      </c>
      <c r="F27" s="106">
        <f>F4</f>
        <v>1473.5</v>
      </c>
      <c r="G27" s="125">
        <f>F27/D27</f>
        <v>0.4843852728468113</v>
      </c>
      <c r="H27" s="125">
        <f>F27/E27</f>
        <v>1.189265536723164</v>
      </c>
    </row>
    <row r="28" spans="1:8" ht="12.75">
      <c r="A28" s="173"/>
      <c r="B28" s="195"/>
      <c r="C28" s="195"/>
      <c r="D28" s="195"/>
      <c r="E28" s="195"/>
      <c r="F28" s="195"/>
      <c r="G28" s="195"/>
      <c r="H28" s="196"/>
    </row>
    <row r="29" spans="1:8" ht="15" customHeight="1">
      <c r="A29" s="192" t="s">
        <v>146</v>
      </c>
      <c r="B29" s="165" t="s">
        <v>28</v>
      </c>
      <c r="C29" s="193" t="s">
        <v>172</v>
      </c>
      <c r="D29" s="166" t="s">
        <v>3</v>
      </c>
      <c r="E29" s="169" t="s">
        <v>436</v>
      </c>
      <c r="F29" s="166" t="s">
        <v>4</v>
      </c>
      <c r="G29" s="169" t="s">
        <v>400</v>
      </c>
      <c r="H29" s="169" t="s">
        <v>437</v>
      </c>
    </row>
    <row r="30" spans="1:8" ht="24.75" customHeight="1">
      <c r="A30" s="192"/>
      <c r="B30" s="165"/>
      <c r="C30" s="194"/>
      <c r="D30" s="166"/>
      <c r="E30" s="170"/>
      <c r="F30" s="166"/>
      <c r="G30" s="170"/>
      <c r="H30" s="170"/>
    </row>
    <row r="31" spans="1:8" ht="31.5">
      <c r="A31" s="53" t="s">
        <v>63</v>
      </c>
      <c r="B31" s="46" t="s">
        <v>29</v>
      </c>
      <c r="C31" s="107"/>
      <c r="D31" s="103">
        <f>D32+D34+D35+D33</f>
        <v>1815.6</v>
      </c>
      <c r="E31" s="103">
        <f>E32+E34+E35+E33</f>
        <v>1429.1</v>
      </c>
      <c r="F31" s="103">
        <f>F32+F34+F35+F33</f>
        <v>526.1</v>
      </c>
      <c r="G31" s="125">
        <f>F31/D31</f>
        <v>0.2897664683851069</v>
      </c>
      <c r="H31" s="125">
        <f>F31/E31</f>
        <v>0.36813379049751593</v>
      </c>
    </row>
    <row r="32" spans="1:8" ht="132.75" customHeight="1">
      <c r="A32" s="48" t="s">
        <v>66</v>
      </c>
      <c r="B32" s="47" t="s">
        <v>149</v>
      </c>
      <c r="C32" s="105" t="s">
        <v>66</v>
      </c>
      <c r="D32" s="106">
        <v>1641.1</v>
      </c>
      <c r="E32" s="106">
        <v>1259.1</v>
      </c>
      <c r="F32" s="106">
        <v>425.5</v>
      </c>
      <c r="G32" s="125">
        <f aca="true" t="shared" si="2" ref="G32:G64">F32/D32</f>
        <v>0.25927731399670956</v>
      </c>
      <c r="H32" s="125">
        <f aca="true" t="shared" si="3" ref="H32:H64">F32/E32</f>
        <v>0.3379397982686046</v>
      </c>
    </row>
    <row r="33" spans="1:8" ht="70.5" customHeight="1">
      <c r="A33" s="48" t="s">
        <v>182</v>
      </c>
      <c r="B33" s="47" t="s">
        <v>384</v>
      </c>
      <c r="C33" s="105" t="s">
        <v>383</v>
      </c>
      <c r="D33" s="106">
        <v>100</v>
      </c>
      <c r="E33" s="106">
        <v>100</v>
      </c>
      <c r="F33" s="106">
        <v>99.3</v>
      </c>
      <c r="G33" s="125">
        <f t="shared" si="2"/>
        <v>0.993</v>
      </c>
      <c r="H33" s="125">
        <f t="shared" si="3"/>
        <v>0.993</v>
      </c>
    </row>
    <row r="34" spans="1:8" ht="18.75">
      <c r="A34" s="48" t="s">
        <v>68</v>
      </c>
      <c r="B34" s="47" t="s">
        <v>32</v>
      </c>
      <c r="C34" s="105" t="s">
        <v>68</v>
      </c>
      <c r="D34" s="106">
        <v>10</v>
      </c>
      <c r="E34" s="106">
        <v>7</v>
      </c>
      <c r="F34" s="106">
        <v>0</v>
      </c>
      <c r="G34" s="125">
        <f t="shared" si="2"/>
        <v>0</v>
      </c>
      <c r="H34" s="125">
        <f t="shared" si="3"/>
        <v>0</v>
      </c>
    </row>
    <row r="35" spans="1:8" ht="31.5">
      <c r="A35" s="48" t="s">
        <v>120</v>
      </c>
      <c r="B35" s="47" t="s">
        <v>117</v>
      </c>
      <c r="C35" s="105"/>
      <c r="D35" s="106">
        <f>D38+D36+D37</f>
        <v>64.5</v>
      </c>
      <c r="E35" s="106">
        <f>E38+E36+E37</f>
        <v>63</v>
      </c>
      <c r="F35" s="106">
        <f>F38+F36+F37</f>
        <v>1.3</v>
      </c>
      <c r="G35" s="125">
        <f t="shared" si="2"/>
        <v>0.020155038759689922</v>
      </c>
      <c r="H35" s="125">
        <f t="shared" si="3"/>
        <v>0.020634920634920634</v>
      </c>
    </row>
    <row r="36" spans="1:8" ht="69" customHeight="1">
      <c r="A36" s="48"/>
      <c r="B36" s="59" t="s">
        <v>186</v>
      </c>
      <c r="C36" s="105" t="s">
        <v>282</v>
      </c>
      <c r="D36" s="106">
        <v>50</v>
      </c>
      <c r="E36" s="106">
        <v>50</v>
      </c>
      <c r="F36" s="106">
        <v>0</v>
      </c>
      <c r="G36" s="125">
        <f t="shared" si="2"/>
        <v>0</v>
      </c>
      <c r="H36" s="125">
        <f t="shared" si="3"/>
        <v>0</v>
      </c>
    </row>
    <row r="37" spans="1:8" ht="51" customHeight="1">
      <c r="A37" s="48"/>
      <c r="B37" s="59" t="s">
        <v>438</v>
      </c>
      <c r="C37" s="105" t="s">
        <v>331</v>
      </c>
      <c r="D37" s="106">
        <v>10</v>
      </c>
      <c r="E37" s="106">
        <v>10</v>
      </c>
      <c r="F37" s="106">
        <v>0</v>
      </c>
      <c r="G37" s="125">
        <f t="shared" si="2"/>
        <v>0</v>
      </c>
      <c r="H37" s="125">
        <f t="shared" si="3"/>
        <v>0</v>
      </c>
    </row>
    <row r="38" spans="1:8" s="16" customFormat="1" ht="47.25">
      <c r="A38" s="58"/>
      <c r="B38" s="59" t="s">
        <v>106</v>
      </c>
      <c r="C38" s="112" t="s">
        <v>188</v>
      </c>
      <c r="D38" s="113">
        <v>4.5</v>
      </c>
      <c r="E38" s="113">
        <v>3</v>
      </c>
      <c r="F38" s="113">
        <v>1.3</v>
      </c>
      <c r="G38" s="125">
        <f t="shared" si="2"/>
        <v>0.2888888888888889</v>
      </c>
      <c r="H38" s="125">
        <f t="shared" si="3"/>
        <v>0.43333333333333335</v>
      </c>
    </row>
    <row r="39" spans="1:8" ht="33.75" customHeight="1">
      <c r="A39" s="53" t="s">
        <v>102</v>
      </c>
      <c r="B39" s="46" t="s">
        <v>97</v>
      </c>
      <c r="C39" s="107"/>
      <c r="D39" s="103">
        <f>D40</f>
        <v>153.9</v>
      </c>
      <c r="E39" s="103">
        <f>E40</f>
        <v>114.6</v>
      </c>
      <c r="F39" s="103">
        <f>F40</f>
        <v>73.3</v>
      </c>
      <c r="G39" s="125">
        <f t="shared" si="2"/>
        <v>0.4762833008447043</v>
      </c>
      <c r="H39" s="125">
        <f t="shared" si="3"/>
        <v>0.6396160558464223</v>
      </c>
    </row>
    <row r="40" spans="1:8" ht="63">
      <c r="A40" s="48" t="s">
        <v>103</v>
      </c>
      <c r="B40" s="47" t="s">
        <v>153</v>
      </c>
      <c r="C40" s="105" t="s">
        <v>207</v>
      </c>
      <c r="D40" s="106">
        <v>153.9</v>
      </c>
      <c r="E40" s="106">
        <v>114.6</v>
      </c>
      <c r="F40" s="106">
        <v>73.3</v>
      </c>
      <c r="G40" s="125">
        <f t="shared" si="2"/>
        <v>0.4762833008447043</v>
      </c>
      <c r="H40" s="125">
        <f t="shared" si="3"/>
        <v>0.6396160558464223</v>
      </c>
    </row>
    <row r="41" spans="1:8" ht="31.5" hidden="1">
      <c r="A41" s="53" t="s">
        <v>69</v>
      </c>
      <c r="B41" s="46" t="s">
        <v>35</v>
      </c>
      <c r="C41" s="107"/>
      <c r="D41" s="103">
        <f aca="true" t="shared" si="4" ref="D41:F42">D42</f>
        <v>0</v>
      </c>
      <c r="E41" s="103">
        <f t="shared" si="4"/>
        <v>0</v>
      </c>
      <c r="F41" s="103">
        <f t="shared" si="4"/>
        <v>0</v>
      </c>
      <c r="G41" s="125" t="e">
        <f t="shared" si="2"/>
        <v>#DIV/0!</v>
      </c>
      <c r="H41" s="125" t="e">
        <f t="shared" si="3"/>
        <v>#DIV/0!</v>
      </c>
    </row>
    <row r="42" spans="1:8" ht="31.5" hidden="1">
      <c r="A42" s="48" t="s">
        <v>104</v>
      </c>
      <c r="B42" s="47" t="s">
        <v>99</v>
      </c>
      <c r="C42" s="105"/>
      <c r="D42" s="106">
        <f t="shared" si="4"/>
        <v>0</v>
      </c>
      <c r="E42" s="106">
        <f t="shared" si="4"/>
        <v>0</v>
      </c>
      <c r="F42" s="106">
        <f t="shared" si="4"/>
        <v>0</v>
      </c>
      <c r="G42" s="125" t="e">
        <f t="shared" si="2"/>
        <v>#DIV/0!</v>
      </c>
      <c r="H42" s="125" t="e">
        <f t="shared" si="3"/>
        <v>#DIV/0!</v>
      </c>
    </row>
    <row r="43" spans="1:8" s="16" customFormat="1" ht="54.75" customHeight="1" hidden="1">
      <c r="A43" s="58"/>
      <c r="B43" s="59" t="s">
        <v>178</v>
      </c>
      <c r="C43" s="112" t="s">
        <v>177</v>
      </c>
      <c r="D43" s="113">
        <v>0</v>
      </c>
      <c r="E43" s="113">
        <v>0</v>
      </c>
      <c r="F43" s="113">
        <v>0</v>
      </c>
      <c r="G43" s="125" t="e">
        <f t="shared" si="2"/>
        <v>#DIV/0!</v>
      </c>
      <c r="H43" s="125" t="e">
        <f t="shared" si="3"/>
        <v>#DIV/0!</v>
      </c>
    </row>
    <row r="44" spans="1:8" s="16" customFormat="1" ht="18.75" customHeight="1" hidden="1">
      <c r="A44" s="53" t="s">
        <v>70</v>
      </c>
      <c r="B44" s="46" t="s">
        <v>37</v>
      </c>
      <c r="C44" s="107"/>
      <c r="D44" s="103">
        <f>D45</f>
        <v>0</v>
      </c>
      <c r="E44" s="103">
        <f>E45</f>
        <v>0</v>
      </c>
      <c r="F44" s="103">
        <f>F45</f>
        <v>0</v>
      </c>
      <c r="G44" s="125" t="e">
        <f t="shared" si="2"/>
        <v>#DIV/0!</v>
      </c>
      <c r="H44" s="125" t="e">
        <f t="shared" si="3"/>
        <v>#DIV/0!</v>
      </c>
    </row>
    <row r="45" spans="1:8" s="16" customFormat="1" ht="27" customHeight="1" hidden="1">
      <c r="A45" s="65" t="s">
        <v>71</v>
      </c>
      <c r="B45" s="78" t="s">
        <v>115</v>
      </c>
      <c r="C45" s="105"/>
      <c r="D45" s="106">
        <v>0</v>
      </c>
      <c r="E45" s="106">
        <v>0</v>
      </c>
      <c r="F45" s="106">
        <v>0</v>
      </c>
      <c r="G45" s="125" t="e">
        <f t="shared" si="2"/>
        <v>#DIV/0!</v>
      </c>
      <c r="H45" s="125" t="e">
        <f t="shared" si="3"/>
        <v>#DIV/0!</v>
      </c>
    </row>
    <row r="46" spans="1:8" s="16" customFormat="1" ht="32.25" customHeight="1" hidden="1">
      <c r="A46" s="58"/>
      <c r="B46" s="73" t="s">
        <v>115</v>
      </c>
      <c r="C46" s="112" t="s">
        <v>216</v>
      </c>
      <c r="D46" s="113">
        <v>0</v>
      </c>
      <c r="E46" s="113">
        <v>0</v>
      </c>
      <c r="F46" s="113">
        <v>0</v>
      </c>
      <c r="G46" s="125" t="e">
        <f t="shared" si="2"/>
        <v>#DIV/0!</v>
      </c>
      <c r="H46" s="125" t="e">
        <f t="shared" si="3"/>
        <v>#DIV/0!</v>
      </c>
    </row>
    <row r="47" spans="1:8" ht="47.25">
      <c r="A47" s="53" t="s">
        <v>72</v>
      </c>
      <c r="B47" s="46" t="s">
        <v>38</v>
      </c>
      <c r="C47" s="107"/>
      <c r="D47" s="103">
        <f>D48</f>
        <v>629.5</v>
      </c>
      <c r="E47" s="103">
        <f>E48</f>
        <v>482</v>
      </c>
      <c r="F47" s="103">
        <f>F48</f>
        <v>77</v>
      </c>
      <c r="G47" s="125">
        <f t="shared" si="2"/>
        <v>0.12231930103256553</v>
      </c>
      <c r="H47" s="125">
        <f t="shared" si="3"/>
        <v>0.15975103734439833</v>
      </c>
    </row>
    <row r="48" spans="1:8" ht="18.75">
      <c r="A48" s="48" t="s">
        <v>41</v>
      </c>
      <c r="B48" s="47" t="s">
        <v>42</v>
      </c>
      <c r="C48" s="105"/>
      <c r="D48" s="106">
        <f>D49+D50+D52+D51</f>
        <v>629.5</v>
      </c>
      <c r="E48" s="106">
        <f>E49+E50+E52+E51</f>
        <v>482</v>
      </c>
      <c r="F48" s="106">
        <f>F49+F50+F52+F51</f>
        <v>77</v>
      </c>
      <c r="G48" s="125">
        <f t="shared" si="2"/>
        <v>0.12231930103256553</v>
      </c>
      <c r="H48" s="125">
        <f t="shared" si="3"/>
        <v>0.15975103734439833</v>
      </c>
    </row>
    <row r="49" spans="1:8" s="16" customFormat="1" ht="18.75">
      <c r="A49" s="58"/>
      <c r="B49" s="59" t="s">
        <v>160</v>
      </c>
      <c r="C49" s="105" t="s">
        <v>251</v>
      </c>
      <c r="D49" s="113">
        <v>132</v>
      </c>
      <c r="E49" s="113">
        <v>110</v>
      </c>
      <c r="F49" s="113">
        <v>77</v>
      </c>
      <c r="G49" s="125">
        <f t="shared" si="2"/>
        <v>0.5833333333333334</v>
      </c>
      <c r="H49" s="125">
        <f t="shared" si="3"/>
        <v>0.7</v>
      </c>
    </row>
    <row r="50" spans="1:8" s="16" customFormat="1" ht="20.25" customHeight="1">
      <c r="A50" s="58"/>
      <c r="B50" s="59" t="s">
        <v>203</v>
      </c>
      <c r="C50" s="112" t="s">
        <v>252</v>
      </c>
      <c r="D50" s="113">
        <v>20</v>
      </c>
      <c r="E50" s="113">
        <v>15</v>
      </c>
      <c r="F50" s="113">
        <v>0</v>
      </c>
      <c r="G50" s="125">
        <f t="shared" si="2"/>
        <v>0</v>
      </c>
      <c r="H50" s="125">
        <f t="shared" si="3"/>
        <v>0</v>
      </c>
    </row>
    <row r="51" spans="1:8" s="16" customFormat="1" ht="20.25" customHeight="1">
      <c r="A51" s="58"/>
      <c r="B51" s="59" t="s">
        <v>249</v>
      </c>
      <c r="C51" s="112" t="s">
        <v>253</v>
      </c>
      <c r="D51" s="113">
        <v>20</v>
      </c>
      <c r="E51" s="113">
        <v>15</v>
      </c>
      <c r="F51" s="113">
        <v>0</v>
      </c>
      <c r="G51" s="125">
        <f t="shared" si="2"/>
        <v>0</v>
      </c>
      <c r="H51" s="125">
        <f t="shared" si="3"/>
        <v>0</v>
      </c>
    </row>
    <row r="52" spans="1:8" s="16" customFormat="1" ht="35.25" customHeight="1">
      <c r="A52" s="58"/>
      <c r="B52" s="59" t="s">
        <v>161</v>
      </c>
      <c r="C52" s="112" t="s">
        <v>254</v>
      </c>
      <c r="D52" s="113">
        <v>457.5</v>
      </c>
      <c r="E52" s="113">
        <v>342</v>
      </c>
      <c r="F52" s="113">
        <v>0</v>
      </c>
      <c r="G52" s="125">
        <f t="shared" si="2"/>
        <v>0</v>
      </c>
      <c r="H52" s="125">
        <f t="shared" si="3"/>
        <v>0</v>
      </c>
    </row>
    <row r="53" spans="1:8" ht="18.75" customHeight="1">
      <c r="A53" s="53" t="s">
        <v>118</v>
      </c>
      <c r="B53" s="46" t="s">
        <v>116</v>
      </c>
      <c r="C53" s="107"/>
      <c r="D53" s="103">
        <f>D55</f>
        <v>1.5</v>
      </c>
      <c r="E53" s="103">
        <f>E55</f>
        <v>1.5</v>
      </c>
      <c r="F53" s="103">
        <f>F55</f>
        <v>1.5</v>
      </c>
      <c r="G53" s="125">
        <f t="shared" si="2"/>
        <v>1</v>
      </c>
      <c r="H53" s="125">
        <f t="shared" si="3"/>
        <v>1</v>
      </c>
    </row>
    <row r="54" spans="1:8" ht="35.25" customHeight="1">
      <c r="A54" s="48" t="s">
        <v>112</v>
      </c>
      <c r="B54" s="47" t="s">
        <v>119</v>
      </c>
      <c r="C54" s="105"/>
      <c r="D54" s="106">
        <f>D55</f>
        <v>1.5</v>
      </c>
      <c r="E54" s="106">
        <f>E55</f>
        <v>1.5</v>
      </c>
      <c r="F54" s="106">
        <f>F55</f>
        <v>1.5</v>
      </c>
      <c r="G54" s="125">
        <f t="shared" si="2"/>
        <v>1</v>
      </c>
      <c r="H54" s="125">
        <f t="shared" si="3"/>
        <v>1</v>
      </c>
    </row>
    <row r="55" spans="1:8" s="16" customFormat="1" ht="31.5" customHeight="1">
      <c r="A55" s="95"/>
      <c r="B55" s="59" t="s">
        <v>210</v>
      </c>
      <c r="C55" s="112" t="s">
        <v>439</v>
      </c>
      <c r="D55" s="113">
        <v>1.5</v>
      </c>
      <c r="E55" s="113">
        <v>1.5</v>
      </c>
      <c r="F55" s="113">
        <v>1.5</v>
      </c>
      <c r="G55" s="125">
        <f t="shared" si="2"/>
        <v>1</v>
      </c>
      <c r="H55" s="125">
        <f t="shared" si="3"/>
        <v>1</v>
      </c>
    </row>
    <row r="56" spans="1:8" ht="18.75" hidden="1">
      <c r="A56" s="53" t="s">
        <v>43</v>
      </c>
      <c r="B56" s="46" t="s">
        <v>44</v>
      </c>
      <c r="C56" s="107"/>
      <c r="D56" s="103">
        <f aca="true" t="shared" si="5" ref="D56:F57">D57</f>
        <v>0</v>
      </c>
      <c r="E56" s="103">
        <f t="shared" si="5"/>
        <v>0</v>
      </c>
      <c r="F56" s="103">
        <f t="shared" si="5"/>
        <v>0</v>
      </c>
      <c r="G56" s="125" t="e">
        <f t="shared" si="2"/>
        <v>#DIV/0!</v>
      </c>
      <c r="H56" s="125" t="e">
        <f t="shared" si="3"/>
        <v>#DIV/0!</v>
      </c>
    </row>
    <row r="57" spans="1:8" ht="31.5" hidden="1">
      <c r="A57" s="48" t="s">
        <v>47</v>
      </c>
      <c r="B57" s="47" t="s">
        <v>48</v>
      </c>
      <c r="C57" s="105"/>
      <c r="D57" s="106">
        <f t="shared" si="5"/>
        <v>0</v>
      </c>
      <c r="E57" s="106">
        <f t="shared" si="5"/>
        <v>0</v>
      </c>
      <c r="F57" s="106">
        <f t="shared" si="5"/>
        <v>0</v>
      </c>
      <c r="G57" s="125" t="e">
        <f t="shared" si="2"/>
        <v>#DIV/0!</v>
      </c>
      <c r="H57" s="125" t="e">
        <f t="shared" si="3"/>
        <v>#DIV/0!</v>
      </c>
    </row>
    <row r="58" spans="1:8" s="16" customFormat="1" ht="27" customHeight="1" hidden="1">
      <c r="A58" s="58"/>
      <c r="B58" s="59" t="s">
        <v>205</v>
      </c>
      <c r="C58" s="112" t="s">
        <v>206</v>
      </c>
      <c r="D58" s="113">
        <v>0</v>
      </c>
      <c r="E58" s="113">
        <v>0</v>
      </c>
      <c r="F58" s="113">
        <v>0</v>
      </c>
      <c r="G58" s="125" t="e">
        <f t="shared" si="2"/>
        <v>#DIV/0!</v>
      </c>
      <c r="H58" s="125" t="e">
        <f t="shared" si="3"/>
        <v>#DIV/0!</v>
      </c>
    </row>
    <row r="59" spans="1:8" ht="23.25" customHeight="1">
      <c r="A59" s="53">
        <v>1000</v>
      </c>
      <c r="B59" s="46" t="s">
        <v>55</v>
      </c>
      <c r="C59" s="107"/>
      <c r="D59" s="103">
        <f>D60</f>
        <v>18</v>
      </c>
      <c r="E59" s="103">
        <f>E60</f>
        <v>13.5</v>
      </c>
      <c r="F59" s="103">
        <f>F60</f>
        <v>10.5</v>
      </c>
      <c r="G59" s="125">
        <f t="shared" si="2"/>
        <v>0.5833333333333334</v>
      </c>
      <c r="H59" s="125">
        <f t="shared" si="3"/>
        <v>0.7777777777777778</v>
      </c>
    </row>
    <row r="60" spans="1:8" ht="18.75">
      <c r="A60" s="48" t="s">
        <v>56</v>
      </c>
      <c r="B60" s="47" t="s">
        <v>162</v>
      </c>
      <c r="C60" s="105" t="s">
        <v>56</v>
      </c>
      <c r="D60" s="106">
        <v>18</v>
      </c>
      <c r="E60" s="106">
        <v>13.5</v>
      </c>
      <c r="F60" s="106">
        <v>10.5</v>
      </c>
      <c r="G60" s="125">
        <f t="shared" si="2"/>
        <v>0.5833333333333334</v>
      </c>
      <c r="H60" s="125">
        <f t="shared" si="3"/>
        <v>0.7777777777777778</v>
      </c>
    </row>
    <row r="61" spans="1:8" ht="31.5">
      <c r="A61" s="53"/>
      <c r="B61" s="46" t="s">
        <v>93</v>
      </c>
      <c r="C61" s="107"/>
      <c r="D61" s="106">
        <f>D62</f>
        <v>1122</v>
      </c>
      <c r="E61" s="106">
        <f>E62</f>
        <v>1116.5</v>
      </c>
      <c r="F61" s="106">
        <f>F62</f>
        <v>1100</v>
      </c>
      <c r="G61" s="125">
        <f t="shared" si="2"/>
        <v>0.9803921568627451</v>
      </c>
      <c r="H61" s="125">
        <f t="shared" si="3"/>
        <v>0.9852216748768473</v>
      </c>
    </row>
    <row r="62" spans="1:8" s="16" customFormat="1" ht="47.25">
      <c r="A62" s="58"/>
      <c r="B62" s="59" t="s">
        <v>94</v>
      </c>
      <c r="C62" s="112" t="s">
        <v>176</v>
      </c>
      <c r="D62" s="113">
        <v>1122</v>
      </c>
      <c r="E62" s="113">
        <v>1116.5</v>
      </c>
      <c r="F62" s="113">
        <v>1100</v>
      </c>
      <c r="G62" s="125">
        <f t="shared" si="2"/>
        <v>0.9803921568627451</v>
      </c>
      <c r="H62" s="125">
        <f t="shared" si="3"/>
        <v>0.9852216748768473</v>
      </c>
    </row>
    <row r="63" spans="1:8" ht="18" customHeight="1">
      <c r="A63" s="48"/>
      <c r="B63" s="46" t="s">
        <v>62</v>
      </c>
      <c r="C63" s="53"/>
      <c r="D63" s="103">
        <f>D31+D39+D41+D47+D55+D56+D59+D61+D44</f>
        <v>3740.5</v>
      </c>
      <c r="E63" s="103">
        <f>E31+E39+E41+E47+E55+E56+E59+E61+E44</f>
        <v>3157.2</v>
      </c>
      <c r="F63" s="103">
        <f>F31+F39+F41+F47+F55+F56+F59+F61+F44</f>
        <v>1788.4</v>
      </c>
      <c r="G63" s="125">
        <f t="shared" si="2"/>
        <v>0.47811789867664756</v>
      </c>
      <c r="H63" s="125">
        <f t="shared" si="3"/>
        <v>0.5664512859495756</v>
      </c>
    </row>
    <row r="64" spans="1:8" ht="31.5">
      <c r="A64" s="97"/>
      <c r="B64" s="47" t="s">
        <v>77</v>
      </c>
      <c r="C64" s="105"/>
      <c r="D64" s="118">
        <f>D61</f>
        <v>1122</v>
      </c>
      <c r="E64" s="118">
        <f>E61</f>
        <v>1116.5</v>
      </c>
      <c r="F64" s="118">
        <f>F61</f>
        <v>1100</v>
      </c>
      <c r="G64" s="125">
        <f t="shared" si="2"/>
        <v>0.9803921568627451</v>
      </c>
      <c r="H64" s="125">
        <f t="shared" si="3"/>
        <v>0.9852216748768473</v>
      </c>
    </row>
    <row r="65" ht="18">
      <c r="A65" s="81"/>
    </row>
    <row r="66" ht="18">
      <c r="A66" s="81"/>
    </row>
    <row r="67" spans="1:6" ht="18">
      <c r="A67" s="81"/>
      <c r="B67" s="84" t="s">
        <v>426</v>
      </c>
      <c r="C67" s="6"/>
      <c r="F67" s="120">
        <v>701.5</v>
      </c>
    </row>
    <row r="68" spans="1:3" ht="18">
      <c r="A68" s="81"/>
      <c r="B68" s="84"/>
      <c r="C68" s="6"/>
    </row>
    <row r="69" spans="1:3" ht="18" hidden="1">
      <c r="A69" s="81"/>
      <c r="B69" s="84" t="s">
        <v>78</v>
      </c>
      <c r="C69" s="6"/>
    </row>
    <row r="70" spans="1:3" ht="18" hidden="1">
      <c r="A70" s="81"/>
      <c r="B70" s="84" t="s">
        <v>79</v>
      </c>
      <c r="C70" s="6"/>
    </row>
    <row r="71" spans="1:3" ht="18" hidden="1">
      <c r="A71" s="81"/>
      <c r="B71" s="84"/>
      <c r="C71" s="6"/>
    </row>
    <row r="72" spans="1:3" ht="18" hidden="1">
      <c r="A72" s="81"/>
      <c r="B72" s="84" t="s">
        <v>80</v>
      </c>
      <c r="C72" s="6"/>
    </row>
    <row r="73" spans="1:3" ht="18" hidden="1">
      <c r="A73" s="81"/>
      <c r="B73" s="84" t="s">
        <v>81</v>
      </c>
      <c r="C73" s="6"/>
    </row>
    <row r="74" spans="1:3" ht="18" hidden="1">
      <c r="A74" s="81"/>
      <c r="B74" s="84"/>
      <c r="C74" s="6"/>
    </row>
    <row r="75" spans="1:3" ht="18" hidden="1">
      <c r="A75" s="81"/>
      <c r="B75" s="84" t="s">
        <v>82</v>
      </c>
      <c r="C75" s="6"/>
    </row>
    <row r="76" spans="1:3" ht="18" hidden="1">
      <c r="A76" s="81"/>
      <c r="B76" s="84" t="s">
        <v>83</v>
      </c>
      <c r="C76" s="6"/>
    </row>
    <row r="77" spans="1:3" ht="18" hidden="1">
      <c r="A77" s="81"/>
      <c r="B77" s="84"/>
      <c r="C77" s="6"/>
    </row>
    <row r="78" spans="1:3" ht="18" hidden="1">
      <c r="A78" s="81"/>
      <c r="B78" s="84" t="s">
        <v>84</v>
      </c>
      <c r="C78" s="6"/>
    </row>
    <row r="79" spans="1:3" ht="18" hidden="1">
      <c r="A79" s="81"/>
      <c r="B79" s="84" t="s">
        <v>85</v>
      </c>
      <c r="C79" s="6"/>
    </row>
    <row r="80" ht="18" hidden="1">
      <c r="A80" s="81"/>
    </row>
    <row r="81" ht="18">
      <c r="A81" s="81"/>
    </row>
    <row r="82" spans="1:8" ht="18">
      <c r="A82" s="81"/>
      <c r="B82" s="84" t="s">
        <v>86</v>
      </c>
      <c r="C82" s="6"/>
      <c r="F82" s="121">
        <f>F67+F26-F63</f>
        <v>512.4000000000001</v>
      </c>
      <c r="H82" s="121"/>
    </row>
    <row r="83" ht="18">
      <c r="A83" s="81"/>
    </row>
    <row r="84" ht="18">
      <c r="A84" s="81"/>
    </row>
    <row r="85" spans="1:3" ht="18">
      <c r="A85" s="81"/>
      <c r="B85" s="84" t="s">
        <v>87</v>
      </c>
      <c r="C85" s="6"/>
    </row>
    <row r="86" spans="1:3" ht="18">
      <c r="A86" s="81"/>
      <c r="B86" s="84" t="s">
        <v>88</v>
      </c>
      <c r="C86" s="6"/>
    </row>
    <row r="87" spans="1:3" ht="18">
      <c r="A87" s="81"/>
      <c r="B87" s="84" t="s">
        <v>89</v>
      </c>
      <c r="C87" s="6"/>
    </row>
    <row r="88" ht="18">
      <c r="A88" s="81"/>
    </row>
    <row r="89" ht="18">
      <c r="A89" s="81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5"/>
  <sheetViews>
    <sheetView zoomScale="85" zoomScaleNormal="85" zoomScalePageLayoutView="0" workbookViewId="0" topLeftCell="A4">
      <selection activeCell="E35" sqref="E35"/>
    </sheetView>
  </sheetViews>
  <sheetFormatPr defaultColWidth="9.140625" defaultRowHeight="12.75"/>
  <cols>
    <col min="1" max="1" width="9.57421875" style="80" customWidth="1"/>
    <col min="2" max="2" width="35.421875" style="80" customWidth="1"/>
    <col min="3" max="3" width="12.28125" style="119" hidden="1" customWidth="1"/>
    <col min="4" max="4" width="11.8515625" style="120" customWidth="1"/>
    <col min="5" max="5" width="11.7109375" style="120" customWidth="1"/>
    <col min="6" max="6" width="12.140625" style="120" customWidth="1"/>
    <col min="7" max="7" width="10.7109375" style="120" customWidth="1"/>
    <col min="8" max="8" width="11.57421875" style="120" customWidth="1"/>
    <col min="9" max="16384" width="9.140625" style="1" customWidth="1"/>
  </cols>
  <sheetData>
    <row r="1" spans="1:8" s="5" customFormat="1" ht="53.25" customHeight="1">
      <c r="A1" s="171" t="s">
        <v>432</v>
      </c>
      <c r="B1" s="171"/>
      <c r="C1" s="171"/>
      <c r="D1" s="171"/>
      <c r="E1" s="171"/>
      <c r="F1" s="171"/>
      <c r="G1" s="171"/>
      <c r="H1" s="171"/>
    </row>
    <row r="2" spans="1:8" ht="12.75" customHeight="1">
      <c r="A2" s="45"/>
      <c r="B2" s="197" t="s">
        <v>2</v>
      </c>
      <c r="C2" s="128"/>
      <c r="D2" s="166" t="s">
        <v>3</v>
      </c>
      <c r="E2" s="169" t="s">
        <v>436</v>
      </c>
      <c r="F2" s="166" t="s">
        <v>4</v>
      </c>
      <c r="G2" s="169" t="s">
        <v>400</v>
      </c>
      <c r="H2" s="169" t="s">
        <v>437</v>
      </c>
    </row>
    <row r="3" spans="1:8" ht="26.25" customHeight="1">
      <c r="A3" s="45"/>
      <c r="B3" s="198"/>
      <c r="C3" s="129"/>
      <c r="D3" s="166"/>
      <c r="E3" s="170"/>
      <c r="F3" s="166"/>
      <c r="G3" s="170"/>
      <c r="H3" s="170"/>
    </row>
    <row r="4" spans="1:8" ht="36" customHeight="1">
      <c r="A4" s="45"/>
      <c r="B4" s="47" t="s">
        <v>76</v>
      </c>
      <c r="C4" s="102"/>
      <c r="D4" s="49">
        <f>D5+D6+D7+D8+D9+D10+D11+D12+D13+D14+D15+D16+D17+D18+D19</f>
        <v>5268.7</v>
      </c>
      <c r="E4" s="49">
        <f>E5+E6+E7+E8+E9+E10+E11+E12+E13+E14+E15+E16+E17+E18+E19</f>
        <v>3268.7</v>
      </c>
      <c r="F4" s="49">
        <f>F5+F6+F7+F8+F9+F10+F11+F12+F13+F14+F15+F16+F17+F18+F19</f>
        <v>2417.2999999999997</v>
      </c>
      <c r="G4" s="50">
        <f>F4/D4</f>
        <v>0.4588038795148708</v>
      </c>
      <c r="H4" s="50">
        <f>F4/E4</f>
        <v>0.7395294765503104</v>
      </c>
    </row>
    <row r="5" spans="1:8" ht="18.75" customHeight="1">
      <c r="A5" s="45"/>
      <c r="B5" s="47" t="s">
        <v>5</v>
      </c>
      <c r="C5" s="105"/>
      <c r="D5" s="51">
        <v>255</v>
      </c>
      <c r="E5" s="51">
        <v>170</v>
      </c>
      <c r="F5" s="51">
        <v>194.1</v>
      </c>
      <c r="G5" s="50">
        <f aca="true" t="shared" si="0" ref="G5:G26">F5/D5</f>
        <v>0.7611764705882352</v>
      </c>
      <c r="H5" s="50">
        <f aca="true" t="shared" si="1" ref="H5:H26">F5/E5</f>
        <v>1.141764705882353</v>
      </c>
    </row>
    <row r="6" spans="1:8" ht="18.75" customHeight="1" hidden="1">
      <c r="A6" s="45"/>
      <c r="B6" s="47" t="s">
        <v>220</v>
      </c>
      <c r="C6" s="105"/>
      <c r="D6" s="51">
        <v>0</v>
      </c>
      <c r="E6" s="51">
        <v>0</v>
      </c>
      <c r="F6" s="51">
        <v>0</v>
      </c>
      <c r="G6" s="50" t="e">
        <f t="shared" si="0"/>
        <v>#DIV/0!</v>
      </c>
      <c r="H6" s="50" t="e">
        <f t="shared" si="1"/>
        <v>#DIV/0!</v>
      </c>
    </row>
    <row r="7" spans="1:8" ht="22.5" customHeight="1">
      <c r="A7" s="45"/>
      <c r="B7" s="47" t="s">
        <v>7</v>
      </c>
      <c r="C7" s="105"/>
      <c r="D7" s="51">
        <v>1275</v>
      </c>
      <c r="E7" s="51">
        <v>950</v>
      </c>
      <c r="F7" s="51">
        <v>1147.5</v>
      </c>
      <c r="G7" s="50">
        <f t="shared" si="0"/>
        <v>0.9</v>
      </c>
      <c r="H7" s="50">
        <f t="shared" si="1"/>
        <v>1.2078947368421054</v>
      </c>
    </row>
    <row r="8" spans="1:8" ht="24" customHeight="1">
      <c r="A8" s="45"/>
      <c r="B8" s="47" t="s">
        <v>8</v>
      </c>
      <c r="C8" s="105"/>
      <c r="D8" s="51">
        <v>175</v>
      </c>
      <c r="E8" s="51">
        <v>110</v>
      </c>
      <c r="F8" s="51">
        <v>29.4</v>
      </c>
      <c r="G8" s="50">
        <f t="shared" si="0"/>
        <v>0.16799999999999998</v>
      </c>
      <c r="H8" s="50">
        <f t="shared" si="1"/>
        <v>0.2672727272727273</v>
      </c>
    </row>
    <row r="9" spans="1:8" ht="22.5" customHeight="1">
      <c r="A9" s="45"/>
      <c r="B9" s="47" t="s">
        <v>9</v>
      </c>
      <c r="C9" s="105"/>
      <c r="D9" s="51">
        <v>3551.7</v>
      </c>
      <c r="E9" s="51">
        <v>2029.7</v>
      </c>
      <c r="F9" s="51">
        <v>1025.1</v>
      </c>
      <c r="G9" s="50">
        <f t="shared" si="0"/>
        <v>0.2886223498606301</v>
      </c>
      <c r="H9" s="50">
        <f t="shared" si="1"/>
        <v>0.5050500073902546</v>
      </c>
    </row>
    <row r="10" spans="1:8" ht="22.5" customHeight="1">
      <c r="A10" s="45"/>
      <c r="B10" s="47" t="s">
        <v>100</v>
      </c>
      <c r="C10" s="105"/>
      <c r="D10" s="51">
        <v>12</v>
      </c>
      <c r="E10" s="51">
        <v>9</v>
      </c>
      <c r="F10" s="51">
        <v>18.5</v>
      </c>
      <c r="G10" s="50">
        <f t="shared" si="0"/>
        <v>1.5416666666666667</v>
      </c>
      <c r="H10" s="50">
        <f t="shared" si="1"/>
        <v>2.0555555555555554</v>
      </c>
    </row>
    <row r="11" spans="1:8" ht="37.5" customHeight="1" hidden="1">
      <c r="A11" s="45"/>
      <c r="B11" s="47" t="s">
        <v>10</v>
      </c>
      <c r="C11" s="105"/>
      <c r="D11" s="51">
        <v>0</v>
      </c>
      <c r="E11" s="51">
        <v>0</v>
      </c>
      <c r="F11" s="51">
        <v>0</v>
      </c>
      <c r="G11" s="50" t="e">
        <f t="shared" si="0"/>
        <v>#DIV/0!</v>
      </c>
      <c r="H11" s="50" t="e">
        <f t="shared" si="1"/>
        <v>#DIV/0!</v>
      </c>
    </row>
    <row r="12" spans="1:8" ht="18.75" customHeight="1" hidden="1">
      <c r="A12" s="45"/>
      <c r="B12" s="47" t="s">
        <v>11</v>
      </c>
      <c r="C12" s="105"/>
      <c r="D12" s="51">
        <v>0</v>
      </c>
      <c r="E12" s="51">
        <v>0</v>
      </c>
      <c r="F12" s="51">
        <v>0</v>
      </c>
      <c r="G12" s="50" t="e">
        <f t="shared" si="0"/>
        <v>#DIV/0!</v>
      </c>
      <c r="H12" s="50" t="e">
        <f t="shared" si="1"/>
        <v>#DIV/0!</v>
      </c>
    </row>
    <row r="13" spans="1:8" ht="17.25" customHeight="1">
      <c r="A13" s="45"/>
      <c r="B13" s="47" t="s">
        <v>12</v>
      </c>
      <c r="C13" s="105"/>
      <c r="D13" s="51">
        <v>0</v>
      </c>
      <c r="E13" s="51">
        <v>0</v>
      </c>
      <c r="F13" s="51">
        <v>2.7</v>
      </c>
      <c r="G13" s="50">
        <v>0</v>
      </c>
      <c r="H13" s="50">
        <v>0</v>
      </c>
    </row>
    <row r="14" spans="1:8" ht="15" customHeight="1" hidden="1">
      <c r="A14" s="45"/>
      <c r="B14" s="47" t="s">
        <v>14</v>
      </c>
      <c r="C14" s="105"/>
      <c r="D14" s="51">
        <v>0</v>
      </c>
      <c r="E14" s="51">
        <v>0</v>
      </c>
      <c r="F14" s="51">
        <v>0</v>
      </c>
      <c r="G14" s="50" t="e">
        <f t="shared" si="0"/>
        <v>#DIV/0!</v>
      </c>
      <c r="H14" s="50" t="e">
        <f t="shared" si="1"/>
        <v>#DIV/0!</v>
      </c>
    </row>
    <row r="15" spans="1:8" ht="18" customHeight="1" hidden="1">
      <c r="A15" s="45"/>
      <c r="B15" s="47" t="s">
        <v>15</v>
      </c>
      <c r="C15" s="105"/>
      <c r="D15" s="51">
        <v>0</v>
      </c>
      <c r="E15" s="51">
        <v>0</v>
      </c>
      <c r="F15" s="51">
        <v>0</v>
      </c>
      <c r="G15" s="50" t="e">
        <f t="shared" si="0"/>
        <v>#DIV/0!</v>
      </c>
      <c r="H15" s="50" t="e">
        <f t="shared" si="1"/>
        <v>#DIV/0!</v>
      </c>
    </row>
    <row r="16" spans="1:8" ht="31.5" customHeight="1" hidden="1">
      <c r="A16" s="45"/>
      <c r="B16" s="47" t="s">
        <v>16</v>
      </c>
      <c r="C16" s="105"/>
      <c r="D16" s="51">
        <v>0</v>
      </c>
      <c r="E16" s="51">
        <v>0</v>
      </c>
      <c r="F16" s="51">
        <v>0</v>
      </c>
      <c r="G16" s="50" t="e">
        <f t="shared" si="0"/>
        <v>#DIV/0!</v>
      </c>
      <c r="H16" s="50" t="e">
        <f t="shared" si="1"/>
        <v>#DIV/0!</v>
      </c>
    </row>
    <row r="17" spans="1:8" ht="33.75" customHeight="1" hidden="1">
      <c r="A17" s="45"/>
      <c r="B17" s="47" t="s">
        <v>18</v>
      </c>
      <c r="C17" s="105"/>
      <c r="D17" s="51">
        <v>0</v>
      </c>
      <c r="E17" s="51">
        <v>0</v>
      </c>
      <c r="F17" s="51">
        <v>0</v>
      </c>
      <c r="G17" s="50" t="e">
        <f t="shared" si="0"/>
        <v>#DIV/0!</v>
      </c>
      <c r="H17" s="50" t="e">
        <f t="shared" si="1"/>
        <v>#DIV/0!</v>
      </c>
    </row>
    <row r="18" spans="1:8" ht="18.75" customHeight="1" hidden="1">
      <c r="A18" s="45"/>
      <c r="B18" s="47" t="s">
        <v>110</v>
      </c>
      <c r="C18" s="105"/>
      <c r="D18" s="51">
        <v>0</v>
      </c>
      <c r="E18" s="51">
        <v>0</v>
      </c>
      <c r="F18" s="51">
        <v>0</v>
      </c>
      <c r="G18" s="50" t="e">
        <f t="shared" si="0"/>
        <v>#DIV/0!</v>
      </c>
      <c r="H18" s="50" t="e">
        <f t="shared" si="1"/>
        <v>#DIV/0!</v>
      </c>
    </row>
    <row r="19" spans="1:8" ht="16.5" customHeight="1" hidden="1">
      <c r="A19" s="45"/>
      <c r="B19" s="47" t="s">
        <v>21</v>
      </c>
      <c r="C19" s="105"/>
      <c r="D19" s="51">
        <v>0</v>
      </c>
      <c r="E19" s="51">
        <v>0</v>
      </c>
      <c r="F19" s="51"/>
      <c r="G19" s="50" t="e">
        <f t="shared" si="0"/>
        <v>#DIV/0!</v>
      </c>
      <c r="H19" s="50" t="e">
        <f t="shared" si="1"/>
        <v>#DIV/0!</v>
      </c>
    </row>
    <row r="20" spans="1:8" ht="32.25" customHeight="1">
      <c r="A20" s="45"/>
      <c r="B20" s="46" t="s">
        <v>75</v>
      </c>
      <c r="C20" s="107"/>
      <c r="D20" s="51">
        <f>D21+D22+D23+D24+D25</f>
        <v>274.5</v>
      </c>
      <c r="E20" s="51">
        <f>E21+E22+E23+E24+E25</f>
        <v>204.4</v>
      </c>
      <c r="F20" s="51">
        <f>F21+F22+F23+F24+F25</f>
        <v>155.5</v>
      </c>
      <c r="G20" s="50">
        <f t="shared" si="0"/>
        <v>0.5664845173041895</v>
      </c>
      <c r="H20" s="50">
        <f t="shared" si="1"/>
        <v>0.7607632093933464</v>
      </c>
    </row>
    <row r="21" spans="1:8" ht="18.75">
      <c r="A21" s="45"/>
      <c r="B21" s="47" t="s">
        <v>23</v>
      </c>
      <c r="C21" s="105"/>
      <c r="D21" s="51">
        <v>120.6</v>
      </c>
      <c r="E21" s="51">
        <v>90.5</v>
      </c>
      <c r="F21" s="51">
        <v>66.5</v>
      </c>
      <c r="G21" s="50">
        <f t="shared" si="0"/>
        <v>0.5514096185737977</v>
      </c>
      <c r="H21" s="50">
        <f t="shared" si="1"/>
        <v>0.7348066298342542</v>
      </c>
    </row>
    <row r="22" spans="1:8" ht="18.75" customHeight="1">
      <c r="A22" s="45"/>
      <c r="B22" s="47" t="s">
        <v>95</v>
      </c>
      <c r="C22" s="105"/>
      <c r="D22" s="51">
        <v>153.9</v>
      </c>
      <c r="E22" s="51">
        <v>113.9</v>
      </c>
      <c r="F22" s="51">
        <v>89</v>
      </c>
      <c r="G22" s="50">
        <f t="shared" si="0"/>
        <v>0.5782975958414555</v>
      </c>
      <c r="H22" s="50">
        <f t="shared" si="1"/>
        <v>0.781387181738367</v>
      </c>
    </row>
    <row r="23" spans="1:8" ht="29.25" customHeight="1" hidden="1">
      <c r="A23" s="45"/>
      <c r="B23" s="47" t="s">
        <v>61</v>
      </c>
      <c r="C23" s="105"/>
      <c r="D23" s="51">
        <v>0</v>
      </c>
      <c r="E23" s="51">
        <v>0</v>
      </c>
      <c r="F23" s="51">
        <v>0</v>
      </c>
      <c r="G23" s="50" t="e">
        <f t="shared" si="0"/>
        <v>#DIV/0!</v>
      </c>
      <c r="H23" s="50" t="e">
        <f t="shared" si="1"/>
        <v>#DIV/0!</v>
      </c>
    </row>
    <row r="24" spans="1:8" ht="52.5" customHeight="1" hidden="1">
      <c r="A24" s="45"/>
      <c r="B24" s="47" t="s">
        <v>26</v>
      </c>
      <c r="C24" s="105"/>
      <c r="D24" s="51">
        <v>0</v>
      </c>
      <c r="E24" s="51">
        <v>0</v>
      </c>
      <c r="F24" s="51">
        <v>0</v>
      </c>
      <c r="G24" s="50" t="e">
        <f t="shared" si="0"/>
        <v>#DIV/0!</v>
      </c>
      <c r="H24" s="50" t="e">
        <f t="shared" si="1"/>
        <v>#DIV/0!</v>
      </c>
    </row>
    <row r="25" spans="1:8" ht="1.5" customHeight="1" thickBot="1">
      <c r="A25" s="45"/>
      <c r="B25" s="108" t="s">
        <v>142</v>
      </c>
      <c r="C25" s="109"/>
      <c r="D25" s="51">
        <v>0</v>
      </c>
      <c r="E25" s="51">
        <v>0</v>
      </c>
      <c r="F25" s="51">
        <v>0</v>
      </c>
      <c r="G25" s="50" t="e">
        <f t="shared" si="0"/>
        <v>#DIV/0!</v>
      </c>
      <c r="H25" s="50" t="e">
        <f t="shared" si="1"/>
        <v>#DIV/0!</v>
      </c>
    </row>
    <row r="26" spans="1:8" ht="18.75" customHeight="1">
      <c r="A26" s="45"/>
      <c r="B26" s="47" t="s">
        <v>27</v>
      </c>
      <c r="C26" s="127"/>
      <c r="D26" s="51">
        <f>D4+D20</f>
        <v>5543.2</v>
      </c>
      <c r="E26" s="51">
        <f>E4+E20</f>
        <v>3473.1</v>
      </c>
      <c r="F26" s="51">
        <f>F4+F20</f>
        <v>2572.7999999999997</v>
      </c>
      <c r="G26" s="50">
        <f t="shared" si="0"/>
        <v>0.46413623899552603</v>
      </c>
      <c r="H26" s="50">
        <f t="shared" si="1"/>
        <v>0.7407791310356742</v>
      </c>
    </row>
    <row r="27" spans="1:8" ht="15.75" customHeight="1" hidden="1">
      <c r="A27" s="45"/>
      <c r="B27" s="47" t="s">
        <v>101</v>
      </c>
      <c r="C27" s="105"/>
      <c r="D27" s="106">
        <f>D4</f>
        <v>5268.7</v>
      </c>
      <c r="E27" s="106">
        <f>E4</f>
        <v>3268.7</v>
      </c>
      <c r="F27" s="106">
        <f>F4</f>
        <v>2417.2999999999997</v>
      </c>
      <c r="G27" s="125">
        <f>F27/D27</f>
        <v>0.4588038795148708</v>
      </c>
      <c r="H27" s="125">
        <f>F27/E27</f>
        <v>0.7395294765503104</v>
      </c>
    </row>
    <row r="28" spans="1:8" ht="12.75">
      <c r="A28" s="173"/>
      <c r="B28" s="195"/>
      <c r="C28" s="195"/>
      <c r="D28" s="195"/>
      <c r="E28" s="195"/>
      <c r="F28" s="195"/>
      <c r="G28" s="195"/>
      <c r="H28" s="196"/>
    </row>
    <row r="29" spans="1:8" ht="15" customHeight="1">
      <c r="A29" s="192" t="s">
        <v>146</v>
      </c>
      <c r="B29" s="165" t="s">
        <v>28</v>
      </c>
      <c r="C29" s="193" t="s">
        <v>172</v>
      </c>
      <c r="D29" s="166" t="s">
        <v>3</v>
      </c>
      <c r="E29" s="169" t="s">
        <v>436</v>
      </c>
      <c r="F29" s="166" t="s">
        <v>4</v>
      </c>
      <c r="G29" s="169" t="s">
        <v>400</v>
      </c>
      <c r="H29" s="169" t="s">
        <v>437</v>
      </c>
    </row>
    <row r="30" spans="1:8" ht="44.25" customHeight="1">
      <c r="A30" s="192"/>
      <c r="B30" s="165"/>
      <c r="C30" s="194"/>
      <c r="D30" s="166"/>
      <c r="E30" s="170"/>
      <c r="F30" s="166"/>
      <c r="G30" s="170"/>
      <c r="H30" s="170"/>
    </row>
    <row r="31" spans="1:8" ht="34.5" customHeight="1">
      <c r="A31" s="53" t="s">
        <v>63</v>
      </c>
      <c r="B31" s="46" t="s">
        <v>29</v>
      </c>
      <c r="C31" s="107"/>
      <c r="D31" s="103">
        <f>D32+D33+D34</f>
        <v>4485.099999999999</v>
      </c>
      <c r="E31" s="103">
        <f>E32+E33+E34</f>
        <v>3895.4</v>
      </c>
      <c r="F31" s="103">
        <f>F32+F33+F34</f>
        <v>1276.6000000000001</v>
      </c>
      <c r="G31" s="125">
        <f>F31/D31</f>
        <v>0.2846313348643286</v>
      </c>
      <c r="H31" s="126">
        <f>F31/E31</f>
        <v>0.3277198747240335</v>
      </c>
    </row>
    <row r="32" spans="1:8" ht="114" customHeight="1">
      <c r="A32" s="48" t="s">
        <v>66</v>
      </c>
      <c r="B32" s="47" t="s">
        <v>149</v>
      </c>
      <c r="C32" s="105" t="s">
        <v>66</v>
      </c>
      <c r="D32" s="106">
        <v>4457.9</v>
      </c>
      <c r="E32" s="106">
        <v>3875.8</v>
      </c>
      <c r="F32" s="106">
        <v>1262.7</v>
      </c>
      <c r="G32" s="125">
        <f aca="true" t="shared" si="2" ref="G32:G62">F32/D32</f>
        <v>0.283249960743848</v>
      </c>
      <c r="H32" s="126">
        <f aca="true" t="shared" si="3" ref="H32:H62">F32/E32</f>
        <v>0.32579080447907527</v>
      </c>
    </row>
    <row r="33" spans="1:8" ht="19.5" customHeight="1">
      <c r="A33" s="48" t="s">
        <v>68</v>
      </c>
      <c r="B33" s="47" t="s">
        <v>32</v>
      </c>
      <c r="C33" s="105" t="s">
        <v>68</v>
      </c>
      <c r="D33" s="106">
        <v>10</v>
      </c>
      <c r="E33" s="106">
        <v>5</v>
      </c>
      <c r="F33" s="106">
        <v>0</v>
      </c>
      <c r="G33" s="125">
        <f t="shared" si="2"/>
        <v>0</v>
      </c>
      <c r="H33" s="126">
        <f t="shared" si="3"/>
        <v>0</v>
      </c>
    </row>
    <row r="34" spans="1:8" ht="41.25" customHeight="1">
      <c r="A34" s="48" t="s">
        <v>120</v>
      </c>
      <c r="B34" s="47" t="s">
        <v>117</v>
      </c>
      <c r="C34" s="105"/>
      <c r="D34" s="106">
        <f>D35+D36</f>
        <v>17.2</v>
      </c>
      <c r="E34" s="106">
        <f>E35+E36</f>
        <v>14.6</v>
      </c>
      <c r="F34" s="106">
        <f>F35+F36</f>
        <v>13.9</v>
      </c>
      <c r="G34" s="125">
        <f t="shared" si="2"/>
        <v>0.808139534883721</v>
      </c>
      <c r="H34" s="126">
        <f t="shared" si="3"/>
        <v>0.952054794520548</v>
      </c>
    </row>
    <row r="35" spans="1:8" s="16" customFormat="1" ht="39" customHeight="1">
      <c r="A35" s="58"/>
      <c r="B35" s="59" t="s">
        <v>187</v>
      </c>
      <c r="C35" s="112" t="s">
        <v>250</v>
      </c>
      <c r="D35" s="113">
        <v>5.2</v>
      </c>
      <c r="E35" s="113">
        <v>2.6</v>
      </c>
      <c r="F35" s="113">
        <v>1.9</v>
      </c>
      <c r="G35" s="125">
        <f t="shared" si="2"/>
        <v>0.36538461538461536</v>
      </c>
      <c r="H35" s="126">
        <f t="shared" si="3"/>
        <v>0.7307692307692307</v>
      </c>
    </row>
    <row r="36" spans="1:8" s="16" customFormat="1" ht="73.5" customHeight="1">
      <c r="A36" s="58"/>
      <c r="B36" s="59" t="s">
        <v>186</v>
      </c>
      <c r="C36" s="112" t="s">
        <v>282</v>
      </c>
      <c r="D36" s="113">
        <v>12</v>
      </c>
      <c r="E36" s="113">
        <v>12</v>
      </c>
      <c r="F36" s="113">
        <v>12</v>
      </c>
      <c r="G36" s="125">
        <f t="shared" si="2"/>
        <v>1</v>
      </c>
      <c r="H36" s="126">
        <f t="shared" si="3"/>
        <v>1</v>
      </c>
    </row>
    <row r="37" spans="1:8" ht="18.75" customHeight="1">
      <c r="A37" s="53" t="s">
        <v>102</v>
      </c>
      <c r="B37" s="46" t="s">
        <v>97</v>
      </c>
      <c r="C37" s="107"/>
      <c r="D37" s="103">
        <f>D38</f>
        <v>153.9</v>
      </c>
      <c r="E37" s="103">
        <f>E38</f>
        <v>114.8</v>
      </c>
      <c r="F37" s="103">
        <f>F38</f>
        <v>88.9</v>
      </c>
      <c r="G37" s="125">
        <f t="shared" si="2"/>
        <v>0.5776478232618584</v>
      </c>
      <c r="H37" s="126">
        <f t="shared" si="3"/>
        <v>0.774390243902439</v>
      </c>
    </row>
    <row r="38" spans="1:8" ht="48" customHeight="1">
      <c r="A38" s="48" t="s">
        <v>103</v>
      </c>
      <c r="B38" s="47" t="s">
        <v>153</v>
      </c>
      <c r="C38" s="105" t="s">
        <v>207</v>
      </c>
      <c r="D38" s="106">
        <v>153.9</v>
      </c>
      <c r="E38" s="106">
        <v>114.8</v>
      </c>
      <c r="F38" s="106">
        <v>88.9</v>
      </c>
      <c r="G38" s="125">
        <f t="shared" si="2"/>
        <v>0.5776478232618584</v>
      </c>
      <c r="H38" s="126">
        <f t="shared" si="3"/>
        <v>0.774390243902439</v>
      </c>
    </row>
    <row r="39" spans="1:8" ht="30" customHeight="1" hidden="1">
      <c r="A39" s="53" t="s">
        <v>69</v>
      </c>
      <c r="B39" s="46" t="s">
        <v>35</v>
      </c>
      <c r="C39" s="107"/>
      <c r="D39" s="103">
        <f aca="true" t="shared" si="4" ref="D39:F40">D40</f>
        <v>0</v>
      </c>
      <c r="E39" s="103">
        <f t="shared" si="4"/>
        <v>0</v>
      </c>
      <c r="F39" s="103">
        <f t="shared" si="4"/>
        <v>0</v>
      </c>
      <c r="G39" s="125" t="e">
        <f t="shared" si="2"/>
        <v>#DIV/0!</v>
      </c>
      <c r="H39" s="126" t="e">
        <f t="shared" si="3"/>
        <v>#DIV/0!</v>
      </c>
    </row>
    <row r="40" spans="1:8" ht="18" customHeight="1" hidden="1">
      <c r="A40" s="48" t="s">
        <v>104</v>
      </c>
      <c r="B40" s="47" t="s">
        <v>99</v>
      </c>
      <c r="C40" s="105"/>
      <c r="D40" s="106">
        <f t="shared" si="4"/>
        <v>0</v>
      </c>
      <c r="E40" s="106">
        <f t="shared" si="4"/>
        <v>0</v>
      </c>
      <c r="F40" s="106">
        <f t="shared" si="4"/>
        <v>0</v>
      </c>
      <c r="G40" s="125" t="e">
        <f t="shared" si="2"/>
        <v>#DIV/0!</v>
      </c>
      <c r="H40" s="126" t="e">
        <f t="shared" si="3"/>
        <v>#DIV/0!</v>
      </c>
    </row>
    <row r="41" spans="1:8" ht="54.75" customHeight="1" hidden="1">
      <c r="A41" s="48"/>
      <c r="B41" s="47" t="s">
        <v>211</v>
      </c>
      <c r="C41" s="105" t="s">
        <v>212</v>
      </c>
      <c r="D41" s="106">
        <v>0</v>
      </c>
      <c r="E41" s="106">
        <v>0</v>
      </c>
      <c r="F41" s="106">
        <v>0</v>
      </c>
      <c r="G41" s="125" t="e">
        <f t="shared" si="2"/>
        <v>#DIV/0!</v>
      </c>
      <c r="H41" s="126" t="e">
        <f t="shared" si="3"/>
        <v>#DIV/0!</v>
      </c>
    </row>
    <row r="42" spans="1:8" ht="33" customHeight="1">
      <c r="A42" s="53" t="s">
        <v>70</v>
      </c>
      <c r="B42" s="46" t="s">
        <v>37</v>
      </c>
      <c r="C42" s="107"/>
      <c r="D42" s="103">
        <f aca="true" t="shared" si="5" ref="D42:F43">D43</f>
        <v>47</v>
      </c>
      <c r="E42" s="103">
        <f t="shared" si="5"/>
        <v>47</v>
      </c>
      <c r="F42" s="103">
        <f t="shared" si="5"/>
        <v>0</v>
      </c>
      <c r="G42" s="125">
        <f t="shared" si="2"/>
        <v>0</v>
      </c>
      <c r="H42" s="126">
        <f t="shared" si="3"/>
        <v>0</v>
      </c>
    </row>
    <row r="43" spans="1:8" ht="38.25" customHeight="1">
      <c r="A43" s="65" t="s">
        <v>71</v>
      </c>
      <c r="B43" s="78" t="s">
        <v>115</v>
      </c>
      <c r="C43" s="105"/>
      <c r="D43" s="106">
        <f t="shared" si="5"/>
        <v>47</v>
      </c>
      <c r="E43" s="106">
        <f t="shared" si="5"/>
        <v>47</v>
      </c>
      <c r="F43" s="106">
        <f t="shared" si="5"/>
        <v>0</v>
      </c>
      <c r="G43" s="125">
        <f t="shared" si="2"/>
        <v>0</v>
      </c>
      <c r="H43" s="126">
        <f t="shared" si="3"/>
        <v>0</v>
      </c>
    </row>
    <row r="44" spans="1:8" ht="64.5" customHeight="1">
      <c r="A44" s="58"/>
      <c r="B44" s="73" t="s">
        <v>115</v>
      </c>
      <c r="C44" s="112" t="s">
        <v>288</v>
      </c>
      <c r="D44" s="113">
        <v>47</v>
      </c>
      <c r="E44" s="113">
        <v>47</v>
      </c>
      <c r="F44" s="113">
        <v>0</v>
      </c>
      <c r="G44" s="125">
        <f t="shared" si="2"/>
        <v>0</v>
      </c>
      <c r="H44" s="126">
        <f t="shared" si="3"/>
        <v>0</v>
      </c>
    </row>
    <row r="45" spans="1:8" ht="55.5" customHeight="1">
      <c r="A45" s="53" t="s">
        <v>72</v>
      </c>
      <c r="B45" s="46" t="s">
        <v>38</v>
      </c>
      <c r="C45" s="107"/>
      <c r="D45" s="103">
        <f>D46</f>
        <v>812.8</v>
      </c>
      <c r="E45" s="103">
        <f>E46</f>
        <v>615</v>
      </c>
      <c r="F45" s="103">
        <f>F46</f>
        <v>231.9</v>
      </c>
      <c r="G45" s="125">
        <f t="shared" si="2"/>
        <v>0.28531003937007876</v>
      </c>
      <c r="H45" s="126">
        <f t="shared" si="3"/>
        <v>0.3770731707317073</v>
      </c>
    </row>
    <row r="46" spans="1:8" ht="19.5" customHeight="1">
      <c r="A46" s="48" t="s">
        <v>41</v>
      </c>
      <c r="B46" s="47" t="s">
        <v>42</v>
      </c>
      <c r="C46" s="105"/>
      <c r="D46" s="106">
        <f>D47+D48+D50+D49</f>
        <v>812.8</v>
      </c>
      <c r="E46" s="106">
        <f>E47+E48+E50+E49</f>
        <v>615</v>
      </c>
      <c r="F46" s="106">
        <f>F47+F48+F50+F49</f>
        <v>231.9</v>
      </c>
      <c r="G46" s="125">
        <f t="shared" si="2"/>
        <v>0.28531003937007876</v>
      </c>
      <c r="H46" s="126">
        <f t="shared" si="3"/>
        <v>0.3770731707317073</v>
      </c>
    </row>
    <row r="47" spans="1:8" s="16" customFormat="1" ht="20.25" customHeight="1">
      <c r="A47" s="58"/>
      <c r="B47" s="59" t="s">
        <v>92</v>
      </c>
      <c r="C47" s="105" t="s">
        <v>251</v>
      </c>
      <c r="D47" s="113">
        <v>415.9</v>
      </c>
      <c r="E47" s="113">
        <v>312.9</v>
      </c>
      <c r="F47" s="113">
        <v>199.4</v>
      </c>
      <c r="G47" s="125">
        <f t="shared" si="2"/>
        <v>0.479442173599423</v>
      </c>
      <c r="H47" s="126">
        <f t="shared" si="3"/>
        <v>0.637264301693832</v>
      </c>
    </row>
    <row r="48" spans="1:8" s="16" customFormat="1" ht="16.5" customHeight="1">
      <c r="A48" s="58"/>
      <c r="B48" s="59" t="s">
        <v>203</v>
      </c>
      <c r="C48" s="112" t="s">
        <v>252</v>
      </c>
      <c r="D48" s="113">
        <v>20</v>
      </c>
      <c r="E48" s="113">
        <v>15</v>
      </c>
      <c r="F48" s="113">
        <v>3.6</v>
      </c>
      <c r="G48" s="125">
        <f t="shared" si="2"/>
        <v>0.18</v>
      </c>
      <c r="H48" s="126">
        <f t="shared" si="3"/>
        <v>0.24000000000000002</v>
      </c>
    </row>
    <row r="49" spans="1:8" s="16" customFormat="1" ht="16.5" customHeight="1">
      <c r="A49" s="58"/>
      <c r="B49" s="59" t="s">
        <v>249</v>
      </c>
      <c r="C49" s="112" t="s">
        <v>253</v>
      </c>
      <c r="D49" s="113">
        <v>20</v>
      </c>
      <c r="E49" s="113">
        <v>15</v>
      </c>
      <c r="F49" s="113">
        <v>0</v>
      </c>
      <c r="G49" s="125">
        <f t="shared" si="2"/>
        <v>0</v>
      </c>
      <c r="H49" s="126">
        <f t="shared" si="3"/>
        <v>0</v>
      </c>
    </row>
    <row r="50" spans="1:8" s="16" customFormat="1" ht="30" customHeight="1">
      <c r="A50" s="58"/>
      <c r="B50" s="59" t="s">
        <v>161</v>
      </c>
      <c r="C50" s="112" t="s">
        <v>254</v>
      </c>
      <c r="D50" s="113">
        <v>356.9</v>
      </c>
      <c r="E50" s="113">
        <v>272.1</v>
      </c>
      <c r="F50" s="113">
        <v>28.9</v>
      </c>
      <c r="G50" s="125">
        <f t="shared" si="2"/>
        <v>0.08097506304286915</v>
      </c>
      <c r="H50" s="126">
        <f t="shared" si="3"/>
        <v>0.1062109518559353</v>
      </c>
    </row>
    <row r="51" spans="1:8" ht="34.5" customHeight="1">
      <c r="A51" s="53" t="s">
        <v>118</v>
      </c>
      <c r="B51" s="46" t="s">
        <v>116</v>
      </c>
      <c r="C51" s="107"/>
      <c r="D51" s="106">
        <f>D53</f>
        <v>2.9</v>
      </c>
      <c r="E51" s="106">
        <f>E53</f>
        <v>2.9</v>
      </c>
      <c r="F51" s="106">
        <f>F53</f>
        <v>2.9</v>
      </c>
      <c r="G51" s="125">
        <f t="shared" si="2"/>
        <v>1</v>
      </c>
      <c r="H51" s="126">
        <f t="shared" si="3"/>
        <v>1</v>
      </c>
    </row>
    <row r="52" spans="1:8" ht="36" customHeight="1">
      <c r="A52" s="48" t="s">
        <v>112</v>
      </c>
      <c r="B52" s="47" t="s">
        <v>119</v>
      </c>
      <c r="C52" s="105"/>
      <c r="D52" s="106">
        <f>D53</f>
        <v>2.9</v>
      </c>
      <c r="E52" s="106">
        <f>E53</f>
        <v>2.9</v>
      </c>
      <c r="F52" s="106">
        <f>F53</f>
        <v>2.9</v>
      </c>
      <c r="G52" s="125">
        <f t="shared" si="2"/>
        <v>1</v>
      </c>
      <c r="H52" s="126">
        <f t="shared" si="3"/>
        <v>1</v>
      </c>
    </row>
    <row r="53" spans="1:8" s="16" customFormat="1" ht="36" customHeight="1">
      <c r="A53" s="58"/>
      <c r="B53" s="59" t="s">
        <v>210</v>
      </c>
      <c r="C53" s="112" t="s">
        <v>204</v>
      </c>
      <c r="D53" s="113">
        <v>2.9</v>
      </c>
      <c r="E53" s="113">
        <v>2.9</v>
      </c>
      <c r="F53" s="113">
        <v>2.9</v>
      </c>
      <c r="G53" s="125">
        <f t="shared" si="2"/>
        <v>1</v>
      </c>
      <c r="H53" s="126">
        <f t="shared" si="3"/>
        <v>1</v>
      </c>
    </row>
    <row r="54" spans="1:8" ht="18" customHeight="1" hidden="1">
      <c r="A54" s="53" t="s">
        <v>43</v>
      </c>
      <c r="B54" s="46" t="s">
        <v>44</v>
      </c>
      <c r="C54" s="107"/>
      <c r="D54" s="106">
        <f aca="true" t="shared" si="6" ref="D54:F55">D55</f>
        <v>0</v>
      </c>
      <c r="E54" s="106">
        <f t="shared" si="6"/>
        <v>0</v>
      </c>
      <c r="F54" s="106">
        <f t="shared" si="6"/>
        <v>0</v>
      </c>
      <c r="G54" s="125" t="e">
        <f t="shared" si="2"/>
        <v>#DIV/0!</v>
      </c>
      <c r="H54" s="126" t="e">
        <f t="shared" si="3"/>
        <v>#DIV/0!</v>
      </c>
    </row>
    <row r="55" spans="1:8" ht="23.25" customHeight="1" hidden="1">
      <c r="A55" s="48" t="s">
        <v>47</v>
      </c>
      <c r="B55" s="47" t="s">
        <v>109</v>
      </c>
      <c r="C55" s="105"/>
      <c r="D55" s="106">
        <f t="shared" si="6"/>
        <v>0</v>
      </c>
      <c r="E55" s="106">
        <f t="shared" si="6"/>
        <v>0</v>
      </c>
      <c r="F55" s="106">
        <f t="shared" si="6"/>
        <v>0</v>
      </c>
      <c r="G55" s="125" t="e">
        <f t="shared" si="2"/>
        <v>#DIV/0!</v>
      </c>
      <c r="H55" s="126" t="e">
        <f t="shared" si="3"/>
        <v>#DIV/0!</v>
      </c>
    </row>
    <row r="56" spans="1:8" s="16" customFormat="1" ht="31.5" customHeight="1" hidden="1">
      <c r="A56" s="58"/>
      <c r="B56" s="59" t="s">
        <v>205</v>
      </c>
      <c r="C56" s="112" t="s">
        <v>206</v>
      </c>
      <c r="D56" s="113">
        <v>0</v>
      </c>
      <c r="E56" s="113">
        <v>0</v>
      </c>
      <c r="F56" s="113">
        <v>0</v>
      </c>
      <c r="G56" s="125" t="e">
        <f t="shared" si="2"/>
        <v>#DIV/0!</v>
      </c>
      <c r="H56" s="126" t="e">
        <f t="shared" si="3"/>
        <v>#DIV/0!</v>
      </c>
    </row>
    <row r="57" spans="1:8" ht="18.75" customHeight="1">
      <c r="A57" s="53">
        <v>1000</v>
      </c>
      <c r="B57" s="46" t="s">
        <v>55</v>
      </c>
      <c r="C57" s="107"/>
      <c r="D57" s="106">
        <f>D58</f>
        <v>66</v>
      </c>
      <c r="E57" s="106">
        <f>E58</f>
        <v>49.5</v>
      </c>
      <c r="F57" s="106">
        <f>F58</f>
        <v>38.5</v>
      </c>
      <c r="G57" s="125">
        <f t="shared" si="2"/>
        <v>0.5833333333333334</v>
      </c>
      <c r="H57" s="126">
        <f t="shared" si="3"/>
        <v>0.7777777777777778</v>
      </c>
    </row>
    <row r="58" spans="1:8" ht="18.75" customHeight="1">
      <c r="A58" s="48">
        <v>1001</v>
      </c>
      <c r="B58" s="47" t="s">
        <v>162</v>
      </c>
      <c r="C58" s="105" t="s">
        <v>56</v>
      </c>
      <c r="D58" s="106">
        <v>66</v>
      </c>
      <c r="E58" s="106">
        <v>49.5</v>
      </c>
      <c r="F58" s="106">
        <v>38.5</v>
      </c>
      <c r="G58" s="125">
        <f t="shared" si="2"/>
        <v>0.5833333333333334</v>
      </c>
      <c r="H58" s="126">
        <f t="shared" si="3"/>
        <v>0.7777777777777778</v>
      </c>
    </row>
    <row r="59" spans="1:8" ht="38.25" customHeight="1">
      <c r="A59" s="53"/>
      <c r="B59" s="46" t="s">
        <v>93</v>
      </c>
      <c r="C59" s="107"/>
      <c r="D59" s="103">
        <f>D60</f>
        <v>1336</v>
      </c>
      <c r="E59" s="103">
        <f>E60</f>
        <v>1002</v>
      </c>
      <c r="F59" s="103">
        <f>F60</f>
        <v>400</v>
      </c>
      <c r="G59" s="125">
        <f t="shared" si="2"/>
        <v>0.2994011976047904</v>
      </c>
      <c r="H59" s="126">
        <f t="shared" si="3"/>
        <v>0.3992015968063872</v>
      </c>
    </row>
    <row r="60" spans="1:8" s="16" customFormat="1" ht="48.75" customHeight="1">
      <c r="A60" s="58"/>
      <c r="B60" s="59" t="s">
        <v>94</v>
      </c>
      <c r="C60" s="112" t="s">
        <v>176</v>
      </c>
      <c r="D60" s="113">
        <v>1336</v>
      </c>
      <c r="E60" s="113">
        <v>1002</v>
      </c>
      <c r="F60" s="113">
        <v>400</v>
      </c>
      <c r="G60" s="125">
        <f t="shared" si="2"/>
        <v>0.2994011976047904</v>
      </c>
      <c r="H60" s="126">
        <f t="shared" si="3"/>
        <v>0.3992015968063872</v>
      </c>
    </row>
    <row r="61" spans="1:8" ht="21.75" customHeight="1">
      <c r="A61" s="48"/>
      <c r="B61" s="46" t="s">
        <v>62</v>
      </c>
      <c r="C61" s="53"/>
      <c r="D61" s="103">
        <f>D31+D37+D39+D42+D45+D51+D54+D57+D59</f>
        <v>6903.699999999999</v>
      </c>
      <c r="E61" s="103">
        <f>E31+E37+E39+E42+E45+E51+E54+E57+E59</f>
        <v>5726.6</v>
      </c>
      <c r="F61" s="103">
        <f>F31+F37+F39+F42+F45+F51+F54+F57+F59</f>
        <v>2038.8000000000004</v>
      </c>
      <c r="G61" s="125">
        <f t="shared" si="2"/>
        <v>0.2953199009226937</v>
      </c>
      <c r="H61" s="126">
        <f t="shared" si="3"/>
        <v>0.3560227709286488</v>
      </c>
    </row>
    <row r="62" spans="1:8" ht="25.5" customHeight="1">
      <c r="A62" s="97"/>
      <c r="B62" s="78" t="s">
        <v>77</v>
      </c>
      <c r="C62" s="114"/>
      <c r="D62" s="130">
        <f>D59</f>
        <v>1336</v>
      </c>
      <c r="E62" s="130">
        <f>E59</f>
        <v>1002</v>
      </c>
      <c r="F62" s="130">
        <f>F59</f>
        <v>400</v>
      </c>
      <c r="G62" s="125">
        <f t="shared" si="2"/>
        <v>0.2994011976047904</v>
      </c>
      <c r="H62" s="126">
        <f t="shared" si="3"/>
        <v>0.3992015968063872</v>
      </c>
    </row>
    <row r="63" ht="18">
      <c r="A63" s="81"/>
    </row>
    <row r="64" ht="18">
      <c r="A64" s="81"/>
    </row>
    <row r="65" spans="1:6" ht="18">
      <c r="A65" s="81"/>
      <c r="B65" s="84" t="s">
        <v>426</v>
      </c>
      <c r="C65" s="6"/>
      <c r="F65" s="131">
        <v>1360.5</v>
      </c>
    </row>
    <row r="66" spans="1:3" ht="18">
      <c r="A66" s="81"/>
      <c r="B66" s="84"/>
      <c r="C66" s="6"/>
    </row>
    <row r="67" spans="1:3" ht="18" hidden="1">
      <c r="A67" s="81"/>
      <c r="B67" s="84" t="s">
        <v>78</v>
      </c>
      <c r="C67" s="6"/>
    </row>
    <row r="68" spans="1:3" ht="18" hidden="1">
      <c r="A68" s="81"/>
      <c r="B68" s="84" t="s">
        <v>79</v>
      </c>
      <c r="C68" s="6"/>
    </row>
    <row r="69" spans="1:3" ht="18" hidden="1">
      <c r="A69" s="81"/>
      <c r="B69" s="84"/>
      <c r="C69" s="6"/>
    </row>
    <row r="70" spans="1:3" ht="18" hidden="1">
      <c r="A70" s="81"/>
      <c r="B70" s="84" t="s">
        <v>80</v>
      </c>
      <c r="C70" s="6"/>
    </row>
    <row r="71" spans="1:3" ht="18" hidden="1">
      <c r="A71" s="81"/>
      <c r="B71" s="84" t="s">
        <v>81</v>
      </c>
      <c r="C71" s="6"/>
    </row>
    <row r="72" spans="1:3" ht="18" hidden="1">
      <c r="A72" s="81"/>
      <c r="B72" s="84"/>
      <c r="C72" s="6"/>
    </row>
    <row r="73" spans="1:3" ht="18" hidden="1">
      <c r="A73" s="81"/>
      <c r="B73" s="84" t="s">
        <v>82</v>
      </c>
      <c r="C73" s="6"/>
    </row>
    <row r="74" spans="1:3" ht="18" hidden="1">
      <c r="A74" s="81"/>
      <c r="B74" s="84" t="s">
        <v>83</v>
      </c>
      <c r="C74" s="6"/>
    </row>
    <row r="75" spans="1:3" ht="18" hidden="1">
      <c r="A75" s="81"/>
      <c r="B75" s="84"/>
      <c r="C75" s="6"/>
    </row>
    <row r="76" spans="1:3" ht="18" hidden="1">
      <c r="A76" s="81"/>
      <c r="B76" s="84" t="s">
        <v>84</v>
      </c>
      <c r="C76" s="6"/>
    </row>
    <row r="77" spans="1:3" ht="18" hidden="1">
      <c r="A77" s="81"/>
      <c r="B77" s="84" t="s">
        <v>85</v>
      </c>
      <c r="C77" s="6"/>
    </row>
    <row r="78" ht="18" hidden="1">
      <c r="A78" s="81"/>
    </row>
    <row r="79" ht="18">
      <c r="A79" s="81"/>
    </row>
    <row r="80" spans="1:8" ht="18">
      <c r="A80" s="81"/>
      <c r="B80" s="84" t="s">
        <v>86</v>
      </c>
      <c r="C80" s="6"/>
      <c r="F80" s="121">
        <f>F65+F26-F61</f>
        <v>1894.4999999999993</v>
      </c>
      <c r="H80" s="121"/>
    </row>
    <row r="81" ht="18">
      <c r="A81" s="81"/>
    </row>
    <row r="82" ht="18">
      <c r="A82" s="81"/>
    </row>
    <row r="83" spans="1:3" ht="18">
      <c r="A83" s="81"/>
      <c r="B83" s="84" t="s">
        <v>87</v>
      </c>
      <c r="C83" s="6"/>
    </row>
    <row r="84" spans="1:3" ht="18">
      <c r="A84" s="81"/>
      <c r="B84" s="84" t="s">
        <v>88</v>
      </c>
      <c r="C84" s="6"/>
    </row>
    <row r="85" spans="1:3" ht="18">
      <c r="A85" s="81"/>
      <c r="B85" s="84" t="s">
        <v>89</v>
      </c>
      <c r="C85" s="6"/>
    </row>
  </sheetData>
  <sheetProtection/>
  <mergeCells count="16">
    <mergeCell ref="C29:C30"/>
    <mergeCell ref="G2:G3"/>
    <mergeCell ref="E2:E3"/>
    <mergeCell ref="E29:E30"/>
    <mergeCell ref="F29:F30"/>
    <mergeCell ref="F2:F3"/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6.421875" style="134" customWidth="1"/>
    <col min="2" max="2" width="28.00390625" style="134" customWidth="1"/>
    <col min="3" max="3" width="12.421875" style="135" hidden="1" customWidth="1"/>
    <col min="4" max="5" width="12.421875" style="136" customWidth="1"/>
    <col min="6" max="6" width="11.7109375" style="136" customWidth="1"/>
    <col min="7" max="7" width="11.28125" style="136" customWidth="1"/>
    <col min="8" max="8" width="11.00390625" style="136" customWidth="1"/>
    <col min="9" max="9" width="9.140625" style="31" customWidth="1"/>
    <col min="10" max="16384" width="9.140625" style="2" customWidth="1"/>
  </cols>
  <sheetData>
    <row r="1" spans="1:9" s="4" customFormat="1" ht="66" customHeight="1">
      <c r="A1" s="199" t="s">
        <v>433</v>
      </c>
      <c r="B1" s="199"/>
      <c r="C1" s="199"/>
      <c r="D1" s="199"/>
      <c r="E1" s="199"/>
      <c r="F1" s="199"/>
      <c r="G1" s="199"/>
      <c r="H1" s="199"/>
      <c r="I1" s="40"/>
    </row>
    <row r="2" spans="1:9" s="1" customFormat="1" ht="12.75" customHeight="1">
      <c r="A2" s="45"/>
      <c r="B2" s="165" t="s">
        <v>2</v>
      </c>
      <c r="C2" s="122"/>
      <c r="D2" s="166" t="s">
        <v>3</v>
      </c>
      <c r="E2" s="169" t="s">
        <v>436</v>
      </c>
      <c r="F2" s="166" t="s">
        <v>4</v>
      </c>
      <c r="G2" s="169" t="s">
        <v>400</v>
      </c>
      <c r="H2" s="169" t="s">
        <v>437</v>
      </c>
      <c r="I2" s="30"/>
    </row>
    <row r="3" spans="1:9" s="1" customFormat="1" ht="24.75" customHeight="1">
      <c r="A3" s="45"/>
      <c r="B3" s="165"/>
      <c r="C3" s="122"/>
      <c r="D3" s="166"/>
      <c r="E3" s="170"/>
      <c r="F3" s="166"/>
      <c r="G3" s="170"/>
      <c r="H3" s="170"/>
      <c r="I3" s="30"/>
    </row>
    <row r="4" spans="1:9" s="1" customFormat="1" ht="31.5">
      <c r="A4" s="45"/>
      <c r="B4" s="47" t="s">
        <v>76</v>
      </c>
      <c r="C4" s="102"/>
      <c r="D4" s="161">
        <f>D5+D6+D7+D8+D9+D10+D11+D12+D13+D14+D15+D16+D17+D18+D19</f>
        <v>2937.5</v>
      </c>
      <c r="E4" s="161">
        <f>E5+E6+E7+E8+E9+E10+E11+E12+E13+E14+E15+E16+E17+E18+E19</f>
        <v>1369</v>
      </c>
      <c r="F4" s="161">
        <f>F5+F6+F7+F8+F9+F10+F11+F12+F13+F14+F15+F16+F17+F18+F19</f>
        <v>1569.1</v>
      </c>
      <c r="G4" s="50">
        <f aca="true" t="shared" si="0" ref="G4:G27">F4/D4</f>
        <v>0.5341617021276596</v>
      </c>
      <c r="H4" s="50">
        <f aca="true" t="shared" si="1" ref="H4:H27">F4/E4</f>
        <v>1.1461650840029218</v>
      </c>
      <c r="I4" s="30"/>
    </row>
    <row r="5" spans="1:9" s="1" customFormat="1" ht="18.75">
      <c r="A5" s="45"/>
      <c r="B5" s="47" t="s">
        <v>5</v>
      </c>
      <c r="C5" s="105"/>
      <c r="D5" s="162">
        <v>274.5</v>
      </c>
      <c r="E5" s="162">
        <v>170</v>
      </c>
      <c r="F5" s="162">
        <v>134.5</v>
      </c>
      <c r="G5" s="50">
        <f t="shared" si="0"/>
        <v>0.4899817850637523</v>
      </c>
      <c r="H5" s="50">
        <f t="shared" si="1"/>
        <v>0.7911764705882353</v>
      </c>
      <c r="I5" s="30"/>
    </row>
    <row r="6" spans="1:9" s="1" customFormat="1" ht="18.75" hidden="1">
      <c r="A6" s="45"/>
      <c r="B6" s="47" t="s">
        <v>220</v>
      </c>
      <c r="C6" s="105"/>
      <c r="D6" s="162">
        <v>0</v>
      </c>
      <c r="E6" s="162">
        <v>0</v>
      </c>
      <c r="F6" s="162">
        <v>0</v>
      </c>
      <c r="G6" s="50" t="e">
        <f t="shared" si="0"/>
        <v>#DIV/0!</v>
      </c>
      <c r="H6" s="50" t="e">
        <f t="shared" si="1"/>
        <v>#DIV/0!</v>
      </c>
      <c r="I6" s="30"/>
    </row>
    <row r="7" spans="1:9" s="1" customFormat="1" ht="18.75">
      <c r="A7" s="45"/>
      <c r="B7" s="47" t="s">
        <v>7</v>
      </c>
      <c r="C7" s="105"/>
      <c r="D7" s="162">
        <v>512</v>
      </c>
      <c r="E7" s="162">
        <v>380</v>
      </c>
      <c r="F7" s="162">
        <v>596.8</v>
      </c>
      <c r="G7" s="50">
        <f t="shared" si="0"/>
        <v>1.165625</v>
      </c>
      <c r="H7" s="50">
        <f t="shared" si="1"/>
        <v>1.5705263157894735</v>
      </c>
      <c r="I7" s="30"/>
    </row>
    <row r="8" spans="1:9" s="1" customFormat="1" ht="31.5">
      <c r="A8" s="45"/>
      <c r="B8" s="47" t="s">
        <v>8</v>
      </c>
      <c r="C8" s="105"/>
      <c r="D8" s="162">
        <v>236</v>
      </c>
      <c r="E8" s="162">
        <v>130</v>
      </c>
      <c r="F8" s="162">
        <v>46</v>
      </c>
      <c r="G8" s="50">
        <f t="shared" si="0"/>
        <v>0.19491525423728814</v>
      </c>
      <c r="H8" s="50">
        <f t="shared" si="1"/>
        <v>0.35384615384615387</v>
      </c>
      <c r="I8" s="30"/>
    </row>
    <row r="9" spans="1:9" s="1" customFormat="1" ht="18.75">
      <c r="A9" s="45"/>
      <c r="B9" s="47" t="s">
        <v>9</v>
      </c>
      <c r="C9" s="105"/>
      <c r="D9" s="162">
        <v>1843</v>
      </c>
      <c r="E9" s="162">
        <v>620</v>
      </c>
      <c r="F9" s="162">
        <v>687.3</v>
      </c>
      <c r="G9" s="50">
        <f t="shared" si="0"/>
        <v>0.372924579489962</v>
      </c>
      <c r="H9" s="50">
        <f t="shared" si="1"/>
        <v>1.108548387096774</v>
      </c>
      <c r="I9" s="30"/>
    </row>
    <row r="10" spans="1:9" s="1" customFormat="1" ht="18.75">
      <c r="A10" s="45"/>
      <c r="B10" s="47" t="s">
        <v>100</v>
      </c>
      <c r="C10" s="105"/>
      <c r="D10" s="162">
        <v>12</v>
      </c>
      <c r="E10" s="162">
        <v>9</v>
      </c>
      <c r="F10" s="162">
        <v>27.5</v>
      </c>
      <c r="G10" s="50">
        <f t="shared" si="0"/>
        <v>2.2916666666666665</v>
      </c>
      <c r="H10" s="50">
        <f t="shared" si="1"/>
        <v>3.0555555555555554</v>
      </c>
      <c r="I10" s="30"/>
    </row>
    <row r="11" spans="1:9" s="1" customFormat="1" ht="31.5" hidden="1">
      <c r="A11" s="45"/>
      <c r="B11" s="47" t="s">
        <v>10</v>
      </c>
      <c r="C11" s="105"/>
      <c r="D11" s="162">
        <v>0</v>
      </c>
      <c r="E11" s="162">
        <v>0</v>
      </c>
      <c r="F11" s="162">
        <v>0</v>
      </c>
      <c r="G11" s="50" t="e">
        <f t="shared" si="0"/>
        <v>#DIV/0!</v>
      </c>
      <c r="H11" s="50" t="e">
        <f t="shared" si="1"/>
        <v>#DIV/0!</v>
      </c>
      <c r="I11" s="30"/>
    </row>
    <row r="12" spans="1:9" s="1" customFormat="1" ht="18.75" hidden="1">
      <c r="A12" s="45"/>
      <c r="B12" s="47" t="s">
        <v>11</v>
      </c>
      <c r="C12" s="105"/>
      <c r="D12" s="162">
        <v>0</v>
      </c>
      <c r="E12" s="162">
        <v>0</v>
      </c>
      <c r="F12" s="162">
        <v>0</v>
      </c>
      <c r="G12" s="50" t="e">
        <f t="shared" si="0"/>
        <v>#DIV/0!</v>
      </c>
      <c r="H12" s="50" t="e">
        <f t="shared" si="1"/>
        <v>#DIV/0!</v>
      </c>
      <c r="I12" s="30"/>
    </row>
    <row r="13" spans="1:9" s="1" customFormat="1" ht="31.5" hidden="1">
      <c r="A13" s="45"/>
      <c r="B13" s="47" t="s">
        <v>12</v>
      </c>
      <c r="C13" s="105"/>
      <c r="D13" s="162">
        <v>0</v>
      </c>
      <c r="E13" s="162">
        <v>0</v>
      </c>
      <c r="F13" s="162">
        <v>0</v>
      </c>
      <c r="G13" s="50" t="e">
        <f t="shared" si="0"/>
        <v>#DIV/0!</v>
      </c>
      <c r="H13" s="50" t="e">
        <f t="shared" si="1"/>
        <v>#DIV/0!</v>
      </c>
      <c r="I13" s="30"/>
    </row>
    <row r="14" spans="1:9" s="1" customFormat="1" ht="31.5" hidden="1">
      <c r="A14" s="45"/>
      <c r="B14" s="47" t="s">
        <v>14</v>
      </c>
      <c r="C14" s="105"/>
      <c r="D14" s="162">
        <v>0</v>
      </c>
      <c r="E14" s="162">
        <v>0</v>
      </c>
      <c r="F14" s="162">
        <v>0</v>
      </c>
      <c r="G14" s="50" t="e">
        <f t="shared" si="0"/>
        <v>#DIV/0!</v>
      </c>
      <c r="H14" s="50" t="e">
        <f t="shared" si="1"/>
        <v>#DIV/0!</v>
      </c>
      <c r="I14" s="30"/>
    </row>
    <row r="15" spans="1:9" s="1" customFormat="1" ht="31.5" hidden="1">
      <c r="A15" s="45"/>
      <c r="B15" s="47" t="s">
        <v>15</v>
      </c>
      <c r="C15" s="105"/>
      <c r="D15" s="162">
        <v>0</v>
      </c>
      <c r="E15" s="162">
        <v>0</v>
      </c>
      <c r="F15" s="162">
        <v>0</v>
      </c>
      <c r="G15" s="50" t="e">
        <f t="shared" si="0"/>
        <v>#DIV/0!</v>
      </c>
      <c r="H15" s="50" t="e">
        <f t="shared" si="1"/>
        <v>#DIV/0!</v>
      </c>
      <c r="I15" s="30"/>
    </row>
    <row r="16" spans="1:9" s="1" customFormat="1" ht="34.5" customHeight="1">
      <c r="A16" s="45"/>
      <c r="B16" s="47" t="s">
        <v>107</v>
      </c>
      <c r="C16" s="105"/>
      <c r="D16" s="162">
        <v>60</v>
      </c>
      <c r="E16" s="162">
        <v>60</v>
      </c>
      <c r="F16" s="162">
        <v>77</v>
      </c>
      <c r="G16" s="50">
        <f t="shared" si="0"/>
        <v>1.2833333333333334</v>
      </c>
      <c r="H16" s="50">
        <f t="shared" si="1"/>
        <v>1.2833333333333334</v>
      </c>
      <c r="I16" s="30"/>
    </row>
    <row r="17" spans="1:9" s="1" customFormat="1" ht="31.5" hidden="1">
      <c r="A17" s="45"/>
      <c r="B17" s="47" t="s">
        <v>18</v>
      </c>
      <c r="C17" s="105"/>
      <c r="D17" s="162">
        <v>0</v>
      </c>
      <c r="E17" s="162">
        <v>0</v>
      </c>
      <c r="F17" s="162">
        <v>0</v>
      </c>
      <c r="G17" s="50" t="e">
        <f t="shared" si="0"/>
        <v>#DIV/0!</v>
      </c>
      <c r="H17" s="50" t="e">
        <f t="shared" si="1"/>
        <v>#DIV/0!</v>
      </c>
      <c r="I17" s="30"/>
    </row>
    <row r="18" spans="1:9" s="1" customFormat="1" ht="31.5" hidden="1">
      <c r="A18" s="45"/>
      <c r="B18" s="47" t="s">
        <v>110</v>
      </c>
      <c r="C18" s="105"/>
      <c r="D18" s="162">
        <v>0</v>
      </c>
      <c r="E18" s="162">
        <v>0</v>
      </c>
      <c r="F18" s="162">
        <v>0</v>
      </c>
      <c r="G18" s="50" t="e">
        <f t="shared" si="0"/>
        <v>#DIV/0!</v>
      </c>
      <c r="H18" s="50" t="e">
        <f t="shared" si="1"/>
        <v>#DIV/0!</v>
      </c>
      <c r="I18" s="30"/>
    </row>
    <row r="19" spans="1:9" s="1" customFormat="1" ht="31.5" hidden="1">
      <c r="A19" s="45"/>
      <c r="B19" s="47" t="s">
        <v>21</v>
      </c>
      <c r="C19" s="105"/>
      <c r="D19" s="162">
        <v>0</v>
      </c>
      <c r="E19" s="162">
        <v>0</v>
      </c>
      <c r="F19" s="162"/>
      <c r="G19" s="50" t="e">
        <f t="shared" si="0"/>
        <v>#DIV/0!</v>
      </c>
      <c r="H19" s="50" t="e">
        <f t="shared" si="1"/>
        <v>#DIV/0!</v>
      </c>
      <c r="I19" s="30"/>
    </row>
    <row r="20" spans="1:9" s="1" customFormat="1" ht="30.75" customHeight="1">
      <c r="A20" s="45"/>
      <c r="B20" s="46" t="s">
        <v>75</v>
      </c>
      <c r="C20" s="107"/>
      <c r="D20" s="162">
        <f>D21+D22+D23+D24+D25</f>
        <v>281.6</v>
      </c>
      <c r="E20" s="162">
        <f>E21+E22+E23+E24+E25</f>
        <v>209.60000000000002</v>
      </c>
      <c r="F20" s="162">
        <f>F21+F22+F23+F24+F25</f>
        <v>150</v>
      </c>
      <c r="G20" s="50">
        <f t="shared" si="0"/>
        <v>0.5326704545454545</v>
      </c>
      <c r="H20" s="50">
        <f t="shared" si="1"/>
        <v>0.715648854961832</v>
      </c>
      <c r="I20" s="30"/>
    </row>
    <row r="21" spans="1:9" s="1" customFormat="1" ht="18.75">
      <c r="A21" s="45"/>
      <c r="B21" s="47" t="s">
        <v>23</v>
      </c>
      <c r="C21" s="105"/>
      <c r="D21" s="162">
        <v>127.7</v>
      </c>
      <c r="E21" s="162">
        <v>95.7</v>
      </c>
      <c r="F21" s="162">
        <v>70.7</v>
      </c>
      <c r="G21" s="50">
        <f t="shared" si="0"/>
        <v>0.5536413469068129</v>
      </c>
      <c r="H21" s="50">
        <f t="shared" si="1"/>
        <v>0.7387669801462905</v>
      </c>
      <c r="I21" s="30"/>
    </row>
    <row r="22" spans="1:9" s="1" customFormat="1" ht="31.5">
      <c r="A22" s="45"/>
      <c r="B22" s="47" t="s">
        <v>95</v>
      </c>
      <c r="C22" s="105"/>
      <c r="D22" s="162">
        <v>153.9</v>
      </c>
      <c r="E22" s="162">
        <v>113.9</v>
      </c>
      <c r="F22" s="162">
        <v>79.3</v>
      </c>
      <c r="G22" s="50">
        <f t="shared" si="0"/>
        <v>0.5152696556205327</v>
      </c>
      <c r="H22" s="50">
        <f t="shared" si="1"/>
        <v>0.6962247585601404</v>
      </c>
      <c r="I22" s="30"/>
    </row>
    <row r="23" spans="1:9" s="1" customFormat="1" ht="31.5" hidden="1">
      <c r="A23" s="45"/>
      <c r="B23" s="47" t="s">
        <v>61</v>
      </c>
      <c r="C23" s="105"/>
      <c r="D23" s="162">
        <v>0</v>
      </c>
      <c r="E23" s="162">
        <v>0</v>
      </c>
      <c r="F23" s="162">
        <v>0</v>
      </c>
      <c r="G23" s="50" t="e">
        <f t="shared" si="0"/>
        <v>#DIV/0!</v>
      </c>
      <c r="H23" s="50" t="e">
        <f t="shared" si="1"/>
        <v>#DIV/0!</v>
      </c>
      <c r="I23" s="30"/>
    </row>
    <row r="24" spans="1:9" s="1" customFormat="1" ht="30.75" customHeight="1" hidden="1" thickBot="1">
      <c r="A24" s="45"/>
      <c r="B24" s="108" t="s">
        <v>142</v>
      </c>
      <c r="C24" s="109"/>
      <c r="D24" s="162">
        <v>0</v>
      </c>
      <c r="E24" s="162">
        <v>0</v>
      </c>
      <c r="F24" s="162">
        <v>0</v>
      </c>
      <c r="G24" s="50" t="e">
        <f t="shared" si="0"/>
        <v>#DIV/0!</v>
      </c>
      <c r="H24" s="50" t="e">
        <f t="shared" si="1"/>
        <v>#DIV/0!</v>
      </c>
      <c r="I24" s="30"/>
    </row>
    <row r="25" spans="1:9" s="1" customFormat="1" ht="69.75" customHeight="1" hidden="1">
      <c r="A25" s="45"/>
      <c r="B25" s="47" t="s">
        <v>26</v>
      </c>
      <c r="C25" s="105"/>
      <c r="D25" s="162">
        <v>0</v>
      </c>
      <c r="E25" s="162">
        <v>0</v>
      </c>
      <c r="F25" s="162">
        <v>0</v>
      </c>
      <c r="G25" s="50" t="e">
        <f t="shared" si="0"/>
        <v>#DIV/0!</v>
      </c>
      <c r="H25" s="50" t="e">
        <f t="shared" si="1"/>
        <v>#DIV/0!</v>
      </c>
      <c r="I25" s="30"/>
    </row>
    <row r="26" spans="1:9" s="1" customFormat="1" ht="21" customHeight="1">
      <c r="A26" s="45"/>
      <c r="B26" s="47" t="s">
        <v>27</v>
      </c>
      <c r="C26" s="127"/>
      <c r="D26" s="162">
        <f>D4+D20</f>
        <v>3219.1</v>
      </c>
      <c r="E26" s="162">
        <f>E4+E20</f>
        <v>1578.6</v>
      </c>
      <c r="F26" s="162">
        <f>F4+F20</f>
        <v>1719.1</v>
      </c>
      <c r="G26" s="50">
        <f t="shared" si="0"/>
        <v>0.5340312509707682</v>
      </c>
      <c r="H26" s="50">
        <f t="shared" si="1"/>
        <v>1.0890029139744077</v>
      </c>
      <c r="I26" s="30"/>
    </row>
    <row r="27" spans="1:9" s="1" customFormat="1" ht="21" customHeight="1" hidden="1">
      <c r="A27" s="45"/>
      <c r="B27" s="47" t="s">
        <v>101</v>
      </c>
      <c r="C27" s="105"/>
      <c r="D27" s="132">
        <f>D4</f>
        <v>2937.5</v>
      </c>
      <c r="E27" s="132">
        <f>E4</f>
        <v>1369</v>
      </c>
      <c r="F27" s="132">
        <f>F4</f>
        <v>1569.1</v>
      </c>
      <c r="G27" s="125">
        <f t="shared" si="0"/>
        <v>0.5341617021276596</v>
      </c>
      <c r="H27" s="50">
        <f t="shared" si="1"/>
        <v>1.1461650840029218</v>
      </c>
      <c r="I27" s="30"/>
    </row>
    <row r="28" spans="1:9" s="1" customFormat="1" ht="12.75">
      <c r="A28" s="173"/>
      <c r="B28" s="195"/>
      <c r="C28" s="195"/>
      <c r="D28" s="195"/>
      <c r="E28" s="195"/>
      <c r="F28" s="195"/>
      <c r="G28" s="195"/>
      <c r="H28" s="196"/>
      <c r="I28" s="30"/>
    </row>
    <row r="29" spans="1:9" s="1" customFormat="1" ht="15" customHeight="1">
      <c r="A29" s="192" t="s">
        <v>146</v>
      </c>
      <c r="B29" s="165" t="s">
        <v>28</v>
      </c>
      <c r="C29" s="193" t="s">
        <v>172</v>
      </c>
      <c r="D29" s="166" t="s">
        <v>3</v>
      </c>
      <c r="E29" s="169" t="s">
        <v>436</v>
      </c>
      <c r="F29" s="166" t="s">
        <v>4</v>
      </c>
      <c r="G29" s="169" t="s">
        <v>400</v>
      </c>
      <c r="H29" s="169" t="s">
        <v>437</v>
      </c>
      <c r="I29" s="30"/>
    </row>
    <row r="30" spans="1:9" s="1" customFormat="1" ht="22.5" customHeight="1">
      <c r="A30" s="192"/>
      <c r="B30" s="165"/>
      <c r="C30" s="194"/>
      <c r="D30" s="166"/>
      <c r="E30" s="170"/>
      <c r="F30" s="166"/>
      <c r="G30" s="170"/>
      <c r="H30" s="170"/>
      <c r="I30" s="30"/>
    </row>
    <row r="31" spans="1:9" s="1" customFormat="1" ht="31.5">
      <c r="A31" s="53" t="s">
        <v>63</v>
      </c>
      <c r="B31" s="46" t="s">
        <v>29</v>
      </c>
      <c r="C31" s="107"/>
      <c r="D31" s="103">
        <f>D32+D33+D34</f>
        <v>1941.8</v>
      </c>
      <c r="E31" s="103">
        <f>E32+E33+E34</f>
        <v>1594.9</v>
      </c>
      <c r="F31" s="103">
        <f>F32+F33+F34</f>
        <v>1218.1000000000001</v>
      </c>
      <c r="G31" s="125">
        <f>F31/D31</f>
        <v>0.6273045627768051</v>
      </c>
      <c r="H31" s="125">
        <f>F31/E31</f>
        <v>0.7637469433820303</v>
      </c>
      <c r="I31" s="30"/>
    </row>
    <row r="32" spans="1:9" s="1" customFormat="1" ht="126.75" customHeight="1">
      <c r="A32" s="48" t="s">
        <v>66</v>
      </c>
      <c r="B32" s="47" t="s">
        <v>149</v>
      </c>
      <c r="C32" s="105" t="s">
        <v>66</v>
      </c>
      <c r="D32" s="106">
        <v>1856.6</v>
      </c>
      <c r="E32" s="106">
        <v>1516.2</v>
      </c>
      <c r="F32" s="106">
        <v>1216.9</v>
      </c>
      <c r="G32" s="125">
        <f aca="true" t="shared" si="2" ref="G32:G62">F32/D32</f>
        <v>0.6554454378972315</v>
      </c>
      <c r="H32" s="125">
        <f aca="true" t="shared" si="3" ref="H32:H62">F32/E32</f>
        <v>0.8025986017675769</v>
      </c>
      <c r="I32" s="30"/>
    </row>
    <row r="33" spans="1:9" s="1" customFormat="1" ht="18.75" customHeight="1">
      <c r="A33" s="48" t="s">
        <v>68</v>
      </c>
      <c r="B33" s="47" t="s">
        <v>32</v>
      </c>
      <c r="C33" s="105" t="s">
        <v>68</v>
      </c>
      <c r="D33" s="106">
        <v>10</v>
      </c>
      <c r="E33" s="106">
        <v>7.5</v>
      </c>
      <c r="F33" s="106">
        <v>0</v>
      </c>
      <c r="G33" s="125">
        <f t="shared" si="2"/>
        <v>0</v>
      </c>
      <c r="H33" s="125">
        <f t="shared" si="3"/>
        <v>0</v>
      </c>
      <c r="I33" s="30"/>
    </row>
    <row r="34" spans="1:9" s="1" customFormat="1" ht="47.25">
      <c r="A34" s="48" t="s">
        <v>120</v>
      </c>
      <c r="B34" s="47" t="s">
        <v>113</v>
      </c>
      <c r="C34" s="105"/>
      <c r="D34" s="106">
        <f>D35+D36</f>
        <v>75.2</v>
      </c>
      <c r="E34" s="106">
        <f>E35+E36</f>
        <v>71.2</v>
      </c>
      <c r="F34" s="106">
        <f>F35+F36</f>
        <v>1.2</v>
      </c>
      <c r="G34" s="125">
        <f t="shared" si="2"/>
        <v>0.015957446808510637</v>
      </c>
      <c r="H34" s="125">
        <f t="shared" si="3"/>
        <v>0.016853932584269662</v>
      </c>
      <c r="I34" s="30"/>
    </row>
    <row r="35" spans="1:9" s="16" customFormat="1" ht="50.25" customHeight="1">
      <c r="A35" s="58"/>
      <c r="B35" s="59" t="s">
        <v>187</v>
      </c>
      <c r="C35" s="112" t="s">
        <v>188</v>
      </c>
      <c r="D35" s="113">
        <v>5.2</v>
      </c>
      <c r="E35" s="113">
        <v>1.2</v>
      </c>
      <c r="F35" s="113">
        <v>1.2</v>
      </c>
      <c r="G35" s="125">
        <f t="shared" si="2"/>
        <v>0.23076923076923075</v>
      </c>
      <c r="H35" s="125">
        <f t="shared" si="3"/>
        <v>1</v>
      </c>
      <c r="I35" s="37"/>
    </row>
    <row r="36" spans="1:9" s="16" customFormat="1" ht="81.75" customHeight="1">
      <c r="A36" s="58"/>
      <c r="B36" s="59" t="s">
        <v>186</v>
      </c>
      <c r="C36" s="112" t="s">
        <v>282</v>
      </c>
      <c r="D36" s="113">
        <v>70</v>
      </c>
      <c r="E36" s="113">
        <v>70</v>
      </c>
      <c r="F36" s="113">
        <v>0</v>
      </c>
      <c r="G36" s="125">
        <f t="shared" si="2"/>
        <v>0</v>
      </c>
      <c r="H36" s="125">
        <f t="shared" si="3"/>
        <v>0</v>
      </c>
      <c r="I36" s="37"/>
    </row>
    <row r="37" spans="1:9" s="1" customFormat="1" ht="35.25" customHeight="1">
      <c r="A37" s="53" t="s">
        <v>102</v>
      </c>
      <c r="B37" s="46" t="s">
        <v>97</v>
      </c>
      <c r="C37" s="107"/>
      <c r="D37" s="103">
        <f>D38</f>
        <v>153.9</v>
      </c>
      <c r="E37" s="103">
        <f>E38</f>
        <v>113.8</v>
      </c>
      <c r="F37" s="103">
        <f>F38</f>
        <v>79.3</v>
      </c>
      <c r="G37" s="125">
        <f t="shared" si="2"/>
        <v>0.5152696556205327</v>
      </c>
      <c r="H37" s="125">
        <f t="shared" si="3"/>
        <v>0.6968365553602812</v>
      </c>
      <c r="I37" s="30"/>
    </row>
    <row r="38" spans="1:9" s="1" customFormat="1" ht="85.5" customHeight="1">
      <c r="A38" s="48" t="s">
        <v>103</v>
      </c>
      <c r="B38" s="47" t="s">
        <v>153</v>
      </c>
      <c r="C38" s="105" t="s">
        <v>173</v>
      </c>
      <c r="D38" s="106">
        <v>153.9</v>
      </c>
      <c r="E38" s="106">
        <v>113.8</v>
      </c>
      <c r="F38" s="106">
        <v>79.3</v>
      </c>
      <c r="G38" s="125">
        <f t="shared" si="2"/>
        <v>0.5152696556205327</v>
      </c>
      <c r="H38" s="125">
        <f t="shared" si="3"/>
        <v>0.6968365553602812</v>
      </c>
      <c r="I38" s="30"/>
    </row>
    <row r="39" spans="1:9" s="1" customFormat="1" ht="31.5" hidden="1">
      <c r="A39" s="53" t="s">
        <v>69</v>
      </c>
      <c r="B39" s="46" t="s">
        <v>35</v>
      </c>
      <c r="C39" s="107"/>
      <c r="D39" s="103">
        <f aca="true" t="shared" si="4" ref="D39:F40">D40</f>
        <v>0</v>
      </c>
      <c r="E39" s="103">
        <f t="shared" si="4"/>
        <v>0</v>
      </c>
      <c r="F39" s="103">
        <f t="shared" si="4"/>
        <v>0</v>
      </c>
      <c r="G39" s="125" t="e">
        <f t="shared" si="2"/>
        <v>#DIV/0!</v>
      </c>
      <c r="H39" s="125" t="e">
        <f t="shared" si="3"/>
        <v>#DIV/0!</v>
      </c>
      <c r="I39" s="30"/>
    </row>
    <row r="40" spans="1:9" s="1" customFormat="1" ht="31.5" hidden="1">
      <c r="A40" s="48" t="s">
        <v>104</v>
      </c>
      <c r="B40" s="47" t="s">
        <v>99</v>
      </c>
      <c r="C40" s="105"/>
      <c r="D40" s="106">
        <f>D41</f>
        <v>0</v>
      </c>
      <c r="E40" s="106">
        <f>E41</f>
        <v>0</v>
      </c>
      <c r="F40" s="106">
        <f t="shared" si="4"/>
        <v>0</v>
      </c>
      <c r="G40" s="125" t="e">
        <f t="shared" si="2"/>
        <v>#DIV/0!</v>
      </c>
      <c r="H40" s="125" t="e">
        <f t="shared" si="3"/>
        <v>#DIV/0!</v>
      </c>
      <c r="I40" s="30"/>
    </row>
    <row r="41" spans="1:9" s="16" customFormat="1" ht="54" customHeight="1" hidden="1">
      <c r="A41" s="58"/>
      <c r="B41" s="59" t="s">
        <v>180</v>
      </c>
      <c r="C41" s="112" t="s">
        <v>179</v>
      </c>
      <c r="D41" s="113">
        <v>0</v>
      </c>
      <c r="E41" s="113">
        <v>0</v>
      </c>
      <c r="F41" s="113">
        <v>0</v>
      </c>
      <c r="G41" s="125" t="e">
        <f t="shared" si="2"/>
        <v>#DIV/0!</v>
      </c>
      <c r="H41" s="125" t="e">
        <f t="shared" si="3"/>
        <v>#DIV/0!</v>
      </c>
      <c r="I41" s="37"/>
    </row>
    <row r="42" spans="1:9" s="16" customFormat="1" ht="28.5" customHeight="1" hidden="1">
      <c r="A42" s="53" t="s">
        <v>70</v>
      </c>
      <c r="B42" s="46" t="s">
        <v>37</v>
      </c>
      <c r="C42" s="107"/>
      <c r="D42" s="103">
        <f aca="true" t="shared" si="5" ref="D42:F43">D43</f>
        <v>0</v>
      </c>
      <c r="E42" s="103">
        <f t="shared" si="5"/>
        <v>0</v>
      </c>
      <c r="F42" s="103">
        <f t="shared" si="5"/>
        <v>0</v>
      </c>
      <c r="G42" s="125" t="e">
        <f t="shared" si="2"/>
        <v>#DIV/0!</v>
      </c>
      <c r="H42" s="125" t="e">
        <f t="shared" si="3"/>
        <v>#DIV/0!</v>
      </c>
      <c r="I42" s="37"/>
    </row>
    <row r="43" spans="1:9" s="16" customFormat="1" ht="37.5" customHeight="1" hidden="1">
      <c r="A43" s="65" t="s">
        <v>71</v>
      </c>
      <c r="B43" s="78" t="s">
        <v>115</v>
      </c>
      <c r="C43" s="105"/>
      <c r="D43" s="106">
        <f t="shared" si="5"/>
        <v>0</v>
      </c>
      <c r="E43" s="106">
        <f t="shared" si="5"/>
        <v>0</v>
      </c>
      <c r="F43" s="106">
        <f t="shared" si="5"/>
        <v>0</v>
      </c>
      <c r="G43" s="125" t="e">
        <f t="shared" si="2"/>
        <v>#DIV/0!</v>
      </c>
      <c r="H43" s="125" t="e">
        <f t="shared" si="3"/>
        <v>#DIV/0!</v>
      </c>
      <c r="I43" s="37"/>
    </row>
    <row r="44" spans="1:9" s="16" customFormat="1" ht="42.75" customHeight="1" hidden="1">
      <c r="A44" s="58"/>
      <c r="B44" s="73" t="s">
        <v>115</v>
      </c>
      <c r="C44" s="112" t="s">
        <v>216</v>
      </c>
      <c r="D44" s="113">
        <v>0</v>
      </c>
      <c r="E44" s="113">
        <f>0</f>
        <v>0</v>
      </c>
      <c r="F44" s="113">
        <v>0</v>
      </c>
      <c r="G44" s="125" t="e">
        <f t="shared" si="2"/>
        <v>#DIV/0!</v>
      </c>
      <c r="H44" s="125" t="e">
        <f t="shared" si="3"/>
        <v>#DIV/0!</v>
      </c>
      <c r="I44" s="37"/>
    </row>
    <row r="45" spans="1:9" s="1" customFormat="1" ht="47.25">
      <c r="A45" s="53" t="s">
        <v>72</v>
      </c>
      <c r="B45" s="46" t="s">
        <v>38</v>
      </c>
      <c r="C45" s="107"/>
      <c r="D45" s="103">
        <f>D46</f>
        <v>649.8</v>
      </c>
      <c r="E45" s="103">
        <f>E46</f>
        <v>491.2</v>
      </c>
      <c r="F45" s="103">
        <f>F46</f>
        <v>362</v>
      </c>
      <c r="G45" s="125">
        <f t="shared" si="2"/>
        <v>0.5570944906124962</v>
      </c>
      <c r="H45" s="125">
        <f t="shared" si="3"/>
        <v>0.7369706840390879</v>
      </c>
      <c r="I45" s="30"/>
    </row>
    <row r="46" spans="1:9" s="1" customFormat="1" ht="18.75">
      <c r="A46" s="48" t="s">
        <v>41</v>
      </c>
      <c r="B46" s="47" t="s">
        <v>42</v>
      </c>
      <c r="C46" s="105"/>
      <c r="D46" s="106">
        <f>D47+D48+D50+D49</f>
        <v>649.8</v>
      </c>
      <c r="E46" s="106">
        <f>E47+E48+E50+E49</f>
        <v>491.2</v>
      </c>
      <c r="F46" s="106">
        <f>F47+F48+F50+F49</f>
        <v>362</v>
      </c>
      <c r="G46" s="125">
        <f t="shared" si="2"/>
        <v>0.5570944906124962</v>
      </c>
      <c r="H46" s="125">
        <f t="shared" si="3"/>
        <v>0.7369706840390879</v>
      </c>
      <c r="I46" s="30"/>
    </row>
    <row r="47" spans="1:9" s="16" customFormat="1" ht="18.75">
      <c r="A47" s="58"/>
      <c r="B47" s="59" t="s">
        <v>92</v>
      </c>
      <c r="C47" s="105" t="s">
        <v>251</v>
      </c>
      <c r="D47" s="113">
        <v>340</v>
      </c>
      <c r="E47" s="113">
        <v>256.2</v>
      </c>
      <c r="F47" s="113">
        <v>201.5</v>
      </c>
      <c r="G47" s="125">
        <f t="shared" si="2"/>
        <v>0.5926470588235294</v>
      </c>
      <c r="H47" s="125">
        <f t="shared" si="3"/>
        <v>0.7864949258391881</v>
      </c>
      <c r="I47" s="37"/>
    </row>
    <row r="48" spans="1:9" s="16" customFormat="1" ht="18.75">
      <c r="A48" s="58"/>
      <c r="B48" s="59" t="s">
        <v>203</v>
      </c>
      <c r="C48" s="112" t="s">
        <v>252</v>
      </c>
      <c r="D48" s="113">
        <v>20</v>
      </c>
      <c r="E48" s="113">
        <v>18</v>
      </c>
      <c r="F48" s="113">
        <v>18</v>
      </c>
      <c r="G48" s="125">
        <f t="shared" si="2"/>
        <v>0.9</v>
      </c>
      <c r="H48" s="125">
        <f t="shared" si="3"/>
        <v>1</v>
      </c>
      <c r="I48" s="37"/>
    </row>
    <row r="49" spans="1:9" s="16" customFormat="1" ht="31.5">
      <c r="A49" s="58"/>
      <c r="B49" s="59" t="s">
        <v>249</v>
      </c>
      <c r="C49" s="112" t="s">
        <v>253</v>
      </c>
      <c r="D49" s="113">
        <v>20</v>
      </c>
      <c r="E49" s="113">
        <v>15</v>
      </c>
      <c r="F49" s="113">
        <v>0</v>
      </c>
      <c r="G49" s="125">
        <f t="shared" si="2"/>
        <v>0</v>
      </c>
      <c r="H49" s="125">
        <f t="shared" si="3"/>
        <v>0</v>
      </c>
      <c r="I49" s="37"/>
    </row>
    <row r="50" spans="1:9" s="16" customFormat="1" ht="31.5" customHeight="1">
      <c r="A50" s="58"/>
      <c r="B50" s="59" t="s">
        <v>161</v>
      </c>
      <c r="C50" s="112" t="s">
        <v>254</v>
      </c>
      <c r="D50" s="113">
        <v>269.8</v>
      </c>
      <c r="E50" s="113">
        <v>202</v>
      </c>
      <c r="F50" s="113">
        <v>142.5</v>
      </c>
      <c r="G50" s="125">
        <f t="shared" si="2"/>
        <v>0.528169014084507</v>
      </c>
      <c r="H50" s="125">
        <f t="shared" si="3"/>
        <v>0.7054455445544554</v>
      </c>
      <c r="I50" s="37"/>
    </row>
    <row r="51" spans="1:9" s="1" customFormat="1" ht="47.25">
      <c r="A51" s="76" t="s">
        <v>118</v>
      </c>
      <c r="B51" s="77" t="s">
        <v>116</v>
      </c>
      <c r="C51" s="116"/>
      <c r="D51" s="103">
        <f>D53</f>
        <v>1.6</v>
      </c>
      <c r="E51" s="103">
        <f>E53</f>
        <v>1.6</v>
      </c>
      <c r="F51" s="103">
        <f>F53</f>
        <v>1.3</v>
      </c>
      <c r="G51" s="125">
        <f t="shared" si="2"/>
        <v>0.8125</v>
      </c>
      <c r="H51" s="125">
        <f t="shared" si="3"/>
        <v>0.8125</v>
      </c>
      <c r="I51" s="30"/>
    </row>
    <row r="52" spans="1:9" s="1" customFormat="1" ht="47.25">
      <c r="A52" s="65" t="s">
        <v>112</v>
      </c>
      <c r="B52" s="47" t="s">
        <v>119</v>
      </c>
      <c r="C52" s="105"/>
      <c r="D52" s="106">
        <f>D53</f>
        <v>1.6</v>
      </c>
      <c r="E52" s="106">
        <f>E53</f>
        <v>1.6</v>
      </c>
      <c r="F52" s="106">
        <f>F53</f>
        <v>1.3</v>
      </c>
      <c r="G52" s="125">
        <f t="shared" si="2"/>
        <v>0.8125</v>
      </c>
      <c r="H52" s="125">
        <f t="shared" si="3"/>
        <v>0.8125</v>
      </c>
      <c r="I52" s="30"/>
    </row>
    <row r="53" spans="1:9" s="16" customFormat="1" ht="67.5" customHeight="1">
      <c r="A53" s="58"/>
      <c r="B53" s="59" t="s">
        <v>210</v>
      </c>
      <c r="C53" s="112" t="s">
        <v>204</v>
      </c>
      <c r="D53" s="113">
        <v>1.6</v>
      </c>
      <c r="E53" s="113">
        <v>1.6</v>
      </c>
      <c r="F53" s="113">
        <v>1.3</v>
      </c>
      <c r="G53" s="125">
        <f t="shared" si="2"/>
        <v>0.8125</v>
      </c>
      <c r="H53" s="125">
        <f t="shared" si="3"/>
        <v>0.8125</v>
      </c>
      <c r="I53" s="37"/>
    </row>
    <row r="54" spans="1:9" s="1" customFormat="1" ht="18.75" hidden="1">
      <c r="A54" s="53" t="s">
        <v>43</v>
      </c>
      <c r="B54" s="46" t="s">
        <v>44</v>
      </c>
      <c r="C54" s="107"/>
      <c r="D54" s="103">
        <f aca="true" t="shared" si="6" ref="D54:F55">D55</f>
        <v>0</v>
      </c>
      <c r="E54" s="103">
        <f t="shared" si="6"/>
        <v>0</v>
      </c>
      <c r="F54" s="103">
        <f t="shared" si="6"/>
        <v>0</v>
      </c>
      <c r="G54" s="125" t="e">
        <f t="shared" si="2"/>
        <v>#DIV/0!</v>
      </c>
      <c r="H54" s="125" t="e">
        <f t="shared" si="3"/>
        <v>#DIV/0!</v>
      </c>
      <c r="I54" s="30"/>
    </row>
    <row r="55" spans="1:9" s="1" customFormat="1" ht="31.5" hidden="1">
      <c r="A55" s="48" t="s">
        <v>47</v>
      </c>
      <c r="B55" s="47" t="s">
        <v>48</v>
      </c>
      <c r="C55" s="105"/>
      <c r="D55" s="106">
        <f t="shared" si="6"/>
        <v>0</v>
      </c>
      <c r="E55" s="106">
        <f t="shared" si="6"/>
        <v>0</v>
      </c>
      <c r="F55" s="106">
        <f t="shared" si="6"/>
        <v>0</v>
      </c>
      <c r="G55" s="125" t="e">
        <f t="shared" si="2"/>
        <v>#DIV/0!</v>
      </c>
      <c r="H55" s="125" t="e">
        <f t="shared" si="3"/>
        <v>#DIV/0!</v>
      </c>
      <c r="I55" s="30"/>
    </row>
    <row r="56" spans="1:9" s="16" customFormat="1" ht="40.5" customHeight="1" hidden="1">
      <c r="A56" s="58"/>
      <c r="B56" s="59" t="s">
        <v>205</v>
      </c>
      <c r="C56" s="112" t="s">
        <v>206</v>
      </c>
      <c r="D56" s="113">
        <v>0</v>
      </c>
      <c r="E56" s="113">
        <v>0</v>
      </c>
      <c r="F56" s="113">
        <v>0</v>
      </c>
      <c r="G56" s="125" t="e">
        <f t="shared" si="2"/>
        <v>#DIV/0!</v>
      </c>
      <c r="H56" s="125" t="e">
        <f t="shared" si="3"/>
        <v>#DIV/0!</v>
      </c>
      <c r="I56" s="37"/>
    </row>
    <row r="57" spans="1:9" s="1" customFormat="1" ht="31.5">
      <c r="A57" s="53">
        <v>1000</v>
      </c>
      <c r="B57" s="46" t="s">
        <v>55</v>
      </c>
      <c r="C57" s="107"/>
      <c r="D57" s="103">
        <f>D58</f>
        <v>18</v>
      </c>
      <c r="E57" s="103">
        <f>E58</f>
        <v>13.5</v>
      </c>
      <c r="F57" s="103">
        <f>F58</f>
        <v>10.5</v>
      </c>
      <c r="G57" s="125">
        <f t="shared" si="2"/>
        <v>0.5833333333333334</v>
      </c>
      <c r="H57" s="125">
        <f t="shared" si="3"/>
        <v>0.7777777777777778</v>
      </c>
      <c r="I57" s="30"/>
    </row>
    <row r="58" spans="1:9" s="1" customFormat="1" ht="18.75">
      <c r="A58" s="48">
        <v>1001</v>
      </c>
      <c r="B58" s="47" t="s">
        <v>162</v>
      </c>
      <c r="C58" s="105" t="s">
        <v>56</v>
      </c>
      <c r="D58" s="106">
        <v>18</v>
      </c>
      <c r="E58" s="106">
        <v>13.5</v>
      </c>
      <c r="F58" s="106">
        <v>10.5</v>
      </c>
      <c r="G58" s="125">
        <f t="shared" si="2"/>
        <v>0.5833333333333334</v>
      </c>
      <c r="H58" s="125">
        <f t="shared" si="3"/>
        <v>0.7777777777777778</v>
      </c>
      <c r="I58" s="30"/>
    </row>
    <row r="59" spans="1:9" s="1" customFormat="1" ht="31.5">
      <c r="A59" s="53"/>
      <c r="B59" s="46" t="s">
        <v>93</v>
      </c>
      <c r="C59" s="107"/>
      <c r="D59" s="106">
        <f>D60</f>
        <v>524</v>
      </c>
      <c r="E59" s="106">
        <f>E60</f>
        <v>393</v>
      </c>
      <c r="F59" s="106">
        <f>F60</f>
        <v>200</v>
      </c>
      <c r="G59" s="125">
        <f t="shared" si="2"/>
        <v>0.3816793893129771</v>
      </c>
      <c r="H59" s="125">
        <f t="shared" si="3"/>
        <v>0.5089058524173028</v>
      </c>
      <c r="I59" s="30"/>
    </row>
    <row r="60" spans="1:9" s="16" customFormat="1" ht="67.5" customHeight="1">
      <c r="A60" s="58"/>
      <c r="B60" s="59" t="s">
        <v>94</v>
      </c>
      <c r="C60" s="112"/>
      <c r="D60" s="113">
        <v>524</v>
      </c>
      <c r="E60" s="113">
        <v>393</v>
      </c>
      <c r="F60" s="113">
        <v>200</v>
      </c>
      <c r="G60" s="125">
        <f t="shared" si="2"/>
        <v>0.3816793893129771</v>
      </c>
      <c r="H60" s="125">
        <f t="shared" si="3"/>
        <v>0.5089058524173028</v>
      </c>
      <c r="I60" s="37"/>
    </row>
    <row r="61" spans="1:9" s="11" customFormat="1" ht="18.75">
      <c r="A61" s="53"/>
      <c r="B61" s="46" t="s">
        <v>62</v>
      </c>
      <c r="C61" s="53"/>
      <c r="D61" s="103">
        <f>D31+D37+D39+D45+D54+D51+D57+D59+D42</f>
        <v>3289.1</v>
      </c>
      <c r="E61" s="103">
        <f>E31+E37+E39+E45+E54+E51+E57+E59+E42</f>
        <v>2608</v>
      </c>
      <c r="F61" s="103">
        <f>F31+F37+F39+F45+F54+F51+F57+F59+F42</f>
        <v>1871.2</v>
      </c>
      <c r="G61" s="125">
        <f t="shared" si="2"/>
        <v>0.5689094281110334</v>
      </c>
      <c r="H61" s="125">
        <f t="shared" si="3"/>
        <v>0.7174846625766871</v>
      </c>
      <c r="I61" s="38"/>
    </row>
    <row r="62" spans="1:9" s="1" customFormat="1" ht="31.5">
      <c r="A62" s="97"/>
      <c r="B62" s="47" t="s">
        <v>77</v>
      </c>
      <c r="C62" s="105"/>
      <c r="D62" s="130">
        <f>D59</f>
        <v>524</v>
      </c>
      <c r="E62" s="130">
        <f>E59</f>
        <v>393</v>
      </c>
      <c r="F62" s="130">
        <f>F59</f>
        <v>200</v>
      </c>
      <c r="G62" s="125">
        <f t="shared" si="2"/>
        <v>0.3816793893129771</v>
      </c>
      <c r="H62" s="125">
        <f t="shared" si="3"/>
        <v>0.5089058524173028</v>
      </c>
      <c r="I62" s="30"/>
    </row>
    <row r="63" spans="1:9" s="1" customFormat="1" ht="18">
      <c r="A63" s="81"/>
      <c r="B63" s="80"/>
      <c r="C63" s="119"/>
      <c r="D63" s="120"/>
      <c r="E63" s="120"/>
      <c r="F63" s="120"/>
      <c r="G63" s="120"/>
      <c r="H63" s="120"/>
      <c r="I63" s="30"/>
    </row>
    <row r="64" spans="1:9" s="1" customFormat="1" ht="18">
      <c r="A64" s="81"/>
      <c r="B64" s="80"/>
      <c r="C64" s="119"/>
      <c r="D64" s="120"/>
      <c r="E64" s="120"/>
      <c r="F64" s="120"/>
      <c r="G64" s="120"/>
      <c r="H64" s="120"/>
      <c r="I64" s="30"/>
    </row>
    <row r="65" spans="1:9" s="1" customFormat="1" ht="18">
      <c r="A65" s="81"/>
      <c r="B65" s="84" t="s">
        <v>426</v>
      </c>
      <c r="C65" s="6"/>
      <c r="D65" s="120"/>
      <c r="E65" s="120"/>
      <c r="F65" s="120">
        <v>604.9</v>
      </c>
      <c r="G65" s="120"/>
      <c r="H65" s="120"/>
      <c r="I65" s="30"/>
    </row>
    <row r="66" spans="1:9" s="1" customFormat="1" ht="18">
      <c r="A66" s="81"/>
      <c r="B66" s="84"/>
      <c r="C66" s="6"/>
      <c r="D66" s="120"/>
      <c r="E66" s="120"/>
      <c r="F66" s="120"/>
      <c r="G66" s="120"/>
      <c r="H66" s="120"/>
      <c r="I66" s="30"/>
    </row>
    <row r="67" spans="1:9" s="1" customFormat="1" ht="18" hidden="1">
      <c r="A67" s="81"/>
      <c r="B67" s="84" t="s">
        <v>78</v>
      </c>
      <c r="C67" s="6"/>
      <c r="D67" s="120"/>
      <c r="E67" s="120"/>
      <c r="F67" s="120"/>
      <c r="G67" s="120"/>
      <c r="H67" s="120"/>
      <c r="I67" s="30"/>
    </row>
    <row r="68" spans="1:9" s="1" customFormat="1" ht="18" hidden="1">
      <c r="A68" s="81"/>
      <c r="B68" s="84" t="s">
        <v>79</v>
      </c>
      <c r="C68" s="6"/>
      <c r="D68" s="120"/>
      <c r="E68" s="120"/>
      <c r="F68" s="120"/>
      <c r="G68" s="120"/>
      <c r="H68" s="120"/>
      <c r="I68" s="30"/>
    </row>
    <row r="69" spans="1:9" s="1" customFormat="1" ht="18" hidden="1">
      <c r="A69" s="81"/>
      <c r="B69" s="84"/>
      <c r="C69" s="6"/>
      <c r="D69" s="120"/>
      <c r="E69" s="120"/>
      <c r="F69" s="120"/>
      <c r="G69" s="120"/>
      <c r="H69" s="120"/>
      <c r="I69" s="30"/>
    </row>
    <row r="70" spans="1:9" s="1" customFormat="1" ht="18" hidden="1">
      <c r="A70" s="81"/>
      <c r="B70" s="84" t="s">
        <v>80</v>
      </c>
      <c r="C70" s="6"/>
      <c r="D70" s="120"/>
      <c r="E70" s="120"/>
      <c r="F70" s="120"/>
      <c r="G70" s="120"/>
      <c r="H70" s="120"/>
      <c r="I70" s="30"/>
    </row>
    <row r="71" spans="1:9" s="1" customFormat="1" ht="18" hidden="1">
      <c r="A71" s="81"/>
      <c r="B71" s="84" t="s">
        <v>81</v>
      </c>
      <c r="C71" s="6"/>
      <c r="D71" s="120"/>
      <c r="E71" s="120"/>
      <c r="F71" s="120"/>
      <c r="G71" s="120"/>
      <c r="H71" s="120"/>
      <c r="I71" s="30"/>
    </row>
    <row r="72" spans="1:9" s="1" customFormat="1" ht="18" hidden="1">
      <c r="A72" s="81"/>
      <c r="B72" s="84"/>
      <c r="C72" s="6"/>
      <c r="D72" s="120"/>
      <c r="E72" s="120"/>
      <c r="F72" s="120"/>
      <c r="G72" s="120"/>
      <c r="H72" s="120"/>
      <c r="I72" s="30"/>
    </row>
    <row r="73" spans="1:9" s="1" customFormat="1" ht="18" hidden="1">
      <c r="A73" s="81"/>
      <c r="B73" s="84" t="s">
        <v>82</v>
      </c>
      <c r="C73" s="6"/>
      <c r="D73" s="120"/>
      <c r="E73" s="120"/>
      <c r="F73" s="120"/>
      <c r="G73" s="120"/>
      <c r="H73" s="120"/>
      <c r="I73" s="30"/>
    </row>
    <row r="74" spans="1:9" s="1" customFormat="1" ht="18" hidden="1">
      <c r="A74" s="81"/>
      <c r="B74" s="84" t="s">
        <v>83</v>
      </c>
      <c r="C74" s="6"/>
      <c r="D74" s="120"/>
      <c r="E74" s="120"/>
      <c r="F74" s="120"/>
      <c r="G74" s="120"/>
      <c r="H74" s="120"/>
      <c r="I74" s="30"/>
    </row>
    <row r="75" spans="1:9" s="1" customFormat="1" ht="18" hidden="1">
      <c r="A75" s="81"/>
      <c r="B75" s="84"/>
      <c r="C75" s="6"/>
      <c r="D75" s="120"/>
      <c r="E75" s="120"/>
      <c r="F75" s="120"/>
      <c r="G75" s="120"/>
      <c r="H75" s="120"/>
      <c r="I75" s="30"/>
    </row>
    <row r="76" spans="1:9" s="1" customFormat="1" ht="18" hidden="1">
      <c r="A76" s="81"/>
      <c r="B76" s="84" t="s">
        <v>84</v>
      </c>
      <c r="C76" s="6"/>
      <c r="D76" s="120"/>
      <c r="E76" s="120"/>
      <c r="F76" s="120"/>
      <c r="G76" s="120"/>
      <c r="H76" s="120"/>
      <c r="I76" s="30"/>
    </row>
    <row r="77" spans="1:9" s="1" customFormat="1" ht="18" hidden="1">
      <c r="A77" s="81"/>
      <c r="B77" s="84" t="s">
        <v>85</v>
      </c>
      <c r="C77" s="6"/>
      <c r="D77" s="120"/>
      <c r="E77" s="120"/>
      <c r="F77" s="120"/>
      <c r="G77" s="120"/>
      <c r="H77" s="120"/>
      <c r="I77" s="30"/>
    </row>
    <row r="78" spans="1:9" s="1" customFormat="1" ht="18" hidden="1">
      <c r="A78" s="81"/>
      <c r="B78" s="80"/>
      <c r="C78" s="119"/>
      <c r="D78" s="120"/>
      <c r="E78" s="120"/>
      <c r="F78" s="120"/>
      <c r="G78" s="120"/>
      <c r="H78" s="120"/>
      <c r="I78" s="30"/>
    </row>
    <row r="79" spans="1:9" s="1" customFormat="1" ht="18">
      <c r="A79" s="81"/>
      <c r="B79" s="80"/>
      <c r="C79" s="119"/>
      <c r="D79" s="120"/>
      <c r="E79" s="120"/>
      <c r="F79" s="120"/>
      <c r="G79" s="120"/>
      <c r="H79" s="120"/>
      <c r="I79" s="30"/>
    </row>
    <row r="80" spans="1:9" s="1" customFormat="1" ht="18">
      <c r="A80" s="81"/>
      <c r="B80" s="84" t="s">
        <v>86</v>
      </c>
      <c r="C80" s="6"/>
      <c r="D80" s="120"/>
      <c r="E80" s="120"/>
      <c r="F80" s="133">
        <f>F65+F26-F61</f>
        <v>452.79999999999995</v>
      </c>
      <c r="G80" s="120"/>
      <c r="H80" s="133"/>
      <c r="I80" s="30"/>
    </row>
    <row r="81" spans="1:9" s="1" customFormat="1" ht="18">
      <c r="A81" s="81"/>
      <c r="B81" s="80"/>
      <c r="C81" s="119"/>
      <c r="D81" s="120"/>
      <c r="E81" s="120"/>
      <c r="F81" s="120"/>
      <c r="G81" s="120"/>
      <c r="H81" s="120"/>
      <c r="I81" s="30"/>
    </row>
    <row r="82" spans="1:9" s="1" customFormat="1" ht="18">
      <c r="A82" s="81"/>
      <c r="B82" s="80"/>
      <c r="C82" s="119"/>
      <c r="D82" s="120"/>
      <c r="E82" s="120"/>
      <c r="F82" s="120"/>
      <c r="G82" s="120"/>
      <c r="H82" s="120"/>
      <c r="I82" s="30"/>
    </row>
    <row r="83" spans="1:9" s="1" customFormat="1" ht="18">
      <c r="A83" s="81"/>
      <c r="B83" s="84" t="s">
        <v>87</v>
      </c>
      <c r="C83" s="6"/>
      <c r="D83" s="120"/>
      <c r="E83" s="120"/>
      <c r="F83" s="120"/>
      <c r="G83" s="120"/>
      <c r="H83" s="120"/>
      <c r="I83" s="30"/>
    </row>
    <row r="84" spans="1:9" s="1" customFormat="1" ht="18">
      <c r="A84" s="81"/>
      <c r="B84" s="84" t="s">
        <v>88</v>
      </c>
      <c r="C84" s="6"/>
      <c r="D84" s="120"/>
      <c r="E84" s="120"/>
      <c r="F84" s="120"/>
      <c r="G84" s="120"/>
      <c r="H84" s="120"/>
      <c r="I84" s="30"/>
    </row>
    <row r="85" spans="1:9" s="1" customFormat="1" ht="18">
      <c r="A85" s="81"/>
      <c r="B85" s="84" t="s">
        <v>89</v>
      </c>
      <c r="C85" s="6"/>
      <c r="D85" s="120"/>
      <c r="E85" s="120"/>
      <c r="F85" s="120"/>
      <c r="G85" s="120"/>
      <c r="H85" s="120"/>
      <c r="I85" s="30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5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7.28125" style="80" customWidth="1"/>
    <col min="2" max="2" width="34.57421875" style="80" customWidth="1"/>
    <col min="3" max="3" width="11.57421875" style="119" hidden="1" customWidth="1"/>
    <col min="4" max="5" width="12.7109375" style="120" customWidth="1"/>
    <col min="6" max="6" width="11.421875" style="120" customWidth="1"/>
    <col min="7" max="7" width="13.140625" style="120" customWidth="1"/>
    <col min="8" max="8" width="12.57421875" style="120" customWidth="1"/>
    <col min="9" max="9" width="9.140625" style="30" customWidth="1"/>
    <col min="10" max="16384" width="9.140625" style="1" customWidth="1"/>
  </cols>
  <sheetData>
    <row r="1" spans="1:9" s="5" customFormat="1" ht="60" customHeight="1">
      <c r="A1" s="171" t="s">
        <v>434</v>
      </c>
      <c r="B1" s="171"/>
      <c r="C1" s="171"/>
      <c r="D1" s="171"/>
      <c r="E1" s="171"/>
      <c r="F1" s="171"/>
      <c r="G1" s="171"/>
      <c r="H1" s="171"/>
      <c r="I1" s="39"/>
    </row>
    <row r="2" spans="1:8" ht="12.75" customHeight="1">
      <c r="A2" s="45"/>
      <c r="B2" s="165" t="s">
        <v>2</v>
      </c>
      <c r="C2" s="122"/>
      <c r="D2" s="166" t="s">
        <v>3</v>
      </c>
      <c r="E2" s="169" t="s">
        <v>436</v>
      </c>
      <c r="F2" s="166" t="s">
        <v>4</v>
      </c>
      <c r="G2" s="169" t="s">
        <v>400</v>
      </c>
      <c r="H2" s="169" t="s">
        <v>437</v>
      </c>
    </row>
    <row r="3" spans="1:8" ht="28.5" customHeight="1">
      <c r="A3" s="45"/>
      <c r="B3" s="165"/>
      <c r="C3" s="122"/>
      <c r="D3" s="166"/>
      <c r="E3" s="170"/>
      <c r="F3" s="166"/>
      <c r="G3" s="170"/>
      <c r="H3" s="170"/>
    </row>
    <row r="4" spans="1:8" ht="31.5">
      <c r="A4" s="45"/>
      <c r="B4" s="47" t="s">
        <v>76</v>
      </c>
      <c r="C4" s="102"/>
      <c r="D4" s="49">
        <f>D5+D6+D7+D8+D9+D10+D11+D12+D13+D14+D15+D16+D17+D18+D19</f>
        <v>3538.5</v>
      </c>
      <c r="E4" s="49">
        <f>E5+E6+E7+E8+E9+E10+E11+E12+E13+E14+E15+E16+E17+E18+E19</f>
        <v>1339</v>
      </c>
      <c r="F4" s="49">
        <f>F5+F6+F7+F8+F9+F10+F11+F12+F13+F14+F15+F16+F17+F18+F19</f>
        <v>1678.4</v>
      </c>
      <c r="G4" s="50">
        <f>F4/D4</f>
        <v>0.47432527907305355</v>
      </c>
      <c r="H4" s="50">
        <f>F4/E4</f>
        <v>1.2534727408513817</v>
      </c>
    </row>
    <row r="5" spans="1:8" ht="18.75">
      <c r="A5" s="45"/>
      <c r="B5" s="47" t="s">
        <v>5</v>
      </c>
      <c r="C5" s="105"/>
      <c r="D5" s="51">
        <v>112.5</v>
      </c>
      <c r="E5" s="51">
        <v>80</v>
      </c>
      <c r="F5" s="51">
        <v>52.1</v>
      </c>
      <c r="G5" s="50">
        <f aca="true" t="shared" si="0" ref="G5:G26">F5/D5</f>
        <v>0.46311111111111114</v>
      </c>
      <c r="H5" s="50">
        <f aca="true" t="shared" si="1" ref="H5:H26">F5/E5</f>
        <v>0.65125</v>
      </c>
    </row>
    <row r="6" spans="1:8" ht="18.75" hidden="1">
      <c r="A6" s="45"/>
      <c r="B6" s="47" t="s">
        <v>220</v>
      </c>
      <c r="C6" s="105"/>
      <c r="D6" s="51">
        <v>0</v>
      </c>
      <c r="E6" s="51">
        <v>0</v>
      </c>
      <c r="F6" s="51">
        <v>0</v>
      </c>
      <c r="G6" s="50" t="e">
        <f t="shared" si="0"/>
        <v>#DIV/0!</v>
      </c>
      <c r="H6" s="50" t="e">
        <f t="shared" si="1"/>
        <v>#DIV/0!</v>
      </c>
    </row>
    <row r="7" spans="1:8" ht="18.75">
      <c r="A7" s="45"/>
      <c r="B7" s="47" t="s">
        <v>7</v>
      </c>
      <c r="C7" s="105"/>
      <c r="D7" s="51">
        <v>735</v>
      </c>
      <c r="E7" s="51">
        <v>500</v>
      </c>
      <c r="F7" s="51">
        <v>1422.5</v>
      </c>
      <c r="G7" s="50">
        <f t="shared" si="0"/>
        <v>1.935374149659864</v>
      </c>
      <c r="H7" s="50">
        <f t="shared" si="1"/>
        <v>2.845</v>
      </c>
    </row>
    <row r="8" spans="1:8" ht="18.75">
      <c r="A8" s="45"/>
      <c r="B8" s="47" t="s">
        <v>8</v>
      </c>
      <c r="C8" s="105"/>
      <c r="D8" s="51">
        <v>298</v>
      </c>
      <c r="E8" s="51">
        <v>160</v>
      </c>
      <c r="F8" s="51">
        <v>78.9</v>
      </c>
      <c r="G8" s="50">
        <f t="shared" si="0"/>
        <v>0.26476510067114095</v>
      </c>
      <c r="H8" s="50">
        <f t="shared" si="1"/>
        <v>0.49312500000000004</v>
      </c>
    </row>
    <row r="9" spans="1:8" ht="18.75">
      <c r="A9" s="45"/>
      <c r="B9" s="47" t="s">
        <v>9</v>
      </c>
      <c r="C9" s="105"/>
      <c r="D9" s="51">
        <v>2381</v>
      </c>
      <c r="E9" s="51">
        <v>590</v>
      </c>
      <c r="F9" s="51">
        <v>114.2</v>
      </c>
      <c r="G9" s="50">
        <f t="shared" si="0"/>
        <v>0.04796304073918522</v>
      </c>
      <c r="H9" s="50">
        <f t="shared" si="1"/>
        <v>0.1935593220338983</v>
      </c>
    </row>
    <row r="10" spans="1:8" ht="18.75">
      <c r="A10" s="45"/>
      <c r="B10" s="47" t="s">
        <v>100</v>
      </c>
      <c r="C10" s="105"/>
      <c r="D10" s="51">
        <v>12</v>
      </c>
      <c r="E10" s="51">
        <v>9</v>
      </c>
      <c r="F10" s="51">
        <v>10.7</v>
      </c>
      <c r="G10" s="50">
        <f t="shared" si="0"/>
        <v>0.8916666666666666</v>
      </c>
      <c r="H10" s="50">
        <f t="shared" si="1"/>
        <v>1.1888888888888889</v>
      </c>
    </row>
    <row r="11" spans="1:8" ht="31.5" hidden="1">
      <c r="A11" s="45"/>
      <c r="B11" s="47" t="s">
        <v>10</v>
      </c>
      <c r="C11" s="105"/>
      <c r="D11" s="51">
        <v>0</v>
      </c>
      <c r="E11" s="51">
        <v>0</v>
      </c>
      <c r="F11" s="51">
        <v>0</v>
      </c>
      <c r="G11" s="50" t="e">
        <f t="shared" si="0"/>
        <v>#DIV/0!</v>
      </c>
      <c r="H11" s="50" t="e">
        <f t="shared" si="1"/>
        <v>#DIV/0!</v>
      </c>
    </row>
    <row r="12" spans="1:8" ht="18.75" hidden="1">
      <c r="A12" s="45"/>
      <c r="B12" s="47" t="s">
        <v>11</v>
      </c>
      <c r="C12" s="105"/>
      <c r="D12" s="51">
        <v>0</v>
      </c>
      <c r="E12" s="51">
        <v>0</v>
      </c>
      <c r="F12" s="51">
        <v>0</v>
      </c>
      <c r="G12" s="50" t="e">
        <f t="shared" si="0"/>
        <v>#DIV/0!</v>
      </c>
      <c r="H12" s="50" t="e">
        <f t="shared" si="1"/>
        <v>#DIV/0!</v>
      </c>
    </row>
    <row r="13" spans="1:8" ht="18.75" hidden="1">
      <c r="A13" s="45"/>
      <c r="B13" s="47" t="s">
        <v>12</v>
      </c>
      <c r="C13" s="105"/>
      <c r="D13" s="51">
        <v>0</v>
      </c>
      <c r="E13" s="51">
        <v>0</v>
      </c>
      <c r="F13" s="51">
        <v>0</v>
      </c>
      <c r="G13" s="50" t="e">
        <f t="shared" si="0"/>
        <v>#DIV/0!</v>
      </c>
      <c r="H13" s="50" t="e">
        <f t="shared" si="1"/>
        <v>#DIV/0!</v>
      </c>
    </row>
    <row r="14" spans="1:8" ht="18.75" hidden="1">
      <c r="A14" s="45"/>
      <c r="B14" s="47" t="s">
        <v>14</v>
      </c>
      <c r="C14" s="105"/>
      <c r="D14" s="51">
        <v>0</v>
      </c>
      <c r="E14" s="51">
        <v>0</v>
      </c>
      <c r="F14" s="51">
        <v>0</v>
      </c>
      <c r="G14" s="50" t="e">
        <f t="shared" si="0"/>
        <v>#DIV/0!</v>
      </c>
      <c r="H14" s="50" t="e">
        <f t="shared" si="1"/>
        <v>#DIV/0!</v>
      </c>
    </row>
    <row r="15" spans="1:8" ht="18.75" hidden="1">
      <c r="A15" s="45"/>
      <c r="B15" s="47" t="s">
        <v>15</v>
      </c>
      <c r="C15" s="105"/>
      <c r="D15" s="51">
        <v>0</v>
      </c>
      <c r="E15" s="51">
        <v>0</v>
      </c>
      <c r="F15" s="51">
        <v>0</v>
      </c>
      <c r="G15" s="50" t="e">
        <f t="shared" si="0"/>
        <v>#DIV/0!</v>
      </c>
      <c r="H15" s="50" t="e">
        <f t="shared" si="1"/>
        <v>#DIV/0!</v>
      </c>
    </row>
    <row r="16" spans="1:8" ht="31.5" hidden="1">
      <c r="A16" s="45"/>
      <c r="B16" s="47" t="s">
        <v>16</v>
      </c>
      <c r="C16" s="105"/>
      <c r="D16" s="51">
        <v>0</v>
      </c>
      <c r="E16" s="51">
        <v>0</v>
      </c>
      <c r="F16" s="51">
        <v>0</v>
      </c>
      <c r="G16" s="50" t="e">
        <f t="shared" si="0"/>
        <v>#DIV/0!</v>
      </c>
      <c r="H16" s="50" t="e">
        <f t="shared" si="1"/>
        <v>#DIV/0!</v>
      </c>
    </row>
    <row r="17" spans="1:8" ht="31.5" hidden="1">
      <c r="A17" s="45"/>
      <c r="B17" s="47" t="s">
        <v>241</v>
      </c>
      <c r="C17" s="105"/>
      <c r="D17" s="51">
        <v>0</v>
      </c>
      <c r="E17" s="51">
        <v>0</v>
      </c>
      <c r="F17" s="51">
        <v>0</v>
      </c>
      <c r="G17" s="50" t="e">
        <f t="shared" si="0"/>
        <v>#DIV/0!</v>
      </c>
      <c r="H17" s="50" t="e">
        <f t="shared" si="1"/>
        <v>#DIV/0!</v>
      </c>
    </row>
    <row r="18" spans="1:8" ht="18.75" hidden="1">
      <c r="A18" s="45"/>
      <c r="B18" s="47" t="s">
        <v>110</v>
      </c>
      <c r="C18" s="105"/>
      <c r="D18" s="51">
        <v>0</v>
      </c>
      <c r="E18" s="51">
        <v>0</v>
      </c>
      <c r="F18" s="51">
        <v>0</v>
      </c>
      <c r="G18" s="50" t="e">
        <f t="shared" si="0"/>
        <v>#DIV/0!</v>
      </c>
      <c r="H18" s="50" t="e">
        <f t="shared" si="1"/>
        <v>#DIV/0!</v>
      </c>
    </row>
    <row r="19" spans="1:8" ht="18.75" hidden="1">
      <c r="A19" s="45"/>
      <c r="B19" s="47" t="s">
        <v>21</v>
      </c>
      <c r="C19" s="105"/>
      <c r="D19" s="51">
        <v>0</v>
      </c>
      <c r="E19" s="51">
        <v>0</v>
      </c>
      <c r="F19" s="51">
        <v>0</v>
      </c>
      <c r="G19" s="50" t="e">
        <f t="shared" si="0"/>
        <v>#DIV/0!</v>
      </c>
      <c r="H19" s="50" t="e">
        <f t="shared" si="1"/>
        <v>#DIV/0!</v>
      </c>
    </row>
    <row r="20" spans="1:8" ht="47.25">
      <c r="A20" s="45"/>
      <c r="B20" s="46" t="s">
        <v>75</v>
      </c>
      <c r="C20" s="107"/>
      <c r="D20" s="51">
        <f>D21+D22+D23+D25+D24</f>
        <v>265.1</v>
      </c>
      <c r="E20" s="51">
        <f>E21+E22+E23+E25+E24</f>
        <v>197.3</v>
      </c>
      <c r="F20" s="51">
        <f>F21+F22+F23+F25+F24</f>
        <v>133.3</v>
      </c>
      <c r="G20" s="50">
        <f t="shared" si="0"/>
        <v>0.5028291210863824</v>
      </c>
      <c r="H20" s="50">
        <f t="shared" si="1"/>
        <v>0.6756208819057273</v>
      </c>
    </row>
    <row r="21" spans="1:8" ht="18.75">
      <c r="A21" s="45"/>
      <c r="B21" s="47" t="s">
        <v>23</v>
      </c>
      <c r="C21" s="105"/>
      <c r="D21" s="51">
        <v>111.2</v>
      </c>
      <c r="E21" s="51">
        <v>83.4</v>
      </c>
      <c r="F21" s="51">
        <v>61.2</v>
      </c>
      <c r="G21" s="50">
        <f t="shared" si="0"/>
        <v>0.5503597122302158</v>
      </c>
      <c r="H21" s="50">
        <f t="shared" si="1"/>
        <v>0.7338129496402878</v>
      </c>
    </row>
    <row r="22" spans="1:8" ht="18.75">
      <c r="A22" s="45"/>
      <c r="B22" s="47" t="s">
        <v>95</v>
      </c>
      <c r="C22" s="105"/>
      <c r="D22" s="51">
        <v>153.9</v>
      </c>
      <c r="E22" s="51">
        <v>113.9</v>
      </c>
      <c r="F22" s="51">
        <v>72.1</v>
      </c>
      <c r="G22" s="50">
        <f t="shared" si="0"/>
        <v>0.4684860298895386</v>
      </c>
      <c r="H22" s="50">
        <f t="shared" si="1"/>
        <v>0.6330114135206321</v>
      </c>
    </row>
    <row r="23" spans="1:8" ht="31.5" hidden="1">
      <c r="A23" s="45"/>
      <c r="B23" s="47" t="s">
        <v>61</v>
      </c>
      <c r="C23" s="105"/>
      <c r="D23" s="51">
        <v>0</v>
      </c>
      <c r="E23" s="51">
        <v>0</v>
      </c>
      <c r="F23" s="51">
        <v>0</v>
      </c>
      <c r="G23" s="50" t="e">
        <f t="shared" si="0"/>
        <v>#DIV/0!</v>
      </c>
      <c r="H23" s="50" t="e">
        <f t="shared" si="1"/>
        <v>#DIV/0!</v>
      </c>
    </row>
    <row r="24" spans="1:8" ht="32.25" customHeight="1" hidden="1" thickBot="1">
      <c r="A24" s="45"/>
      <c r="B24" s="108" t="s">
        <v>142</v>
      </c>
      <c r="C24" s="109"/>
      <c r="D24" s="51">
        <v>0</v>
      </c>
      <c r="E24" s="51">
        <v>0</v>
      </c>
      <c r="F24" s="51">
        <v>0</v>
      </c>
      <c r="G24" s="50" t="e">
        <f t="shared" si="0"/>
        <v>#DIV/0!</v>
      </c>
      <c r="H24" s="50" t="e">
        <f t="shared" si="1"/>
        <v>#DIV/0!</v>
      </c>
    </row>
    <row r="25" spans="1:8" ht="47.25" hidden="1">
      <c r="A25" s="45"/>
      <c r="B25" s="47" t="s">
        <v>26</v>
      </c>
      <c r="C25" s="105"/>
      <c r="D25" s="51">
        <v>0</v>
      </c>
      <c r="E25" s="51">
        <v>0</v>
      </c>
      <c r="F25" s="51">
        <v>0</v>
      </c>
      <c r="G25" s="50" t="e">
        <f t="shared" si="0"/>
        <v>#DIV/0!</v>
      </c>
      <c r="H25" s="50" t="e">
        <f t="shared" si="1"/>
        <v>#DIV/0!</v>
      </c>
    </row>
    <row r="26" spans="1:8" ht="18.75">
      <c r="A26" s="45"/>
      <c r="B26" s="47" t="s">
        <v>27</v>
      </c>
      <c r="C26" s="127"/>
      <c r="D26" s="51">
        <f>D4+D20</f>
        <v>3803.6</v>
      </c>
      <c r="E26" s="51">
        <f>E4+E20</f>
        <v>1536.3</v>
      </c>
      <c r="F26" s="51">
        <f>F4+F20</f>
        <v>1811.7</v>
      </c>
      <c r="G26" s="50">
        <f t="shared" si="0"/>
        <v>0.47631191502786835</v>
      </c>
      <c r="H26" s="50">
        <f t="shared" si="1"/>
        <v>1.179261862917399</v>
      </c>
    </row>
    <row r="27" spans="1:8" ht="18.75" hidden="1">
      <c r="A27" s="45"/>
      <c r="B27" s="47" t="s">
        <v>101</v>
      </c>
      <c r="C27" s="105"/>
      <c r="D27" s="106">
        <f>D4</f>
        <v>3538.5</v>
      </c>
      <c r="E27" s="106">
        <f>E4</f>
        <v>1339</v>
      </c>
      <c r="F27" s="106">
        <f>F4</f>
        <v>1678.4</v>
      </c>
      <c r="G27" s="125">
        <f>F27/D27</f>
        <v>0.47432527907305355</v>
      </c>
      <c r="H27" s="125">
        <f>F27/E27</f>
        <v>1.2534727408513817</v>
      </c>
    </row>
    <row r="28" spans="1:8" ht="12.75">
      <c r="A28" s="173"/>
      <c r="B28" s="180"/>
      <c r="C28" s="180"/>
      <c r="D28" s="180"/>
      <c r="E28" s="180"/>
      <c r="F28" s="180"/>
      <c r="G28" s="180"/>
      <c r="H28" s="181"/>
    </row>
    <row r="29" spans="1:8" ht="17.25" customHeight="1">
      <c r="A29" s="172" t="s">
        <v>146</v>
      </c>
      <c r="B29" s="165" t="s">
        <v>28</v>
      </c>
      <c r="C29" s="193" t="s">
        <v>172</v>
      </c>
      <c r="D29" s="166" t="s">
        <v>3</v>
      </c>
      <c r="E29" s="169" t="s">
        <v>436</v>
      </c>
      <c r="F29" s="166" t="s">
        <v>4</v>
      </c>
      <c r="G29" s="169" t="s">
        <v>400</v>
      </c>
      <c r="H29" s="169" t="s">
        <v>437</v>
      </c>
    </row>
    <row r="30" spans="1:8" ht="44.25" customHeight="1">
      <c r="A30" s="172"/>
      <c r="B30" s="165"/>
      <c r="C30" s="194"/>
      <c r="D30" s="166"/>
      <c r="E30" s="170"/>
      <c r="F30" s="166"/>
      <c r="G30" s="170"/>
      <c r="H30" s="170"/>
    </row>
    <row r="31" spans="1:8" ht="30.75" customHeight="1">
      <c r="A31" s="53" t="s">
        <v>63</v>
      </c>
      <c r="B31" s="46" t="s">
        <v>29</v>
      </c>
      <c r="C31" s="107"/>
      <c r="D31" s="103">
        <f>D32+D33+D34</f>
        <v>2469.2</v>
      </c>
      <c r="E31" s="103">
        <f>E32+E33+E34</f>
        <v>2100.3</v>
      </c>
      <c r="F31" s="103">
        <f>F32+F33+F34</f>
        <v>1676.8</v>
      </c>
      <c r="G31" s="125">
        <f>F31/D31</f>
        <v>0.6790863437550624</v>
      </c>
      <c r="H31" s="125">
        <f>F31/E31</f>
        <v>0.7983621387420844</v>
      </c>
    </row>
    <row r="32" spans="1:8" ht="111.75" customHeight="1">
      <c r="A32" s="48" t="s">
        <v>66</v>
      </c>
      <c r="B32" s="47" t="s">
        <v>149</v>
      </c>
      <c r="C32" s="105" t="s">
        <v>66</v>
      </c>
      <c r="D32" s="106">
        <v>2369.5</v>
      </c>
      <c r="E32" s="106">
        <v>2004.8</v>
      </c>
      <c r="F32" s="106">
        <v>1675.3</v>
      </c>
      <c r="G32" s="125">
        <f aca="true" t="shared" si="2" ref="G32:G62">F32/D32</f>
        <v>0.707026798902722</v>
      </c>
      <c r="H32" s="125">
        <f aca="true" t="shared" si="3" ref="H32:H62">F32/E32</f>
        <v>0.8356444533120511</v>
      </c>
    </row>
    <row r="33" spans="1:8" ht="18.75">
      <c r="A33" s="48" t="s">
        <v>68</v>
      </c>
      <c r="B33" s="47" t="s">
        <v>32</v>
      </c>
      <c r="C33" s="105" t="s">
        <v>68</v>
      </c>
      <c r="D33" s="106">
        <v>10</v>
      </c>
      <c r="E33" s="106">
        <v>7.5</v>
      </c>
      <c r="F33" s="106">
        <v>0</v>
      </c>
      <c r="G33" s="125">
        <f t="shared" si="2"/>
        <v>0</v>
      </c>
      <c r="H33" s="125">
        <f t="shared" si="3"/>
        <v>0</v>
      </c>
    </row>
    <row r="34" spans="1:8" ht="31.5">
      <c r="A34" s="48" t="s">
        <v>120</v>
      </c>
      <c r="B34" s="47" t="s">
        <v>117</v>
      </c>
      <c r="C34" s="105"/>
      <c r="D34" s="106">
        <f>D35+D36</f>
        <v>89.7</v>
      </c>
      <c r="E34" s="106">
        <f>E35+E36</f>
        <v>88</v>
      </c>
      <c r="F34" s="106">
        <f>F35+F36</f>
        <v>1.5</v>
      </c>
      <c r="G34" s="125">
        <f t="shared" si="2"/>
        <v>0.016722408026755852</v>
      </c>
      <c r="H34" s="125">
        <f t="shared" si="3"/>
        <v>0.017045454545454544</v>
      </c>
    </row>
    <row r="35" spans="1:9" s="16" customFormat="1" ht="31.5">
      <c r="A35" s="58"/>
      <c r="B35" s="59" t="s">
        <v>106</v>
      </c>
      <c r="C35" s="112" t="s">
        <v>188</v>
      </c>
      <c r="D35" s="113">
        <v>4.7</v>
      </c>
      <c r="E35" s="113">
        <v>3</v>
      </c>
      <c r="F35" s="113">
        <v>1.5</v>
      </c>
      <c r="G35" s="125">
        <f t="shared" si="2"/>
        <v>0.3191489361702127</v>
      </c>
      <c r="H35" s="125">
        <f t="shared" si="3"/>
        <v>0.5</v>
      </c>
      <c r="I35" s="37"/>
    </row>
    <row r="36" spans="1:9" s="16" customFormat="1" ht="66.75" customHeight="1">
      <c r="A36" s="58"/>
      <c r="B36" s="59" t="s">
        <v>186</v>
      </c>
      <c r="C36" s="112" t="s">
        <v>282</v>
      </c>
      <c r="D36" s="113">
        <v>85</v>
      </c>
      <c r="E36" s="113">
        <v>85</v>
      </c>
      <c r="F36" s="113">
        <v>0</v>
      </c>
      <c r="G36" s="125">
        <f t="shared" si="2"/>
        <v>0</v>
      </c>
      <c r="H36" s="125">
        <f t="shared" si="3"/>
        <v>0</v>
      </c>
      <c r="I36" s="37"/>
    </row>
    <row r="37" spans="1:8" ht="25.5" customHeight="1">
      <c r="A37" s="53" t="s">
        <v>102</v>
      </c>
      <c r="B37" s="46" t="s">
        <v>97</v>
      </c>
      <c r="C37" s="107"/>
      <c r="D37" s="103">
        <f>D38</f>
        <v>153.9</v>
      </c>
      <c r="E37" s="103">
        <f>E38</f>
        <v>113.9</v>
      </c>
      <c r="F37" s="103">
        <f>F38</f>
        <v>72.1</v>
      </c>
      <c r="G37" s="125">
        <f t="shared" si="2"/>
        <v>0.4684860298895386</v>
      </c>
      <c r="H37" s="125">
        <f t="shared" si="3"/>
        <v>0.6330114135206321</v>
      </c>
    </row>
    <row r="38" spans="1:8" ht="63">
      <c r="A38" s="48" t="s">
        <v>103</v>
      </c>
      <c r="B38" s="47" t="s">
        <v>153</v>
      </c>
      <c r="C38" s="105" t="s">
        <v>207</v>
      </c>
      <c r="D38" s="106">
        <v>153.9</v>
      </c>
      <c r="E38" s="106">
        <v>113.9</v>
      </c>
      <c r="F38" s="106">
        <v>72.1</v>
      </c>
      <c r="G38" s="125">
        <f t="shared" si="2"/>
        <v>0.4684860298895386</v>
      </c>
      <c r="H38" s="125">
        <f t="shared" si="3"/>
        <v>0.6330114135206321</v>
      </c>
    </row>
    <row r="39" spans="1:8" ht="31.5" hidden="1">
      <c r="A39" s="53" t="s">
        <v>69</v>
      </c>
      <c r="B39" s="46" t="s">
        <v>35</v>
      </c>
      <c r="C39" s="107"/>
      <c r="D39" s="103">
        <f aca="true" t="shared" si="4" ref="D39:F40">D40</f>
        <v>0</v>
      </c>
      <c r="E39" s="103">
        <f t="shared" si="4"/>
        <v>0</v>
      </c>
      <c r="F39" s="103">
        <f t="shared" si="4"/>
        <v>0</v>
      </c>
      <c r="G39" s="125" t="e">
        <f t="shared" si="2"/>
        <v>#DIV/0!</v>
      </c>
      <c r="H39" s="125" t="e">
        <f t="shared" si="3"/>
        <v>#DIV/0!</v>
      </c>
    </row>
    <row r="40" spans="1:8" ht="31.5" hidden="1">
      <c r="A40" s="48" t="s">
        <v>104</v>
      </c>
      <c r="B40" s="47" t="s">
        <v>99</v>
      </c>
      <c r="C40" s="105"/>
      <c r="D40" s="106">
        <f t="shared" si="4"/>
        <v>0</v>
      </c>
      <c r="E40" s="106">
        <f t="shared" si="4"/>
        <v>0</v>
      </c>
      <c r="F40" s="106">
        <f t="shared" si="4"/>
        <v>0</v>
      </c>
      <c r="G40" s="125" t="e">
        <f t="shared" si="2"/>
        <v>#DIV/0!</v>
      </c>
      <c r="H40" s="125" t="e">
        <f t="shared" si="3"/>
        <v>#DIV/0!</v>
      </c>
    </row>
    <row r="41" spans="1:9" s="16" customFormat="1" ht="63" hidden="1">
      <c r="A41" s="58"/>
      <c r="B41" s="59" t="s">
        <v>105</v>
      </c>
      <c r="C41" s="112" t="s">
        <v>181</v>
      </c>
      <c r="D41" s="113">
        <v>0</v>
      </c>
      <c r="E41" s="113">
        <v>0</v>
      </c>
      <c r="F41" s="113">
        <v>0</v>
      </c>
      <c r="G41" s="125" t="e">
        <f t="shared" si="2"/>
        <v>#DIV/0!</v>
      </c>
      <c r="H41" s="125" t="e">
        <f t="shared" si="3"/>
        <v>#DIV/0!</v>
      </c>
      <c r="I41" s="37"/>
    </row>
    <row r="42" spans="1:9" s="16" customFormat="1" ht="31.5" hidden="1">
      <c r="A42" s="53" t="s">
        <v>70</v>
      </c>
      <c r="B42" s="46" t="s">
        <v>37</v>
      </c>
      <c r="C42" s="107"/>
      <c r="D42" s="103">
        <f aca="true" t="shared" si="5" ref="D42:F43">D43</f>
        <v>0</v>
      </c>
      <c r="E42" s="103">
        <f t="shared" si="5"/>
        <v>0</v>
      </c>
      <c r="F42" s="103">
        <f t="shared" si="5"/>
        <v>0</v>
      </c>
      <c r="G42" s="125" t="e">
        <f t="shared" si="2"/>
        <v>#DIV/0!</v>
      </c>
      <c r="H42" s="125" t="e">
        <f t="shared" si="3"/>
        <v>#DIV/0!</v>
      </c>
      <c r="I42" s="37"/>
    </row>
    <row r="43" spans="1:9" s="16" customFormat="1" ht="31.5" customHeight="1" hidden="1">
      <c r="A43" s="65" t="s">
        <v>71</v>
      </c>
      <c r="B43" s="78" t="s">
        <v>115</v>
      </c>
      <c r="C43" s="105"/>
      <c r="D43" s="106">
        <f t="shared" si="5"/>
        <v>0</v>
      </c>
      <c r="E43" s="106">
        <f t="shared" si="5"/>
        <v>0</v>
      </c>
      <c r="F43" s="106">
        <f t="shared" si="5"/>
        <v>0</v>
      </c>
      <c r="G43" s="125" t="e">
        <f t="shared" si="2"/>
        <v>#DIV/0!</v>
      </c>
      <c r="H43" s="125" t="e">
        <f t="shared" si="3"/>
        <v>#DIV/0!</v>
      </c>
      <c r="I43" s="37"/>
    </row>
    <row r="44" spans="1:9" s="16" customFormat="1" ht="33" customHeight="1" hidden="1">
      <c r="A44" s="58"/>
      <c r="B44" s="73" t="s">
        <v>115</v>
      </c>
      <c r="C44" s="112" t="s">
        <v>216</v>
      </c>
      <c r="D44" s="113">
        <f>0</f>
        <v>0</v>
      </c>
      <c r="E44" s="113">
        <f>0</f>
        <v>0</v>
      </c>
      <c r="F44" s="113">
        <f>0</f>
        <v>0</v>
      </c>
      <c r="G44" s="125" t="e">
        <f t="shared" si="2"/>
        <v>#DIV/0!</v>
      </c>
      <c r="H44" s="125" t="e">
        <f t="shared" si="3"/>
        <v>#DIV/0!</v>
      </c>
      <c r="I44" s="37"/>
    </row>
    <row r="45" spans="1:8" ht="47.25">
      <c r="A45" s="53" t="s">
        <v>72</v>
      </c>
      <c r="B45" s="46" t="s">
        <v>38</v>
      </c>
      <c r="C45" s="107"/>
      <c r="D45" s="103">
        <f>D46</f>
        <v>763.6</v>
      </c>
      <c r="E45" s="103">
        <f>E46</f>
        <v>583.6</v>
      </c>
      <c r="F45" s="103">
        <f>F46</f>
        <v>366.5</v>
      </c>
      <c r="G45" s="125">
        <f t="shared" si="2"/>
        <v>0.47996333158721843</v>
      </c>
      <c r="H45" s="125">
        <f t="shared" si="3"/>
        <v>0.6279986291980808</v>
      </c>
    </row>
    <row r="46" spans="1:8" ht="18.75">
      <c r="A46" s="48" t="s">
        <v>41</v>
      </c>
      <c r="B46" s="47" t="s">
        <v>42</v>
      </c>
      <c r="C46" s="105"/>
      <c r="D46" s="106">
        <f>D47+D48+D50+D49</f>
        <v>763.6</v>
      </c>
      <c r="E46" s="106">
        <f>E47+E48+E50+E49</f>
        <v>583.6</v>
      </c>
      <c r="F46" s="106">
        <f>F47+F48+F50+F49</f>
        <v>366.5</v>
      </c>
      <c r="G46" s="125">
        <f t="shared" si="2"/>
        <v>0.47996333158721843</v>
      </c>
      <c r="H46" s="125">
        <f t="shared" si="3"/>
        <v>0.6279986291980808</v>
      </c>
    </row>
    <row r="47" spans="1:9" s="16" customFormat="1" ht="18.75">
      <c r="A47" s="58"/>
      <c r="B47" s="59" t="s">
        <v>92</v>
      </c>
      <c r="C47" s="105" t="s">
        <v>251</v>
      </c>
      <c r="D47" s="113">
        <v>380</v>
      </c>
      <c r="E47" s="113">
        <v>286.6</v>
      </c>
      <c r="F47" s="113">
        <v>246.1</v>
      </c>
      <c r="G47" s="125">
        <f t="shared" si="2"/>
        <v>0.6476315789473684</v>
      </c>
      <c r="H47" s="125">
        <f t="shared" si="3"/>
        <v>0.8586880669923237</v>
      </c>
      <c r="I47" s="37"/>
    </row>
    <row r="48" spans="1:9" s="16" customFormat="1" ht="22.5" customHeight="1">
      <c r="A48" s="58"/>
      <c r="B48" s="59" t="s">
        <v>203</v>
      </c>
      <c r="C48" s="112" t="s">
        <v>252</v>
      </c>
      <c r="D48" s="113">
        <v>10</v>
      </c>
      <c r="E48" s="113">
        <v>10</v>
      </c>
      <c r="F48" s="113">
        <v>0</v>
      </c>
      <c r="G48" s="125">
        <f t="shared" si="2"/>
        <v>0</v>
      </c>
      <c r="H48" s="125">
        <f t="shared" si="3"/>
        <v>0</v>
      </c>
      <c r="I48" s="37"/>
    </row>
    <row r="49" spans="1:9" s="16" customFormat="1" ht="22.5" customHeight="1">
      <c r="A49" s="58"/>
      <c r="B49" s="59" t="s">
        <v>249</v>
      </c>
      <c r="C49" s="112" t="s">
        <v>253</v>
      </c>
      <c r="D49" s="113">
        <v>13</v>
      </c>
      <c r="E49" s="113">
        <v>8</v>
      </c>
      <c r="F49" s="113">
        <v>0</v>
      </c>
      <c r="G49" s="125">
        <f t="shared" si="2"/>
        <v>0</v>
      </c>
      <c r="H49" s="125">
        <f t="shared" si="3"/>
        <v>0</v>
      </c>
      <c r="I49" s="37"/>
    </row>
    <row r="50" spans="1:9" s="16" customFormat="1" ht="38.25" customHeight="1">
      <c r="A50" s="58"/>
      <c r="B50" s="59" t="s">
        <v>161</v>
      </c>
      <c r="C50" s="112" t="s">
        <v>254</v>
      </c>
      <c r="D50" s="113">
        <v>360.6</v>
      </c>
      <c r="E50" s="113">
        <v>279</v>
      </c>
      <c r="F50" s="113">
        <v>120.4</v>
      </c>
      <c r="G50" s="125">
        <f t="shared" si="2"/>
        <v>0.3338879645036051</v>
      </c>
      <c r="H50" s="125">
        <f t="shared" si="3"/>
        <v>0.43154121863799283</v>
      </c>
      <c r="I50" s="37"/>
    </row>
    <row r="51" spans="1:8" ht="37.5" customHeight="1">
      <c r="A51" s="76" t="s">
        <v>118</v>
      </c>
      <c r="B51" s="77" t="s">
        <v>116</v>
      </c>
      <c r="C51" s="116"/>
      <c r="D51" s="106">
        <f aca="true" t="shared" si="6" ref="D51:F52">D52</f>
        <v>1.3</v>
      </c>
      <c r="E51" s="106">
        <f t="shared" si="6"/>
        <v>1.3</v>
      </c>
      <c r="F51" s="106">
        <f t="shared" si="6"/>
        <v>1.2</v>
      </c>
      <c r="G51" s="125">
        <f t="shared" si="2"/>
        <v>0.923076923076923</v>
      </c>
      <c r="H51" s="125">
        <f t="shared" si="3"/>
        <v>0.923076923076923</v>
      </c>
    </row>
    <row r="52" spans="1:8" ht="33.75" customHeight="1">
      <c r="A52" s="65" t="s">
        <v>112</v>
      </c>
      <c r="B52" s="78" t="s">
        <v>119</v>
      </c>
      <c r="C52" s="114"/>
      <c r="D52" s="106">
        <f t="shared" si="6"/>
        <v>1.3</v>
      </c>
      <c r="E52" s="106">
        <f t="shared" si="6"/>
        <v>1.3</v>
      </c>
      <c r="F52" s="106">
        <f t="shared" si="6"/>
        <v>1.2</v>
      </c>
      <c r="G52" s="125">
        <f t="shared" si="2"/>
        <v>0.923076923076923</v>
      </c>
      <c r="H52" s="125">
        <f t="shared" si="3"/>
        <v>0.923076923076923</v>
      </c>
    </row>
    <row r="53" spans="1:9" s="16" customFormat="1" ht="30.75" customHeight="1">
      <c r="A53" s="58"/>
      <c r="B53" s="59" t="s">
        <v>210</v>
      </c>
      <c r="C53" s="112" t="s">
        <v>204</v>
      </c>
      <c r="D53" s="113">
        <v>1.3</v>
      </c>
      <c r="E53" s="113">
        <v>1.3</v>
      </c>
      <c r="F53" s="113">
        <v>1.2</v>
      </c>
      <c r="G53" s="125">
        <f t="shared" si="2"/>
        <v>0.923076923076923</v>
      </c>
      <c r="H53" s="125">
        <f t="shared" si="3"/>
        <v>0.923076923076923</v>
      </c>
      <c r="I53" s="37"/>
    </row>
    <row r="54" spans="1:8" ht="17.25" customHeight="1" hidden="1">
      <c r="A54" s="53" t="s">
        <v>43</v>
      </c>
      <c r="B54" s="46" t="s">
        <v>44</v>
      </c>
      <c r="C54" s="107"/>
      <c r="D54" s="103">
        <f aca="true" t="shared" si="7" ref="D54:F55">D55</f>
        <v>0</v>
      </c>
      <c r="E54" s="103">
        <f t="shared" si="7"/>
        <v>0</v>
      </c>
      <c r="F54" s="103">
        <f t="shared" si="7"/>
        <v>0</v>
      </c>
      <c r="G54" s="125" t="e">
        <f t="shared" si="2"/>
        <v>#DIV/0!</v>
      </c>
      <c r="H54" s="125" t="e">
        <f t="shared" si="3"/>
        <v>#DIV/0!</v>
      </c>
    </row>
    <row r="55" spans="1:8" ht="18" customHeight="1" hidden="1">
      <c r="A55" s="48" t="s">
        <v>47</v>
      </c>
      <c r="B55" s="47" t="s">
        <v>48</v>
      </c>
      <c r="C55" s="105"/>
      <c r="D55" s="106">
        <f t="shared" si="7"/>
        <v>0</v>
      </c>
      <c r="E55" s="106">
        <f t="shared" si="7"/>
        <v>0</v>
      </c>
      <c r="F55" s="106">
        <f t="shared" si="7"/>
        <v>0</v>
      </c>
      <c r="G55" s="125" t="e">
        <f t="shared" si="2"/>
        <v>#DIV/0!</v>
      </c>
      <c r="H55" s="125" t="e">
        <f t="shared" si="3"/>
        <v>#DIV/0!</v>
      </c>
    </row>
    <row r="56" spans="1:9" s="16" customFormat="1" ht="30.75" customHeight="1" hidden="1">
      <c r="A56" s="58"/>
      <c r="B56" s="59" t="s">
        <v>205</v>
      </c>
      <c r="C56" s="112" t="s">
        <v>206</v>
      </c>
      <c r="D56" s="113">
        <v>0</v>
      </c>
      <c r="E56" s="113">
        <v>0</v>
      </c>
      <c r="F56" s="113">
        <v>0</v>
      </c>
      <c r="G56" s="125" t="e">
        <f t="shared" si="2"/>
        <v>#DIV/0!</v>
      </c>
      <c r="H56" s="125" t="e">
        <f t="shared" si="3"/>
        <v>#DIV/0!</v>
      </c>
      <c r="I56" s="37"/>
    </row>
    <row r="57" spans="1:9" s="16" customFormat="1" ht="30.75" customHeight="1">
      <c r="A57" s="53" t="s">
        <v>54</v>
      </c>
      <c r="B57" s="46" t="s">
        <v>55</v>
      </c>
      <c r="C57" s="107"/>
      <c r="D57" s="103">
        <f>D58</f>
        <v>108</v>
      </c>
      <c r="E57" s="103">
        <f>E58</f>
        <v>81</v>
      </c>
      <c r="F57" s="103">
        <f>F58</f>
        <v>64.4</v>
      </c>
      <c r="G57" s="125">
        <f t="shared" si="2"/>
        <v>0.5962962962962963</v>
      </c>
      <c r="H57" s="125">
        <f t="shared" si="3"/>
        <v>0.7950617283950618</v>
      </c>
      <c r="I57" s="37"/>
    </row>
    <row r="58" spans="1:9" s="16" customFormat="1" ht="24" customHeight="1">
      <c r="A58" s="48">
        <v>1001</v>
      </c>
      <c r="B58" s="47" t="s">
        <v>162</v>
      </c>
      <c r="C58" s="105" t="s">
        <v>245</v>
      </c>
      <c r="D58" s="106">
        <v>108</v>
      </c>
      <c r="E58" s="106">
        <v>81</v>
      </c>
      <c r="F58" s="106">
        <v>64.4</v>
      </c>
      <c r="G58" s="125">
        <f t="shared" si="2"/>
        <v>0.5962962962962963</v>
      </c>
      <c r="H58" s="125">
        <f t="shared" si="3"/>
        <v>0.7950617283950618</v>
      </c>
      <c r="I58" s="37"/>
    </row>
    <row r="59" spans="1:8" ht="31.5">
      <c r="A59" s="53"/>
      <c r="B59" s="46" t="s">
        <v>93</v>
      </c>
      <c r="C59" s="107"/>
      <c r="D59" s="103">
        <f>D60</f>
        <v>927</v>
      </c>
      <c r="E59" s="103">
        <f>E60</f>
        <v>893</v>
      </c>
      <c r="F59" s="103">
        <f>F60</f>
        <v>500</v>
      </c>
      <c r="G59" s="125">
        <f t="shared" si="2"/>
        <v>0.5393743257820928</v>
      </c>
      <c r="H59" s="125">
        <f t="shared" si="3"/>
        <v>0.5599104143337066</v>
      </c>
    </row>
    <row r="60" spans="1:9" s="16" customFormat="1" ht="47.25">
      <c r="A60" s="58"/>
      <c r="B60" s="59" t="s">
        <v>94</v>
      </c>
      <c r="C60" s="112" t="s">
        <v>176</v>
      </c>
      <c r="D60" s="113">
        <v>927</v>
      </c>
      <c r="E60" s="113">
        <v>893</v>
      </c>
      <c r="F60" s="113">
        <v>500</v>
      </c>
      <c r="G60" s="125">
        <f t="shared" si="2"/>
        <v>0.5393743257820928</v>
      </c>
      <c r="H60" s="125">
        <f t="shared" si="3"/>
        <v>0.5599104143337066</v>
      </c>
      <c r="I60" s="37"/>
    </row>
    <row r="61" spans="1:8" ht="22.5" customHeight="1">
      <c r="A61" s="48"/>
      <c r="B61" s="46" t="s">
        <v>62</v>
      </c>
      <c r="C61" s="53"/>
      <c r="D61" s="103">
        <f>D31+D37+D39+D45+D51+D54+D59+D58</f>
        <v>4423</v>
      </c>
      <c r="E61" s="103">
        <f>E31+E37+E39+E45+E51+E54+E59+E58</f>
        <v>3773.1000000000004</v>
      </c>
      <c r="F61" s="103">
        <f>F31+F37+F39+F45+F51+F54+F59+F58</f>
        <v>2680.9999999999995</v>
      </c>
      <c r="G61" s="125">
        <f t="shared" si="2"/>
        <v>0.6061496721682115</v>
      </c>
      <c r="H61" s="125">
        <f t="shared" si="3"/>
        <v>0.7105563064853831</v>
      </c>
    </row>
    <row r="62" spans="1:8" ht="18.75">
      <c r="A62" s="124"/>
      <c r="B62" s="47" t="s">
        <v>77</v>
      </c>
      <c r="C62" s="105"/>
      <c r="D62" s="118">
        <f>D59</f>
        <v>927</v>
      </c>
      <c r="E62" s="118">
        <f>E59</f>
        <v>893</v>
      </c>
      <c r="F62" s="118">
        <f>F59</f>
        <v>500</v>
      </c>
      <c r="G62" s="125">
        <f t="shared" si="2"/>
        <v>0.5393743257820928</v>
      </c>
      <c r="H62" s="125">
        <f t="shared" si="3"/>
        <v>0.5599104143337066</v>
      </c>
    </row>
    <row r="65" spans="2:6" ht="18">
      <c r="B65" s="84" t="s">
        <v>426</v>
      </c>
      <c r="C65" s="6"/>
      <c r="F65" s="137">
        <v>1223</v>
      </c>
    </row>
    <row r="66" spans="2:3" ht="18">
      <c r="B66" s="84"/>
      <c r="C66" s="6"/>
    </row>
    <row r="67" spans="2:3" ht="18" hidden="1">
      <c r="B67" s="84" t="s">
        <v>78</v>
      </c>
      <c r="C67" s="6"/>
    </row>
    <row r="68" spans="2:3" ht="18" hidden="1">
      <c r="B68" s="84" t="s">
        <v>79</v>
      </c>
      <c r="C68" s="6"/>
    </row>
    <row r="69" spans="2:3" ht="18" hidden="1">
      <c r="B69" s="84"/>
      <c r="C69" s="6"/>
    </row>
    <row r="70" spans="2:3" ht="18" hidden="1">
      <c r="B70" s="84" t="s">
        <v>80</v>
      </c>
      <c r="C70" s="6"/>
    </row>
    <row r="71" spans="2:3" ht="18" hidden="1">
      <c r="B71" s="84" t="s">
        <v>81</v>
      </c>
      <c r="C71" s="6"/>
    </row>
    <row r="72" spans="2:3" ht="18" hidden="1">
      <c r="B72" s="84"/>
      <c r="C72" s="6"/>
    </row>
    <row r="73" spans="2:3" ht="18" hidden="1">
      <c r="B73" s="84" t="s">
        <v>82</v>
      </c>
      <c r="C73" s="6"/>
    </row>
    <row r="74" spans="2:3" ht="18" hidden="1">
      <c r="B74" s="84" t="s">
        <v>83</v>
      </c>
      <c r="C74" s="6"/>
    </row>
    <row r="75" spans="2:3" ht="18" hidden="1">
      <c r="B75" s="84"/>
      <c r="C75" s="6"/>
    </row>
    <row r="76" spans="2:3" ht="18" hidden="1">
      <c r="B76" s="84" t="s">
        <v>84</v>
      </c>
      <c r="C76" s="6"/>
    </row>
    <row r="77" spans="2:3" ht="18" hidden="1">
      <c r="B77" s="84" t="s">
        <v>85</v>
      </c>
      <c r="C77" s="6"/>
    </row>
    <row r="78" ht="18" hidden="1"/>
    <row r="80" spans="2:8" ht="18">
      <c r="B80" s="84" t="s">
        <v>86</v>
      </c>
      <c r="C80" s="6"/>
      <c r="F80" s="121">
        <f>F65+F26-F61</f>
        <v>353.7000000000003</v>
      </c>
      <c r="H80" s="121"/>
    </row>
    <row r="83" spans="2:3" ht="18">
      <c r="B83" s="84" t="s">
        <v>87</v>
      </c>
      <c r="C83" s="6"/>
    </row>
    <row r="84" spans="2:3" ht="18">
      <c r="B84" s="84" t="s">
        <v>88</v>
      </c>
      <c r="C84" s="6"/>
    </row>
    <row r="85" spans="2:3" ht="18">
      <c r="B85" s="84" t="s">
        <v>89</v>
      </c>
      <c r="C85" s="6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168"/>
  <sheetViews>
    <sheetView zoomScalePageLayoutView="0" workbookViewId="0" topLeftCell="A146">
      <selection activeCell="E163" sqref="E163"/>
    </sheetView>
  </sheetViews>
  <sheetFormatPr defaultColWidth="9.140625" defaultRowHeight="12.75"/>
  <cols>
    <col min="1" max="1" width="5.8515625" style="81" customWidth="1"/>
    <col min="2" max="2" width="57.7109375" style="80" customWidth="1"/>
    <col min="3" max="3" width="13.421875" style="120" customWidth="1"/>
    <col min="4" max="4" width="14.8515625" style="120" customWidth="1"/>
    <col min="5" max="5" width="14.140625" style="120" customWidth="1"/>
    <col min="6" max="6" width="12.8515625" style="153" customWidth="1"/>
    <col min="7" max="7" width="13.00390625" style="153" customWidth="1"/>
    <col min="8" max="16384" width="9.140625" style="30" customWidth="1"/>
  </cols>
  <sheetData>
    <row r="1" spans="1:7" s="32" customFormat="1" ht="60" customHeight="1">
      <c r="A1" s="171" t="s">
        <v>435</v>
      </c>
      <c r="B1" s="171"/>
      <c r="C1" s="171"/>
      <c r="D1" s="171"/>
      <c r="E1" s="171"/>
      <c r="F1" s="171"/>
      <c r="G1" s="171"/>
    </row>
    <row r="2" spans="1:7" ht="15" customHeight="1">
      <c r="A2" s="201"/>
      <c r="B2" s="165" t="s">
        <v>2</v>
      </c>
      <c r="C2" s="166" t="s">
        <v>3</v>
      </c>
      <c r="D2" s="169" t="s">
        <v>436</v>
      </c>
      <c r="E2" s="166" t="s">
        <v>4</v>
      </c>
      <c r="F2" s="169" t="s">
        <v>400</v>
      </c>
      <c r="G2" s="169" t="s">
        <v>437</v>
      </c>
    </row>
    <row r="3" spans="1:7" ht="30" customHeight="1">
      <c r="A3" s="201"/>
      <c r="B3" s="165"/>
      <c r="C3" s="166"/>
      <c r="D3" s="170"/>
      <c r="E3" s="166"/>
      <c r="F3" s="170"/>
      <c r="G3" s="170"/>
    </row>
    <row r="4" spans="1:7" ht="18.75">
      <c r="A4" s="97"/>
      <c r="B4" s="47" t="s">
        <v>76</v>
      </c>
      <c r="C4" s="49">
        <f>C5+C6+C7+C8+C9+C10+C11+C12+C13+C14+C15+C16+C17+C18+C19+C20+C21+C23</f>
        <v>263314.3</v>
      </c>
      <c r="D4" s="49">
        <f>D5+D6+D7+D8+D9+D10+D11+D12+D13+D14+D15+D16+D17+D18+D19+D20+D21+D23</f>
        <v>188877.4</v>
      </c>
      <c r="E4" s="49">
        <f>E5+E6+E7+E8+E9+E10+E11+E12+E13+E14+E15+E16+E17+E18+E19+E20+E21+E23+E24</f>
        <v>149812.30000000005</v>
      </c>
      <c r="F4" s="50">
        <f>E4/C4</f>
        <v>0.5689485910943691</v>
      </c>
      <c r="G4" s="50">
        <f>E4/D4</f>
        <v>0.7931721847081761</v>
      </c>
    </row>
    <row r="5" spans="1:7" ht="18.75">
      <c r="A5" s="97"/>
      <c r="B5" s="47" t="s">
        <v>5</v>
      </c>
      <c r="C5" s="51">
        <f>МР!D5+'МО г.Ртищево'!D5+'Кр-звезда'!D5+Макарово!D5+Октябрьский!D5+Салтыковка!D5+Урусово!D5+'Ш-Голицыно'!D5</f>
        <v>149681.8</v>
      </c>
      <c r="D5" s="51">
        <f>МР!E5+'МО г.Ртищево'!E5+'Кр-звезда'!E5+Макарово!E5+Октябрьский!E5+Салтыковка!E5+Урусово!E5+'Ш-Голицыно'!E5</f>
        <v>114020</v>
      </c>
      <c r="E5" s="51">
        <v>84000</v>
      </c>
      <c r="F5" s="50">
        <f aca="true" t="shared" si="0" ref="F5:F35">E5/C5</f>
        <v>0.5611904720547188</v>
      </c>
      <c r="G5" s="50">
        <f aca="true" t="shared" si="1" ref="G5:G35">E5/D5</f>
        <v>0.7367128573934397</v>
      </c>
    </row>
    <row r="6" spans="1:7" ht="18.75">
      <c r="A6" s="97"/>
      <c r="B6" s="47" t="s">
        <v>6</v>
      </c>
      <c r="C6" s="51">
        <v>17500</v>
      </c>
      <c r="D6" s="51">
        <v>12600</v>
      </c>
      <c r="E6" s="51">
        <v>11555.1</v>
      </c>
      <c r="F6" s="50">
        <f t="shared" si="0"/>
        <v>0.6602914285714286</v>
      </c>
      <c r="G6" s="50">
        <f t="shared" si="1"/>
        <v>0.9170714285714286</v>
      </c>
    </row>
    <row r="7" spans="1:7" ht="18.75">
      <c r="A7" s="97"/>
      <c r="B7" s="47" t="s">
        <v>7</v>
      </c>
      <c r="C7" s="51">
        <f>МР!D7+'МО г.Ртищево'!D7+'Кр-звезда'!D7+Макарово!D7+Октябрьский!D7+Салтыковка!D7+Урусово!D7+'Ш-Голицыно'!D7</f>
        <v>13622.4</v>
      </c>
      <c r="D7" s="51">
        <f>МР!E7+'МО г.Ртищево'!E7+'Кр-звезда'!E7+Макарово!E7+Октябрьский!E7+Салтыковка!E7+Урусово!E7+'Ш-Голицыно'!E7</f>
        <v>10744.4</v>
      </c>
      <c r="E7" s="51">
        <v>13861.2</v>
      </c>
      <c r="F7" s="50">
        <f t="shared" si="0"/>
        <v>1.0175299506694857</v>
      </c>
      <c r="G7" s="50">
        <f t="shared" si="1"/>
        <v>1.2900859982874802</v>
      </c>
    </row>
    <row r="8" spans="1:7" ht="18.75">
      <c r="A8" s="97"/>
      <c r="B8" s="47" t="s">
        <v>220</v>
      </c>
      <c r="C8" s="51">
        <v>25778.6</v>
      </c>
      <c r="D8" s="51">
        <v>18820</v>
      </c>
      <c r="E8" s="51">
        <v>14573.3</v>
      </c>
      <c r="F8" s="50">
        <f t="shared" si="0"/>
        <v>0.5653255025486256</v>
      </c>
      <c r="G8" s="50">
        <f t="shared" si="1"/>
        <v>0.7743517534537725</v>
      </c>
    </row>
    <row r="9" spans="1:7" ht="18.75">
      <c r="A9" s="97"/>
      <c r="B9" s="47" t="s">
        <v>8</v>
      </c>
      <c r="C9" s="51">
        <f>'МО г.Ртищево'!D8+'Кр-звезда'!D8+Макарово!D8+Октябрьский!D8+Салтыковка!D8+Урусово!D8+'Ш-Голицыно'!D8</f>
        <v>9184</v>
      </c>
      <c r="D9" s="51">
        <f>'МО г.Ртищево'!E8+'Кр-звезда'!E8+Макарово!E8+Октябрьский!E8+Салтыковка!E8+Урусово!E8+'Ш-Голицыно'!E8</f>
        <v>2635</v>
      </c>
      <c r="E9" s="51">
        <v>1359.2</v>
      </c>
      <c r="F9" s="50">
        <f t="shared" si="0"/>
        <v>0.14799651567944253</v>
      </c>
      <c r="G9" s="50">
        <f t="shared" si="1"/>
        <v>0.5158254269449716</v>
      </c>
    </row>
    <row r="10" spans="1:7" ht="18.75">
      <c r="A10" s="97"/>
      <c r="B10" s="47" t="s">
        <v>9</v>
      </c>
      <c r="C10" s="51">
        <v>27508.3</v>
      </c>
      <c r="D10" s="51">
        <v>14437.3</v>
      </c>
      <c r="E10" s="51">
        <v>9616.8</v>
      </c>
      <c r="F10" s="50">
        <f t="shared" si="0"/>
        <v>0.3495963036610768</v>
      </c>
      <c r="G10" s="50">
        <f t="shared" si="1"/>
        <v>0.6661079287678444</v>
      </c>
    </row>
    <row r="11" spans="1:7" ht="18.75">
      <c r="A11" s="97"/>
      <c r="B11" s="47" t="s">
        <v>100</v>
      </c>
      <c r="C11" s="51">
        <v>3188</v>
      </c>
      <c r="D11" s="51">
        <f>МР!E11+'МО г.Ртищево'!E10+'Кр-звезда'!E10+Макарово!E10+Октябрьский!E10+Салтыковка!E10+Урусово!E10+'Ш-Голицыно'!E10</f>
        <v>2070</v>
      </c>
      <c r="E11" s="51">
        <v>1852.1</v>
      </c>
      <c r="F11" s="50">
        <f t="shared" si="0"/>
        <v>0.5809598494353827</v>
      </c>
      <c r="G11" s="50">
        <f t="shared" si="1"/>
        <v>0.8947342995169082</v>
      </c>
    </row>
    <row r="12" spans="1:7" ht="18.75">
      <c r="A12" s="97"/>
      <c r="B12" s="47" t="s">
        <v>359</v>
      </c>
      <c r="C12" s="51">
        <v>64</v>
      </c>
      <c r="D12" s="51">
        <v>64</v>
      </c>
      <c r="E12" s="51">
        <v>52.6</v>
      </c>
      <c r="F12" s="50">
        <f t="shared" si="0"/>
        <v>0.821875</v>
      </c>
      <c r="G12" s="50">
        <f t="shared" si="1"/>
        <v>0.821875</v>
      </c>
    </row>
    <row r="13" spans="1:7" ht="18.75">
      <c r="A13" s="97"/>
      <c r="B13" s="47" t="s">
        <v>11</v>
      </c>
      <c r="C13" s="51">
        <f>МР!D13+'МО г.Ртищево'!D12+'Кр-звезда'!D12+Макарово!D12+Октябрьский!D12+Салтыковка!D12+Урусово!D12+'Ш-Голицыно'!D12</f>
        <v>6000</v>
      </c>
      <c r="D13" s="51">
        <f>МР!E13+'МО г.Ртищево'!E12+'Кр-звезда'!E12+Макарово!E12+Октябрьский!E12+Салтыковка!E12+Урусово!E12+'Ш-Голицыно'!E12</f>
        <v>4100</v>
      </c>
      <c r="E13" s="51">
        <v>3609</v>
      </c>
      <c r="F13" s="50">
        <f t="shared" si="0"/>
        <v>0.6015</v>
      </c>
      <c r="G13" s="50">
        <f t="shared" si="1"/>
        <v>0.8802439024390244</v>
      </c>
    </row>
    <row r="14" spans="1:7" ht="18.75">
      <c r="A14" s="97"/>
      <c r="B14" s="47" t="s">
        <v>12</v>
      </c>
      <c r="C14" s="51">
        <f>МР!D14+'МО г.Ртищево'!D13+'Кр-звезда'!D13+Макарово!D13+Октябрьский!D13+Салтыковка!D13+Урусово!D13+'Ш-Голицыно'!D13</f>
        <v>2000</v>
      </c>
      <c r="D14" s="51">
        <f>МР!E14+'МО г.Ртищево'!E13+'Кр-звезда'!E13+Макарово!E13+Октябрьский!E13+Салтыковка!E13+Урусово!E13+'Ш-Голицыно'!E13</f>
        <v>1300</v>
      </c>
      <c r="E14" s="51">
        <v>1606.4</v>
      </c>
      <c r="F14" s="50">
        <f t="shared" si="0"/>
        <v>0.8032</v>
      </c>
      <c r="G14" s="50">
        <f t="shared" si="1"/>
        <v>1.2356923076923079</v>
      </c>
    </row>
    <row r="15" spans="1:7" ht="18.75">
      <c r="A15" s="97"/>
      <c r="B15" s="47" t="s">
        <v>13</v>
      </c>
      <c r="C15" s="51">
        <v>27.9</v>
      </c>
      <c r="D15" s="51">
        <v>27.9</v>
      </c>
      <c r="E15" s="51">
        <f>'МО г.Ртищево'!F14</f>
        <v>27.9</v>
      </c>
      <c r="F15" s="50">
        <f t="shared" si="0"/>
        <v>1</v>
      </c>
      <c r="G15" s="50">
        <f t="shared" si="1"/>
        <v>1</v>
      </c>
    </row>
    <row r="16" spans="1:7" ht="18.75">
      <c r="A16" s="97"/>
      <c r="B16" s="47" t="s">
        <v>14</v>
      </c>
      <c r="C16" s="51">
        <f>'МО г.Ртищево'!D15</f>
        <v>320</v>
      </c>
      <c r="D16" s="51">
        <f>'МО г.Ртищево'!E15</f>
        <v>225</v>
      </c>
      <c r="E16" s="51">
        <v>194.7</v>
      </c>
      <c r="F16" s="50">
        <f t="shared" si="0"/>
        <v>0.6084375</v>
      </c>
      <c r="G16" s="50">
        <f t="shared" si="1"/>
        <v>0.8653333333333333</v>
      </c>
    </row>
    <row r="17" spans="1:7" ht="18.75">
      <c r="A17" s="97"/>
      <c r="B17" s="47" t="s">
        <v>15</v>
      </c>
      <c r="C17" s="51">
        <f>МР!D17</f>
        <v>716.7</v>
      </c>
      <c r="D17" s="51">
        <f>МР!E17</f>
        <v>600</v>
      </c>
      <c r="E17" s="51">
        <v>580.4</v>
      </c>
      <c r="F17" s="50">
        <f t="shared" si="0"/>
        <v>0.8098227989395841</v>
      </c>
      <c r="G17" s="50">
        <f t="shared" si="1"/>
        <v>0.9673333333333333</v>
      </c>
    </row>
    <row r="18" spans="1:7" ht="18.75" hidden="1">
      <c r="A18" s="97"/>
      <c r="B18" s="47" t="s">
        <v>16</v>
      </c>
      <c r="C18" s="51"/>
      <c r="D18" s="51"/>
      <c r="E18" s="51"/>
      <c r="F18" s="50" t="e">
        <f t="shared" si="0"/>
        <v>#DIV/0!</v>
      </c>
      <c r="G18" s="50" t="e">
        <f t="shared" si="1"/>
        <v>#DIV/0!</v>
      </c>
    </row>
    <row r="19" spans="1:7" ht="18.75">
      <c r="A19" s="97"/>
      <c r="B19" s="47" t="s">
        <v>17</v>
      </c>
      <c r="C19" s="51">
        <v>180</v>
      </c>
      <c r="D19" s="51">
        <v>180</v>
      </c>
      <c r="E19" s="51">
        <v>194.2</v>
      </c>
      <c r="F19" s="50">
        <f t="shared" si="0"/>
        <v>1.0788888888888888</v>
      </c>
      <c r="G19" s="50">
        <f t="shared" si="1"/>
        <v>1.0788888888888888</v>
      </c>
    </row>
    <row r="20" spans="1:7" ht="18.75">
      <c r="A20" s="97"/>
      <c r="B20" s="47" t="s">
        <v>240</v>
      </c>
      <c r="C20" s="51">
        <v>4872.1</v>
      </c>
      <c r="D20" s="51">
        <v>4797.1</v>
      </c>
      <c r="E20" s="51">
        <v>4747.5</v>
      </c>
      <c r="F20" s="50">
        <f t="shared" si="0"/>
        <v>0.974425812278073</v>
      </c>
      <c r="G20" s="50">
        <f t="shared" si="1"/>
        <v>0.9896604198369847</v>
      </c>
    </row>
    <row r="21" spans="1:7" ht="18.75">
      <c r="A21" s="97"/>
      <c r="B21" s="47" t="s">
        <v>19</v>
      </c>
      <c r="C21" s="51">
        <v>2670.5</v>
      </c>
      <c r="D21" s="51">
        <v>2256.7</v>
      </c>
      <c r="E21" s="51">
        <v>1964.2</v>
      </c>
      <c r="F21" s="50">
        <f t="shared" si="0"/>
        <v>0.7355176933158585</v>
      </c>
      <c r="G21" s="50">
        <f t="shared" si="1"/>
        <v>0.8703859618026323</v>
      </c>
    </row>
    <row r="22" spans="1:7" ht="18.75">
      <c r="A22" s="97"/>
      <c r="B22" s="47" t="s">
        <v>20</v>
      </c>
      <c r="C22" s="51">
        <v>1339.5</v>
      </c>
      <c r="D22" s="51">
        <v>1150.5</v>
      </c>
      <c r="E22" s="51">
        <v>765.7</v>
      </c>
      <c r="F22" s="50">
        <f t="shared" si="0"/>
        <v>0.5716312056737589</v>
      </c>
      <c r="G22" s="50">
        <f t="shared" si="1"/>
        <v>0.6655367231638418</v>
      </c>
    </row>
    <row r="23" spans="1:7" ht="18.75">
      <c r="A23" s="97"/>
      <c r="B23" s="47" t="s">
        <v>21</v>
      </c>
      <c r="C23" s="51">
        <f>МР!D23+'МО г.Ртищево'!D20+'Кр-звезда'!D19+Макарово!D20+Октябрьский!D19+Салтыковка!D19+Урусово!D19+'Ш-Голицыно'!D19</f>
        <v>0</v>
      </c>
      <c r="D23" s="51">
        <f>МР!E23+'МО г.Ртищево'!E20+'Кр-звезда'!E19+Макарово!E20+Октябрьский!E19+Салтыковка!E19+Урусово!E19+'Ш-Голицыно'!E19</f>
        <v>0</v>
      </c>
      <c r="E23" s="51">
        <f>МР!F23+'МО г.Ртищево'!F20+'Кр-звезда'!F19+Макарово!F20+Октябрьский!F19+Салтыковка!F19+Урусово!F19+'Ш-Голицыно'!F19</f>
        <v>3.7</v>
      </c>
      <c r="F23" s="50">
        <v>0</v>
      </c>
      <c r="G23" s="50">
        <v>0</v>
      </c>
    </row>
    <row r="24" spans="1:7" ht="18" customHeight="1">
      <c r="A24" s="97"/>
      <c r="B24" s="47" t="s">
        <v>442</v>
      </c>
      <c r="C24" s="51">
        <v>0</v>
      </c>
      <c r="D24" s="51">
        <v>0</v>
      </c>
      <c r="E24" s="51">
        <v>14</v>
      </c>
      <c r="F24" s="50">
        <v>0</v>
      </c>
      <c r="G24" s="50">
        <v>0</v>
      </c>
    </row>
    <row r="25" spans="1:12" ht="18.75">
      <c r="A25" s="97"/>
      <c r="B25" s="46" t="s">
        <v>75</v>
      </c>
      <c r="C25" s="51">
        <f>C26+C27+C29+C30+C32+C31</f>
        <v>514401.40000000014</v>
      </c>
      <c r="D25" s="51">
        <f>D26+D27+D29+D30+D32+D31</f>
        <v>383314.5000000001</v>
      </c>
      <c r="E25" s="51">
        <f>E26+E27+E29+E30+E32+E31</f>
        <v>292480.6</v>
      </c>
      <c r="F25" s="50">
        <f t="shared" si="0"/>
        <v>0.5685843778807754</v>
      </c>
      <c r="G25" s="50">
        <f t="shared" si="1"/>
        <v>0.7630303575784373</v>
      </c>
      <c r="I25" s="43"/>
      <c r="J25" s="43"/>
      <c r="K25" s="43"/>
      <c r="L25" s="43"/>
    </row>
    <row r="26" spans="1:12" ht="21" customHeight="1">
      <c r="A26" s="97"/>
      <c r="B26" s="47" t="s">
        <v>23</v>
      </c>
      <c r="C26" s="51">
        <f>МР!D26+'МО г.Ртищево'!D22+'Кр-звезда'!D21+Макарово!D22+Октябрьский!D21+Салтыковка!D21+Урусово!D21+'Ш-Голицыно'!D21</f>
        <v>118366.6</v>
      </c>
      <c r="D26" s="51">
        <f>МР!E26+'МО г.Ртищево'!E22+'Кр-звезда'!E21+Макарово!E22+Октябрьский!E21+Салтыковка!E21+Урусово!E21+'Ш-Голицыно'!E21</f>
        <v>88748.49999999999</v>
      </c>
      <c r="E26" s="51">
        <f>МР!F26+'МО г.Ртищево'!F22+'Кр-звезда'!F21+Макарово!F22+Октябрьский!F21+Салтыковка!F21+Урусово!F21+'Ш-Голицыно'!F21</f>
        <v>68924</v>
      </c>
      <c r="F26" s="50">
        <f t="shared" si="0"/>
        <v>0.5822926399845902</v>
      </c>
      <c r="G26" s="50">
        <f t="shared" si="1"/>
        <v>0.7766215767027049</v>
      </c>
      <c r="I26" s="43"/>
      <c r="J26" s="44"/>
      <c r="K26" s="43"/>
      <c r="L26" s="43"/>
    </row>
    <row r="27" spans="1:12" ht="23.25" customHeight="1">
      <c r="A27" s="97"/>
      <c r="B27" s="47" t="s">
        <v>24</v>
      </c>
      <c r="C27" s="51">
        <f>МР!D27+'Кр-звезда'!D23+Макарово!D23+Октябрьский!D22+Салтыковка!D22+Урусово!D22+'Ш-Голицыно'!D22</f>
        <v>352816.80000000016</v>
      </c>
      <c r="D27" s="51">
        <f>МР!E27+'Кр-звезда'!E23+Макарово!E23+Октябрьский!E22+Салтыковка!E22+Урусово!E22+'Ш-Голицыно'!E22</f>
        <v>264617.5000000001</v>
      </c>
      <c r="E27" s="51">
        <f>МР!F27+'Кр-звезда'!F23+Макарово!F23+Октябрьский!F22+Салтыковка!F22+Урусово!F22+'Ш-Голицыно'!F22</f>
        <v>207761.8</v>
      </c>
      <c r="F27" s="50">
        <f t="shared" si="0"/>
        <v>0.5888659496940052</v>
      </c>
      <c r="G27" s="50">
        <f t="shared" si="1"/>
        <v>0.7851400606535845</v>
      </c>
      <c r="I27" s="43"/>
      <c r="J27" s="43"/>
      <c r="K27" s="44"/>
      <c r="L27" s="43"/>
    </row>
    <row r="28" spans="1:12" ht="23.25" customHeight="1">
      <c r="A28" s="97"/>
      <c r="B28" s="47" t="s">
        <v>147</v>
      </c>
      <c r="C28" s="51">
        <f>'Кр-звезда'!D23+Макарово!D23+Октябрьский!D22+Салтыковка!D22+Урусово!D22+'Ш-Голицыно'!D22</f>
        <v>923.4</v>
      </c>
      <c r="D28" s="51">
        <f>'Кр-звезда'!E23+Макарово!E23+Октябрьский!E22+Салтыковка!E22+Урусово!E22+'Ш-Голицыно'!E22</f>
        <v>683.0999999999999</v>
      </c>
      <c r="E28" s="51">
        <f>'Кр-звезда'!F23+Макарово!F23+Октябрьский!F22+Салтыковка!F22+Урусово!F22+'Ш-Голицыно'!F22</f>
        <v>459.9</v>
      </c>
      <c r="F28" s="50">
        <f t="shared" si="0"/>
        <v>0.4980506822612086</v>
      </c>
      <c r="G28" s="50">
        <f t="shared" si="1"/>
        <v>0.6732542819499342</v>
      </c>
      <c r="I28" s="43"/>
      <c r="J28" s="43"/>
      <c r="K28" s="43"/>
      <c r="L28" s="43"/>
    </row>
    <row r="29" spans="1:7" ht="22.5" customHeight="1">
      <c r="A29" s="97"/>
      <c r="B29" s="47" t="s">
        <v>25</v>
      </c>
      <c r="C29" s="51">
        <f>МР!D28+'МО г.Ртищево'!D23+'МО г.Ртищево'!D24</f>
        <v>34287</v>
      </c>
      <c r="D29" s="51">
        <f>МР!E28+'МО г.Ртищево'!E23+'МО г.Ртищево'!E24</f>
        <v>22609.7</v>
      </c>
      <c r="E29" s="51">
        <f>МР!F28+'МО г.Ртищево'!F23+'МО г.Ртищево'!F24</f>
        <v>10532.6</v>
      </c>
      <c r="F29" s="50">
        <f t="shared" si="0"/>
        <v>0.3071893137340683</v>
      </c>
      <c r="G29" s="50">
        <f t="shared" si="1"/>
        <v>0.4658443057625709</v>
      </c>
    </row>
    <row r="30" spans="1:7" ht="22.5" customHeight="1">
      <c r="A30" s="97"/>
      <c r="B30" s="47" t="s">
        <v>61</v>
      </c>
      <c r="C30" s="51">
        <f>МР!D30+'МО г.Ртищево'!D25+'Кр-звезда'!D22+Макарово!D24+Октябрьский!D23+Салтыковка!D23+Урусово!D23+'Ш-Голицыно'!D23</f>
        <v>6668.8</v>
      </c>
      <c r="D30" s="51">
        <f>МР!E30+'МО г.Ртищево'!E25+'Кр-звезда'!E22+Макарово!E24+Октябрьский!E23+Салтыковка!E23+Урусово!E23+'Ш-Голицыно'!E23</f>
        <v>5076.6</v>
      </c>
      <c r="E30" s="51">
        <f>МР!F30+'МО г.Ртищево'!F25+'Кр-звезда'!F22+Макарово!F24+Октябрьский!F23+Салтыковка!F23+Урусово!F23+'Ш-Голицыно'!F23</f>
        <v>3000</v>
      </c>
      <c r="F30" s="50">
        <f t="shared" si="0"/>
        <v>0.4498560460652591</v>
      </c>
      <c r="G30" s="50">
        <f t="shared" si="1"/>
        <v>0.590946696607966</v>
      </c>
    </row>
    <row r="31" spans="1:7" ht="63">
      <c r="A31" s="97"/>
      <c r="B31" s="54" t="s">
        <v>423</v>
      </c>
      <c r="C31" s="51">
        <f>МР!D31</f>
        <v>2517.3</v>
      </c>
      <c r="D31" s="51">
        <f>МР!E31</f>
        <v>2517.3</v>
      </c>
      <c r="E31" s="51">
        <f>МР!F31</f>
        <v>2517.3</v>
      </c>
      <c r="F31" s="50">
        <f t="shared" si="0"/>
        <v>1</v>
      </c>
      <c r="G31" s="50">
        <f t="shared" si="1"/>
        <v>1</v>
      </c>
    </row>
    <row r="32" spans="1:7" ht="33" customHeight="1" thickBot="1">
      <c r="A32" s="97"/>
      <c r="B32" s="139" t="s">
        <v>142</v>
      </c>
      <c r="C32" s="51">
        <f>МР!D32+'Кр-звезда'!D25+Макарово!D26+Октябрьский!D25+Салтыковка!D25+Урусово!D24+'Ш-Голицыно'!D24</f>
        <v>-255.1</v>
      </c>
      <c r="D32" s="51">
        <f>МР!E32+'Кр-звезда'!E25+Макарово!E26+Октябрьский!E25+Салтыковка!E25+Урусово!E24+'Ш-Голицыно'!E24</f>
        <v>-255.1</v>
      </c>
      <c r="E32" s="51">
        <f>МР!F32+'Кр-звезда'!F25+Макарово!F26+Октябрьский!F25+Салтыковка!F25+Урусово!F24+'Ш-Голицыно'!F24</f>
        <v>-255.1</v>
      </c>
      <c r="F32" s="50">
        <f t="shared" si="0"/>
        <v>1</v>
      </c>
      <c r="G32" s="50">
        <f t="shared" si="1"/>
        <v>1</v>
      </c>
    </row>
    <row r="33" spans="1:7" ht="18.75">
      <c r="A33" s="97"/>
      <c r="B33" s="47" t="s">
        <v>27</v>
      </c>
      <c r="C33" s="51">
        <f>C4+C25</f>
        <v>777715.7000000002</v>
      </c>
      <c r="D33" s="51">
        <f>МР!E33</f>
        <v>510163.9</v>
      </c>
      <c r="E33" s="51">
        <f>E4+E25</f>
        <v>442292.9</v>
      </c>
      <c r="F33" s="50">
        <f t="shared" si="0"/>
        <v>0.5687076909981371</v>
      </c>
      <c r="G33" s="50">
        <f t="shared" si="1"/>
        <v>0.8669623624878201</v>
      </c>
    </row>
    <row r="34" spans="1:7" ht="18.75">
      <c r="A34" s="97"/>
      <c r="B34" s="59" t="s">
        <v>214</v>
      </c>
      <c r="C34" s="51">
        <v>9033.9</v>
      </c>
      <c r="D34" s="51">
        <v>8915.6</v>
      </c>
      <c r="E34" s="51">
        <v>4309</v>
      </c>
      <c r="F34" s="50">
        <f t="shared" si="0"/>
        <v>0.47698114878402464</v>
      </c>
      <c r="G34" s="50">
        <f t="shared" si="1"/>
        <v>0.48331015299026425</v>
      </c>
    </row>
    <row r="35" spans="1:7" ht="18.75">
      <c r="A35" s="97"/>
      <c r="B35" s="140" t="s">
        <v>215</v>
      </c>
      <c r="C35" s="51">
        <f>C33-C34</f>
        <v>768681.8000000002</v>
      </c>
      <c r="D35" s="51">
        <f>D33-D34</f>
        <v>501248.30000000005</v>
      </c>
      <c r="E35" s="51">
        <f>E33-E34</f>
        <v>437983.9</v>
      </c>
      <c r="F35" s="50">
        <f t="shared" si="0"/>
        <v>0.569785703264992</v>
      </c>
      <c r="G35" s="50">
        <f t="shared" si="1"/>
        <v>0.8737863051106607</v>
      </c>
    </row>
    <row r="36" spans="1:7" ht="18.75" hidden="1">
      <c r="A36" s="97"/>
      <c r="B36" s="47" t="s">
        <v>101</v>
      </c>
      <c r="C36" s="106">
        <f>C4</f>
        <v>263314.3</v>
      </c>
      <c r="D36" s="106">
        <f>D4</f>
        <v>188877.4</v>
      </c>
      <c r="E36" s="106">
        <f>E4</f>
        <v>149812.30000000005</v>
      </c>
      <c r="F36" s="138">
        <f>E36/C36</f>
        <v>0.5689485910943691</v>
      </c>
      <c r="G36" s="138">
        <f>E36/D36</f>
        <v>0.7931721847081761</v>
      </c>
    </row>
    <row r="37" spans="1:7" ht="12.75">
      <c r="A37" s="200"/>
      <c r="B37" s="180"/>
      <c r="C37" s="180"/>
      <c r="D37" s="180"/>
      <c r="E37" s="180"/>
      <c r="F37" s="180"/>
      <c r="G37" s="181"/>
    </row>
    <row r="38" spans="1:7" ht="15" customHeight="1">
      <c r="A38" s="192" t="s">
        <v>146</v>
      </c>
      <c r="B38" s="165" t="s">
        <v>28</v>
      </c>
      <c r="C38" s="166" t="s">
        <v>3</v>
      </c>
      <c r="D38" s="169" t="s">
        <v>436</v>
      </c>
      <c r="E38" s="166" t="s">
        <v>4</v>
      </c>
      <c r="F38" s="169" t="s">
        <v>400</v>
      </c>
      <c r="G38" s="169" t="s">
        <v>437</v>
      </c>
    </row>
    <row r="39" spans="1:7" ht="24.75" customHeight="1">
      <c r="A39" s="192"/>
      <c r="B39" s="165"/>
      <c r="C39" s="166"/>
      <c r="D39" s="170"/>
      <c r="E39" s="166"/>
      <c r="F39" s="170"/>
      <c r="G39" s="170"/>
    </row>
    <row r="40" spans="1:7" ht="21" customHeight="1">
      <c r="A40" s="53" t="s">
        <v>63</v>
      </c>
      <c r="B40" s="46" t="s">
        <v>29</v>
      </c>
      <c r="C40" s="123">
        <f>C42+C43+C45+C47+C48+C46+C44+C41</f>
        <v>69062.20000000001</v>
      </c>
      <c r="D40" s="123">
        <f>D42+D43+D45+D47+D48+D46+D44+D41</f>
        <v>55070.799999999996</v>
      </c>
      <c r="E40" s="123">
        <f>E42+E43+E45+E47+E48+E46+E44+E41</f>
        <v>37134.5</v>
      </c>
      <c r="F40" s="50">
        <f>E40/C40</f>
        <v>0.5376964533420596</v>
      </c>
      <c r="G40" s="50">
        <f>E40/D40</f>
        <v>0.6743047132055464</v>
      </c>
    </row>
    <row r="41" spans="1:7" ht="17.25" customHeight="1">
      <c r="A41" s="53" t="s">
        <v>64</v>
      </c>
      <c r="B41" s="141" t="s">
        <v>349</v>
      </c>
      <c r="C41" s="123">
        <f>МР!D39</f>
        <v>1755</v>
      </c>
      <c r="D41" s="123">
        <f>МР!E39</f>
        <v>1328.1</v>
      </c>
      <c r="E41" s="123">
        <f>МР!F39</f>
        <v>703.5</v>
      </c>
      <c r="F41" s="50">
        <f aca="true" t="shared" si="2" ref="F41:F104">E41/C41</f>
        <v>0.4008547008547009</v>
      </c>
      <c r="G41" s="50">
        <f aca="true" t="shared" si="3" ref="G41:G104">E41/D41</f>
        <v>0.5297040885475491</v>
      </c>
    </row>
    <row r="42" spans="1:7" s="33" customFormat="1" ht="31.5">
      <c r="A42" s="95" t="s">
        <v>65</v>
      </c>
      <c r="B42" s="141" t="s">
        <v>30</v>
      </c>
      <c r="C42" s="142">
        <f>'МО г.Ртищево'!D35</f>
        <v>979</v>
      </c>
      <c r="D42" s="142">
        <f>'МО г.Ртищево'!E35</f>
        <v>840.5</v>
      </c>
      <c r="E42" s="142">
        <f>'МО г.Ртищево'!F35</f>
        <v>717.6</v>
      </c>
      <c r="F42" s="50">
        <f t="shared" si="2"/>
        <v>0.7329928498467825</v>
      </c>
      <c r="G42" s="50">
        <f t="shared" si="3"/>
        <v>0.8537775133848899</v>
      </c>
    </row>
    <row r="43" spans="1:7" s="33" customFormat="1" ht="31.5">
      <c r="A43" s="95" t="s">
        <v>66</v>
      </c>
      <c r="B43" s="141" t="s">
        <v>391</v>
      </c>
      <c r="C43" s="142">
        <f>МР!D40+'Кр-звезда'!D33+Макарово!D33+Октябрьский!D32+Салтыковка!D32+Урусово!D32+'Ш-Голицыно'!D32</f>
        <v>39419.9</v>
      </c>
      <c r="D43" s="142">
        <f>МР!E40+'Кр-звезда'!E33+Макарово!E33+Октябрьский!E32+Салтыковка!E32+Урусово!E32+'Ш-Голицыно'!E32</f>
        <v>31572.899999999998</v>
      </c>
      <c r="E43" s="142">
        <f>МР!F40+'Кр-звезда'!F33+Макарово!F33+Октябрьский!F32+Салтыковка!F32+Урусово!F32+'Ш-Голицыно'!F32</f>
        <v>20946.200000000004</v>
      </c>
      <c r="F43" s="50">
        <f t="shared" si="2"/>
        <v>0.5313610638281681</v>
      </c>
      <c r="G43" s="50">
        <f t="shared" si="3"/>
        <v>0.6634233789103948</v>
      </c>
    </row>
    <row r="44" spans="1:7" s="33" customFormat="1" ht="31.5">
      <c r="A44" s="95" t="s">
        <v>235</v>
      </c>
      <c r="B44" s="141" t="s">
        <v>237</v>
      </c>
      <c r="C44" s="142">
        <f>МР!D42</f>
        <v>17.1</v>
      </c>
      <c r="D44" s="142">
        <f>МР!E42</f>
        <v>17.1</v>
      </c>
      <c r="E44" s="142">
        <f>МР!F42</f>
        <v>0</v>
      </c>
      <c r="F44" s="50">
        <f t="shared" si="2"/>
        <v>0</v>
      </c>
      <c r="G44" s="50">
        <f t="shared" si="3"/>
        <v>0</v>
      </c>
    </row>
    <row r="45" spans="1:7" s="33" customFormat="1" ht="31.5">
      <c r="A45" s="95" t="s">
        <v>67</v>
      </c>
      <c r="B45" s="141" t="s">
        <v>392</v>
      </c>
      <c r="C45" s="142">
        <f>МР!D43</f>
        <v>6811.3</v>
      </c>
      <c r="D45" s="142">
        <f>МР!E43</f>
        <v>5055.7</v>
      </c>
      <c r="E45" s="142">
        <f>МР!F43</f>
        <v>3952.4</v>
      </c>
      <c r="F45" s="50">
        <f t="shared" si="2"/>
        <v>0.5802710202164051</v>
      </c>
      <c r="G45" s="50">
        <f t="shared" si="3"/>
        <v>0.781771070277113</v>
      </c>
    </row>
    <row r="46" spans="1:7" ht="31.5">
      <c r="A46" s="95" t="s">
        <v>182</v>
      </c>
      <c r="B46" s="141" t="s">
        <v>183</v>
      </c>
      <c r="C46" s="143">
        <f>'МО г.Ртищево'!D36+Октябрьский!D33</f>
        <v>280</v>
      </c>
      <c r="D46" s="143">
        <f>'МО г.Ртищево'!E36+Октябрьский!E33</f>
        <v>280</v>
      </c>
      <c r="E46" s="143">
        <f>'МО г.Ртищево'!F36+Октябрьский!F33</f>
        <v>252.7</v>
      </c>
      <c r="F46" s="50">
        <f t="shared" si="2"/>
        <v>0.9025</v>
      </c>
      <c r="G46" s="50">
        <f t="shared" si="3"/>
        <v>0.9025</v>
      </c>
    </row>
    <row r="47" spans="1:7" s="33" customFormat="1" ht="31.5">
      <c r="A47" s="95" t="s">
        <v>68</v>
      </c>
      <c r="B47" s="141" t="s">
        <v>32</v>
      </c>
      <c r="C47" s="142">
        <f>МР!D45+'МО г.Ртищево'!D38+'Кр-звезда'!D34+Макарово!D34+Октябрьский!D34+Салтыковка!D33+Урусово!D33+'Ш-Голицыно'!D33</f>
        <v>610</v>
      </c>
      <c r="D47" s="142">
        <f>МР!E45+'МО г.Ртищево'!E38+'Кр-звезда'!E34+Макарово!E34+Октябрьский!E34+Салтыковка!E33+Урусово!E33+'Ш-Голицыно'!E33</f>
        <v>449.5</v>
      </c>
      <c r="E47" s="142">
        <f>МР!F45+'МО г.Ртищево'!F38+'Кр-звезда'!F34+Макарово!F34+Октябрьский!F34+Салтыковка!F33+Урусово!F33+'Ш-Голицыно'!F33</f>
        <v>0</v>
      </c>
      <c r="F47" s="50">
        <f t="shared" si="2"/>
        <v>0</v>
      </c>
      <c r="G47" s="50">
        <f t="shared" si="3"/>
        <v>0</v>
      </c>
    </row>
    <row r="48" spans="1:7" s="33" customFormat="1" ht="31.5">
      <c r="A48" s="95" t="s">
        <v>120</v>
      </c>
      <c r="B48" s="141" t="s">
        <v>33</v>
      </c>
      <c r="C48" s="142">
        <f>C49++C50+C51+C52+C53+C54+C55+C56+C57</f>
        <v>19189.9</v>
      </c>
      <c r="D48" s="142">
        <f>D49++D50+D51+D52+D53+D54+D55+D56+D57</f>
        <v>15527.000000000002</v>
      </c>
      <c r="E48" s="142">
        <f>E49++E50+E51+E52+E53+E54+E55+E56+E57</f>
        <v>10562.1</v>
      </c>
      <c r="F48" s="50">
        <f t="shared" si="2"/>
        <v>0.5503989077587689</v>
      </c>
      <c r="G48" s="50">
        <f t="shared" si="3"/>
        <v>0.6802408707412894</v>
      </c>
    </row>
    <row r="49" spans="1:7" ht="18.75">
      <c r="A49" s="48"/>
      <c r="B49" s="47" t="s">
        <v>140</v>
      </c>
      <c r="C49" s="143">
        <f>МР!D47+'МО г.Ртищево'!D40</f>
        <v>10293.800000000001</v>
      </c>
      <c r="D49" s="143">
        <f>МР!E47+'МО г.Ртищево'!E40</f>
        <v>8164.400000000001</v>
      </c>
      <c r="E49" s="143">
        <f>МР!F47+'МО г.Ртищево'!F40</f>
        <v>6499</v>
      </c>
      <c r="F49" s="50">
        <f t="shared" si="2"/>
        <v>0.6313509102566592</v>
      </c>
      <c r="G49" s="50">
        <f t="shared" si="3"/>
        <v>0.7960168536573415</v>
      </c>
    </row>
    <row r="50" spans="1:7" ht="18.75">
      <c r="A50" s="48"/>
      <c r="B50" s="47" t="s">
        <v>34</v>
      </c>
      <c r="C50" s="143">
        <f>'Кр-звезда'!D36+Макарово!D36+Октябрьский!D38+Салтыковка!D35+Урусово!D35+'Ш-Голицыно'!D35+МР!D48+'МО г.Ртищево'!D43</f>
        <v>172.9</v>
      </c>
      <c r="D50" s="143">
        <f>'Кр-звезда'!E36+Макарово!E36+Октябрьский!E38+Салтыковка!E35+Урусово!E35+'Ш-Голицыно'!E35+МР!E48+'МО г.Ртищево'!E43</f>
        <v>159.5</v>
      </c>
      <c r="E50" s="143">
        <f>'Кр-звезда'!F36+Макарово!F36+Октябрьский!F38+Салтыковка!F35+Урусово!F35+'Ш-Голицыно'!F35+МР!F48+'МО г.Ртищево'!F43</f>
        <v>151.7</v>
      </c>
      <c r="F50" s="50">
        <f t="shared" si="2"/>
        <v>0.8773857721226141</v>
      </c>
      <c r="G50" s="50">
        <f t="shared" si="3"/>
        <v>0.9510971786833855</v>
      </c>
    </row>
    <row r="51" spans="1:7" ht="18.75">
      <c r="A51" s="48"/>
      <c r="B51" s="47" t="s">
        <v>351</v>
      </c>
      <c r="C51" s="143">
        <f>МР!D50+'МО г.Ртищево'!D42</f>
        <v>4597.599999999999</v>
      </c>
      <c r="D51" s="143">
        <f>МР!E50+'МО г.Ртищево'!E42</f>
        <v>3621.8</v>
      </c>
      <c r="E51" s="143">
        <f>МР!F50+'МО г.Ртищево'!F42</f>
        <v>2507.1000000000004</v>
      </c>
      <c r="F51" s="50">
        <f t="shared" si="2"/>
        <v>0.5453062467374283</v>
      </c>
      <c r="G51" s="50">
        <f t="shared" si="3"/>
        <v>0.6922248605665692</v>
      </c>
    </row>
    <row r="52" spans="1:7" ht="20.25" customHeight="1">
      <c r="A52" s="48"/>
      <c r="B52" s="47" t="s">
        <v>217</v>
      </c>
      <c r="C52" s="144">
        <f>'МО г.Ртищево'!D45</f>
        <v>229.2</v>
      </c>
      <c r="D52" s="144">
        <f>'МО г.Ртищево'!E45</f>
        <v>176.7</v>
      </c>
      <c r="E52" s="144">
        <f>'МО г.Ртищево'!F45</f>
        <v>128.2</v>
      </c>
      <c r="F52" s="50">
        <f t="shared" si="2"/>
        <v>0.5593368237347295</v>
      </c>
      <c r="G52" s="50">
        <f t="shared" si="3"/>
        <v>0.7255234861346915</v>
      </c>
    </row>
    <row r="53" spans="1:7" ht="37.5" customHeight="1">
      <c r="A53" s="48"/>
      <c r="B53" s="64" t="s">
        <v>350</v>
      </c>
      <c r="C53" s="144">
        <f>МР!D51+'МО г.Ртищево'!D44</f>
        <v>3000.3</v>
      </c>
      <c r="D53" s="144">
        <f>МР!E51+'МО г.Ртищево'!E44</f>
        <v>2575.3</v>
      </c>
      <c r="E53" s="144">
        <f>МР!F51+'МО г.Ртищево'!F44</f>
        <v>1264.1</v>
      </c>
      <c r="F53" s="50">
        <f t="shared" si="2"/>
        <v>0.4213245342132453</v>
      </c>
      <c r="G53" s="50">
        <f t="shared" si="3"/>
        <v>0.4908554343183318</v>
      </c>
    </row>
    <row r="54" spans="1:7" ht="53.25" customHeight="1">
      <c r="A54" s="48"/>
      <c r="B54" s="64" t="s">
        <v>186</v>
      </c>
      <c r="C54" s="144">
        <f>МР!D49+'Кр-звезда'!D37+Макарово!D37+Урусово!D36+'Ш-Голицыно'!D36+Октябрьский!D36+Салтыковка!D36</f>
        <v>538.2</v>
      </c>
      <c r="D54" s="144">
        <f>МР!E49+'Кр-звезда'!E37+Макарово!E37+Урусово!E36+'Ш-Голицыно'!E36+Октябрьский!E36+Салтыковка!E36</f>
        <v>538.2</v>
      </c>
      <c r="E54" s="144">
        <f>МР!F49+'Кр-звезда'!F37+Макарово!F37+Урусово!F36+'Ш-Голицыно'!F36+Октябрьский!F36+Салтыковка!F36</f>
        <v>12</v>
      </c>
      <c r="F54" s="50">
        <f t="shared" si="2"/>
        <v>0.02229654403567447</v>
      </c>
      <c r="G54" s="50">
        <f t="shared" si="3"/>
        <v>0.02229654403567447</v>
      </c>
    </row>
    <row r="55" spans="1:7" ht="35.25" customHeight="1">
      <c r="A55" s="48"/>
      <c r="B55" s="64" t="s">
        <v>374</v>
      </c>
      <c r="C55" s="144">
        <f>'МО г.Ртищево'!D41+'Кр-звезда'!D39</f>
        <v>277.9</v>
      </c>
      <c r="D55" s="144">
        <f>'МО г.Ртищево'!E41+'Кр-звезда'!E39</f>
        <v>211.1</v>
      </c>
      <c r="E55" s="144">
        <f>'МО г.Ртищево'!F41+'Кр-звезда'!F39</f>
        <v>0</v>
      </c>
      <c r="F55" s="50">
        <f t="shared" si="2"/>
        <v>0</v>
      </c>
      <c r="G55" s="50">
        <f t="shared" si="3"/>
        <v>0</v>
      </c>
    </row>
    <row r="56" spans="1:7" ht="35.25" customHeight="1">
      <c r="A56" s="48"/>
      <c r="B56" s="64" t="s">
        <v>115</v>
      </c>
      <c r="C56" s="144">
        <f>'Кр-звезда'!D38</f>
        <v>70</v>
      </c>
      <c r="D56" s="144">
        <f>'Кр-звезда'!E38</f>
        <v>70</v>
      </c>
      <c r="E56" s="144">
        <f>'Кр-звезда'!F38</f>
        <v>0</v>
      </c>
      <c r="F56" s="50">
        <f t="shared" si="2"/>
        <v>0</v>
      </c>
      <c r="G56" s="50">
        <f t="shared" si="3"/>
        <v>0</v>
      </c>
    </row>
    <row r="57" spans="1:7" ht="35.25" customHeight="1">
      <c r="A57" s="48"/>
      <c r="B57" s="64" t="s">
        <v>438</v>
      </c>
      <c r="C57" s="144">
        <f>Октябрьский!D37</f>
        <v>10</v>
      </c>
      <c r="D57" s="144">
        <f>Октябрьский!E37</f>
        <v>10</v>
      </c>
      <c r="E57" s="144">
        <f>Октябрьский!F37</f>
        <v>0</v>
      </c>
      <c r="F57" s="50">
        <f t="shared" si="2"/>
        <v>0</v>
      </c>
      <c r="G57" s="50">
        <f t="shared" si="3"/>
        <v>0</v>
      </c>
    </row>
    <row r="58" spans="1:7" ht="21" customHeight="1">
      <c r="A58" s="53" t="s">
        <v>102</v>
      </c>
      <c r="B58" s="46" t="s">
        <v>97</v>
      </c>
      <c r="C58" s="145">
        <f>C59</f>
        <v>923.4</v>
      </c>
      <c r="D58" s="145">
        <f>D59</f>
        <v>684.6</v>
      </c>
      <c r="E58" s="145">
        <f>E59</f>
        <v>459.79999999999995</v>
      </c>
      <c r="F58" s="50">
        <f t="shared" si="2"/>
        <v>0.4979423868312757</v>
      </c>
      <c r="G58" s="50">
        <f t="shared" si="3"/>
        <v>0.6716330704060764</v>
      </c>
    </row>
    <row r="59" spans="1:7" s="33" customFormat="1" ht="31.5">
      <c r="A59" s="95" t="s">
        <v>103</v>
      </c>
      <c r="B59" s="141" t="s">
        <v>98</v>
      </c>
      <c r="C59" s="142">
        <f>'Кр-звезда'!D41+Макарово!D39+Октябрьский!D40+Салтыковка!D38+Урусово!D38+'Ш-Голицыно'!D38</f>
        <v>923.4</v>
      </c>
      <c r="D59" s="142">
        <f>'Кр-звезда'!E41+Макарово!E39+Октябрьский!E40+Салтыковка!E38+Урусово!E38+'Ш-Голицыно'!E38</f>
        <v>684.6</v>
      </c>
      <c r="E59" s="142">
        <f>'Кр-звезда'!F41+Макарово!F39+Октябрьский!F40+Салтыковка!F38+Урусово!F38+'Ш-Голицыно'!F38</f>
        <v>459.79999999999995</v>
      </c>
      <c r="F59" s="50">
        <f t="shared" si="2"/>
        <v>0.4979423868312757</v>
      </c>
      <c r="G59" s="50">
        <f t="shared" si="3"/>
        <v>0.6716330704060764</v>
      </c>
    </row>
    <row r="60" spans="1:7" ht="21" customHeight="1">
      <c r="A60" s="53" t="s">
        <v>69</v>
      </c>
      <c r="B60" s="46" t="s">
        <v>35</v>
      </c>
      <c r="C60" s="145">
        <f>C61</f>
        <v>1000</v>
      </c>
      <c r="D60" s="145">
        <f>D61</f>
        <v>842</v>
      </c>
      <c r="E60" s="145">
        <f>E61</f>
        <v>584.6</v>
      </c>
      <c r="F60" s="50">
        <f t="shared" si="2"/>
        <v>0.5846</v>
      </c>
      <c r="G60" s="50">
        <f t="shared" si="3"/>
        <v>0.6942992874109264</v>
      </c>
    </row>
    <row r="61" spans="1:7" s="33" customFormat="1" ht="54" customHeight="1">
      <c r="A61" s="95" t="s">
        <v>145</v>
      </c>
      <c r="B61" s="141" t="s">
        <v>169</v>
      </c>
      <c r="C61" s="142">
        <f>C62+C63+C64+C65</f>
        <v>1000</v>
      </c>
      <c r="D61" s="142">
        <f>D62+D63+D64+D65</f>
        <v>842</v>
      </c>
      <c r="E61" s="142">
        <f>E62+E63+E64+E65</f>
        <v>584.6</v>
      </c>
      <c r="F61" s="50">
        <f t="shared" si="2"/>
        <v>0.5846</v>
      </c>
      <c r="G61" s="50">
        <f t="shared" si="3"/>
        <v>0.6942992874109264</v>
      </c>
    </row>
    <row r="62" spans="1:7" ht="69" customHeight="1">
      <c r="A62" s="48"/>
      <c r="B62" s="59" t="s">
        <v>330</v>
      </c>
      <c r="C62" s="143">
        <f>МР!D56</f>
        <v>370</v>
      </c>
      <c r="D62" s="143">
        <f>МР!E56</f>
        <v>370</v>
      </c>
      <c r="E62" s="143">
        <f>МР!F56</f>
        <v>249.2</v>
      </c>
      <c r="F62" s="50">
        <f t="shared" si="2"/>
        <v>0.6735135135135135</v>
      </c>
      <c r="G62" s="50">
        <f t="shared" si="3"/>
        <v>0.6735135135135135</v>
      </c>
    </row>
    <row r="63" spans="1:7" ht="102" customHeight="1">
      <c r="A63" s="48"/>
      <c r="B63" s="59" t="s">
        <v>353</v>
      </c>
      <c r="C63" s="143">
        <f>'МО г.Ртищево'!D49</f>
        <v>100</v>
      </c>
      <c r="D63" s="143">
        <f>'МО г.Ртищево'!E49</f>
        <v>75</v>
      </c>
      <c r="E63" s="143">
        <f>'МО г.Ртищево'!F49</f>
        <v>27.8</v>
      </c>
      <c r="F63" s="50">
        <f t="shared" si="2"/>
        <v>0.278</v>
      </c>
      <c r="G63" s="50">
        <f t="shared" si="3"/>
        <v>0.3706666666666667</v>
      </c>
    </row>
    <row r="64" spans="1:7" ht="71.25" customHeight="1">
      <c r="A64" s="48"/>
      <c r="B64" s="59" t="s">
        <v>354</v>
      </c>
      <c r="C64" s="143">
        <f>'МО г.Ртищево'!D50</f>
        <v>520</v>
      </c>
      <c r="D64" s="143">
        <f>'МО г.Ртищево'!E50</f>
        <v>390</v>
      </c>
      <c r="E64" s="143">
        <f>'МО г.Ртищево'!F50</f>
        <v>307.6</v>
      </c>
      <c r="F64" s="50">
        <f t="shared" si="2"/>
        <v>0.5915384615384616</v>
      </c>
      <c r="G64" s="50">
        <f t="shared" si="3"/>
        <v>0.7887179487179488</v>
      </c>
    </row>
    <row r="65" spans="1:7" ht="97.5" customHeight="1">
      <c r="A65" s="48"/>
      <c r="B65" s="59" t="s">
        <v>355</v>
      </c>
      <c r="C65" s="143">
        <f>'МО г.Ртищево'!D51+'МО г.Ртищево'!D52</f>
        <v>10</v>
      </c>
      <c r="D65" s="143">
        <f>'МО г.Ртищево'!E51+'МО г.Ртищево'!E52</f>
        <v>7</v>
      </c>
      <c r="E65" s="143">
        <f>'МО г.Ртищево'!F51+'МО г.Ртищево'!F52</f>
        <v>0</v>
      </c>
      <c r="F65" s="50">
        <f t="shared" si="2"/>
        <v>0</v>
      </c>
      <c r="G65" s="50">
        <f t="shared" si="3"/>
        <v>0</v>
      </c>
    </row>
    <row r="66" spans="1:7" ht="22.5" customHeight="1">
      <c r="A66" s="53" t="s">
        <v>70</v>
      </c>
      <c r="B66" s="46" t="s">
        <v>37</v>
      </c>
      <c r="C66" s="145">
        <f>C67+C69+C72+C80</f>
        <v>51640</v>
      </c>
      <c r="D66" s="145">
        <f>D67+D69+D72+D80</f>
        <v>44507.200000000004</v>
      </c>
      <c r="E66" s="145">
        <f>E67+E69+E72+E80</f>
        <v>14967.099999999999</v>
      </c>
      <c r="F66" s="50">
        <f t="shared" si="2"/>
        <v>0.2898353989155693</v>
      </c>
      <c r="G66" s="50">
        <f t="shared" si="3"/>
        <v>0.3362849156990329</v>
      </c>
    </row>
    <row r="67" spans="1:7" ht="22.5" customHeight="1">
      <c r="A67" s="53" t="s">
        <v>236</v>
      </c>
      <c r="B67" s="46" t="s">
        <v>356</v>
      </c>
      <c r="C67" s="145">
        <f>C68</f>
        <v>44.6</v>
      </c>
      <c r="D67" s="145">
        <f>D68</f>
        <v>33.5</v>
      </c>
      <c r="E67" s="145">
        <f>E68</f>
        <v>0</v>
      </c>
      <c r="F67" s="50">
        <f t="shared" si="2"/>
        <v>0</v>
      </c>
      <c r="G67" s="50">
        <f t="shared" si="3"/>
        <v>0</v>
      </c>
    </row>
    <row r="68" spans="1:7" ht="32.25" customHeight="1">
      <c r="A68" s="53"/>
      <c r="B68" s="47" t="s">
        <v>285</v>
      </c>
      <c r="C68" s="145">
        <f>МР!D64</f>
        <v>44.6</v>
      </c>
      <c r="D68" s="145">
        <f>МР!E64</f>
        <v>33.5</v>
      </c>
      <c r="E68" s="145">
        <f>МР!F64</f>
        <v>0</v>
      </c>
      <c r="F68" s="50">
        <f t="shared" si="2"/>
        <v>0</v>
      </c>
      <c r="G68" s="50">
        <f t="shared" si="3"/>
        <v>0</v>
      </c>
    </row>
    <row r="69" spans="1:7" ht="19.5" customHeight="1">
      <c r="A69" s="53" t="s">
        <v>304</v>
      </c>
      <c r="B69" s="46" t="s">
        <v>357</v>
      </c>
      <c r="C69" s="145">
        <f>C70+C71</f>
        <v>600</v>
      </c>
      <c r="D69" s="145">
        <f>D70+D71</f>
        <v>576</v>
      </c>
      <c r="E69" s="145">
        <f>E70+E71</f>
        <v>0</v>
      </c>
      <c r="F69" s="50">
        <f t="shared" si="2"/>
        <v>0</v>
      </c>
      <c r="G69" s="50">
        <f t="shared" si="3"/>
        <v>0</v>
      </c>
    </row>
    <row r="70" spans="1:7" ht="54" customHeight="1">
      <c r="A70" s="53"/>
      <c r="B70" s="47" t="s">
        <v>305</v>
      </c>
      <c r="C70" s="145">
        <f>МР!D66</f>
        <v>504</v>
      </c>
      <c r="D70" s="145">
        <f>МР!E66</f>
        <v>504</v>
      </c>
      <c r="E70" s="145">
        <f>МР!F66</f>
        <v>0</v>
      </c>
      <c r="F70" s="50">
        <f t="shared" si="2"/>
        <v>0</v>
      </c>
      <c r="G70" s="50">
        <f t="shared" si="3"/>
        <v>0</v>
      </c>
    </row>
    <row r="71" spans="1:7" ht="50.25" customHeight="1">
      <c r="A71" s="53"/>
      <c r="B71" s="47" t="s">
        <v>306</v>
      </c>
      <c r="C71" s="145">
        <f>МР!D67</f>
        <v>96</v>
      </c>
      <c r="D71" s="145">
        <f>МР!E67</f>
        <v>72</v>
      </c>
      <c r="E71" s="145">
        <f>МР!F67</f>
        <v>0</v>
      </c>
      <c r="F71" s="50">
        <f t="shared" si="2"/>
        <v>0</v>
      </c>
      <c r="G71" s="50">
        <f t="shared" si="3"/>
        <v>0</v>
      </c>
    </row>
    <row r="72" spans="1:7" s="33" customFormat="1" ht="35.25" customHeight="1">
      <c r="A72" s="95" t="s">
        <v>111</v>
      </c>
      <c r="B72" s="141" t="s">
        <v>218</v>
      </c>
      <c r="C72" s="142">
        <f>C73+C74+C75+C76+C77+C79+C78</f>
        <v>50448.4</v>
      </c>
      <c r="D72" s="142">
        <f>D73+D74+D75+D76+D77+D79+D78</f>
        <v>43625.700000000004</v>
      </c>
      <c r="E72" s="142">
        <f>E73+E74+E75+E76+E77+E79+E78</f>
        <v>14962.099999999999</v>
      </c>
      <c r="F72" s="50">
        <f t="shared" si="2"/>
        <v>0.29658225037860464</v>
      </c>
      <c r="G72" s="50">
        <f t="shared" si="3"/>
        <v>0.3429652704713047</v>
      </c>
    </row>
    <row r="73" spans="1:7" s="33" customFormat="1" ht="60.75" customHeight="1">
      <c r="A73" s="95"/>
      <c r="B73" s="59" t="s">
        <v>287</v>
      </c>
      <c r="C73" s="142">
        <f>МР!D69</f>
        <v>19004.5</v>
      </c>
      <c r="D73" s="142">
        <f>МР!E69</f>
        <v>19004.5</v>
      </c>
      <c r="E73" s="142">
        <f>МР!F69</f>
        <v>6004.5</v>
      </c>
      <c r="F73" s="50">
        <f t="shared" si="2"/>
        <v>0.3159514851745639</v>
      </c>
      <c r="G73" s="50">
        <f t="shared" si="3"/>
        <v>0.3159514851745639</v>
      </c>
    </row>
    <row r="74" spans="1:7" s="33" customFormat="1" ht="66.75" customHeight="1">
      <c r="A74" s="95"/>
      <c r="B74" s="66" t="s">
        <v>287</v>
      </c>
      <c r="C74" s="142">
        <f>МР!D70</f>
        <v>8548.1</v>
      </c>
      <c r="D74" s="142">
        <f>МР!E70</f>
        <v>4832.7</v>
      </c>
      <c r="E74" s="142">
        <f>МР!F70</f>
        <v>3009.9</v>
      </c>
      <c r="F74" s="50">
        <f t="shared" si="2"/>
        <v>0.35211333512710424</v>
      </c>
      <c r="G74" s="50">
        <f t="shared" si="3"/>
        <v>0.6228195418710039</v>
      </c>
    </row>
    <row r="75" spans="1:7" s="33" customFormat="1" ht="69" customHeight="1">
      <c r="A75" s="95"/>
      <c r="B75" s="66" t="s">
        <v>362</v>
      </c>
      <c r="C75" s="142">
        <f>МР!D71</f>
        <v>9543.6</v>
      </c>
      <c r="D75" s="142">
        <f>МР!E71</f>
        <v>9543.6</v>
      </c>
      <c r="E75" s="142">
        <f>МР!F71</f>
        <v>0</v>
      </c>
      <c r="F75" s="50">
        <f t="shared" si="2"/>
        <v>0</v>
      </c>
      <c r="G75" s="50">
        <f t="shared" si="3"/>
        <v>0</v>
      </c>
    </row>
    <row r="76" spans="1:7" s="33" customFormat="1" ht="83.25" customHeight="1">
      <c r="A76" s="95"/>
      <c r="B76" s="66" t="s">
        <v>364</v>
      </c>
      <c r="C76" s="142">
        <f>МР!D72</f>
        <v>95.5</v>
      </c>
      <c r="D76" s="142">
        <f>МР!E72</f>
        <v>95.5</v>
      </c>
      <c r="E76" s="142">
        <f>МР!F72</f>
        <v>0</v>
      </c>
      <c r="F76" s="50">
        <f t="shared" si="2"/>
        <v>0</v>
      </c>
      <c r="G76" s="50">
        <f t="shared" si="3"/>
        <v>0</v>
      </c>
    </row>
    <row r="77" spans="1:7" s="33" customFormat="1" ht="67.5" customHeight="1">
      <c r="A77" s="95"/>
      <c r="B77" s="66" t="s">
        <v>287</v>
      </c>
      <c r="C77" s="142">
        <f>МР!D73</f>
        <v>489.4</v>
      </c>
      <c r="D77" s="142">
        <f>МР!E73</f>
        <v>489.4</v>
      </c>
      <c r="E77" s="142">
        <f>МР!F73</f>
        <v>489.4</v>
      </c>
      <c r="F77" s="50">
        <f t="shared" si="2"/>
        <v>1</v>
      </c>
      <c r="G77" s="50">
        <f t="shared" si="3"/>
        <v>1</v>
      </c>
    </row>
    <row r="78" spans="1:7" s="33" customFormat="1" ht="35.25" customHeight="1">
      <c r="A78" s="95"/>
      <c r="B78" s="69" t="s">
        <v>259</v>
      </c>
      <c r="C78" s="142">
        <f>МР!D74</f>
        <v>5000</v>
      </c>
      <c r="D78" s="142">
        <f>МР!E74</f>
        <v>4064</v>
      </c>
      <c r="E78" s="142">
        <f>МР!F74</f>
        <v>3000</v>
      </c>
      <c r="F78" s="50">
        <f t="shared" si="2"/>
        <v>0.6</v>
      </c>
      <c r="G78" s="50">
        <f t="shared" si="3"/>
        <v>0.7381889763779528</v>
      </c>
    </row>
    <row r="79" spans="1:7" ht="45.75" customHeight="1">
      <c r="A79" s="48"/>
      <c r="B79" s="66" t="s">
        <v>262</v>
      </c>
      <c r="C79" s="146">
        <f>'МО г.Ртищево'!D58</f>
        <v>7767.3</v>
      </c>
      <c r="D79" s="146">
        <f>'МО г.Ртищево'!E58</f>
        <v>5596</v>
      </c>
      <c r="E79" s="146">
        <f>'МО г.Ртищево'!F58</f>
        <v>2458.3</v>
      </c>
      <c r="F79" s="50">
        <f t="shared" si="2"/>
        <v>0.31649350482149524</v>
      </c>
      <c r="G79" s="50">
        <f t="shared" si="3"/>
        <v>0.4392959256611866</v>
      </c>
    </row>
    <row r="80" spans="1:7" s="33" customFormat="1" ht="36" customHeight="1">
      <c r="A80" s="95" t="s">
        <v>71</v>
      </c>
      <c r="B80" s="147" t="s">
        <v>184</v>
      </c>
      <c r="C80" s="142">
        <f>C81+C83+C82+C84</f>
        <v>547</v>
      </c>
      <c r="D80" s="142">
        <f>D81+D83+D82+D84</f>
        <v>272</v>
      </c>
      <c r="E80" s="142">
        <f>E81+E83+E82+E84</f>
        <v>5</v>
      </c>
      <c r="F80" s="50">
        <f t="shared" si="2"/>
        <v>0.009140767824497258</v>
      </c>
      <c r="G80" s="50">
        <f t="shared" si="3"/>
        <v>0.01838235294117647</v>
      </c>
    </row>
    <row r="81" spans="1:7" ht="39.75" customHeight="1">
      <c r="A81" s="53"/>
      <c r="B81" s="73" t="s">
        <v>115</v>
      </c>
      <c r="C81" s="143">
        <f>МР!D77+'Кр-звезда'!D47+Макарово!D45+Октябрьский!D46+Салтыковка!D44+Урусово!D44+'Ш-Голицыно'!D44</f>
        <v>337</v>
      </c>
      <c r="D81" s="143">
        <f>МР!E77+'Кр-звезда'!E47+Макарово!E45+Октябрьский!E46+Салтыковка!E44+Урусово!E44+'Ш-Голицыно'!E44</f>
        <v>264.5</v>
      </c>
      <c r="E81" s="143">
        <f>МР!F77+'Кр-звезда'!F47+Макарово!F45+Октябрьский!F46+Салтыковка!F44+Урусово!F44+'Ш-Голицыно'!F44</f>
        <v>5</v>
      </c>
      <c r="F81" s="50">
        <f t="shared" si="2"/>
        <v>0.01483679525222552</v>
      </c>
      <c r="G81" s="50">
        <f t="shared" si="3"/>
        <v>0.01890359168241966</v>
      </c>
    </row>
    <row r="82" spans="1:7" ht="56.25" customHeight="1" hidden="1">
      <c r="A82" s="53"/>
      <c r="B82" s="73" t="s">
        <v>309</v>
      </c>
      <c r="C82" s="143">
        <f>МР!D78</f>
        <v>0</v>
      </c>
      <c r="D82" s="143">
        <f>МР!E78</f>
        <v>0</v>
      </c>
      <c r="E82" s="143">
        <f>МР!F78</f>
        <v>0</v>
      </c>
      <c r="F82" s="50" t="e">
        <f t="shared" si="2"/>
        <v>#DIV/0!</v>
      </c>
      <c r="G82" s="50" t="e">
        <f t="shared" si="3"/>
        <v>#DIV/0!</v>
      </c>
    </row>
    <row r="83" spans="1:7" ht="51" customHeight="1">
      <c r="A83" s="53"/>
      <c r="B83" s="73" t="s">
        <v>317</v>
      </c>
      <c r="C83" s="143">
        <f>МР!D86</f>
        <v>10</v>
      </c>
      <c r="D83" s="143">
        <f>МР!E86</f>
        <v>7.5</v>
      </c>
      <c r="E83" s="143">
        <f>МР!F86</f>
        <v>0</v>
      </c>
      <c r="F83" s="50">
        <f t="shared" si="2"/>
        <v>0</v>
      </c>
      <c r="G83" s="50">
        <f t="shared" si="3"/>
        <v>0</v>
      </c>
    </row>
    <row r="84" spans="1:7" ht="51" customHeight="1">
      <c r="A84" s="53"/>
      <c r="B84" s="73" t="s">
        <v>410</v>
      </c>
      <c r="C84" s="143">
        <f>МР!D87</f>
        <v>200</v>
      </c>
      <c r="D84" s="143">
        <f>МР!E87</f>
        <v>0</v>
      </c>
      <c r="E84" s="143">
        <f>МР!F87</f>
        <v>0</v>
      </c>
      <c r="F84" s="50">
        <f t="shared" si="2"/>
        <v>0</v>
      </c>
      <c r="G84" s="50">
        <v>0</v>
      </c>
    </row>
    <row r="85" spans="1:7" ht="27" customHeight="1">
      <c r="A85" s="76" t="s">
        <v>72</v>
      </c>
      <c r="B85" s="77" t="s">
        <v>38</v>
      </c>
      <c r="C85" s="145">
        <f>C86+C91+C104</f>
        <v>45040.6</v>
      </c>
      <c r="D85" s="145">
        <f>D86+D91+D104</f>
        <v>37047.200000000004</v>
      </c>
      <c r="E85" s="145">
        <f>E86+E91+E104</f>
        <v>18039.299999999996</v>
      </c>
      <c r="F85" s="50">
        <f t="shared" si="2"/>
        <v>0.40051198252243525</v>
      </c>
      <c r="G85" s="50">
        <f t="shared" si="3"/>
        <v>0.48692748709754025</v>
      </c>
    </row>
    <row r="86" spans="1:7" s="33" customFormat="1" ht="31.5">
      <c r="A86" s="95" t="s">
        <v>73</v>
      </c>
      <c r="B86" s="141" t="s">
        <v>39</v>
      </c>
      <c r="C86" s="142">
        <f>C89+C90+C87+C88</f>
        <v>4309.3</v>
      </c>
      <c r="D86" s="142">
        <f>D89+D90+D87+D88</f>
        <v>3665.6000000000004</v>
      </c>
      <c r="E86" s="142">
        <f>E89+E90+E87+E88</f>
        <v>831.7</v>
      </c>
      <c r="F86" s="50">
        <f t="shared" si="2"/>
        <v>0.19300118348687723</v>
      </c>
      <c r="G86" s="50">
        <f t="shared" si="3"/>
        <v>0.22689327804452203</v>
      </c>
    </row>
    <row r="87" spans="1:7" s="33" customFormat="1" ht="31.5">
      <c r="A87" s="95"/>
      <c r="B87" s="59" t="s">
        <v>374</v>
      </c>
      <c r="C87" s="142">
        <f>МР!D90</f>
        <v>13</v>
      </c>
      <c r="D87" s="142">
        <f>МР!E90</f>
        <v>13</v>
      </c>
      <c r="E87" s="142">
        <f>МР!F90</f>
        <v>13</v>
      </c>
      <c r="F87" s="50">
        <f t="shared" si="2"/>
        <v>1</v>
      </c>
      <c r="G87" s="50">
        <f t="shared" si="3"/>
        <v>1</v>
      </c>
    </row>
    <row r="88" spans="1:7" s="33" customFormat="1" ht="47.25">
      <c r="A88" s="95"/>
      <c r="B88" s="59" t="s">
        <v>387</v>
      </c>
      <c r="C88" s="142">
        <f>'МО г.Ртищево'!D62</f>
        <v>450</v>
      </c>
      <c r="D88" s="142">
        <f>'МО г.Ртищево'!E62</f>
        <v>450</v>
      </c>
      <c r="E88" s="142">
        <f>'МО г.Ртищево'!F62</f>
        <v>0.6</v>
      </c>
      <c r="F88" s="50">
        <f t="shared" si="2"/>
        <v>0.0013333333333333333</v>
      </c>
      <c r="G88" s="50">
        <f t="shared" si="3"/>
        <v>0.0013333333333333333</v>
      </c>
    </row>
    <row r="89" spans="1:7" ht="59.25" customHeight="1">
      <c r="A89" s="48"/>
      <c r="B89" s="47" t="s">
        <v>263</v>
      </c>
      <c r="C89" s="143">
        <f>'МО г.Ртищево'!D61</f>
        <v>850.3</v>
      </c>
      <c r="D89" s="143">
        <f>'МО г.Ртищево'!E61</f>
        <v>645.8</v>
      </c>
      <c r="E89" s="143">
        <f>'МО г.Ртищево'!F61</f>
        <v>197</v>
      </c>
      <c r="F89" s="50">
        <f t="shared" si="2"/>
        <v>0.2316829354345525</v>
      </c>
      <c r="G89" s="50">
        <f t="shared" si="3"/>
        <v>0.30504800247754726</v>
      </c>
    </row>
    <row r="90" spans="1:7" ht="34.5" customHeight="1">
      <c r="A90" s="48"/>
      <c r="B90" s="47" t="s">
        <v>159</v>
      </c>
      <c r="C90" s="143">
        <f>'МО г.Ртищево'!D63+МР!D91</f>
        <v>2996</v>
      </c>
      <c r="D90" s="143">
        <f>'МО г.Ртищево'!E63+МР!E91</f>
        <v>2556.8</v>
      </c>
      <c r="E90" s="143">
        <f>'МО г.Ртищево'!F63+МР!F91</f>
        <v>621.1</v>
      </c>
      <c r="F90" s="50">
        <f t="shared" si="2"/>
        <v>0.20730974632843793</v>
      </c>
      <c r="G90" s="50">
        <f t="shared" si="3"/>
        <v>0.24292083854818522</v>
      </c>
    </row>
    <row r="91" spans="1:7" s="33" customFormat="1" ht="21" customHeight="1">
      <c r="A91" s="95" t="s">
        <v>74</v>
      </c>
      <c r="B91" s="141" t="s">
        <v>219</v>
      </c>
      <c r="C91" s="142">
        <f>C92+C98+C99</f>
        <v>11248.8</v>
      </c>
      <c r="D91" s="142">
        <f>D92+D98+D99</f>
        <v>7002.5</v>
      </c>
      <c r="E91" s="142">
        <f>E92+E98+E99</f>
        <v>2804.7</v>
      </c>
      <c r="F91" s="50">
        <f t="shared" si="2"/>
        <v>0.24933326221463623</v>
      </c>
      <c r="G91" s="50">
        <f t="shared" si="3"/>
        <v>0.40052838272045693</v>
      </c>
    </row>
    <row r="92" spans="1:7" s="33" customFormat="1" ht="100.5" customHeight="1">
      <c r="A92" s="95"/>
      <c r="B92" s="47" t="s">
        <v>321</v>
      </c>
      <c r="C92" s="142">
        <f>C93+C94+C95+C96+C97</f>
        <v>6500</v>
      </c>
      <c r="D92" s="142">
        <f>D93+D94+D95+D96+D97</f>
        <v>5409.2</v>
      </c>
      <c r="E92" s="142">
        <f>E93+E94+E95+E96+E97</f>
        <v>2685</v>
      </c>
      <c r="F92" s="50">
        <f t="shared" si="2"/>
        <v>0.41307692307692306</v>
      </c>
      <c r="G92" s="50">
        <f t="shared" si="3"/>
        <v>0.49637654366634626</v>
      </c>
    </row>
    <row r="93" spans="1:7" s="33" customFormat="1" ht="52.5" customHeight="1">
      <c r="A93" s="95"/>
      <c r="B93" s="59" t="s">
        <v>412</v>
      </c>
      <c r="C93" s="142">
        <f>МР!D96</f>
        <v>475.3</v>
      </c>
      <c r="D93" s="142">
        <f>МР!E96</f>
        <v>142.6</v>
      </c>
      <c r="E93" s="142">
        <f>МР!F96</f>
        <v>0</v>
      </c>
      <c r="F93" s="50">
        <f t="shared" si="2"/>
        <v>0</v>
      </c>
      <c r="G93" s="50">
        <f t="shared" si="3"/>
        <v>0</v>
      </c>
    </row>
    <row r="94" spans="1:7" s="33" customFormat="1" ht="51.75" customHeight="1">
      <c r="A94" s="95"/>
      <c r="B94" s="59" t="s">
        <v>378</v>
      </c>
      <c r="C94" s="142">
        <f>МР!D97</f>
        <v>2286</v>
      </c>
      <c r="D94" s="142">
        <f>МР!E97</f>
        <v>2286</v>
      </c>
      <c r="E94" s="142">
        <f>МР!F97</f>
        <v>2286</v>
      </c>
      <c r="F94" s="50">
        <f t="shared" si="2"/>
        <v>1</v>
      </c>
      <c r="G94" s="50">
        <f t="shared" si="3"/>
        <v>1</v>
      </c>
    </row>
    <row r="95" spans="1:7" s="33" customFormat="1" ht="51.75" customHeight="1">
      <c r="A95" s="95"/>
      <c r="B95" s="59" t="s">
        <v>404</v>
      </c>
      <c r="C95" s="142">
        <f>МР!D98</f>
        <v>2340.3</v>
      </c>
      <c r="D95" s="142">
        <f>МР!E98</f>
        <v>2340.3</v>
      </c>
      <c r="E95" s="142">
        <f>МР!F98</f>
        <v>0</v>
      </c>
      <c r="F95" s="50">
        <f t="shared" si="2"/>
        <v>0</v>
      </c>
      <c r="G95" s="50">
        <f t="shared" si="3"/>
        <v>0</v>
      </c>
    </row>
    <row r="96" spans="1:7" s="33" customFormat="1" ht="51.75" customHeight="1">
      <c r="A96" s="95"/>
      <c r="B96" s="59" t="s">
        <v>380</v>
      </c>
      <c r="C96" s="142">
        <f>МР!D99</f>
        <v>500</v>
      </c>
      <c r="D96" s="142">
        <f>МР!E99</f>
        <v>500</v>
      </c>
      <c r="E96" s="142">
        <f>МР!F99</f>
        <v>399</v>
      </c>
      <c r="F96" s="50">
        <f t="shared" si="2"/>
        <v>0.798</v>
      </c>
      <c r="G96" s="50">
        <f t="shared" si="3"/>
        <v>0.798</v>
      </c>
    </row>
    <row r="97" spans="1:7" s="33" customFormat="1" ht="24.75" customHeight="1">
      <c r="A97" s="95"/>
      <c r="B97" s="59" t="s">
        <v>324</v>
      </c>
      <c r="C97" s="142">
        <f>МР!D100</f>
        <v>898.4</v>
      </c>
      <c r="D97" s="142">
        <f>МР!E100</f>
        <v>140.3</v>
      </c>
      <c r="E97" s="142">
        <f>МР!F100</f>
        <v>0</v>
      </c>
      <c r="F97" s="50">
        <f t="shared" si="2"/>
        <v>0</v>
      </c>
      <c r="G97" s="50">
        <f t="shared" si="3"/>
        <v>0</v>
      </c>
    </row>
    <row r="98" spans="1:7" s="33" customFormat="1" ht="41.25" customHeight="1">
      <c r="A98" s="95"/>
      <c r="B98" s="47" t="s">
        <v>382</v>
      </c>
      <c r="C98" s="142">
        <f>МР!D101</f>
        <v>183.8</v>
      </c>
      <c r="D98" s="142">
        <f>МР!E101</f>
        <v>183.8</v>
      </c>
      <c r="E98" s="142">
        <f>МР!F101</f>
        <v>14.7</v>
      </c>
      <c r="F98" s="50">
        <f t="shared" si="2"/>
        <v>0.07997823721436342</v>
      </c>
      <c r="G98" s="50">
        <f t="shared" si="3"/>
        <v>0.07997823721436342</v>
      </c>
    </row>
    <row r="99" spans="1:7" s="33" customFormat="1" ht="81.75" customHeight="1">
      <c r="A99" s="95"/>
      <c r="B99" s="47" t="s">
        <v>413</v>
      </c>
      <c r="C99" s="142">
        <f>C100+C101+C102+C103</f>
        <v>4565</v>
      </c>
      <c r="D99" s="142">
        <f>D100+D101+D102+D103</f>
        <v>1409.5</v>
      </c>
      <c r="E99" s="142">
        <f>E100+E101+E102+E103</f>
        <v>105</v>
      </c>
      <c r="F99" s="50">
        <f t="shared" si="2"/>
        <v>0.023001095290251915</v>
      </c>
      <c r="G99" s="50">
        <f t="shared" si="3"/>
        <v>0.07449450159631076</v>
      </c>
    </row>
    <row r="100" spans="1:7" s="33" customFormat="1" ht="52.5" customHeight="1">
      <c r="A100" s="95"/>
      <c r="B100" s="59" t="s">
        <v>416</v>
      </c>
      <c r="C100" s="142">
        <f>'МО г.Ртищево'!D67</f>
        <v>415.4</v>
      </c>
      <c r="D100" s="142">
        <f>'МО г.Ртищево'!E67</f>
        <v>124.6</v>
      </c>
      <c r="E100" s="142">
        <f>'МО г.Ртищево'!F67</f>
        <v>0</v>
      </c>
      <c r="F100" s="50">
        <f t="shared" si="2"/>
        <v>0</v>
      </c>
      <c r="G100" s="50">
        <f t="shared" si="3"/>
        <v>0</v>
      </c>
    </row>
    <row r="101" spans="1:7" s="33" customFormat="1" ht="54.75" customHeight="1">
      <c r="A101" s="95"/>
      <c r="B101" s="59" t="s">
        <v>418</v>
      </c>
      <c r="C101" s="142">
        <f>'МО г.Ртищево'!D68</f>
        <v>380.9</v>
      </c>
      <c r="D101" s="142">
        <f>'МО г.Ртищево'!E68</f>
        <v>114.3</v>
      </c>
      <c r="E101" s="142">
        <f>'МО г.Ртищево'!F68</f>
        <v>0</v>
      </c>
      <c r="F101" s="50">
        <f t="shared" si="2"/>
        <v>0</v>
      </c>
      <c r="G101" s="50">
        <f t="shared" si="3"/>
        <v>0</v>
      </c>
    </row>
    <row r="102" spans="1:7" s="33" customFormat="1" ht="52.5" customHeight="1">
      <c r="A102" s="95"/>
      <c r="B102" s="59" t="s">
        <v>420</v>
      </c>
      <c r="C102" s="142">
        <f>'МО г.Ртищево'!D69</f>
        <v>3182.3</v>
      </c>
      <c r="D102" s="142">
        <f>'МО г.Ртищево'!E69</f>
        <v>960.7</v>
      </c>
      <c r="E102" s="142">
        <f>'МО г.Ртищево'!F69</f>
        <v>0</v>
      </c>
      <c r="F102" s="50">
        <f t="shared" si="2"/>
        <v>0</v>
      </c>
      <c r="G102" s="50">
        <f t="shared" si="3"/>
        <v>0</v>
      </c>
    </row>
    <row r="103" spans="1:7" s="33" customFormat="1" ht="69" customHeight="1">
      <c r="A103" s="95"/>
      <c r="B103" s="59" t="s">
        <v>422</v>
      </c>
      <c r="C103" s="142">
        <f>'МО г.Ртищево'!D70</f>
        <v>586.4</v>
      </c>
      <c r="D103" s="142">
        <f>'МО г.Ртищево'!E70</f>
        <v>209.9</v>
      </c>
      <c r="E103" s="142">
        <f>'МО г.Ртищево'!F70</f>
        <v>105</v>
      </c>
      <c r="F103" s="50">
        <f t="shared" si="2"/>
        <v>0.1790586630286494</v>
      </c>
      <c r="G103" s="50">
        <f t="shared" si="3"/>
        <v>0.5002382086707956</v>
      </c>
    </row>
    <row r="104" spans="1:7" s="33" customFormat="1" ht="21.75" customHeight="1">
      <c r="A104" s="95" t="s">
        <v>41</v>
      </c>
      <c r="B104" s="148" t="s">
        <v>42</v>
      </c>
      <c r="C104" s="142">
        <f>C105+C118+C121+C120+C119</f>
        <v>29482.5</v>
      </c>
      <c r="D104" s="142">
        <f>D105+D118+D121+D120+D119</f>
        <v>26379.100000000002</v>
      </c>
      <c r="E104" s="142">
        <f>E105+E118+E121+E120+E119</f>
        <v>14402.899999999998</v>
      </c>
      <c r="F104" s="50">
        <f t="shared" si="2"/>
        <v>0.4885237005002967</v>
      </c>
      <c r="G104" s="50">
        <f t="shared" si="3"/>
        <v>0.5459966412804075</v>
      </c>
    </row>
    <row r="105" spans="1:7" ht="36.75" customHeight="1">
      <c r="A105" s="48"/>
      <c r="B105" s="149" t="s">
        <v>296</v>
      </c>
      <c r="C105" s="143">
        <f>'МО г.Ртищево'!D73</f>
        <v>4491.2</v>
      </c>
      <c r="D105" s="143">
        <f>'МО г.Ртищево'!E73</f>
        <v>4371</v>
      </c>
      <c r="E105" s="143">
        <f>'МО г.Ртищево'!F73</f>
        <v>933.5</v>
      </c>
      <c r="F105" s="50">
        <f aca="true" t="shared" si="4" ref="F105:F145">E105/C105</f>
        <v>0.20785090844317777</v>
      </c>
      <c r="G105" s="50">
        <f aca="true" t="shared" si="5" ref="G105:G145">E105/D105</f>
        <v>0.2135666895447266</v>
      </c>
    </row>
    <row r="106" spans="1:7" ht="36.75" customHeight="1">
      <c r="A106" s="48"/>
      <c r="B106" s="74" t="s">
        <v>267</v>
      </c>
      <c r="C106" s="143">
        <f>'МО г.Ртищево'!D74</f>
        <v>100</v>
      </c>
      <c r="D106" s="143">
        <f>'МО г.Ртищево'!E74</f>
        <v>99.9</v>
      </c>
      <c r="E106" s="143">
        <f>'МО г.Ртищево'!F74</f>
        <v>99.9</v>
      </c>
      <c r="F106" s="50">
        <f t="shared" si="4"/>
        <v>0.9990000000000001</v>
      </c>
      <c r="G106" s="50">
        <f t="shared" si="5"/>
        <v>1</v>
      </c>
    </row>
    <row r="107" spans="1:7" ht="36.75" customHeight="1">
      <c r="A107" s="48"/>
      <c r="B107" s="74" t="s">
        <v>269</v>
      </c>
      <c r="C107" s="143">
        <f>'МО г.Ртищево'!D75</f>
        <v>247</v>
      </c>
      <c r="D107" s="143">
        <f>'МО г.Ртищево'!E75</f>
        <v>225.6</v>
      </c>
      <c r="E107" s="143">
        <f>'МО г.Ртищево'!F75</f>
        <v>225.6</v>
      </c>
      <c r="F107" s="50">
        <f t="shared" si="4"/>
        <v>0.9133603238866397</v>
      </c>
      <c r="G107" s="50">
        <f t="shared" si="5"/>
        <v>1</v>
      </c>
    </row>
    <row r="108" spans="1:7" ht="36.75" customHeight="1">
      <c r="A108" s="48"/>
      <c r="B108" s="74" t="s">
        <v>271</v>
      </c>
      <c r="C108" s="143">
        <f>'МО г.Ртищево'!D76</f>
        <v>53</v>
      </c>
      <c r="D108" s="143">
        <f>'МО г.Ртищево'!E76</f>
        <v>53</v>
      </c>
      <c r="E108" s="143">
        <f>'МО г.Ртищево'!F76</f>
        <v>0</v>
      </c>
      <c r="F108" s="50">
        <f t="shared" si="4"/>
        <v>0</v>
      </c>
      <c r="G108" s="50">
        <f t="shared" si="5"/>
        <v>0</v>
      </c>
    </row>
    <row r="109" spans="1:7" ht="36.75" customHeight="1">
      <c r="A109" s="48"/>
      <c r="B109" s="74" t="s">
        <v>273</v>
      </c>
      <c r="C109" s="143">
        <f>'МО г.Ртищево'!D77</f>
        <v>200</v>
      </c>
      <c r="D109" s="143">
        <f>'МО г.Ртищево'!E77</f>
        <v>200</v>
      </c>
      <c r="E109" s="143">
        <f>'МО г.Ртищево'!F77</f>
        <v>100</v>
      </c>
      <c r="F109" s="50">
        <f t="shared" si="4"/>
        <v>0.5</v>
      </c>
      <c r="G109" s="50">
        <f t="shared" si="5"/>
        <v>0.5</v>
      </c>
    </row>
    <row r="110" spans="1:7" ht="36.75" customHeight="1">
      <c r="A110" s="48"/>
      <c r="B110" s="74" t="s">
        <v>275</v>
      </c>
      <c r="C110" s="143">
        <f>'МО г.Ртищево'!D78</f>
        <v>100</v>
      </c>
      <c r="D110" s="143">
        <f>'МО г.Ртищево'!E78</f>
        <v>75</v>
      </c>
      <c r="E110" s="143">
        <f>'МО г.Ртищево'!F78</f>
        <v>0</v>
      </c>
      <c r="F110" s="50">
        <f t="shared" si="4"/>
        <v>0</v>
      </c>
      <c r="G110" s="50">
        <f t="shared" si="5"/>
        <v>0</v>
      </c>
    </row>
    <row r="111" spans="1:7" ht="36.75" customHeight="1">
      <c r="A111" s="48"/>
      <c r="B111" s="74" t="s">
        <v>278</v>
      </c>
      <c r="C111" s="143">
        <f>'МО г.Ртищево'!D79</f>
        <v>100</v>
      </c>
      <c r="D111" s="143">
        <f>'МО г.Ртищево'!E79</f>
        <v>100</v>
      </c>
      <c r="E111" s="143">
        <f>'МО г.Ртищево'!F79</f>
        <v>100</v>
      </c>
      <c r="F111" s="50">
        <f t="shared" si="4"/>
        <v>1</v>
      </c>
      <c r="G111" s="50">
        <f t="shared" si="5"/>
        <v>1</v>
      </c>
    </row>
    <row r="112" spans="1:7" ht="36.75" customHeight="1">
      <c r="A112" s="48"/>
      <c r="B112" s="74" t="s">
        <v>201</v>
      </c>
      <c r="C112" s="143">
        <f>'МО г.Ртищево'!D80</f>
        <v>50</v>
      </c>
      <c r="D112" s="143">
        <f>'МО г.Ртищево'!E80</f>
        <v>35</v>
      </c>
      <c r="E112" s="143">
        <f>'МО г.Ртищево'!F80</f>
        <v>23</v>
      </c>
      <c r="F112" s="50">
        <f t="shared" si="4"/>
        <v>0.46</v>
      </c>
      <c r="G112" s="50">
        <f t="shared" si="5"/>
        <v>0.6571428571428571</v>
      </c>
    </row>
    <row r="113" spans="1:7" ht="36.75" customHeight="1">
      <c r="A113" s="48"/>
      <c r="B113" s="74" t="s">
        <v>395</v>
      </c>
      <c r="C113" s="143">
        <f>'МО г.Ртищево'!D83</f>
        <v>280</v>
      </c>
      <c r="D113" s="143">
        <f>'МО г.Ртищево'!E83</f>
        <v>280</v>
      </c>
      <c r="E113" s="143">
        <f>'МО г.Ртищево'!F83</f>
        <v>0</v>
      </c>
      <c r="F113" s="50">
        <f t="shared" si="4"/>
        <v>0</v>
      </c>
      <c r="G113" s="50">
        <f t="shared" si="5"/>
        <v>0</v>
      </c>
    </row>
    <row r="114" spans="1:7" ht="36.75" customHeight="1">
      <c r="A114" s="48"/>
      <c r="B114" s="74" t="s">
        <v>346</v>
      </c>
      <c r="C114" s="143">
        <f>'МО г.Ртищево'!D81</f>
        <v>216.4</v>
      </c>
      <c r="D114" s="143">
        <f>'МО г.Ртищево'!E81</f>
        <v>216.4</v>
      </c>
      <c r="E114" s="143">
        <f>'МО г.Ртищево'!F81</f>
        <v>0</v>
      </c>
      <c r="F114" s="50">
        <f t="shared" si="4"/>
        <v>0</v>
      </c>
      <c r="G114" s="50">
        <f t="shared" si="5"/>
        <v>0</v>
      </c>
    </row>
    <row r="115" spans="1:7" ht="36.75" customHeight="1">
      <c r="A115" s="48"/>
      <c r="B115" s="74" t="s">
        <v>397</v>
      </c>
      <c r="C115" s="143">
        <f>'МО г.Ртищево'!D85</f>
        <v>2361.2</v>
      </c>
      <c r="D115" s="143">
        <f>'МО г.Ртищево'!E85</f>
        <v>2361.2</v>
      </c>
      <c r="E115" s="143">
        <f>'МО г.Ртищево'!F85</f>
        <v>385</v>
      </c>
      <c r="F115" s="50">
        <f t="shared" si="4"/>
        <v>0.16305268507538542</v>
      </c>
      <c r="G115" s="50">
        <f t="shared" si="5"/>
        <v>0.16305268507538542</v>
      </c>
    </row>
    <row r="116" spans="1:7" ht="36.75" customHeight="1">
      <c r="A116" s="48"/>
      <c r="B116" s="74" t="s">
        <v>358</v>
      </c>
      <c r="C116" s="143">
        <f>'МО г.Ртищево'!D82</f>
        <v>783.6</v>
      </c>
      <c r="D116" s="143">
        <f>'МО г.Ртищево'!E82</f>
        <v>724.9</v>
      </c>
      <c r="E116" s="143">
        <f>'МО г.Ртищево'!F82</f>
        <v>0</v>
      </c>
      <c r="F116" s="50">
        <f t="shared" si="4"/>
        <v>0</v>
      </c>
      <c r="G116" s="50">
        <f t="shared" si="5"/>
        <v>0</v>
      </c>
    </row>
    <row r="117" spans="1:7" ht="49.5" customHeight="1" hidden="1">
      <c r="A117" s="48"/>
      <c r="B117" s="74" t="s">
        <v>390</v>
      </c>
      <c r="C117" s="143">
        <f>'МО г.Ртищево'!D84</f>
        <v>0</v>
      </c>
      <c r="D117" s="143">
        <f>'МО г.Ртищево'!E84</f>
        <v>0</v>
      </c>
      <c r="E117" s="143">
        <f>'МО г.Ртищево'!F84</f>
        <v>0</v>
      </c>
      <c r="F117" s="50" t="e">
        <f t="shared" si="4"/>
        <v>#DIV/0!</v>
      </c>
      <c r="G117" s="50" t="e">
        <f t="shared" si="5"/>
        <v>#DIV/0!</v>
      </c>
    </row>
    <row r="118" spans="1:7" ht="36.75" customHeight="1">
      <c r="A118" s="48"/>
      <c r="B118" s="149" t="s">
        <v>160</v>
      </c>
      <c r="C118" s="143">
        <f>'МО г.Ртищево'!D86+'Кр-звезда'!D50+Макарово!D48+Октябрьский!D49+Салтыковка!D47+Урусово!D47+'Ш-Голицыно'!D47</f>
        <v>11778</v>
      </c>
      <c r="D118" s="143">
        <f>'МО г.Ртищево'!E86+'Кр-звезда'!E50+Макарово!E48+Октябрьский!E49+Салтыковка!E47+Урусово!E47+'Ш-Голицыно'!E47</f>
        <v>10024.800000000001</v>
      </c>
      <c r="E118" s="143">
        <f>'МО г.Ртищево'!F86+'Кр-звезда'!F50+Макарово!F48+Октябрьский!F49+Салтыковка!F47+Урусово!F47+'Ш-Голицыно'!F47</f>
        <v>7300.599999999999</v>
      </c>
      <c r="F118" s="50">
        <f t="shared" si="4"/>
        <v>0.6198505688571914</v>
      </c>
      <c r="G118" s="50">
        <f t="shared" si="5"/>
        <v>0.7282539302529725</v>
      </c>
    </row>
    <row r="119" spans="1:7" ht="36.75" customHeight="1">
      <c r="A119" s="48"/>
      <c r="B119" s="149" t="s">
        <v>249</v>
      </c>
      <c r="C119" s="143">
        <f>'Кр-звезда'!D52+Макарово!D50+Октябрьский!D51+Салтыковка!D49+Урусово!D49+'Ш-Голицыно'!D49</f>
        <v>93</v>
      </c>
      <c r="D119" s="143">
        <f>'Кр-звезда'!E52+Макарово!E50+Октябрьский!E51+Салтыковка!E49+Урусово!E49+'Ш-Голицыно'!E49</f>
        <v>68</v>
      </c>
      <c r="E119" s="143">
        <f>'Кр-звезда'!F52+Макарово!F50+Октябрьский!F51+Салтыковка!F49+Урусово!F49+'Ш-Голицыно'!F49</f>
        <v>0</v>
      </c>
      <c r="F119" s="50">
        <f t="shared" si="4"/>
        <v>0</v>
      </c>
      <c r="G119" s="50">
        <f t="shared" si="5"/>
        <v>0</v>
      </c>
    </row>
    <row r="120" spans="1:7" ht="36.75" customHeight="1">
      <c r="A120" s="48"/>
      <c r="B120" s="149" t="s">
        <v>203</v>
      </c>
      <c r="C120" s="143">
        <f>'Кр-звезда'!D51+Макарово!D49+Октябрьский!D50+Салтыковка!D48+Урусово!D48+'Ш-Голицыно'!D48</f>
        <v>217.3</v>
      </c>
      <c r="D120" s="143">
        <f>'Кр-звезда'!E51+Макарово!E49+Октябрьский!E50+Салтыковка!E48+Урусово!E48+'Ш-Голицыно'!E48</f>
        <v>205.3</v>
      </c>
      <c r="E120" s="143">
        <f>'Кр-звезда'!F51+Макарово!F49+Октябрьский!F50+Салтыковка!F48+Урусово!F48+'Ш-Голицыно'!F48</f>
        <v>158.9</v>
      </c>
      <c r="F120" s="50">
        <f t="shared" si="4"/>
        <v>0.7312471237919926</v>
      </c>
      <c r="G120" s="50">
        <f t="shared" si="5"/>
        <v>0.7739892839746711</v>
      </c>
    </row>
    <row r="121" spans="1:7" ht="36.75" customHeight="1">
      <c r="A121" s="48"/>
      <c r="B121" s="149" t="s">
        <v>161</v>
      </c>
      <c r="C121" s="143">
        <f>'МО г.Ртищево'!D87+'Кр-звезда'!D53+Макарово!D51+Октябрьский!D52+Салтыковка!D50+Урусово!D50+'Ш-Голицыно'!D50</f>
        <v>12903</v>
      </c>
      <c r="D121" s="143">
        <f>'МО г.Ртищево'!E87+'Кр-звезда'!E53+Макарово!E51+Октябрьский!E52+Салтыковка!E50+Урусово!E50+'Ш-Голицыно'!E50</f>
        <v>11710</v>
      </c>
      <c r="E121" s="143">
        <f>'МО г.Ртищево'!F87+'Кр-звезда'!F53+Макарово!F51+Октябрьский!F52+Салтыковка!F50+Урусово!F50+'Ш-Голицыно'!F50</f>
        <v>6009.9</v>
      </c>
      <c r="F121" s="50">
        <f t="shared" si="4"/>
        <v>0.4657754010695187</v>
      </c>
      <c r="G121" s="50">
        <f t="shared" si="5"/>
        <v>0.5132280102476515</v>
      </c>
    </row>
    <row r="122" spans="1:7" ht="21.75" customHeight="1">
      <c r="A122" s="76" t="s">
        <v>118</v>
      </c>
      <c r="B122" s="77" t="s">
        <v>116</v>
      </c>
      <c r="C122" s="145">
        <f>C123</f>
        <v>10.700000000000001</v>
      </c>
      <c r="D122" s="145">
        <f>D123</f>
        <v>10.700000000000001</v>
      </c>
      <c r="E122" s="145">
        <f>E123</f>
        <v>10.3</v>
      </c>
      <c r="F122" s="50">
        <f t="shared" si="4"/>
        <v>0.9626168224299065</v>
      </c>
      <c r="G122" s="50">
        <f t="shared" si="5"/>
        <v>0.9626168224299065</v>
      </c>
    </row>
    <row r="123" spans="1:7" ht="37.5" customHeight="1">
      <c r="A123" s="150" t="s">
        <v>112</v>
      </c>
      <c r="B123" s="151" t="s">
        <v>210</v>
      </c>
      <c r="C123" s="143">
        <f>'Кр-звезда'!D55+Макарово!D53+Октябрьский!D54+Салтыковка!D52+Урусово!D52+'Ш-Голицыно'!D52</f>
        <v>10.700000000000001</v>
      </c>
      <c r="D123" s="143">
        <f>'Кр-звезда'!E55+Макарово!E53+Октябрьский!E54+Салтыковка!E52+Урусово!E52+'Ш-Голицыно'!E52</f>
        <v>10.700000000000001</v>
      </c>
      <c r="E123" s="143">
        <f>'Кр-звезда'!F55+Макарово!F53+Октябрьский!F54+Салтыковка!F52+Урусово!F52+'Ш-Голицыно'!F52</f>
        <v>10.3</v>
      </c>
      <c r="F123" s="50">
        <f t="shared" si="4"/>
        <v>0.9626168224299065</v>
      </c>
      <c r="G123" s="50">
        <f t="shared" si="5"/>
        <v>0.9626168224299065</v>
      </c>
    </row>
    <row r="124" spans="1:7" ht="18" customHeight="1">
      <c r="A124" s="53" t="s">
        <v>43</v>
      </c>
      <c r="B124" s="46" t="s">
        <v>44</v>
      </c>
      <c r="C124" s="145">
        <f>C125+C126+C128+C129+C127</f>
        <v>462819.10000000003</v>
      </c>
      <c r="D124" s="145">
        <f>D125+D126+D128+D129+D127</f>
        <v>378477.69999999995</v>
      </c>
      <c r="E124" s="145">
        <f>E125+E126+E128+E129+E127</f>
        <v>283119.6</v>
      </c>
      <c r="F124" s="50">
        <f t="shared" si="4"/>
        <v>0.6117284269383004</v>
      </c>
      <c r="G124" s="50">
        <f t="shared" si="5"/>
        <v>0.7480482998073599</v>
      </c>
    </row>
    <row r="125" spans="1:7" ht="24.75" customHeight="1">
      <c r="A125" s="48" t="s">
        <v>45</v>
      </c>
      <c r="B125" s="47" t="s">
        <v>138</v>
      </c>
      <c r="C125" s="143">
        <f>МР!D103</f>
        <v>127997</v>
      </c>
      <c r="D125" s="143">
        <f>МР!E103</f>
        <v>99552.6</v>
      </c>
      <c r="E125" s="143">
        <f>МР!F103</f>
        <v>77315.9</v>
      </c>
      <c r="F125" s="50">
        <f t="shared" si="4"/>
        <v>0.6040446260459229</v>
      </c>
      <c r="G125" s="50">
        <f t="shared" si="5"/>
        <v>0.7766336589903226</v>
      </c>
    </row>
    <row r="126" spans="1:7" ht="24.75" customHeight="1">
      <c r="A126" s="48" t="s">
        <v>46</v>
      </c>
      <c r="B126" s="47" t="s">
        <v>139</v>
      </c>
      <c r="C126" s="143">
        <f>МР!D104</f>
        <v>279774.9</v>
      </c>
      <c r="D126" s="143">
        <f>МР!E104</f>
        <v>230074.1</v>
      </c>
      <c r="E126" s="143">
        <f>МР!F104</f>
        <v>168024.4</v>
      </c>
      <c r="F126" s="50">
        <f t="shared" si="4"/>
        <v>0.600569958205686</v>
      </c>
      <c r="G126" s="50">
        <f t="shared" si="5"/>
        <v>0.7303055841574518</v>
      </c>
    </row>
    <row r="127" spans="1:7" ht="24.75" customHeight="1">
      <c r="A127" s="48" t="s">
        <v>326</v>
      </c>
      <c r="B127" s="47" t="s">
        <v>327</v>
      </c>
      <c r="C127" s="143">
        <f>МР!D105+'МО г.Ртищево'!D89</f>
        <v>27958.399999999998</v>
      </c>
      <c r="D127" s="143">
        <f>МР!E105+'МО г.Ртищево'!E89</f>
        <v>23913.100000000002</v>
      </c>
      <c r="E127" s="143">
        <f>МР!F105+'МО г.Ртищево'!F89</f>
        <v>19425</v>
      </c>
      <c r="F127" s="50">
        <f t="shared" si="4"/>
        <v>0.6947822479111824</v>
      </c>
      <c r="G127" s="50">
        <f t="shared" si="5"/>
        <v>0.8123162617979266</v>
      </c>
    </row>
    <row r="128" spans="1:7" ht="24.75" customHeight="1">
      <c r="A128" s="48" t="s">
        <v>47</v>
      </c>
      <c r="B128" s="47" t="s">
        <v>48</v>
      </c>
      <c r="C128" s="143">
        <f>МР!D106+'Кр-звезда'!D59+Макарово!D57+Октябрьский!D58+Салтыковка!D56+Урусово!D56+'Ш-Голицыно'!D56</f>
        <v>4920.5</v>
      </c>
      <c r="D128" s="143">
        <f>МР!E106+'Кр-звезда'!E59+Макарово!E57+Октябрьский!E58+Салтыковка!E56+Урусово!E56+'Ш-Голицыно'!E56</f>
        <v>4847.3</v>
      </c>
      <c r="E128" s="143">
        <f>МР!F106+'Кр-звезда'!F59+Макарово!F57+Октябрьский!F58+Салтыковка!F56+Урусово!F56+'Ш-Голицыно'!F56</f>
        <v>3299</v>
      </c>
      <c r="F128" s="50">
        <f t="shared" si="4"/>
        <v>0.6704603190732649</v>
      </c>
      <c r="G128" s="50">
        <f t="shared" si="5"/>
        <v>0.6805850679759866</v>
      </c>
    </row>
    <row r="129" spans="1:7" ht="24.75" customHeight="1">
      <c r="A129" s="48" t="s">
        <v>49</v>
      </c>
      <c r="B129" s="47" t="s">
        <v>329</v>
      </c>
      <c r="C129" s="143">
        <f>МР!D107</f>
        <v>22168.3</v>
      </c>
      <c r="D129" s="143">
        <f>МР!E107</f>
        <v>20090.6</v>
      </c>
      <c r="E129" s="143">
        <f>МР!F107</f>
        <v>15055.3</v>
      </c>
      <c r="F129" s="50">
        <f t="shared" si="4"/>
        <v>0.679136424534132</v>
      </c>
      <c r="G129" s="50">
        <f t="shared" si="5"/>
        <v>0.7493703523040626</v>
      </c>
    </row>
    <row r="130" spans="1:7" ht="24.75" customHeight="1">
      <c r="A130" s="53" t="s">
        <v>50</v>
      </c>
      <c r="B130" s="46" t="s">
        <v>143</v>
      </c>
      <c r="C130" s="145">
        <f>C131+C132</f>
        <v>87432.2</v>
      </c>
      <c r="D130" s="145">
        <f>D131+D132</f>
        <v>71455.8</v>
      </c>
      <c r="E130" s="145">
        <f>E131+E132</f>
        <v>51519.1</v>
      </c>
      <c r="F130" s="50">
        <f t="shared" si="4"/>
        <v>0.589246295987062</v>
      </c>
      <c r="G130" s="50">
        <f t="shared" si="5"/>
        <v>0.7209925576370287</v>
      </c>
    </row>
    <row r="131" spans="1:7" ht="24.75" customHeight="1">
      <c r="A131" s="48" t="s">
        <v>51</v>
      </c>
      <c r="B131" s="47" t="s">
        <v>52</v>
      </c>
      <c r="C131" s="143">
        <f>МР!D109</f>
        <v>75271.4</v>
      </c>
      <c r="D131" s="143">
        <f>МР!E109</f>
        <v>63086.8</v>
      </c>
      <c r="E131" s="143">
        <f>МР!F109</f>
        <v>47172.1</v>
      </c>
      <c r="F131" s="50">
        <f t="shared" si="4"/>
        <v>0.6266935383160138</v>
      </c>
      <c r="G131" s="50">
        <f t="shared" si="5"/>
        <v>0.7477332817641725</v>
      </c>
    </row>
    <row r="132" spans="1:7" ht="24.75" customHeight="1">
      <c r="A132" s="48" t="s">
        <v>53</v>
      </c>
      <c r="B132" s="47" t="s">
        <v>360</v>
      </c>
      <c r="C132" s="143">
        <f>МР!D110</f>
        <v>12160.8</v>
      </c>
      <c r="D132" s="143">
        <f>МР!E110</f>
        <v>8369</v>
      </c>
      <c r="E132" s="143">
        <f>МР!F110</f>
        <v>4347</v>
      </c>
      <c r="F132" s="50">
        <f t="shared" si="4"/>
        <v>0.3574600355239787</v>
      </c>
      <c r="G132" s="50">
        <f t="shared" si="5"/>
        <v>0.519416895686462</v>
      </c>
    </row>
    <row r="133" spans="1:7" ht="16.5" customHeight="1">
      <c r="A133" s="53" t="s">
        <v>54</v>
      </c>
      <c r="B133" s="46" t="s">
        <v>55</v>
      </c>
      <c r="C133" s="145">
        <f>C134+C135+C136+C137</f>
        <v>21724.700000000004</v>
      </c>
      <c r="D133" s="145">
        <f>D134+D135+D136+D137</f>
        <v>16830.4</v>
      </c>
      <c r="E133" s="145">
        <f>E134+E135+E136+E137</f>
        <v>12503.6</v>
      </c>
      <c r="F133" s="50">
        <f t="shared" si="4"/>
        <v>0.5755476485290935</v>
      </c>
      <c r="G133" s="50">
        <f t="shared" si="5"/>
        <v>0.7429175777165129</v>
      </c>
    </row>
    <row r="134" spans="1:7" ht="36.75" customHeight="1">
      <c r="A134" s="48" t="s">
        <v>56</v>
      </c>
      <c r="B134" s="78" t="s">
        <v>192</v>
      </c>
      <c r="C134" s="143">
        <f>МР!D112+'МО г.Ртищево'!D91+'Кр-звезда'!D61+Макарово!D56+Октябрьский!D60+Салтыковка!D58+Урусово!D58+'Ш-Голицыно'!D58</f>
        <v>1694.4</v>
      </c>
      <c r="D134" s="143">
        <f>МР!E112+'МО г.Ртищево'!E91+'Кр-звезда'!E61+Макарово!E56+Октябрьский!E60+Салтыковка!E58+Урусово!E58+'Ш-Голицыно'!E58</f>
        <v>1366.3</v>
      </c>
      <c r="E134" s="143">
        <f>МР!F112+'МО г.Ртищево'!F91+'Кр-звезда'!F61+Макарово!F56+Октябрьский!F60+Салтыковка!F58+Урусово!F58+'Ш-Голицыно'!F58</f>
        <v>1276.1000000000001</v>
      </c>
      <c r="F134" s="50">
        <f t="shared" si="4"/>
        <v>0.7531279508970727</v>
      </c>
      <c r="G134" s="50">
        <f t="shared" si="5"/>
        <v>0.9339822879309084</v>
      </c>
    </row>
    <row r="135" spans="1:7" ht="36.75" customHeight="1">
      <c r="A135" s="48" t="s">
        <v>57</v>
      </c>
      <c r="B135" s="78" t="s">
        <v>297</v>
      </c>
      <c r="C135" s="143">
        <f>МР!D113</f>
        <v>16407.4</v>
      </c>
      <c r="D135" s="143">
        <f>МР!E113</f>
        <v>12036.7</v>
      </c>
      <c r="E135" s="143">
        <f>МР!F113</f>
        <v>7835</v>
      </c>
      <c r="F135" s="50">
        <f t="shared" si="4"/>
        <v>0.47752843229274594</v>
      </c>
      <c r="G135" s="50">
        <f t="shared" si="5"/>
        <v>0.6509259182334028</v>
      </c>
    </row>
    <row r="136" spans="1:7" ht="89.25" customHeight="1" hidden="1">
      <c r="A136" s="48"/>
      <c r="B136" s="47" t="s">
        <v>164</v>
      </c>
      <c r="C136" s="143">
        <v>0</v>
      </c>
      <c r="D136" s="143">
        <v>0</v>
      </c>
      <c r="E136" s="143">
        <v>0</v>
      </c>
      <c r="F136" s="50" t="e">
        <f t="shared" si="4"/>
        <v>#DIV/0!</v>
      </c>
      <c r="G136" s="50" t="e">
        <f t="shared" si="5"/>
        <v>#DIV/0!</v>
      </c>
    </row>
    <row r="137" spans="1:7" ht="36.75" customHeight="1">
      <c r="A137" s="48" t="s">
        <v>58</v>
      </c>
      <c r="B137" s="47" t="s">
        <v>290</v>
      </c>
      <c r="C137" s="143">
        <f>МР!D121</f>
        <v>3622.9</v>
      </c>
      <c r="D137" s="143">
        <f>МР!E121</f>
        <v>3427.4</v>
      </c>
      <c r="E137" s="143">
        <f>МР!F121</f>
        <v>3392.5</v>
      </c>
      <c r="F137" s="50">
        <f t="shared" si="4"/>
        <v>0.9364045378012089</v>
      </c>
      <c r="G137" s="50">
        <f t="shared" si="5"/>
        <v>0.9898173542627065</v>
      </c>
    </row>
    <row r="138" spans="1:7" ht="34.5" customHeight="1">
      <c r="A138" s="76" t="s">
        <v>59</v>
      </c>
      <c r="B138" s="77" t="s">
        <v>121</v>
      </c>
      <c r="C138" s="145">
        <f>C139+C140</f>
        <v>27574.1</v>
      </c>
      <c r="D138" s="145">
        <f>D139+D140</f>
        <v>22033</v>
      </c>
      <c r="E138" s="145">
        <f>E139+E140</f>
        <v>17523.4</v>
      </c>
      <c r="F138" s="50">
        <f t="shared" si="4"/>
        <v>0.6355021560087184</v>
      </c>
      <c r="G138" s="50">
        <f t="shared" si="5"/>
        <v>0.7953251940271412</v>
      </c>
    </row>
    <row r="139" spans="1:7" ht="34.5" customHeight="1">
      <c r="A139" s="48" t="s">
        <v>60</v>
      </c>
      <c r="B139" s="47" t="s">
        <v>122</v>
      </c>
      <c r="C139" s="143">
        <f>'МО г.Ртищево'!D93</f>
        <v>26978</v>
      </c>
      <c r="D139" s="143">
        <f>'МО г.Ртищево'!E93</f>
        <v>21555.2</v>
      </c>
      <c r="E139" s="143">
        <f>'МО г.Ртищево'!F93</f>
        <v>17058.9</v>
      </c>
      <c r="F139" s="50">
        <f t="shared" si="4"/>
        <v>0.6323263399807251</v>
      </c>
      <c r="G139" s="50">
        <f t="shared" si="5"/>
        <v>0.7914053221496438</v>
      </c>
    </row>
    <row r="140" spans="1:7" ht="34.5" customHeight="1">
      <c r="A140" s="48" t="s">
        <v>123</v>
      </c>
      <c r="B140" s="47" t="s">
        <v>124</v>
      </c>
      <c r="C140" s="143">
        <f>МР!D124</f>
        <v>596.1</v>
      </c>
      <c r="D140" s="143">
        <f>МР!E124</f>
        <v>477.8</v>
      </c>
      <c r="E140" s="143">
        <f>МР!F124</f>
        <v>464.5</v>
      </c>
      <c r="F140" s="50">
        <f t="shared" si="4"/>
        <v>0.7792316725381647</v>
      </c>
      <c r="G140" s="50">
        <f t="shared" si="5"/>
        <v>0.9721640853913771</v>
      </c>
    </row>
    <row r="141" spans="1:7" ht="34.5" customHeight="1">
      <c r="A141" s="76" t="s">
        <v>125</v>
      </c>
      <c r="B141" s="77" t="s">
        <v>126</v>
      </c>
      <c r="C141" s="145">
        <f>C142</f>
        <v>403.6</v>
      </c>
      <c r="D141" s="145">
        <f>D142</f>
        <v>390.3</v>
      </c>
      <c r="E141" s="145">
        <f>E142</f>
        <v>369.40000000000003</v>
      </c>
      <c r="F141" s="50">
        <f t="shared" si="4"/>
        <v>0.9152626362735382</v>
      </c>
      <c r="G141" s="50">
        <f t="shared" si="5"/>
        <v>0.9464514476044069</v>
      </c>
    </row>
    <row r="142" spans="1:7" ht="34.5" customHeight="1">
      <c r="A142" s="48" t="s">
        <v>127</v>
      </c>
      <c r="B142" s="47" t="s">
        <v>128</v>
      </c>
      <c r="C142" s="143">
        <f>МР!D127+'МО г.Ртищево'!D95</f>
        <v>403.6</v>
      </c>
      <c r="D142" s="143">
        <f>МР!E127+'МО г.Ртищево'!E95</f>
        <v>390.3</v>
      </c>
      <c r="E142" s="143">
        <f>МР!F127+'МО г.Ртищево'!F95</f>
        <v>369.40000000000003</v>
      </c>
      <c r="F142" s="50">
        <f t="shared" si="4"/>
        <v>0.9152626362735382</v>
      </c>
      <c r="G142" s="50">
        <f t="shared" si="5"/>
        <v>0.9464514476044069</v>
      </c>
    </row>
    <row r="143" spans="1:7" ht="34.5" customHeight="1">
      <c r="A143" s="76" t="s">
        <v>129</v>
      </c>
      <c r="B143" s="77" t="s">
        <v>130</v>
      </c>
      <c r="C143" s="145">
        <f>C144</f>
        <v>2570</v>
      </c>
      <c r="D143" s="145">
        <f>D144</f>
        <v>1850</v>
      </c>
      <c r="E143" s="145">
        <f>E144</f>
        <v>354.7</v>
      </c>
      <c r="F143" s="50">
        <f t="shared" si="4"/>
        <v>0.13801556420233463</v>
      </c>
      <c r="G143" s="50">
        <f t="shared" si="5"/>
        <v>0.19172972972972974</v>
      </c>
    </row>
    <row r="144" spans="1:7" ht="34.5" customHeight="1">
      <c r="A144" s="48" t="s">
        <v>132</v>
      </c>
      <c r="B144" s="47" t="s">
        <v>131</v>
      </c>
      <c r="C144" s="143">
        <f>МР!D129</f>
        <v>2570</v>
      </c>
      <c r="D144" s="143">
        <f>МР!E129</f>
        <v>1850</v>
      </c>
      <c r="E144" s="143">
        <f>МР!F129</f>
        <v>354.7</v>
      </c>
      <c r="F144" s="50">
        <f t="shared" si="4"/>
        <v>0.13801556420233463</v>
      </c>
      <c r="G144" s="50">
        <f t="shared" si="5"/>
        <v>0.19172972972972974</v>
      </c>
    </row>
    <row r="145" spans="1:7" ht="22.5" customHeight="1">
      <c r="A145" s="48"/>
      <c r="B145" s="46" t="s">
        <v>62</v>
      </c>
      <c r="C145" s="145">
        <f>C40+C58+C60+C66+C85+C124+C130+C133+C138+C141+C143+C122</f>
        <v>770200.5999999999</v>
      </c>
      <c r="D145" s="145">
        <f>D40+D58+D60+D66+D85+D124+D130+D133+D138+D141+D143+D122</f>
        <v>629199.7000000001</v>
      </c>
      <c r="E145" s="145">
        <f>E40+E58+E60+E66+E85+E124+E130+E133+E138+E141+E143+E122</f>
        <v>436585.39999999997</v>
      </c>
      <c r="F145" s="50">
        <f t="shared" si="4"/>
        <v>0.5668463514570101</v>
      </c>
      <c r="G145" s="50">
        <f t="shared" si="5"/>
        <v>0.6938741388465378</v>
      </c>
    </row>
    <row r="146" spans="3:6" ht="18.75">
      <c r="C146" s="121"/>
      <c r="D146" s="121"/>
      <c r="E146" s="121"/>
      <c r="F146" s="152"/>
    </row>
    <row r="147" spans="3:6" ht="18">
      <c r="C147" s="121"/>
      <c r="D147" s="121"/>
      <c r="E147" s="121"/>
      <c r="F147" s="154"/>
    </row>
    <row r="148" spans="2:6" ht="18">
      <c r="B148" s="84" t="s">
        <v>426</v>
      </c>
      <c r="C148" s="121"/>
      <c r="D148" s="121"/>
      <c r="E148" s="121">
        <v>12625.1</v>
      </c>
      <c r="F148" s="155"/>
    </row>
    <row r="149" spans="2:6" ht="18">
      <c r="B149" s="84"/>
      <c r="C149" s="121"/>
      <c r="D149" s="121"/>
      <c r="E149" s="121"/>
      <c r="F149" s="155"/>
    </row>
    <row r="150" spans="2:6" ht="18" hidden="1">
      <c r="B150" s="84" t="s">
        <v>78</v>
      </c>
      <c r="C150" s="121"/>
      <c r="D150" s="121"/>
      <c r="E150" s="121"/>
      <c r="F150" s="155"/>
    </row>
    <row r="151" spans="2:7" ht="18.75" hidden="1">
      <c r="B151" s="84" t="s">
        <v>79</v>
      </c>
      <c r="C151" s="121"/>
      <c r="D151" s="121"/>
      <c r="E151" s="121"/>
      <c r="F151" s="155"/>
      <c r="G151" s="156"/>
    </row>
    <row r="152" spans="2:6" ht="18" hidden="1">
      <c r="B152" s="84"/>
      <c r="C152" s="121"/>
      <c r="D152" s="121"/>
      <c r="E152" s="121"/>
      <c r="F152" s="155"/>
    </row>
    <row r="153" spans="2:6" ht="18" hidden="1">
      <c r="B153" s="84" t="s">
        <v>80</v>
      </c>
      <c r="C153" s="121"/>
      <c r="D153" s="121"/>
      <c r="E153" s="121"/>
      <c r="F153" s="155"/>
    </row>
    <row r="154" spans="2:7" ht="18.75" hidden="1">
      <c r="B154" s="84" t="s">
        <v>81</v>
      </c>
      <c r="C154" s="121"/>
      <c r="D154" s="121"/>
      <c r="E154" s="121"/>
      <c r="F154" s="155"/>
      <c r="G154" s="157"/>
    </row>
    <row r="155" spans="2:6" ht="18" hidden="1">
      <c r="B155" s="84"/>
      <c r="C155" s="121"/>
      <c r="D155" s="121"/>
      <c r="E155" s="121"/>
      <c r="F155" s="155"/>
    </row>
    <row r="156" spans="2:6" ht="18" hidden="1">
      <c r="B156" s="84" t="s">
        <v>82</v>
      </c>
      <c r="C156" s="121"/>
      <c r="D156" s="121"/>
      <c r="E156" s="121"/>
      <c r="F156" s="155"/>
    </row>
    <row r="157" spans="2:7" ht="18.75" hidden="1">
      <c r="B157" s="84" t="s">
        <v>83</v>
      </c>
      <c r="C157" s="121"/>
      <c r="D157" s="121"/>
      <c r="E157" s="121"/>
      <c r="F157" s="155"/>
      <c r="G157" s="158"/>
    </row>
    <row r="158" spans="2:6" ht="18" hidden="1">
      <c r="B158" s="84"/>
      <c r="C158" s="121"/>
      <c r="D158" s="121"/>
      <c r="E158" s="121"/>
      <c r="F158" s="155"/>
    </row>
    <row r="159" spans="2:6" ht="18">
      <c r="B159" s="85" t="s">
        <v>425</v>
      </c>
      <c r="C159" s="121"/>
      <c r="D159" s="121"/>
      <c r="E159" s="121"/>
      <c r="F159" s="155"/>
    </row>
    <row r="160" spans="1:7" ht="18.75">
      <c r="A160" s="80"/>
      <c r="B160" s="84" t="s">
        <v>85</v>
      </c>
      <c r="C160" s="121"/>
      <c r="D160" s="121"/>
      <c r="E160" s="121">
        <v>7000</v>
      </c>
      <c r="F160" s="155"/>
      <c r="G160" s="159"/>
    </row>
    <row r="161" spans="1:6" ht="12" customHeight="1" hidden="1">
      <c r="A161" s="80"/>
      <c r="B161" s="84"/>
      <c r="C161" s="121"/>
      <c r="D161" s="121"/>
      <c r="E161" s="121"/>
      <c r="F161" s="155"/>
    </row>
    <row r="162" spans="1:6" ht="5.25" customHeight="1" hidden="1">
      <c r="A162" s="80"/>
      <c r="B162" s="84"/>
      <c r="C162" s="121"/>
      <c r="D162" s="121"/>
      <c r="E162" s="121"/>
      <c r="F162" s="155"/>
    </row>
    <row r="163" spans="1:7" ht="45" customHeight="1">
      <c r="A163" s="80"/>
      <c r="B163" s="84" t="s">
        <v>86</v>
      </c>
      <c r="C163" s="121"/>
      <c r="D163" s="121"/>
      <c r="E163" s="121">
        <f>E148+E35-E145-E160</f>
        <v>7023.600000000035</v>
      </c>
      <c r="F163" s="155"/>
      <c r="G163" s="160"/>
    </row>
    <row r="164" spans="1:6" ht="18">
      <c r="A164" s="80"/>
      <c r="C164" s="121"/>
      <c r="D164" s="121"/>
      <c r="E164" s="121"/>
      <c r="F164" s="155"/>
    </row>
    <row r="165" spans="1:6" ht="18" hidden="1">
      <c r="A165" s="80"/>
      <c r="C165" s="121"/>
      <c r="D165" s="121"/>
      <c r="E165" s="121"/>
      <c r="F165" s="155"/>
    </row>
    <row r="166" spans="1:6" ht="18">
      <c r="A166" s="80"/>
      <c r="B166" s="84" t="s">
        <v>87</v>
      </c>
      <c r="C166" s="121"/>
      <c r="D166" s="121"/>
      <c r="E166" s="121"/>
      <c r="F166" s="155"/>
    </row>
    <row r="167" spans="1:6" ht="18">
      <c r="A167" s="80"/>
      <c r="B167" s="84" t="s">
        <v>88</v>
      </c>
      <c r="C167" s="121"/>
      <c r="D167" s="121"/>
      <c r="E167" s="121"/>
      <c r="F167" s="155"/>
    </row>
    <row r="168" spans="1:6" ht="18">
      <c r="A168" s="80"/>
      <c r="B168" s="84" t="s">
        <v>89</v>
      </c>
      <c r="C168" s="121"/>
      <c r="D168" s="121"/>
      <c r="E168" s="121"/>
      <c r="F168" s="155"/>
    </row>
  </sheetData>
  <sheetProtection/>
  <autoFilter ref="A38:G145"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37:G37"/>
    <mergeCell ref="F38:F39"/>
    <mergeCell ref="G38:G39"/>
    <mergeCell ref="A38:A39"/>
    <mergeCell ref="B38:B39"/>
    <mergeCell ref="C38:C39"/>
    <mergeCell ref="E38:E39"/>
    <mergeCell ref="D38:D39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2017-08-17T06:11:04Z</cp:lastPrinted>
  <dcterms:created xsi:type="dcterms:W3CDTF">1996-10-08T23:32:33Z</dcterms:created>
  <dcterms:modified xsi:type="dcterms:W3CDTF">2017-08-17T06:25:10Z</dcterms:modified>
  <cp:category/>
  <cp:version/>
  <cp:contentType/>
  <cp:contentStatus/>
</cp:coreProperties>
</file>