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7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<sst xmlns="http://schemas.openxmlformats.org/spreadsheetml/2006/main" count="1651" uniqueCount="527">
  <si>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</si>
  <si>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</si>
  <si>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</si>
  <si>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</si>
  <si>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</si>
  <si>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</si>
  <si>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</si>
  <si>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</si>
  <si>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</si>
  <si>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</si>
  <si>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</si>
  <si>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</si>
  <si>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</si>
  <si>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</si>
  <si>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</si>
  <si>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</si>
  <si>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</si>
  <si>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</si>
  <si>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</si>
  <si>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</si>
  <si>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</si>
  <si>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</si>
  <si>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</si>
  <si>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</si>
  <si>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</si>
  <si>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</si>
  <si>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</si>
  <si>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</si>
  <si>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</si>
  <si>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</si>
  <si>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</si>
  <si>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</si>
  <si>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</si>
  <si>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</si>
  <si>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</si>
  <si>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</si>
  <si>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</si>
  <si>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</si>
  <si>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</si>
  <si>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</si>
  <si>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</si>
  <si>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</si>
  <si>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</si>
  <si>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</si>
  <si>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</si>
  <si>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</si>
  <si>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</si>
  <si>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</si>
  <si>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</si>
  <si>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</si>
  <si>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</si>
  <si>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</si>
  <si>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</si>
  <si>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</si>
  <si>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</si>
  <si>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</si>
  <si>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</si>
  <si>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</si>
  <si>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</si>
  <si>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</si>
  <si>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</si>
  <si>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</si>
  <si>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</si>
  <si>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</si>
  <si>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</si>
  <si>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</si>
  <si>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</si>
  <si>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</si>
  <si>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</si>
  <si>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</si>
  <si>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</si>
  <si>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</si>
  <si>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</si>
  <si>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</si>
  <si>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</si>
  <si>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</si>
  <si>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</si>
  <si>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</si>
  <si>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</si>
  <si>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</si>
  <si>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</si>
  <si>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</si>
  <si>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</si>
  <si>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</si>
  <si>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</si>
  <si>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</si>
  <si>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</si>
  <si>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</si>
  <si>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</si>
  <si>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</si>
  <si>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</si>
  <si>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</si>
  <si>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</si>
  <si>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</si>
  <si>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</si>
  <si>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</si>
  <si>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</si>
  <si>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</si>
  <si>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</si>
  <si>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</si>
  <si>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</si>
  <si>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</si>
  <si>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</si>
  <si>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</si>
  <si>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</si>
  <si>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</si>
  <si>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</si>
  <si>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</si>
  <si>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</si>
  <si>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</si>
  <si>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</si>
  <si>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</si>
  <si>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</si>
  <si>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</si>
  <si>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</si>
  <si>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</si>
  <si>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</si>
  <si>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</si>
  <si>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</si>
  <si>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</si>
  <si>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</si>
  <si>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</si>
  <si>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</si>
  <si>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</si>
  <si>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</si>
  <si>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</si>
  <si>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</si>
  <si>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</si>
  <si>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</si>
  <si>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</si>
  <si>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</si>
  <si>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</si>
  <si>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</si>
  <si>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</si>
  <si>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</si>
  <si>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</si>
  <si>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</si>
  <si>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</si>
  <si>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</si>
  <si>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</si>
  <si>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</si>
  <si>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</si>
  <si>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</si>
  <si>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</si>
  <si>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</si>
  <si>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</si>
  <si>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</si>
  <si>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Прочие мероприятия по благоустройству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</si>
  <si>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</si>
  <si>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</si>
  <si>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</si>
  <si>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</si>
  <si>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</si>
  <si>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</si>
  <si>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</si>
  <si>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</si>
  <si>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</si>
  <si>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</si>
  <si>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</si>
  <si>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</si>
  <si>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</si>
  <si>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</si>
  <si>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</si>
  <si>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</si>
  <si>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</si>
  <si>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</si>
  <si>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</si>
  <si>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</si>
  <si>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</si>
  <si>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</si>
  <si>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</si>
  <si>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</si>
  <si>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</si>
  <si>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</si>
  <si>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</si>
  <si>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</si>
  <si>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</si>
  <si>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</si>
  <si>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</si>
  <si>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</si>
  <si>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</si>
  <si>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</si>
  <si>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</si>
  <si>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</si>
  <si>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</si>
  <si>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</si>
  <si>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</si>
  <si>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</si>
  <si>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</si>
  <si>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</si>
  <si>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</si>
  <si>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</si>
  <si>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</si>
  <si>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</si>
  <si>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</si>
  <si>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</si>
  <si>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</si>
  <si>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</si>
  <si>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</si>
  <si>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</si>
  <si>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</si>
  <si>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</si>
  <si>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</si>
  <si>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9530005350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</si>
  <si>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</si>
  <si>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</si>
  <si>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</si>
  <si>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</si>
  <si>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</si>
  <si>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</si>
  <si>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</si>
  <si>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</si>
  <si>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</si>
  <si>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</si>
  <si>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</si>
  <si>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</si>
  <si>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</si>
  <si>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</si>
  <si>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</si>
  <si>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</si>
  <si>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</si>
  <si>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</si>
  <si>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</si>
  <si>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</si>
  <si>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</si>
  <si>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</si>
  <si>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</si>
  <si>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</si>
  <si>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</si>
  <si>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</si>
  <si>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</si>
  <si>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</si>
  <si>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</si>
  <si>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</si>
  <si>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</si>
  <si>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</si>
  <si>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</si>
  <si>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</si>
  <si>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</si>
  <si>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</si>
  <si>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</si>
  <si>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</si>
  <si>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</si>
  <si>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</si>
  <si>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</si>
  <si>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</si>
  <si>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</si>
  <si>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</si>
  <si>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</si>
  <si>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</si>
  <si>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</si>
  <si>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</si>
  <si>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</si>
  <si>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</si>
  <si>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</si>
  <si>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</si>
  <si>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</si>
  <si>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</si>
  <si>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</si>
  <si>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</si>
  <si>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</si>
  <si>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</si>
  <si>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</si>
  <si>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</si>
  <si>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</si>
  <si>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</si>
  <si>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</si>
  <si>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</si>
  <si>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</si>
  <si>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</si>
  <si>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</si>
  <si>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</si>
  <si>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</si>
  <si>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</si>
  <si>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</si>
  <si>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</si>
  <si>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</si>
  <si>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</si>
  <si>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</si>
  <si>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</si>
  <si>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</si>
  <si>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</si>
  <si>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</si>
  <si>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</si>
  <si>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</si>
  <si>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</si>
  <si>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</si>
  <si>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</si>
  <si>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</si>
  <si>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</si>
  <si>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</si>
  <si>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Обеспечение первичных мер пожарной безопасности в границах населённых пунктов поселения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</si>
  <si>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</si>
  <si>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</si>
  <si>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</si>
  <si>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</si>
  <si>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</si>
  <si>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</si>
  <si>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</si>
  <si>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</si>
  <si>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</si>
  <si>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</si>
  <si>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</si>
  <si>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</si>
  <si>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</si>
  <si>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</si>
  <si>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</si>
  <si>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</si>
  <si>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</si>
  <si>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</si>
  <si>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</si>
  <si>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</si>
  <si>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</si>
  <si>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</si>
  <si>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</si>
  <si>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</si>
  <si>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</si>
  <si>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</si>
  <si>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</si>
  <si>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</si>
  <si>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Субсидии на поддержку государственных программ субъектов РФ и муниципальных программ формирования современной городской среды (ФЕДЕРАЛЬНЫЕ СРЕДСТВА)</t>
  </si>
  <si>
    <t>04.42.01.</t>
  </si>
  <si>
    <t>Субсидии на поддержку государственных программ субъектов РФи муниципальных программ формирования современной городской среды (ОБЛАСТНАЯ ЧАСТЬ)</t>
  </si>
  <si>
    <t>04.42.02</t>
  </si>
  <si>
    <t>84002L5550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</si>
  <si>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(местный бюджет)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</si>
  <si>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</si>
  <si>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</si>
  <si>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840010000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</si>
  <si>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</si>
  <si>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</si>
  <si>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8400200000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</si>
  <si>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</si>
  <si>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</si>
  <si>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</si>
  <si>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</si>
  <si>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84001L5550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</si>
  <si>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</si>
  <si>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</si>
  <si>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</si>
  <si>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</si>
  <si>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</si>
  <si>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</si>
  <si>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</si>
  <si>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</si>
  <si>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</si>
  <si>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</si>
  <si>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</si>
  <si>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</si>
  <si>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</si>
  <si>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</si>
  <si>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</si>
  <si>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</si>
  <si>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</si>
  <si>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</si>
  <si>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</si>
  <si>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</si>
  <si>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</si>
  <si>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</si>
  <si>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план на         I квартал</t>
  </si>
  <si>
    <t>Доходы от оказания платных услуг и компенсации затрат</t>
  </si>
  <si>
    <t>% к плану I квартала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</si>
  <si>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</si>
  <si>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</si>
  <si>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</si>
  <si>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</si>
  <si>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</si>
  <si>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</si>
  <si>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</si>
  <si>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</si>
  <si>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</si>
  <si>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</si>
  <si>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</si>
  <si>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</si>
  <si>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</si>
  <si>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</si>
  <si>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</si>
  <si>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</si>
  <si>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</si>
  <si>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</si>
  <si>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</si>
  <si>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</si>
  <si>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</si>
  <si>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</si>
  <si>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</si>
  <si>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</si>
  <si>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</si>
  <si>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</si>
  <si>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</si>
  <si>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</si>
  <si>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</si>
  <si>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</si>
  <si>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</si>
  <si>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</si>
  <si>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</si>
  <si>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</si>
  <si>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</si>
  <si>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</si>
  <si>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</si>
  <si>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75309G0Д20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</si>
  <si>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</si>
  <si>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</si>
  <si>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</si>
  <si>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</si>
  <si>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</si>
  <si>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</si>
  <si>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</si>
  <si>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</si>
  <si>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</si>
  <si>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</si>
  <si>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</si>
  <si>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</si>
  <si>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</si>
  <si>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</si>
  <si>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</si>
  <si>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</si>
  <si>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</si>
  <si>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</si>
  <si>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</si>
  <si>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</si>
  <si>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</si>
  <si>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</si>
  <si>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</si>
  <si>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</si>
  <si>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</si>
  <si>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</si>
  <si>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</si>
  <si>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</si>
  <si>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</si>
  <si>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</si>
  <si>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</si>
  <si>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</si>
  <si>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</si>
  <si>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</si>
  <si>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</si>
  <si>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</si>
  <si>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</si>
  <si>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</si>
  <si>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</si>
  <si>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</si>
  <si>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</si>
  <si>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</si>
  <si>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</si>
  <si>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</si>
  <si>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</si>
  <si>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</si>
  <si>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</si>
  <si>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</si>
  <si>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</si>
  <si>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</si>
  <si>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</si>
  <si>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</si>
  <si>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</si>
  <si>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</si>
  <si>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</si>
  <si>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</si>
  <si>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</si>
  <si>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</si>
  <si>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</si>
  <si>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</si>
  <si>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</si>
  <si>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</si>
  <si>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</si>
  <si>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</si>
  <si>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</si>
  <si>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</si>
  <si>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</si>
  <si>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</si>
  <si>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</si>
  <si>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</si>
  <si>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</si>
  <si>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</si>
  <si>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</si>
  <si>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</si>
  <si>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</si>
  <si>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</si>
  <si>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</si>
  <si>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</si>
  <si>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 xml:space="preserve">СПРАВКА
об исполнении бюджета Ртищевского района
на 01.03.2019 г.
</t>
  </si>
  <si>
    <t xml:space="preserve">СПРАВКА
об исполнении бюджета МО г. Ртищево
на 01.03.2019г.
</t>
  </si>
  <si>
    <t>СПРАВКА
об исполнении бюджета Краснозвездинского МО
на 01.03.2019г.</t>
  </si>
  <si>
    <t xml:space="preserve">СПРАВКА
об исполнении бюджета Макаровского МО
на 01.03.2019г.                                                                                      </t>
  </si>
  <si>
    <t>СПРАВКА
об исполнении бюджета Октябрьского МО
на 01.03.2019г.</t>
  </si>
  <si>
    <t>СПРАВКА
об исполнении бюджета Салтыковского МО
на 01.03.2019г.</t>
  </si>
  <si>
    <t xml:space="preserve">СПРАВКА
об исполнении бюджета Урусовского МО
на 01.03.2019г.
</t>
  </si>
  <si>
    <t xml:space="preserve">СПРАВКА
об исполнении бюджета Ртищевского района (консолидация)
на 01.03.2019г.                                                                                                                      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</si>
  <si>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</si>
  <si>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</si>
  <si>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</si>
  <si>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</si>
  <si>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</si>
  <si>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</si>
  <si>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</si>
  <si>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</si>
  <si>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</si>
  <si>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</si>
  <si>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</si>
  <si>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</si>
  <si>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</si>
  <si>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</si>
  <si>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</si>
  <si>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</si>
  <si>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</si>
  <si>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</si>
  <si>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</si>
  <si>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</si>
  <si>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</si>
  <si>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</si>
  <si>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</si>
  <si>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</si>
  <si>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</si>
  <si>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</si>
  <si>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</si>
  <si>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</si>
  <si>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</si>
  <si>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</si>
  <si>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</si>
  <si>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</si>
  <si>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</si>
  <si>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</si>
  <si>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</si>
  <si>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</si>
  <si>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</si>
  <si>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</si>
  <si>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16,4</t>
  </si>
  <si>
    <t>Прочие безвозмездные поступления</t>
  </si>
  <si>
    <t xml:space="preserve">СПРАВКА
об исполнении бюджета Шило-Голицынского МО
на 01.03.2019г.
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</si>
</sst>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  <numFmt numFmtId="201" formatCode="000\.000\.000"/>
    <numFmt numFmtId="202" formatCode="0\.0\.0"/>
    <numFmt numFmtId="203" formatCode="000"/>
    <numFmt numFmtId="204" formatCode="0000000000"/>
    <numFmt numFmtId="205" formatCode="0000"/>
    <numFmt numFmtId="206" formatCode="000\.00\.000\.0"/>
    <numFmt numFmtId="207" formatCode="#,##0.0_ ;[Red]\-#,##0.0\ "/>
    <numFmt numFmtId="208" formatCode="#,##0.00_ ;[Red]\-#,##0.00\ 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85" fontId="19" fillId="34" borderId="11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5" fillId="34" borderId="11" xfId="62" applyNumberFormat="1" applyFont="1" applyFill="1" applyBorder="1" applyAlignment="1" applyProtection="1">
      <alignment vertical="center" wrapText="1"/>
      <protection hidden="1"/>
    </xf>
    <xf numFmtId="49" fontId="15" fillId="34" borderId="11" xfId="62" applyNumberFormat="1" applyFont="1" applyFill="1" applyBorder="1" applyAlignment="1" applyProtection="1">
      <alignment vertical="center" wrapText="1"/>
      <protection hidden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62" applyNumberFormat="1" applyFont="1" applyFill="1" applyBorder="1" applyAlignment="1" applyProtection="1">
      <alignment wrapText="1"/>
      <protection hidden="1"/>
    </xf>
    <xf numFmtId="49" fontId="15" fillId="34" borderId="11" xfId="62" applyNumberFormat="1" applyFont="1" applyFill="1" applyBorder="1" applyAlignment="1" applyProtection="1">
      <alignment wrapText="1"/>
      <protection hidden="1"/>
    </xf>
    <xf numFmtId="195" fontId="17" fillId="34" borderId="11" xfId="62" applyNumberFormat="1" applyFont="1" applyFill="1" applyBorder="1" applyAlignment="1" applyProtection="1">
      <alignment vertical="center" wrapText="1"/>
      <protection hidden="1"/>
    </xf>
    <xf numFmtId="49" fontId="17" fillId="34" borderId="11" xfId="6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0" fontId="15" fillId="34" borderId="11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49" fontId="17" fillId="34" borderId="11" xfId="0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left" vertical="top" wrapText="1"/>
    </xf>
    <xf numFmtId="186" fontId="10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left" vertical="top" wrapText="1"/>
    </xf>
    <xf numFmtId="195" fontId="24" fillId="34" borderId="11" xfId="6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7" fillId="34" borderId="12" xfId="0" applyFont="1" applyFill="1" applyBorder="1" applyAlignment="1">
      <alignment horizontal="left" vertical="top" wrapText="1"/>
    </xf>
    <xf numFmtId="49" fontId="17" fillId="34" borderId="12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centerContinuous" vertical="center" wrapText="1"/>
    </xf>
    <xf numFmtId="9" fontId="10" fillId="34" borderId="11" xfId="0" applyNumberFormat="1" applyFont="1" applyFill="1" applyBorder="1" applyAlignment="1">
      <alignment horizontal="centerContinuous" vertical="center" wrapText="1"/>
    </xf>
    <xf numFmtId="185" fontId="3" fillId="34" borderId="11" xfId="0" applyNumberFormat="1" applyFont="1" applyFill="1" applyBorder="1" applyAlignment="1">
      <alignment horizontal="centerContinuous" vertical="center" wrapText="1"/>
    </xf>
    <xf numFmtId="185" fontId="19" fillId="34" borderId="11" xfId="0" applyNumberFormat="1" applyFont="1" applyFill="1" applyBorder="1" applyAlignment="1">
      <alignment horizontal="centerContinuous" vertical="center" wrapText="1"/>
    </xf>
    <xf numFmtId="185" fontId="20" fillId="34" borderId="0" xfId="0" applyNumberFormat="1" applyFont="1" applyFill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185" fontId="20" fillId="34" borderId="11" xfId="0" applyNumberFormat="1" applyFont="1" applyFill="1" applyBorder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86" fontId="20" fillId="34" borderId="0" xfId="0" applyNumberFormat="1" applyFont="1" applyFill="1" applyAlignment="1">
      <alignment horizontal="center" vertical="center"/>
    </xf>
    <xf numFmtId="4" fontId="23" fillId="34" borderId="0" xfId="0" applyNumberFormat="1" applyFont="1" applyFill="1" applyAlignment="1">
      <alignment horizontal="center" vertical="center"/>
    </xf>
    <xf numFmtId="49" fontId="7" fillId="34" borderId="13" xfId="0" applyNumberFormat="1" applyFont="1" applyFill="1" applyBorder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left" vertical="center" wrapText="1"/>
    </xf>
    <xf numFmtId="185" fontId="19" fillId="34" borderId="15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top" wrapText="1"/>
    </xf>
    <xf numFmtId="204" fontId="4" fillId="34" borderId="11" xfId="85" applyNumberFormat="1" applyFont="1" applyFill="1" applyBorder="1" applyAlignment="1" applyProtection="1">
      <alignment horizontal="center"/>
      <protection hidden="1"/>
    </xf>
    <xf numFmtId="49" fontId="3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  <xf numFmtId="204" fontId="1" fillId="34" borderId="11" xfId="86" applyNumberFormat="1" applyFont="1" applyFill="1" applyBorder="1" applyAlignment="1" applyProtection="1">
      <alignment horizontal="center"/>
      <protection hidden="1"/>
    </xf>
    <xf numFmtId="204" fontId="4" fillId="34" borderId="11" xfId="68" applyNumberFormat="1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04" fontId="4" fillId="34" borderId="11" xfId="72" applyNumberFormat="1" applyFont="1" applyFill="1" applyBorder="1" applyAlignment="1" applyProtection="1">
      <alignment horizontal="center"/>
      <protection hidden="1"/>
    </xf>
    <xf numFmtId="2" fontId="3" fillId="34" borderId="11" xfId="0" applyNumberFormat="1" applyFont="1" applyFill="1" applyBorder="1" applyAlignment="1">
      <alignment horizontal="center" vertical="center" wrapText="1"/>
    </xf>
    <xf numFmtId="186" fontId="3" fillId="34" borderId="0" xfId="0" applyNumberFormat="1" applyFont="1" applyFill="1" applyAlignment="1">
      <alignment horizontal="center" vertical="center"/>
    </xf>
    <xf numFmtId="186" fontId="3" fillId="34" borderId="11" xfId="0" applyNumberFormat="1" applyFont="1" applyFill="1" applyBorder="1" applyAlignment="1">
      <alignment horizontal="center" vertical="center"/>
    </xf>
    <xf numFmtId="9" fontId="10" fillId="34" borderId="0" xfId="0" applyNumberFormat="1" applyFont="1" applyFill="1" applyBorder="1" applyAlignment="1">
      <alignment horizontal="center" vertical="center" wrapText="1"/>
    </xf>
    <xf numFmtId="185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0" fontId="17" fillId="34" borderId="11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7" fillId="34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18" fillId="34" borderId="11" xfId="0" applyNumberFormat="1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204" fontId="4" fillId="34" borderId="11" xfId="85" applyNumberFormat="1" applyFont="1" applyFill="1" applyBorder="1" applyAlignment="1" applyProtection="1">
      <alignment horizontal="center"/>
      <protection hidden="1"/>
    </xf>
    <xf numFmtId="204" fontId="4" fillId="34" borderId="11" xfId="78" applyNumberFormat="1" applyFont="1" applyFill="1" applyBorder="1" applyAlignment="1" applyProtection="1">
      <alignment horizontal="center"/>
      <protection hidden="1"/>
    </xf>
    <xf numFmtId="204" fontId="4" fillId="34" borderId="11" xfId="90" applyNumberFormat="1" applyFont="1" applyFill="1" applyBorder="1" applyAlignment="1" applyProtection="1">
      <alignment horizontal="center"/>
      <protection hidden="1"/>
    </xf>
    <xf numFmtId="186" fontId="3" fillId="34" borderId="11" xfId="64" applyNumberFormat="1" applyFont="1" applyFill="1" applyBorder="1" applyAlignment="1" applyProtection="1">
      <alignment horizontal="center" vertical="center"/>
      <protection hidden="1"/>
    </xf>
    <xf numFmtId="186" fontId="3" fillId="34" borderId="11" xfId="65" applyNumberFormat="1" applyFont="1" applyFill="1" applyBorder="1" applyAlignment="1" applyProtection="1">
      <alignment horizontal="center" vertical="center"/>
      <protection hidden="1"/>
    </xf>
    <xf numFmtId="186" fontId="3" fillId="34" borderId="11" xfId="66" applyNumberFormat="1" applyFont="1" applyFill="1" applyBorder="1" applyAlignment="1" applyProtection="1">
      <alignment horizontal="center" vertical="center"/>
      <protection hidden="1"/>
    </xf>
    <xf numFmtId="204" fontId="4" fillId="34" borderId="11" xfId="81" applyNumberFormat="1" applyFont="1" applyFill="1" applyBorder="1" applyAlignment="1" applyProtection="1">
      <alignment horizontal="center"/>
      <protection hidden="1"/>
    </xf>
    <xf numFmtId="207" fontId="3" fillId="34" borderId="11" xfId="74" applyNumberFormat="1" applyFont="1" applyFill="1" applyBorder="1" applyAlignment="1" applyProtection="1">
      <alignment/>
      <protection hidden="1"/>
    </xf>
    <xf numFmtId="207" fontId="3" fillId="34" borderId="11" xfId="75" applyNumberFormat="1" applyFont="1" applyFill="1" applyBorder="1" applyAlignment="1" applyProtection="1">
      <alignment/>
      <protection hidden="1"/>
    </xf>
    <xf numFmtId="207" fontId="3" fillId="34" borderId="11" xfId="76" applyNumberFormat="1" applyFont="1" applyFill="1" applyBorder="1" applyAlignment="1" applyProtection="1">
      <alignment/>
      <protection hidden="1"/>
    </xf>
    <xf numFmtId="204" fontId="4" fillId="34" borderId="11" xfId="83" applyNumberFormat="1" applyFont="1" applyFill="1" applyBorder="1" applyAlignment="1" applyProtection="1">
      <alignment horizontal="center"/>
      <protection hidden="1"/>
    </xf>
    <xf numFmtId="204" fontId="4" fillId="34" borderId="11" xfId="77" applyNumberFormat="1" applyFont="1" applyFill="1" applyBorder="1" applyAlignment="1" applyProtection="1">
      <alignment horizontal="center"/>
      <protection hidden="1"/>
    </xf>
    <xf numFmtId="207" fontId="3" fillId="34" borderId="11" xfId="89" applyNumberFormat="1" applyFont="1" applyFill="1" applyBorder="1" applyAlignment="1" applyProtection="1">
      <alignment horizontal="center" vertical="center"/>
      <protection hidden="1"/>
    </xf>
    <xf numFmtId="207" fontId="3" fillId="34" borderId="11" xfId="88" applyNumberFormat="1" applyFont="1" applyFill="1" applyBorder="1" applyAlignment="1" applyProtection="1">
      <alignment horizontal="center" vertical="center"/>
      <protection hidden="1"/>
    </xf>
    <xf numFmtId="204" fontId="4" fillId="34" borderId="11" xfId="79" applyNumberFormat="1" applyFont="1" applyFill="1" applyBorder="1" applyAlignment="1" applyProtection="1">
      <alignment horizontal="center"/>
      <protection hidden="1"/>
    </xf>
    <xf numFmtId="207" fontId="3" fillId="34" borderId="11" xfId="80" applyNumberFormat="1" applyFont="1" applyFill="1" applyBorder="1" applyAlignment="1" applyProtection="1">
      <alignment horizontal="center" vertical="center"/>
      <protection hidden="1"/>
    </xf>
    <xf numFmtId="207" fontId="3" fillId="34" borderId="11" xfId="69" applyNumberFormat="1" applyFont="1" applyFill="1" applyBorder="1" applyAlignment="1" applyProtection="1">
      <alignment horizontal="center" vertical="center"/>
      <protection hidden="1"/>
    </xf>
    <xf numFmtId="207" fontId="3" fillId="34" borderId="11" xfId="70" applyNumberFormat="1" applyFont="1" applyFill="1" applyBorder="1" applyAlignment="1" applyProtection="1">
      <alignment horizontal="center" vertical="center"/>
      <protection hidden="1"/>
    </xf>
    <xf numFmtId="207" fontId="3" fillId="34" borderId="11" xfId="71" applyNumberFormat="1" applyFont="1" applyFill="1" applyBorder="1" applyAlignment="1" applyProtection="1">
      <alignment horizontal="center" vertical="center"/>
      <protection hidden="1"/>
    </xf>
    <xf numFmtId="204" fontId="4" fillId="34" borderId="11" xfId="68" applyNumberFormat="1" applyFont="1" applyFill="1" applyBorder="1" applyAlignment="1" applyProtection="1">
      <alignment horizontal="center"/>
      <protection hidden="1"/>
    </xf>
    <xf numFmtId="204" fontId="4" fillId="34" borderId="11" xfId="82" applyNumberFormat="1" applyFont="1" applyFill="1" applyBorder="1" applyAlignment="1" applyProtection="1">
      <alignment horizontal="center"/>
      <protection hidden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4" xfId="85"/>
    <cellStyle name="Обычный 2 5" xfId="86"/>
    <cellStyle name="Обычный 2 6" xfId="87"/>
    <cellStyle name="Обычный 2 7" xfId="88"/>
    <cellStyle name="Обычный 2 8" xfId="89"/>
    <cellStyle name="Обычный 2 9" xfId="90"/>
    <cellStyle name="Обычный 20" xfId="91"/>
    <cellStyle name="Обычный 21" xfId="92"/>
    <cellStyle name="Обычный 22" xfId="93"/>
    <cellStyle name="Обычный 23" xfId="94"/>
    <cellStyle name="Обычный 24" xfId="95"/>
    <cellStyle name="Обычный 25" xfId="96"/>
    <cellStyle name="Обычный 26" xfId="97"/>
    <cellStyle name="Обычный 27" xfId="98"/>
    <cellStyle name="Обычный 28" xfId="99"/>
    <cellStyle name="Обычный 29" xfId="100"/>
    <cellStyle name="Обычный 3" xfId="101"/>
    <cellStyle name="Обычный 4" xfId="102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5"/>
  <sheetViews>
    <sheetView zoomScale="85" zoomScaleNormal="85" workbookViewId="0" topLeftCell="A116">
      <selection activeCell="B37" sqref="B37"/>
    </sheetView>
  </sheetViews>
  <sheetFormatPr defaultColWidth="9.140625" defaultRowHeight="12.75"/>
  <cols>
    <col min="1" max="1" width="6.57421875" style="61" customWidth="1"/>
    <col min="2" max="2" width="46.57421875" style="61" customWidth="1"/>
    <col min="3" max="3" width="15.7109375" style="62" hidden="1" customWidth="1"/>
    <col min="4" max="4" width="18.28125" style="64" customWidth="1"/>
    <col min="5" max="5" width="13.8515625" style="64" customWidth="1"/>
    <col min="6" max="6" width="15.28125" style="64" customWidth="1"/>
    <col min="7" max="7" width="13.8515625" style="64" customWidth="1"/>
    <col min="8" max="8" width="12.57421875" style="64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6" t="s">
        <v>478</v>
      </c>
      <c r="B1" s="166"/>
      <c r="C1" s="166"/>
      <c r="D1" s="166"/>
      <c r="E1" s="166"/>
      <c r="F1" s="166"/>
      <c r="G1" s="166"/>
      <c r="H1" s="166"/>
      <c r="I1" s="12"/>
    </row>
    <row r="2" spans="1:9" ht="12.75" customHeight="1">
      <c r="A2" s="167"/>
      <c r="B2" s="151" t="s">
        <v>2</v>
      </c>
      <c r="C2" s="162" t="s">
        <v>136</v>
      </c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  <c r="I2" s="13"/>
    </row>
    <row r="3" spans="1:9" ht="47.25" customHeight="1">
      <c r="A3" s="167"/>
      <c r="B3" s="152"/>
      <c r="C3" s="163"/>
      <c r="D3" s="165"/>
      <c r="E3" s="152"/>
      <c r="F3" s="165"/>
      <c r="G3" s="152"/>
      <c r="H3" s="152"/>
      <c r="I3" s="13"/>
    </row>
    <row r="4" spans="1:9" ht="24" customHeight="1">
      <c r="A4" s="143"/>
      <c r="B4" s="147" t="s">
        <v>70</v>
      </c>
      <c r="C4" s="146"/>
      <c r="D4" s="38">
        <f>D5+D7+D8+D9+D10+D11+D12+D13+D14+D15+D16+D17+D18+D19+D20+D21+D22+D24+D6</f>
        <v>172705.59999999998</v>
      </c>
      <c r="E4" s="38">
        <f>E5+E7+E8+E9+E10+E11+E12+E13+E14+E15+E16+E17+E18+E19+E20+E21+E22+E24+E6</f>
        <v>39275.9</v>
      </c>
      <c r="F4" s="38">
        <f>F5+F7+F8+F9+F10+F11+F12+F13+F14+F15+F16+F17+F18+F19+F20+F21+F22+F24+F6</f>
        <v>29042.79999999999</v>
      </c>
      <c r="G4" s="39">
        <f>F4/D4</f>
        <v>0.16816362642554725</v>
      </c>
      <c r="H4" s="39">
        <f>F4/E4</f>
        <v>0.7394560022812968</v>
      </c>
      <c r="I4" s="14"/>
    </row>
    <row r="5" spans="1:9" ht="18.75">
      <c r="A5" s="143"/>
      <c r="B5" s="142" t="s">
        <v>339</v>
      </c>
      <c r="C5" s="146"/>
      <c r="D5" s="40">
        <v>119313</v>
      </c>
      <c r="E5" s="40">
        <v>26710</v>
      </c>
      <c r="F5" s="40">
        <v>17129.1</v>
      </c>
      <c r="G5" s="39">
        <f aca="true" t="shared" si="0" ref="G5:G31">F5/D5</f>
        <v>0.1435644062256418</v>
      </c>
      <c r="H5" s="39">
        <f aca="true" t="shared" si="1" ref="H5:H31">F5/E5</f>
        <v>0.6412991388992886</v>
      </c>
      <c r="I5" s="14"/>
    </row>
    <row r="6" spans="1:9" ht="31.5">
      <c r="A6" s="143"/>
      <c r="B6" s="142" t="s">
        <v>340</v>
      </c>
      <c r="C6" s="146"/>
      <c r="D6" s="40">
        <v>100</v>
      </c>
      <c r="E6" s="40">
        <v>25</v>
      </c>
      <c r="F6" s="40">
        <v>6.6</v>
      </c>
      <c r="G6" s="39">
        <f t="shared" si="0"/>
        <v>0.066</v>
      </c>
      <c r="H6" s="39">
        <f t="shared" si="1"/>
        <v>0.264</v>
      </c>
      <c r="I6" s="14"/>
    </row>
    <row r="7" spans="1:9" ht="31.5">
      <c r="A7" s="143"/>
      <c r="B7" s="142" t="s">
        <v>341</v>
      </c>
      <c r="C7" s="146"/>
      <c r="D7" s="40">
        <v>12500</v>
      </c>
      <c r="E7" s="40">
        <v>3100</v>
      </c>
      <c r="F7" s="40">
        <v>2518.3</v>
      </c>
      <c r="G7" s="39">
        <f t="shared" si="0"/>
        <v>0.201464</v>
      </c>
      <c r="H7" s="39">
        <f t="shared" si="1"/>
        <v>0.8123548387096775</v>
      </c>
      <c r="I7" s="14"/>
    </row>
    <row r="8" spans="1:9" ht="18.75">
      <c r="A8" s="143"/>
      <c r="B8" s="142" t="s">
        <v>6</v>
      </c>
      <c r="C8" s="146"/>
      <c r="D8" s="40">
        <v>8776</v>
      </c>
      <c r="E8" s="40">
        <v>3500</v>
      </c>
      <c r="F8" s="40">
        <v>3474.1</v>
      </c>
      <c r="G8" s="39">
        <f t="shared" si="0"/>
        <v>0.39586371923427527</v>
      </c>
      <c r="H8" s="39">
        <f t="shared" si="1"/>
        <v>0.9925999999999999</v>
      </c>
      <c r="I8" s="14"/>
    </row>
    <row r="9" spans="1:9" ht="18.75" hidden="1">
      <c r="A9" s="143"/>
      <c r="B9" s="142" t="s">
        <v>7</v>
      </c>
      <c r="C9" s="146"/>
      <c r="D9" s="40">
        <v>0</v>
      </c>
      <c r="E9" s="40">
        <v>0</v>
      </c>
      <c r="F9" s="40">
        <v>0</v>
      </c>
      <c r="G9" s="39" t="e">
        <f t="shared" si="0"/>
        <v>#DIV/0!</v>
      </c>
      <c r="H9" s="39" t="e">
        <f t="shared" si="1"/>
        <v>#DIV/0!</v>
      </c>
      <c r="I9" s="14"/>
    </row>
    <row r="10" spans="1:9" ht="18.75">
      <c r="A10" s="143"/>
      <c r="B10" s="142" t="s">
        <v>186</v>
      </c>
      <c r="C10" s="146"/>
      <c r="D10" s="40">
        <v>19241.3</v>
      </c>
      <c r="E10" s="40">
        <v>3498.9</v>
      </c>
      <c r="F10" s="40">
        <v>4280.3</v>
      </c>
      <c r="G10" s="39">
        <f t="shared" si="0"/>
        <v>0.22245378430771312</v>
      </c>
      <c r="H10" s="39">
        <f t="shared" si="1"/>
        <v>1.2233273314470263</v>
      </c>
      <c r="I10" s="14"/>
    </row>
    <row r="11" spans="1:9" ht="18.75" hidden="1">
      <c r="A11" s="143"/>
      <c r="B11" s="142" t="s">
        <v>8</v>
      </c>
      <c r="C11" s="146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  <c r="I11" s="14"/>
    </row>
    <row r="12" spans="1:9" ht="17.25" customHeight="1">
      <c r="A12" s="143"/>
      <c r="B12" s="142" t="s">
        <v>342</v>
      </c>
      <c r="C12" s="146"/>
      <c r="D12" s="40">
        <v>4676</v>
      </c>
      <c r="E12" s="40">
        <v>800</v>
      </c>
      <c r="F12" s="40">
        <v>478</v>
      </c>
      <c r="G12" s="39">
        <f t="shared" si="0"/>
        <v>0.10222412318220701</v>
      </c>
      <c r="H12" s="39">
        <f t="shared" si="1"/>
        <v>0.5975</v>
      </c>
      <c r="I12" s="14"/>
    </row>
    <row r="13" spans="1:9" ht="18" customHeight="1" hidden="1">
      <c r="A13" s="143"/>
      <c r="B13" s="142" t="s">
        <v>258</v>
      </c>
      <c r="C13" s="146"/>
      <c r="D13" s="40"/>
      <c r="E13" s="40"/>
      <c r="F13" s="40"/>
      <c r="G13" s="39" t="e">
        <f t="shared" si="0"/>
        <v>#DIV/0!</v>
      </c>
      <c r="H13" s="39" t="e">
        <f t="shared" si="1"/>
        <v>#DIV/0!</v>
      </c>
      <c r="I13" s="14"/>
    </row>
    <row r="14" spans="1:9" ht="31.5">
      <c r="A14" s="143"/>
      <c r="B14" s="142" t="s">
        <v>343</v>
      </c>
      <c r="C14" s="146"/>
      <c r="D14" s="40">
        <v>4400</v>
      </c>
      <c r="E14" s="40">
        <v>800</v>
      </c>
      <c r="F14" s="40">
        <v>451.8</v>
      </c>
      <c r="G14" s="39">
        <f t="shared" si="0"/>
        <v>0.10268181818181818</v>
      </c>
      <c r="H14" s="39">
        <f t="shared" si="1"/>
        <v>0.56475</v>
      </c>
      <c r="I14" s="14"/>
    </row>
    <row r="15" spans="1:9" ht="30.75" customHeight="1">
      <c r="A15" s="143"/>
      <c r="B15" s="142" t="s">
        <v>349</v>
      </c>
      <c r="C15" s="146"/>
      <c r="D15" s="40">
        <v>400</v>
      </c>
      <c r="E15" s="40">
        <v>100</v>
      </c>
      <c r="F15" s="40">
        <v>61</v>
      </c>
      <c r="G15" s="39">
        <f t="shared" si="0"/>
        <v>0.1525</v>
      </c>
      <c r="H15" s="39">
        <f t="shared" si="1"/>
        <v>0.61</v>
      </c>
      <c r="I15" s="14"/>
    </row>
    <row r="16" spans="1:9" ht="25.5" customHeight="1" hidden="1">
      <c r="A16" s="143"/>
      <c r="B16" s="142" t="s">
        <v>12</v>
      </c>
      <c r="C16" s="146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  <c r="I16" s="14"/>
    </row>
    <row r="17" spans="1:9" ht="0.75" customHeight="1" hidden="1">
      <c r="A17" s="143"/>
      <c r="B17" s="142" t="s">
        <v>344</v>
      </c>
      <c r="C17" s="146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  <c r="I17" s="14"/>
    </row>
    <row r="18" spans="1:9" ht="30.75" customHeight="1">
      <c r="A18" s="143"/>
      <c r="B18" s="142" t="s">
        <v>345</v>
      </c>
      <c r="C18" s="146"/>
      <c r="D18" s="40">
        <v>660</v>
      </c>
      <c r="E18" s="40">
        <v>146</v>
      </c>
      <c r="F18" s="40">
        <v>181.8</v>
      </c>
      <c r="G18" s="39">
        <f t="shared" si="0"/>
        <v>0.27545454545454545</v>
      </c>
      <c r="H18" s="39">
        <f t="shared" si="1"/>
        <v>1.2452054794520548</v>
      </c>
      <c r="I18" s="14"/>
    </row>
    <row r="19" spans="1:9" ht="18" customHeight="1" hidden="1">
      <c r="A19" s="143"/>
      <c r="B19" s="142" t="s">
        <v>294</v>
      </c>
      <c r="C19" s="146"/>
      <c r="D19" s="40"/>
      <c r="E19" s="40"/>
      <c r="F19" s="40"/>
      <c r="G19" s="39" t="e">
        <f t="shared" si="0"/>
        <v>#DIV/0!</v>
      </c>
      <c r="H19" s="39" t="e">
        <f t="shared" si="1"/>
        <v>#DIV/0!</v>
      </c>
      <c r="I19" s="14"/>
    </row>
    <row r="20" spans="1:9" ht="32.25" customHeight="1">
      <c r="A20" s="143"/>
      <c r="B20" s="142" t="s">
        <v>360</v>
      </c>
      <c r="C20" s="146"/>
      <c r="D20" s="40">
        <v>0</v>
      </c>
      <c r="E20" s="40">
        <v>0</v>
      </c>
      <c r="F20" s="40">
        <v>16.1</v>
      </c>
      <c r="G20" s="39">
        <v>0</v>
      </c>
      <c r="H20" s="39">
        <v>0</v>
      </c>
      <c r="I20" s="14"/>
    </row>
    <row r="21" spans="1:9" ht="47.25">
      <c r="A21" s="143"/>
      <c r="B21" s="142" t="s">
        <v>347</v>
      </c>
      <c r="C21" s="146"/>
      <c r="D21" s="40">
        <v>700</v>
      </c>
      <c r="E21" s="40">
        <v>150</v>
      </c>
      <c r="F21" s="40">
        <v>104.1</v>
      </c>
      <c r="G21" s="39">
        <f t="shared" si="0"/>
        <v>0.14871428571428572</v>
      </c>
      <c r="H21" s="39">
        <f t="shared" si="1"/>
        <v>0.694</v>
      </c>
      <c r="I21" s="14"/>
    </row>
    <row r="22" spans="1:9" ht="31.5">
      <c r="A22" s="143"/>
      <c r="B22" s="142" t="s">
        <v>348</v>
      </c>
      <c r="C22" s="146"/>
      <c r="D22" s="40">
        <v>1939.3</v>
      </c>
      <c r="E22" s="40">
        <v>446</v>
      </c>
      <c r="F22" s="40">
        <v>341.6</v>
      </c>
      <c r="G22" s="39">
        <f t="shared" si="0"/>
        <v>0.17614603207342858</v>
      </c>
      <c r="H22" s="39">
        <f t="shared" si="1"/>
        <v>0.7659192825112108</v>
      </c>
      <c r="I22" s="14"/>
    </row>
    <row r="23" spans="1:9" ht="18.75">
      <c r="A23" s="143"/>
      <c r="B23" s="142" t="s">
        <v>17</v>
      </c>
      <c r="C23" s="146"/>
      <c r="D23" s="40">
        <v>1177.1</v>
      </c>
      <c r="E23" s="40">
        <v>291</v>
      </c>
      <c r="F23" s="40">
        <v>298.2</v>
      </c>
      <c r="G23" s="39">
        <f t="shared" si="0"/>
        <v>0.25333446606065757</v>
      </c>
      <c r="H23" s="39">
        <f t="shared" si="1"/>
        <v>1.024742268041237</v>
      </c>
      <c r="I23" s="14"/>
    </row>
    <row r="24" spans="1:9" ht="18.75">
      <c r="A24" s="143"/>
      <c r="B24" s="142" t="s">
        <v>18</v>
      </c>
      <c r="C24" s="146"/>
      <c r="D24" s="40">
        <v>0</v>
      </c>
      <c r="E24" s="40">
        <v>0</v>
      </c>
      <c r="F24" s="40">
        <v>0</v>
      </c>
      <c r="G24" s="39">
        <v>0</v>
      </c>
      <c r="H24" s="39">
        <v>0</v>
      </c>
      <c r="I24" s="14"/>
    </row>
    <row r="25" spans="1:9" ht="31.5">
      <c r="A25" s="143"/>
      <c r="B25" s="147" t="s">
        <v>69</v>
      </c>
      <c r="C25" s="41"/>
      <c r="D25" s="40">
        <f>D26+D27+D28+D29+D30</f>
        <v>556073.8</v>
      </c>
      <c r="E25" s="40">
        <f>E26+E27+E28+E29+E30</f>
        <v>139018.5</v>
      </c>
      <c r="F25" s="40">
        <f>F26+F27+F28+F29+F30</f>
        <v>74902.6</v>
      </c>
      <c r="G25" s="39">
        <f t="shared" si="0"/>
        <v>0.13469902735931813</v>
      </c>
      <c r="H25" s="39">
        <f t="shared" si="1"/>
        <v>0.5387959156515141</v>
      </c>
      <c r="I25" s="14"/>
    </row>
    <row r="26" spans="1:9" ht="18.75">
      <c r="A26" s="143"/>
      <c r="B26" s="142" t="s">
        <v>20</v>
      </c>
      <c r="C26" s="146"/>
      <c r="D26" s="40">
        <v>138865.3</v>
      </c>
      <c r="E26" s="40">
        <v>34716.3</v>
      </c>
      <c r="F26" s="40">
        <v>21986</v>
      </c>
      <c r="G26" s="39">
        <f t="shared" si="0"/>
        <v>0.15832609010314314</v>
      </c>
      <c r="H26" s="39">
        <f t="shared" si="1"/>
        <v>0.633304816469497</v>
      </c>
      <c r="I26" s="14"/>
    </row>
    <row r="27" spans="1:9" ht="18.75">
      <c r="A27" s="143"/>
      <c r="B27" s="142" t="s">
        <v>21</v>
      </c>
      <c r="C27" s="146"/>
      <c r="D27" s="40">
        <v>362727.4</v>
      </c>
      <c r="E27" s="40">
        <v>90681.9</v>
      </c>
      <c r="F27" s="40">
        <v>49855.5</v>
      </c>
      <c r="G27" s="39">
        <f t="shared" si="0"/>
        <v>0.13744619237476957</v>
      </c>
      <c r="H27" s="39">
        <f t="shared" si="1"/>
        <v>0.54978446635988</v>
      </c>
      <c r="I27" s="14"/>
    </row>
    <row r="28" spans="1:9" ht="18.75">
      <c r="A28" s="143"/>
      <c r="B28" s="142" t="s">
        <v>22</v>
      </c>
      <c r="C28" s="146"/>
      <c r="D28" s="40">
        <v>50790.1</v>
      </c>
      <c r="E28" s="40">
        <v>12697.5</v>
      </c>
      <c r="F28" s="40">
        <v>3061.1</v>
      </c>
      <c r="G28" s="39">
        <f t="shared" si="0"/>
        <v>0.06026961947308629</v>
      </c>
      <c r="H28" s="39">
        <f t="shared" si="1"/>
        <v>0.2410789525497145</v>
      </c>
      <c r="I28" s="14"/>
    </row>
    <row r="29" spans="1:9" ht="53.25" customHeight="1">
      <c r="A29" s="143"/>
      <c r="B29" s="142" t="s">
        <v>127</v>
      </c>
      <c r="C29" s="41"/>
      <c r="D29" s="40">
        <v>191</v>
      </c>
      <c r="E29" s="40">
        <v>47.8</v>
      </c>
      <c r="F29" s="40">
        <v>0</v>
      </c>
      <c r="G29" s="39">
        <f t="shared" si="0"/>
        <v>0</v>
      </c>
      <c r="H29" s="39">
        <f t="shared" si="1"/>
        <v>0</v>
      </c>
      <c r="I29" s="14"/>
    </row>
    <row r="30" spans="1:9" ht="112.5" customHeight="1">
      <c r="A30" s="143"/>
      <c r="B30" s="142" t="s">
        <v>521</v>
      </c>
      <c r="C30" s="41"/>
      <c r="D30" s="40">
        <v>3500</v>
      </c>
      <c r="E30" s="40">
        <v>875</v>
      </c>
      <c r="F30" s="40">
        <v>0</v>
      </c>
      <c r="G30" s="39">
        <f t="shared" si="0"/>
        <v>0</v>
      </c>
      <c r="H30" s="39">
        <f t="shared" si="1"/>
        <v>0</v>
      </c>
      <c r="I30" s="14"/>
    </row>
    <row r="31" spans="1:9" ht="18.75">
      <c r="A31" s="143"/>
      <c r="B31" s="142" t="s">
        <v>23</v>
      </c>
      <c r="C31" s="146"/>
      <c r="D31" s="40">
        <f>D4+D25</f>
        <v>728779.4</v>
      </c>
      <c r="E31" s="40">
        <f>E4+E25</f>
        <v>178294.4</v>
      </c>
      <c r="F31" s="40">
        <f>F4+F25</f>
        <v>103945.4</v>
      </c>
      <c r="G31" s="39">
        <f t="shared" si="0"/>
        <v>0.1426294431483656</v>
      </c>
      <c r="H31" s="39">
        <f t="shared" si="1"/>
        <v>0.5829986808334978</v>
      </c>
      <c r="I31" s="14"/>
    </row>
    <row r="32" spans="1:9" ht="18.75" hidden="1">
      <c r="A32" s="143"/>
      <c r="B32" s="142" t="s">
        <v>93</v>
      </c>
      <c r="C32" s="146"/>
      <c r="D32" s="40">
        <f>D4</f>
        <v>172705.59999999998</v>
      </c>
      <c r="E32" s="40">
        <f>E4</f>
        <v>39275.9</v>
      </c>
      <c r="F32" s="40">
        <f>F4</f>
        <v>29042.79999999999</v>
      </c>
      <c r="G32" s="39">
        <f>F32/D32</f>
        <v>0.16816362642554725</v>
      </c>
      <c r="H32" s="39">
        <f>F32/E32</f>
        <v>0.7394560022812968</v>
      </c>
      <c r="I32" s="14"/>
    </row>
    <row r="33" spans="1:9" ht="12.75">
      <c r="A33" s="159"/>
      <c r="B33" s="160"/>
      <c r="C33" s="160"/>
      <c r="D33" s="160"/>
      <c r="E33" s="160"/>
      <c r="F33" s="160"/>
      <c r="G33" s="160"/>
      <c r="H33" s="161"/>
      <c r="I33" s="10"/>
    </row>
    <row r="34" spans="1:9" ht="15" customHeight="1">
      <c r="A34" s="164" t="s">
        <v>134</v>
      </c>
      <c r="B34" s="164" t="s">
        <v>24</v>
      </c>
      <c r="C34" s="168" t="s">
        <v>136</v>
      </c>
      <c r="D34" s="156" t="s">
        <v>3</v>
      </c>
      <c r="E34" s="153" t="s">
        <v>359</v>
      </c>
      <c r="F34" s="156" t="s">
        <v>4</v>
      </c>
      <c r="G34" s="153" t="s">
        <v>273</v>
      </c>
      <c r="H34" s="153" t="s">
        <v>361</v>
      </c>
      <c r="I34" s="13"/>
    </row>
    <row r="35" spans="1:9" ht="21.75" customHeight="1">
      <c r="A35" s="164"/>
      <c r="B35" s="164"/>
      <c r="C35" s="169"/>
      <c r="D35" s="156"/>
      <c r="E35" s="154"/>
      <c r="F35" s="156"/>
      <c r="G35" s="154"/>
      <c r="H35" s="154"/>
      <c r="I35" s="13"/>
    </row>
    <row r="36" spans="1:9" ht="19.5" customHeight="1">
      <c r="A36" s="41" t="s">
        <v>57</v>
      </c>
      <c r="B36" s="147" t="s">
        <v>25</v>
      </c>
      <c r="C36" s="41"/>
      <c r="D36" s="38">
        <f>D38+D43+D44+D41+D42+D40+D37</f>
        <v>56121.4</v>
      </c>
      <c r="E36" s="38">
        <f>E38+E43+E44+E41+E42+E40+E37</f>
        <v>12780.8</v>
      </c>
      <c r="F36" s="38">
        <f>F38+F43+F44+F41+F42+F40+F37</f>
        <v>8273.1</v>
      </c>
      <c r="G36" s="97">
        <f aca="true" t="shared" si="2" ref="G36:G106">F36/D36</f>
        <v>0.14741435530831376</v>
      </c>
      <c r="H36" s="97">
        <f>F36/E36</f>
        <v>0.6473068978467702</v>
      </c>
      <c r="I36" s="17"/>
    </row>
    <row r="37" spans="1:9" ht="51.75" customHeight="1">
      <c r="A37" s="146" t="s">
        <v>58</v>
      </c>
      <c r="B37" s="142" t="s">
        <v>225</v>
      </c>
      <c r="C37" s="146" t="s">
        <v>58</v>
      </c>
      <c r="D37" s="40">
        <v>1900</v>
      </c>
      <c r="E37" s="40">
        <v>475</v>
      </c>
      <c r="F37" s="40">
        <v>259.1</v>
      </c>
      <c r="G37" s="97">
        <f t="shared" si="2"/>
        <v>0.13636842105263158</v>
      </c>
      <c r="H37" s="97">
        <f aca="true" t="shared" si="3" ref="H37:H100">F37/E37</f>
        <v>0.5454736842105263</v>
      </c>
      <c r="I37" s="17"/>
    </row>
    <row r="38" spans="1:14" ht="84" customHeight="1">
      <c r="A38" s="146" t="s">
        <v>60</v>
      </c>
      <c r="B38" s="142" t="s">
        <v>137</v>
      </c>
      <c r="C38" s="146" t="s">
        <v>60</v>
      </c>
      <c r="D38" s="40">
        <f>D39</f>
        <v>21568.4</v>
      </c>
      <c r="E38" s="40">
        <f>E39</f>
        <v>5456.7</v>
      </c>
      <c r="F38" s="40">
        <f>F39</f>
        <v>3693.7</v>
      </c>
      <c r="G38" s="97">
        <f t="shared" si="2"/>
        <v>0.1712551695999703</v>
      </c>
      <c r="H38" s="97">
        <f t="shared" si="3"/>
        <v>0.6769109535066982</v>
      </c>
      <c r="I38" s="18"/>
      <c r="J38" s="157"/>
      <c r="K38" s="157"/>
      <c r="L38" s="155"/>
      <c r="M38" s="155"/>
      <c r="N38" s="155"/>
    </row>
    <row r="39" spans="1:14" s="16" customFormat="1" ht="18.75">
      <c r="A39" s="42"/>
      <c r="B39" s="43" t="s">
        <v>26</v>
      </c>
      <c r="C39" s="42" t="s">
        <v>60</v>
      </c>
      <c r="D39" s="44">
        <v>21568.4</v>
      </c>
      <c r="E39" s="44">
        <v>5456.7</v>
      </c>
      <c r="F39" s="44">
        <v>3693.7</v>
      </c>
      <c r="G39" s="97">
        <f t="shared" si="2"/>
        <v>0.1712551695999703</v>
      </c>
      <c r="H39" s="97">
        <f t="shared" si="3"/>
        <v>0.6769109535066982</v>
      </c>
      <c r="I39" s="19"/>
      <c r="J39" s="158"/>
      <c r="K39" s="158"/>
      <c r="L39" s="155"/>
      <c r="M39" s="155"/>
      <c r="N39" s="155"/>
    </row>
    <row r="40" spans="1:14" s="16" customFormat="1" ht="67.5" customHeight="1" hidden="1">
      <c r="A40" s="42" t="s">
        <v>195</v>
      </c>
      <c r="B40" s="142" t="s">
        <v>278</v>
      </c>
      <c r="C40" s="42" t="s">
        <v>279</v>
      </c>
      <c r="D40" s="44">
        <v>0</v>
      </c>
      <c r="E40" s="44">
        <v>0</v>
      </c>
      <c r="F40" s="44">
        <v>0</v>
      </c>
      <c r="G40" s="97" t="e">
        <f t="shared" si="2"/>
        <v>#DIV/0!</v>
      </c>
      <c r="H40" s="97" t="e">
        <f t="shared" si="3"/>
        <v>#DIV/0!</v>
      </c>
      <c r="I40" s="20"/>
      <c r="J40" s="34"/>
      <c r="K40" s="34"/>
      <c r="L40" s="33"/>
      <c r="M40" s="33"/>
      <c r="N40" s="33"/>
    </row>
    <row r="41" spans="1:14" s="29" customFormat="1" ht="54.75" customHeight="1">
      <c r="A41" s="146" t="s">
        <v>61</v>
      </c>
      <c r="B41" s="142" t="s">
        <v>138</v>
      </c>
      <c r="C41" s="146" t="s">
        <v>61</v>
      </c>
      <c r="D41" s="40">
        <v>9102.4</v>
      </c>
      <c r="E41" s="40">
        <v>2417.8</v>
      </c>
      <c r="F41" s="40">
        <v>1240.3</v>
      </c>
      <c r="G41" s="97">
        <f t="shared" si="2"/>
        <v>0.13626076639128143</v>
      </c>
      <c r="H41" s="97">
        <f t="shared" si="3"/>
        <v>0.5129870129870129</v>
      </c>
      <c r="I41" s="15"/>
      <c r="J41" s="27"/>
      <c r="K41" s="27"/>
      <c r="L41" s="28"/>
      <c r="M41" s="28"/>
      <c r="N41" s="28"/>
    </row>
    <row r="42" spans="1:14" s="29" customFormat="1" ht="30" customHeight="1" hidden="1">
      <c r="A42" s="146" t="s">
        <v>161</v>
      </c>
      <c r="B42" s="142" t="s">
        <v>162</v>
      </c>
      <c r="C42" s="146" t="s">
        <v>161</v>
      </c>
      <c r="D42" s="40">
        <v>0</v>
      </c>
      <c r="E42" s="40">
        <v>0</v>
      </c>
      <c r="F42" s="40">
        <v>0</v>
      </c>
      <c r="G42" s="97" t="e">
        <f t="shared" si="2"/>
        <v>#DIV/0!</v>
      </c>
      <c r="H42" s="97" t="e">
        <f t="shared" si="3"/>
        <v>#DIV/0!</v>
      </c>
      <c r="I42" s="15"/>
      <c r="J42" s="27"/>
      <c r="K42" s="27"/>
      <c r="L42" s="28"/>
      <c r="M42" s="28"/>
      <c r="N42" s="28"/>
    </row>
    <row r="43" spans="1:9" ht="22.5" customHeight="1">
      <c r="A43" s="146" t="s">
        <v>62</v>
      </c>
      <c r="B43" s="142" t="s">
        <v>139</v>
      </c>
      <c r="C43" s="146" t="s">
        <v>62</v>
      </c>
      <c r="D43" s="40">
        <v>3000</v>
      </c>
      <c r="E43" s="40">
        <v>0</v>
      </c>
      <c r="F43" s="40">
        <v>0</v>
      </c>
      <c r="G43" s="97">
        <f t="shared" si="2"/>
        <v>0</v>
      </c>
      <c r="H43" s="97">
        <v>0</v>
      </c>
      <c r="I43" s="15"/>
    </row>
    <row r="44" spans="1:9" ht="39" customHeight="1">
      <c r="A44" s="45" t="s">
        <v>111</v>
      </c>
      <c r="B44" s="46" t="s">
        <v>28</v>
      </c>
      <c r="C44" s="45"/>
      <c r="D44" s="40">
        <f>D45+D46+D47+D48+D49+D50</f>
        <v>20550.6</v>
      </c>
      <c r="E44" s="40">
        <f>E45+E46+E47+E48+E49+E50</f>
        <v>4431.3</v>
      </c>
      <c r="F44" s="40">
        <f>F45+F46+F47+F48+F49+F50</f>
        <v>3080</v>
      </c>
      <c r="G44" s="97">
        <f t="shared" si="2"/>
        <v>0.1498739696164589</v>
      </c>
      <c r="H44" s="97">
        <f t="shared" si="3"/>
        <v>0.6950556270169025</v>
      </c>
      <c r="I44" s="15"/>
    </row>
    <row r="45" spans="1:9" s="16" customFormat="1" ht="51" customHeight="1">
      <c r="A45" s="47"/>
      <c r="B45" s="48" t="s">
        <v>168</v>
      </c>
      <c r="C45" s="47" t="s">
        <v>364</v>
      </c>
      <c r="D45" s="44">
        <v>9673</v>
      </c>
      <c r="E45" s="44">
        <v>2543.9</v>
      </c>
      <c r="F45" s="44">
        <v>2155.8</v>
      </c>
      <c r="G45" s="97">
        <f t="shared" si="2"/>
        <v>0.22286777628450327</v>
      </c>
      <c r="H45" s="97">
        <f t="shared" si="3"/>
        <v>0.847438971657691</v>
      </c>
      <c r="I45" s="20"/>
    </row>
    <row r="46" spans="1:9" s="16" customFormat="1" ht="31.5">
      <c r="A46" s="47"/>
      <c r="B46" s="48" t="s">
        <v>165</v>
      </c>
      <c r="C46" s="47" t="s">
        <v>166</v>
      </c>
      <c r="D46" s="44">
        <v>140.3</v>
      </c>
      <c r="E46" s="44">
        <v>24.6</v>
      </c>
      <c r="F46" s="44">
        <v>0</v>
      </c>
      <c r="G46" s="97">
        <f t="shared" si="2"/>
        <v>0</v>
      </c>
      <c r="H46" s="97">
        <f t="shared" si="3"/>
        <v>0</v>
      </c>
      <c r="I46" s="20"/>
    </row>
    <row r="47" spans="1:9" s="16" customFormat="1" ht="47.25">
      <c r="A47" s="47"/>
      <c r="B47" s="48" t="s">
        <v>164</v>
      </c>
      <c r="C47" s="47" t="s">
        <v>212</v>
      </c>
      <c r="D47" s="44">
        <v>279</v>
      </c>
      <c r="E47" s="44">
        <v>43.8</v>
      </c>
      <c r="F47" s="44">
        <v>0</v>
      </c>
      <c r="G47" s="97">
        <f t="shared" si="2"/>
        <v>0</v>
      </c>
      <c r="H47" s="97">
        <f t="shared" si="3"/>
        <v>0</v>
      </c>
      <c r="I47" s="20"/>
    </row>
    <row r="48" spans="1:9" s="16" customFormat="1" ht="18.75">
      <c r="A48" s="47"/>
      <c r="B48" s="48" t="s">
        <v>140</v>
      </c>
      <c r="C48" s="47" t="s">
        <v>167</v>
      </c>
      <c r="D48" s="44">
        <v>4106.6</v>
      </c>
      <c r="E48" s="44">
        <v>1007.7</v>
      </c>
      <c r="F48" s="44">
        <v>646.7</v>
      </c>
      <c r="G48" s="97">
        <f t="shared" si="2"/>
        <v>0.15747820581502947</v>
      </c>
      <c r="H48" s="97">
        <f t="shared" si="3"/>
        <v>0.6417584598590851</v>
      </c>
      <c r="I48" s="20"/>
    </row>
    <row r="49" spans="1:9" s="16" customFormat="1" ht="53.25" customHeight="1">
      <c r="A49" s="47"/>
      <c r="B49" s="48" t="s">
        <v>363</v>
      </c>
      <c r="C49" s="47" t="s">
        <v>362</v>
      </c>
      <c r="D49" s="44">
        <v>6061.7</v>
      </c>
      <c r="E49" s="44">
        <v>703.3</v>
      </c>
      <c r="F49" s="44">
        <v>228.6</v>
      </c>
      <c r="G49" s="97">
        <f t="shared" si="2"/>
        <v>0.037712192949172677</v>
      </c>
      <c r="H49" s="97">
        <f t="shared" si="3"/>
        <v>0.3250391013792123</v>
      </c>
      <c r="I49" s="20"/>
    </row>
    <row r="50" spans="1:9" s="16" customFormat="1" ht="42.75" customHeight="1">
      <c r="A50" s="47"/>
      <c r="B50" s="48" t="s">
        <v>211</v>
      </c>
      <c r="C50" s="47" t="s">
        <v>240</v>
      </c>
      <c r="D50" s="44">
        <v>290</v>
      </c>
      <c r="E50" s="44">
        <v>108</v>
      </c>
      <c r="F50" s="44">
        <v>48.9</v>
      </c>
      <c r="G50" s="97">
        <f t="shared" si="2"/>
        <v>0.1686206896551724</v>
      </c>
      <c r="H50" s="97">
        <f t="shared" si="3"/>
        <v>0.4527777777777778</v>
      </c>
      <c r="I50" s="20"/>
    </row>
    <row r="51" spans="1:9" ht="39" customHeight="1" hidden="1">
      <c r="A51" s="41" t="s">
        <v>63</v>
      </c>
      <c r="B51" s="147" t="s">
        <v>142</v>
      </c>
      <c r="C51" s="41"/>
      <c r="D51" s="38">
        <f aca="true" t="shared" si="4" ref="D51:F52">D52</f>
        <v>0</v>
      </c>
      <c r="E51" s="38">
        <f t="shared" si="4"/>
        <v>0</v>
      </c>
      <c r="F51" s="38">
        <f t="shared" si="4"/>
        <v>0</v>
      </c>
      <c r="G51" s="97" t="e">
        <f t="shared" si="2"/>
        <v>#DIV/0!</v>
      </c>
      <c r="H51" s="97" t="e">
        <f t="shared" si="3"/>
        <v>#DIV/0!</v>
      </c>
      <c r="I51" s="15"/>
    </row>
    <row r="52" spans="1:9" ht="34.5" customHeight="1" hidden="1">
      <c r="A52" s="146" t="s">
        <v>133</v>
      </c>
      <c r="B52" s="142" t="s">
        <v>143</v>
      </c>
      <c r="C52" s="146"/>
      <c r="D52" s="40">
        <f t="shared" si="4"/>
        <v>0</v>
      </c>
      <c r="E52" s="40">
        <f t="shared" si="4"/>
        <v>0</v>
      </c>
      <c r="F52" s="40">
        <f t="shared" si="4"/>
        <v>0</v>
      </c>
      <c r="G52" s="97" t="e">
        <f t="shared" si="2"/>
        <v>#DIV/0!</v>
      </c>
      <c r="H52" s="97" t="e">
        <f t="shared" si="3"/>
        <v>#DIV/0!</v>
      </c>
      <c r="I52" s="15"/>
    </row>
    <row r="53" spans="1:9" s="16" customFormat="1" ht="84" customHeight="1" hidden="1">
      <c r="A53" s="42"/>
      <c r="B53" s="43" t="s">
        <v>239</v>
      </c>
      <c r="C53" s="42" t="s">
        <v>213</v>
      </c>
      <c r="D53" s="44">
        <f>D54+D55+D56</f>
        <v>0</v>
      </c>
      <c r="E53" s="44">
        <f>E54+E55+E56</f>
        <v>0</v>
      </c>
      <c r="F53" s="44">
        <f>F54+F55+F56</f>
        <v>0</v>
      </c>
      <c r="G53" s="97" t="e">
        <f t="shared" si="2"/>
        <v>#DIV/0!</v>
      </c>
      <c r="H53" s="97" t="e">
        <f t="shared" si="3"/>
        <v>#DIV/0!</v>
      </c>
      <c r="I53" s="20"/>
    </row>
    <row r="54" spans="1:9" s="16" customFormat="1" ht="119.25" customHeight="1" hidden="1">
      <c r="A54" s="42"/>
      <c r="B54" s="43" t="s">
        <v>227</v>
      </c>
      <c r="C54" s="42" t="s">
        <v>226</v>
      </c>
      <c r="D54" s="44">
        <v>0</v>
      </c>
      <c r="E54" s="44">
        <v>0</v>
      </c>
      <c r="F54" s="44">
        <v>0</v>
      </c>
      <c r="G54" s="97" t="e">
        <f t="shared" si="2"/>
        <v>#DIV/0!</v>
      </c>
      <c r="H54" s="97" t="e">
        <f t="shared" si="3"/>
        <v>#DIV/0!</v>
      </c>
      <c r="I54" s="20"/>
    </row>
    <row r="55" spans="1:9" s="16" customFormat="1" ht="38.25" customHeight="1" hidden="1">
      <c r="A55" s="42"/>
      <c r="B55" s="43" t="s">
        <v>229</v>
      </c>
      <c r="C55" s="42" t="s">
        <v>228</v>
      </c>
      <c r="D55" s="44">
        <v>0</v>
      </c>
      <c r="E55" s="44">
        <v>0</v>
      </c>
      <c r="F55" s="44">
        <v>0</v>
      </c>
      <c r="G55" s="97" t="e">
        <f t="shared" si="2"/>
        <v>#DIV/0!</v>
      </c>
      <c r="H55" s="97" t="e">
        <f t="shared" si="3"/>
        <v>#DIV/0!</v>
      </c>
      <c r="I55" s="20"/>
    </row>
    <row r="56" spans="1:9" s="16" customFormat="1" ht="57" customHeight="1" hidden="1">
      <c r="A56" s="42"/>
      <c r="B56" s="43" t="s">
        <v>275</v>
      </c>
      <c r="C56" s="42" t="s">
        <v>274</v>
      </c>
      <c r="D56" s="44">
        <v>0</v>
      </c>
      <c r="E56" s="44">
        <v>0</v>
      </c>
      <c r="F56" s="44">
        <v>0</v>
      </c>
      <c r="G56" s="97" t="e">
        <f t="shared" si="2"/>
        <v>#DIV/0!</v>
      </c>
      <c r="H56" s="97" t="e">
        <f t="shared" si="3"/>
        <v>#DIV/0!</v>
      </c>
      <c r="I56" s="20"/>
    </row>
    <row r="57" spans="1:9" ht="19.5" customHeight="1">
      <c r="A57" s="41" t="s">
        <v>64</v>
      </c>
      <c r="B57" s="147" t="s">
        <v>31</v>
      </c>
      <c r="C57" s="41"/>
      <c r="D57" s="38">
        <f>D58+D60+D63+D79</f>
        <v>36301</v>
      </c>
      <c r="E57" s="38">
        <f>E58+E60+E63+E79</f>
        <v>6103.500000000001</v>
      </c>
      <c r="F57" s="38">
        <f>F58+F60+F63+F79</f>
        <v>888.7</v>
      </c>
      <c r="G57" s="97">
        <f t="shared" si="2"/>
        <v>0.02448141924464891</v>
      </c>
      <c r="H57" s="97">
        <f t="shared" si="3"/>
        <v>0.1456049807487507</v>
      </c>
      <c r="I57" s="15"/>
    </row>
    <row r="58" spans="1:9" ht="21.75" customHeight="1">
      <c r="A58" s="146" t="s">
        <v>196</v>
      </c>
      <c r="B58" s="142" t="s">
        <v>256</v>
      </c>
      <c r="C58" s="146"/>
      <c r="D58" s="40">
        <f>D59</f>
        <v>48.7</v>
      </c>
      <c r="E58" s="40">
        <f>E59</f>
        <v>11.6</v>
      </c>
      <c r="F58" s="40">
        <f>F59</f>
        <v>0</v>
      </c>
      <c r="G58" s="97">
        <f t="shared" si="2"/>
        <v>0</v>
      </c>
      <c r="H58" s="97">
        <f t="shared" si="3"/>
        <v>0</v>
      </c>
      <c r="I58" s="15"/>
    </row>
    <row r="59" spans="1:9" ht="39" customHeight="1">
      <c r="A59" s="146"/>
      <c r="B59" s="43" t="s">
        <v>215</v>
      </c>
      <c r="C59" s="42" t="s">
        <v>214</v>
      </c>
      <c r="D59" s="44">
        <v>48.7</v>
      </c>
      <c r="E59" s="44">
        <v>11.6</v>
      </c>
      <c r="F59" s="44">
        <v>0</v>
      </c>
      <c r="G59" s="97">
        <f t="shared" si="2"/>
        <v>0</v>
      </c>
      <c r="H59" s="97">
        <f t="shared" si="3"/>
        <v>0</v>
      </c>
      <c r="I59" s="15"/>
    </row>
    <row r="60" spans="1:9" ht="27.75" customHeight="1">
      <c r="A60" s="146" t="s">
        <v>230</v>
      </c>
      <c r="B60" s="142" t="s">
        <v>257</v>
      </c>
      <c r="C60" s="146"/>
      <c r="D60" s="40">
        <f aca="true" t="shared" si="5" ref="D60:F61">D61</f>
        <v>1200</v>
      </c>
      <c r="E60" s="40">
        <f t="shared" si="5"/>
        <v>168.5</v>
      </c>
      <c r="F60" s="40">
        <f t="shared" si="5"/>
        <v>18.5</v>
      </c>
      <c r="G60" s="97">
        <f t="shared" si="2"/>
        <v>0.015416666666666667</v>
      </c>
      <c r="H60" s="97">
        <f t="shared" si="3"/>
        <v>0.10979228486646884</v>
      </c>
      <c r="I60" s="15"/>
    </row>
    <row r="61" spans="1:9" ht="52.5" customHeight="1">
      <c r="A61" s="146"/>
      <c r="B61" s="54" t="s">
        <v>296</v>
      </c>
      <c r="C61" s="50" t="s">
        <v>297</v>
      </c>
      <c r="D61" s="44">
        <f t="shared" si="5"/>
        <v>1200</v>
      </c>
      <c r="E61" s="44">
        <f t="shared" si="5"/>
        <v>168.5</v>
      </c>
      <c r="F61" s="44">
        <f t="shared" si="5"/>
        <v>18.5</v>
      </c>
      <c r="G61" s="97">
        <f t="shared" si="2"/>
        <v>0.015416666666666667</v>
      </c>
      <c r="H61" s="97">
        <f t="shared" si="3"/>
        <v>0.10979228486646884</v>
      </c>
      <c r="I61" s="15"/>
    </row>
    <row r="62" spans="1:9" ht="91.5" customHeight="1">
      <c r="A62" s="146"/>
      <c r="B62" s="49" t="s">
        <v>365</v>
      </c>
      <c r="C62" s="50" t="s">
        <v>366</v>
      </c>
      <c r="D62" s="44">
        <v>1200</v>
      </c>
      <c r="E62" s="44">
        <v>168.5</v>
      </c>
      <c r="F62" s="44">
        <v>18.5</v>
      </c>
      <c r="G62" s="97">
        <f t="shared" si="2"/>
        <v>0.015416666666666667</v>
      </c>
      <c r="H62" s="97">
        <f t="shared" si="3"/>
        <v>0.10979228486646884</v>
      </c>
      <c r="I62" s="15"/>
    </row>
    <row r="63" spans="1:9" ht="40.5" customHeight="1">
      <c r="A63" s="146" t="s">
        <v>102</v>
      </c>
      <c r="B63" s="142" t="s">
        <v>155</v>
      </c>
      <c r="C63" s="146"/>
      <c r="D63" s="40">
        <f>D64+D67+D69</f>
        <v>34487.3</v>
      </c>
      <c r="E63" s="40">
        <f>E64+E67+E69</f>
        <v>5827.1</v>
      </c>
      <c r="F63" s="40">
        <f>F64+F67+F69</f>
        <v>870.2</v>
      </c>
      <c r="G63" s="97">
        <f t="shared" si="2"/>
        <v>0.025232476882794536</v>
      </c>
      <c r="H63" s="97">
        <f t="shared" si="3"/>
        <v>0.14933671980916752</v>
      </c>
      <c r="I63" s="15"/>
    </row>
    <row r="64" spans="1:9" ht="96" customHeight="1">
      <c r="A64" s="146"/>
      <c r="B64" s="142" t="s">
        <v>239</v>
      </c>
      <c r="C64" s="146" t="s">
        <v>213</v>
      </c>
      <c r="D64" s="40">
        <f>D65+D66</f>
        <v>600</v>
      </c>
      <c r="E64" s="40">
        <f>E65+E66</f>
        <v>155</v>
      </c>
      <c r="F64" s="40">
        <f>F65+F66</f>
        <v>0</v>
      </c>
      <c r="G64" s="97">
        <f t="shared" si="2"/>
        <v>0</v>
      </c>
      <c r="H64" s="97">
        <f t="shared" si="3"/>
        <v>0</v>
      </c>
      <c r="I64" s="15"/>
    </row>
    <row r="65" spans="1:9" ht="143.25" customHeight="1">
      <c r="A65" s="144"/>
      <c r="B65" s="43" t="s">
        <v>368</v>
      </c>
      <c r="C65" s="42" t="s">
        <v>367</v>
      </c>
      <c r="D65" s="44">
        <v>500</v>
      </c>
      <c r="E65" s="44">
        <v>137.5</v>
      </c>
      <c r="F65" s="44">
        <v>0</v>
      </c>
      <c r="G65" s="97">
        <f t="shared" si="2"/>
        <v>0</v>
      </c>
      <c r="H65" s="97">
        <f t="shared" si="3"/>
        <v>0</v>
      </c>
      <c r="I65" s="15"/>
    </row>
    <row r="66" spans="1:9" s="22" customFormat="1" ht="57" customHeight="1">
      <c r="A66" s="144"/>
      <c r="B66" s="49" t="s">
        <v>370</v>
      </c>
      <c r="C66" s="42" t="s">
        <v>369</v>
      </c>
      <c r="D66" s="44">
        <v>100</v>
      </c>
      <c r="E66" s="44">
        <v>17.5</v>
      </c>
      <c r="F66" s="44">
        <v>0</v>
      </c>
      <c r="G66" s="97">
        <f t="shared" si="2"/>
        <v>0</v>
      </c>
      <c r="H66" s="97">
        <f t="shared" si="3"/>
        <v>0</v>
      </c>
      <c r="I66" s="21"/>
    </row>
    <row r="67" spans="1:9" s="22" customFormat="1" ht="90" customHeight="1">
      <c r="A67" s="144"/>
      <c r="B67" s="54" t="s">
        <v>377</v>
      </c>
      <c r="C67" s="146" t="s">
        <v>376</v>
      </c>
      <c r="D67" s="40">
        <f>D68</f>
        <v>17785</v>
      </c>
      <c r="E67" s="40">
        <f>E68</f>
        <v>2545.6</v>
      </c>
      <c r="F67" s="40">
        <f>F68</f>
        <v>0</v>
      </c>
      <c r="G67" s="97">
        <f t="shared" si="2"/>
        <v>0</v>
      </c>
      <c r="H67" s="97">
        <f t="shared" si="3"/>
        <v>0</v>
      </c>
      <c r="I67" s="21"/>
    </row>
    <row r="68" spans="1:9" s="22" customFormat="1" ht="104.25" customHeight="1">
      <c r="A68" s="144"/>
      <c r="B68" s="49" t="s">
        <v>372</v>
      </c>
      <c r="C68" s="42" t="s">
        <v>371</v>
      </c>
      <c r="D68" s="44">
        <v>17785</v>
      </c>
      <c r="E68" s="44">
        <v>2545.6</v>
      </c>
      <c r="F68" s="44">
        <v>0</v>
      </c>
      <c r="G68" s="97">
        <f t="shared" si="2"/>
        <v>0</v>
      </c>
      <c r="H68" s="97">
        <f t="shared" si="3"/>
        <v>0</v>
      </c>
      <c r="I68" s="21"/>
    </row>
    <row r="69" spans="1:9" s="22" customFormat="1" ht="87.75" customHeight="1">
      <c r="A69" s="144"/>
      <c r="B69" s="54" t="s">
        <v>311</v>
      </c>
      <c r="C69" s="146" t="s">
        <v>375</v>
      </c>
      <c r="D69" s="40">
        <f>D71+D72+D73+D74+D75+D76+D77+D78+D70</f>
        <v>16102.3</v>
      </c>
      <c r="E69" s="40">
        <f>E71+E72+E73+E74+E75+E76+E77+E78+E70</f>
        <v>3126.5</v>
      </c>
      <c r="F69" s="40">
        <f>F71+F72+F73+F74+F75+F76+F77+F78+F70</f>
        <v>870.2</v>
      </c>
      <c r="G69" s="97">
        <f t="shared" si="2"/>
        <v>0.05404196915968527</v>
      </c>
      <c r="H69" s="97">
        <f t="shared" si="3"/>
        <v>0.2783304014073245</v>
      </c>
      <c r="I69" s="21"/>
    </row>
    <row r="70" spans="1:9" s="22" customFormat="1" ht="72.75" customHeight="1">
      <c r="A70" s="144"/>
      <c r="B70" s="49" t="s">
        <v>487</v>
      </c>
      <c r="C70" s="146" t="s">
        <v>486</v>
      </c>
      <c r="D70" s="40">
        <v>74.5</v>
      </c>
      <c r="E70" s="40">
        <v>74.5</v>
      </c>
      <c r="F70" s="40">
        <v>0</v>
      </c>
      <c r="G70" s="97">
        <f t="shared" si="2"/>
        <v>0</v>
      </c>
      <c r="H70" s="97">
        <f t="shared" si="3"/>
        <v>0</v>
      </c>
      <c r="I70" s="21"/>
    </row>
    <row r="71" spans="1:9" s="22" customFormat="1" ht="68.25" customHeight="1">
      <c r="A71" s="144"/>
      <c r="B71" s="49" t="s">
        <v>374</v>
      </c>
      <c r="C71" s="42" t="s">
        <v>373</v>
      </c>
      <c r="D71" s="44">
        <v>2000</v>
      </c>
      <c r="E71" s="44">
        <v>350</v>
      </c>
      <c r="F71" s="44">
        <v>0</v>
      </c>
      <c r="G71" s="97">
        <f t="shared" si="2"/>
        <v>0</v>
      </c>
      <c r="H71" s="97">
        <f t="shared" si="3"/>
        <v>0</v>
      </c>
      <c r="I71" s="21"/>
    </row>
    <row r="72" spans="1:9" s="22" customFormat="1" ht="51.75" customHeight="1">
      <c r="A72" s="144"/>
      <c r="B72" s="49" t="s">
        <v>379</v>
      </c>
      <c r="C72" s="50" t="s">
        <v>378</v>
      </c>
      <c r="D72" s="44">
        <v>489.4</v>
      </c>
      <c r="E72" s="44">
        <v>85.6</v>
      </c>
      <c r="F72" s="44">
        <v>0</v>
      </c>
      <c r="G72" s="97">
        <f t="shared" si="2"/>
        <v>0</v>
      </c>
      <c r="H72" s="97">
        <f t="shared" si="3"/>
        <v>0</v>
      </c>
      <c r="I72" s="21"/>
    </row>
    <row r="73" spans="1:9" s="22" customFormat="1" ht="37.5" customHeight="1">
      <c r="A73" s="144"/>
      <c r="B73" s="49" t="s">
        <v>380</v>
      </c>
      <c r="C73" s="50" t="s">
        <v>381</v>
      </c>
      <c r="D73" s="44">
        <v>1600</v>
      </c>
      <c r="E73" s="44">
        <v>870.2</v>
      </c>
      <c r="F73" s="44">
        <v>870.2</v>
      </c>
      <c r="G73" s="97">
        <f t="shared" si="2"/>
        <v>0.543875</v>
      </c>
      <c r="H73" s="97">
        <f t="shared" si="3"/>
        <v>1</v>
      </c>
      <c r="I73" s="21"/>
    </row>
    <row r="74" spans="1:9" s="22" customFormat="1" ht="70.5" customHeight="1">
      <c r="A74" s="144"/>
      <c r="B74" s="49" t="s">
        <v>261</v>
      </c>
      <c r="C74" s="50" t="s">
        <v>260</v>
      </c>
      <c r="D74" s="44">
        <v>10571.5</v>
      </c>
      <c r="E74" s="44">
        <v>1410.2</v>
      </c>
      <c r="F74" s="44">
        <v>0</v>
      </c>
      <c r="G74" s="97">
        <f t="shared" si="2"/>
        <v>0</v>
      </c>
      <c r="H74" s="97">
        <f t="shared" si="3"/>
        <v>0</v>
      </c>
      <c r="I74" s="21"/>
    </row>
    <row r="75" spans="1:9" s="22" customFormat="1" ht="93" customHeight="1">
      <c r="A75" s="144"/>
      <c r="B75" s="49" t="s">
        <v>263</v>
      </c>
      <c r="C75" s="50" t="s">
        <v>262</v>
      </c>
      <c r="D75" s="44">
        <v>105.7</v>
      </c>
      <c r="E75" s="44">
        <v>18.5</v>
      </c>
      <c r="F75" s="44">
        <v>0</v>
      </c>
      <c r="G75" s="97">
        <f t="shared" si="2"/>
        <v>0</v>
      </c>
      <c r="H75" s="97">
        <f t="shared" si="3"/>
        <v>0</v>
      </c>
      <c r="I75" s="21"/>
    </row>
    <row r="76" spans="1:9" s="24" customFormat="1" ht="50.25" customHeight="1">
      <c r="A76" s="51"/>
      <c r="B76" s="52" t="s">
        <v>383</v>
      </c>
      <c r="C76" s="53" t="s">
        <v>382</v>
      </c>
      <c r="D76" s="44">
        <v>500</v>
      </c>
      <c r="E76" s="44">
        <v>87.5</v>
      </c>
      <c r="F76" s="44">
        <v>0</v>
      </c>
      <c r="G76" s="97">
        <f t="shared" si="2"/>
        <v>0</v>
      </c>
      <c r="H76" s="97">
        <f t="shared" si="3"/>
        <v>0</v>
      </c>
      <c r="I76" s="23"/>
    </row>
    <row r="77" spans="1:9" s="24" customFormat="1" ht="72.75" customHeight="1">
      <c r="A77" s="51"/>
      <c r="B77" s="52" t="s">
        <v>385</v>
      </c>
      <c r="C77" s="53" t="s">
        <v>384</v>
      </c>
      <c r="D77" s="44">
        <v>215.9</v>
      </c>
      <c r="E77" s="44">
        <v>65</v>
      </c>
      <c r="F77" s="44">
        <v>0</v>
      </c>
      <c r="G77" s="97">
        <f t="shared" si="2"/>
        <v>0</v>
      </c>
      <c r="H77" s="97">
        <f t="shared" si="3"/>
        <v>0</v>
      </c>
      <c r="I77" s="23"/>
    </row>
    <row r="78" spans="1:9" s="24" customFormat="1" ht="42" customHeight="1">
      <c r="A78" s="51"/>
      <c r="B78" s="52" t="s">
        <v>387</v>
      </c>
      <c r="C78" s="53" t="s">
        <v>386</v>
      </c>
      <c r="D78" s="44">
        <v>545.3</v>
      </c>
      <c r="E78" s="44">
        <v>165</v>
      </c>
      <c r="F78" s="44">
        <v>0</v>
      </c>
      <c r="G78" s="97">
        <f t="shared" si="2"/>
        <v>0</v>
      </c>
      <c r="H78" s="97">
        <f t="shared" si="3"/>
        <v>0</v>
      </c>
      <c r="I78" s="23"/>
    </row>
    <row r="79" spans="1:9" s="22" customFormat="1" ht="30.75" customHeight="1">
      <c r="A79" s="144" t="s">
        <v>65</v>
      </c>
      <c r="B79" s="54" t="s">
        <v>163</v>
      </c>
      <c r="C79" s="55"/>
      <c r="D79" s="40">
        <f>D80+D81</f>
        <v>565</v>
      </c>
      <c r="E79" s="40">
        <f>E80+E81</f>
        <v>96.3</v>
      </c>
      <c r="F79" s="40">
        <f>F80+F81</f>
        <v>0</v>
      </c>
      <c r="G79" s="97">
        <f t="shared" si="2"/>
        <v>0</v>
      </c>
      <c r="H79" s="97">
        <f t="shared" si="3"/>
        <v>0</v>
      </c>
      <c r="I79" s="25"/>
    </row>
    <row r="80" spans="1:9" s="24" customFormat="1" ht="37.5" customHeight="1">
      <c r="A80" s="51"/>
      <c r="B80" s="56" t="s">
        <v>106</v>
      </c>
      <c r="C80" s="51" t="s">
        <v>216</v>
      </c>
      <c r="D80" s="44">
        <v>550</v>
      </c>
      <c r="E80" s="44">
        <v>96.3</v>
      </c>
      <c r="F80" s="44">
        <v>0</v>
      </c>
      <c r="G80" s="97">
        <f t="shared" si="2"/>
        <v>0</v>
      </c>
      <c r="H80" s="97">
        <f t="shared" si="3"/>
        <v>0</v>
      </c>
      <c r="I80" s="23"/>
    </row>
    <row r="81" spans="1:9" s="24" customFormat="1" ht="32.25" customHeight="1">
      <c r="A81" s="51"/>
      <c r="B81" s="56" t="s">
        <v>234</v>
      </c>
      <c r="C81" s="51" t="s">
        <v>388</v>
      </c>
      <c r="D81" s="44">
        <v>15</v>
      </c>
      <c r="E81" s="44">
        <v>0</v>
      </c>
      <c r="F81" s="44">
        <v>0</v>
      </c>
      <c r="G81" s="97">
        <f t="shared" si="2"/>
        <v>0</v>
      </c>
      <c r="H81" s="97">
        <v>0</v>
      </c>
      <c r="I81" s="23"/>
    </row>
    <row r="82" spans="1:9" ht="30.75" customHeight="1">
      <c r="A82" s="41" t="s">
        <v>66</v>
      </c>
      <c r="B82" s="147" t="s">
        <v>32</v>
      </c>
      <c r="C82" s="41"/>
      <c r="D82" s="38">
        <f>D83+D87</f>
        <v>9096.2</v>
      </c>
      <c r="E82" s="38">
        <f>E83+E87</f>
        <v>473.40000000000003</v>
      </c>
      <c r="F82" s="38">
        <f>F83+F87</f>
        <v>256.8</v>
      </c>
      <c r="G82" s="97">
        <f t="shared" si="2"/>
        <v>0.028231569226710055</v>
      </c>
      <c r="H82" s="97">
        <f t="shared" si="3"/>
        <v>0.5424588086185044</v>
      </c>
      <c r="I82" s="15"/>
    </row>
    <row r="83" spans="1:9" ht="18.75" customHeight="1">
      <c r="A83" s="146" t="s">
        <v>67</v>
      </c>
      <c r="B83" s="142" t="s">
        <v>33</v>
      </c>
      <c r="C83" s="41"/>
      <c r="D83" s="40">
        <f>D84+D85</f>
        <v>3500</v>
      </c>
      <c r="E83" s="40">
        <f>E84+E85</f>
        <v>445.8</v>
      </c>
      <c r="F83" s="40">
        <f>F84+F85</f>
        <v>256.8</v>
      </c>
      <c r="G83" s="97">
        <f t="shared" si="2"/>
        <v>0.07337142857142857</v>
      </c>
      <c r="H83" s="97">
        <f t="shared" si="3"/>
        <v>0.576043068640646</v>
      </c>
      <c r="I83" s="15"/>
    </row>
    <row r="84" spans="1:9" ht="30.75" customHeight="1">
      <c r="A84" s="146"/>
      <c r="B84" s="43" t="s">
        <v>146</v>
      </c>
      <c r="C84" s="42" t="s">
        <v>232</v>
      </c>
      <c r="D84" s="44">
        <v>2000</v>
      </c>
      <c r="E84" s="44">
        <v>445.8</v>
      </c>
      <c r="F84" s="44">
        <v>256.8</v>
      </c>
      <c r="G84" s="97">
        <f t="shared" si="2"/>
        <v>0.12840000000000001</v>
      </c>
      <c r="H84" s="97">
        <f t="shared" si="3"/>
        <v>0.576043068640646</v>
      </c>
      <c r="I84" s="15"/>
    </row>
    <row r="85" spans="1:9" ht="66" customHeight="1">
      <c r="A85" s="146"/>
      <c r="B85" s="43" t="s">
        <v>231</v>
      </c>
      <c r="C85" s="42" t="s">
        <v>299</v>
      </c>
      <c r="D85" s="44">
        <f>D86</f>
        <v>1500</v>
      </c>
      <c r="E85" s="44">
        <f>E86</f>
        <v>0</v>
      </c>
      <c r="F85" s="44">
        <f>F86</f>
        <v>0</v>
      </c>
      <c r="G85" s="97">
        <f t="shared" si="2"/>
        <v>0</v>
      </c>
      <c r="H85" s="97">
        <v>0</v>
      </c>
      <c r="I85" s="15"/>
    </row>
    <row r="86" spans="1:9" ht="54" customHeight="1">
      <c r="A86" s="146"/>
      <c r="B86" s="43" t="s">
        <v>390</v>
      </c>
      <c r="C86" s="42" t="s">
        <v>389</v>
      </c>
      <c r="D86" s="44">
        <v>1500</v>
      </c>
      <c r="E86" s="44">
        <v>0</v>
      </c>
      <c r="F86" s="44">
        <v>0</v>
      </c>
      <c r="G86" s="97">
        <f t="shared" si="2"/>
        <v>0</v>
      </c>
      <c r="H86" s="97">
        <v>0</v>
      </c>
      <c r="I86" s="15"/>
    </row>
    <row r="87" spans="1:9" ht="18.75">
      <c r="A87" s="146" t="s">
        <v>68</v>
      </c>
      <c r="B87" s="142" t="s">
        <v>34</v>
      </c>
      <c r="C87" s="41"/>
      <c r="D87" s="40">
        <f>D88+D90</f>
        <v>5596.200000000001</v>
      </c>
      <c r="E87" s="40">
        <f>E88+E90</f>
        <v>27.6</v>
      </c>
      <c r="F87" s="40">
        <f>F88+F90</f>
        <v>0</v>
      </c>
      <c r="G87" s="97">
        <f t="shared" si="2"/>
        <v>0</v>
      </c>
      <c r="H87" s="97">
        <f t="shared" si="3"/>
        <v>0</v>
      </c>
      <c r="I87" s="15"/>
    </row>
    <row r="88" spans="1:9" ht="83.25" customHeight="1">
      <c r="A88" s="41"/>
      <c r="B88" s="43" t="s">
        <v>280</v>
      </c>
      <c r="C88" s="42"/>
      <c r="D88" s="44">
        <f>D89</f>
        <v>110.1</v>
      </c>
      <c r="E88" s="44">
        <f>E89</f>
        <v>27.6</v>
      </c>
      <c r="F88" s="44">
        <f>F89</f>
        <v>0</v>
      </c>
      <c r="G88" s="97">
        <f t="shared" si="2"/>
        <v>0</v>
      </c>
      <c r="H88" s="97">
        <f t="shared" si="3"/>
        <v>0</v>
      </c>
      <c r="I88" s="15"/>
    </row>
    <row r="89" spans="1:9" s="16" customFormat="1" ht="40.5" customHeight="1">
      <c r="A89" s="42"/>
      <c r="B89" s="43" t="s">
        <v>267</v>
      </c>
      <c r="C89" s="57" t="s">
        <v>266</v>
      </c>
      <c r="D89" s="44">
        <v>110.1</v>
      </c>
      <c r="E89" s="44">
        <v>27.6</v>
      </c>
      <c r="F89" s="44">
        <v>0</v>
      </c>
      <c r="G89" s="97">
        <f t="shared" si="2"/>
        <v>0</v>
      </c>
      <c r="H89" s="97">
        <f t="shared" si="3"/>
        <v>0</v>
      </c>
      <c r="I89" s="20"/>
    </row>
    <row r="90" spans="1:9" s="16" customFormat="1" ht="52.5" customHeight="1">
      <c r="A90" s="42"/>
      <c r="B90" s="43" t="s">
        <v>489</v>
      </c>
      <c r="C90" s="57" t="s">
        <v>488</v>
      </c>
      <c r="D90" s="44">
        <v>5486.1</v>
      </c>
      <c r="E90" s="44">
        <v>0</v>
      </c>
      <c r="F90" s="44">
        <v>0</v>
      </c>
      <c r="G90" s="97">
        <f t="shared" si="2"/>
        <v>0</v>
      </c>
      <c r="H90" s="97">
        <v>0</v>
      </c>
      <c r="I90" s="20"/>
    </row>
    <row r="91" spans="1:9" ht="22.5" customHeight="1">
      <c r="A91" s="41" t="s">
        <v>37</v>
      </c>
      <c r="B91" s="147" t="s">
        <v>38</v>
      </c>
      <c r="C91" s="41"/>
      <c r="D91" s="38">
        <f>D92+D93+D95+D96+D94</f>
        <v>510300.2</v>
      </c>
      <c r="E91" s="38">
        <f>E92+E93+E95+E96+E94</f>
        <v>132290.8</v>
      </c>
      <c r="F91" s="38">
        <f>F92+F93+F95+F96+F94</f>
        <v>69814.59999999999</v>
      </c>
      <c r="G91" s="97">
        <f t="shared" si="2"/>
        <v>0.13681084193186674</v>
      </c>
      <c r="H91" s="97">
        <f t="shared" si="3"/>
        <v>0.5277358667420561</v>
      </c>
      <c r="I91" s="15"/>
    </row>
    <row r="92" spans="1:9" ht="20.25" customHeight="1">
      <c r="A92" s="146" t="s">
        <v>39</v>
      </c>
      <c r="B92" s="142" t="s">
        <v>128</v>
      </c>
      <c r="C92" s="42" t="s">
        <v>39</v>
      </c>
      <c r="D92" s="44">
        <v>164392.2</v>
      </c>
      <c r="E92" s="44">
        <v>37847.1</v>
      </c>
      <c r="F92" s="44">
        <v>21991.6</v>
      </c>
      <c r="G92" s="97">
        <f t="shared" si="2"/>
        <v>0.1337752034463922</v>
      </c>
      <c r="H92" s="97">
        <f t="shared" si="3"/>
        <v>0.5810643351802384</v>
      </c>
      <c r="I92" s="15"/>
    </row>
    <row r="93" spans="1:9" ht="20.25" customHeight="1">
      <c r="A93" s="146" t="s">
        <v>40</v>
      </c>
      <c r="B93" s="142" t="s">
        <v>129</v>
      </c>
      <c r="C93" s="42" t="s">
        <v>40</v>
      </c>
      <c r="D93" s="44">
        <v>288031.2</v>
      </c>
      <c r="E93" s="44">
        <v>80582</v>
      </c>
      <c r="F93" s="44">
        <v>39766.6</v>
      </c>
      <c r="G93" s="97">
        <f t="shared" si="2"/>
        <v>0.13806351534139355</v>
      </c>
      <c r="H93" s="97">
        <f t="shared" si="3"/>
        <v>0.49349234320319674</v>
      </c>
      <c r="I93" s="15"/>
    </row>
    <row r="94" spans="1:9" ht="20.25" customHeight="1">
      <c r="A94" s="146" t="s">
        <v>235</v>
      </c>
      <c r="B94" s="142" t="s">
        <v>236</v>
      </c>
      <c r="C94" s="42" t="s">
        <v>235</v>
      </c>
      <c r="D94" s="44">
        <v>28382</v>
      </c>
      <c r="E94" s="44">
        <v>7554</v>
      </c>
      <c r="F94" s="44">
        <v>4443.3</v>
      </c>
      <c r="G94" s="97">
        <f t="shared" si="2"/>
        <v>0.1565534493693186</v>
      </c>
      <c r="H94" s="97">
        <f t="shared" si="3"/>
        <v>0.5882049245432883</v>
      </c>
      <c r="I94" s="15"/>
    </row>
    <row r="95" spans="1:9" ht="20.25" customHeight="1">
      <c r="A95" s="146" t="s">
        <v>41</v>
      </c>
      <c r="B95" s="142" t="s">
        <v>201</v>
      </c>
      <c r="C95" s="42" t="s">
        <v>41</v>
      </c>
      <c r="D95" s="44">
        <v>4630.1</v>
      </c>
      <c r="E95" s="44">
        <v>171.9</v>
      </c>
      <c r="F95" s="44">
        <v>135.6</v>
      </c>
      <c r="G95" s="97">
        <f t="shared" si="2"/>
        <v>0.029286624478952934</v>
      </c>
      <c r="H95" s="97">
        <f t="shared" si="3"/>
        <v>0.7888307155322861</v>
      </c>
      <c r="I95" s="15"/>
    </row>
    <row r="96" spans="1:9" ht="20.25" customHeight="1">
      <c r="A96" s="146" t="s">
        <v>43</v>
      </c>
      <c r="B96" s="142" t="s">
        <v>238</v>
      </c>
      <c r="C96" s="42" t="s">
        <v>43</v>
      </c>
      <c r="D96" s="44">
        <v>24864.7</v>
      </c>
      <c r="E96" s="44">
        <v>6135.8</v>
      </c>
      <c r="F96" s="44">
        <v>3477.5</v>
      </c>
      <c r="G96" s="97">
        <f t="shared" si="2"/>
        <v>0.13985690557296085</v>
      </c>
      <c r="H96" s="97">
        <f t="shared" si="3"/>
        <v>0.566755761269924</v>
      </c>
      <c r="I96" s="15"/>
    </row>
    <row r="97" spans="1:9" ht="20.25" customHeight="1">
      <c r="A97" s="41" t="s">
        <v>44</v>
      </c>
      <c r="B97" s="147" t="s">
        <v>131</v>
      </c>
      <c r="C97" s="41"/>
      <c r="D97" s="38">
        <f>D98++D99</f>
        <v>90445.70000000001</v>
      </c>
      <c r="E97" s="38">
        <f>E98++E99</f>
        <v>26975.300000000003</v>
      </c>
      <c r="F97" s="38">
        <f>F98++F99</f>
        <v>15624.5</v>
      </c>
      <c r="G97" s="97">
        <f t="shared" si="2"/>
        <v>0.17275005887510406</v>
      </c>
      <c r="H97" s="97">
        <f t="shared" si="3"/>
        <v>0.5792150597027651</v>
      </c>
      <c r="I97" s="15"/>
    </row>
    <row r="98" spans="1:9" ht="20.25" customHeight="1">
      <c r="A98" s="146" t="s">
        <v>45</v>
      </c>
      <c r="B98" s="142" t="s">
        <v>46</v>
      </c>
      <c r="C98" s="42" t="s">
        <v>45</v>
      </c>
      <c r="D98" s="44">
        <v>70217.1</v>
      </c>
      <c r="E98" s="44">
        <v>19487.4</v>
      </c>
      <c r="F98" s="44">
        <v>11737.2</v>
      </c>
      <c r="G98" s="97">
        <f t="shared" si="2"/>
        <v>0.16715586374259261</v>
      </c>
      <c r="H98" s="97">
        <f t="shared" si="3"/>
        <v>0.6022968687459589</v>
      </c>
      <c r="I98" s="15"/>
    </row>
    <row r="99" spans="1:9" ht="20.25" customHeight="1">
      <c r="A99" s="146" t="s">
        <v>47</v>
      </c>
      <c r="B99" s="142" t="s">
        <v>281</v>
      </c>
      <c r="C99" s="42" t="s">
        <v>47</v>
      </c>
      <c r="D99" s="44">
        <v>20228.6</v>
      </c>
      <c r="E99" s="44">
        <v>7487.9</v>
      </c>
      <c r="F99" s="44">
        <v>3887.3</v>
      </c>
      <c r="G99" s="97">
        <f t="shared" si="2"/>
        <v>0.19216851388627984</v>
      </c>
      <c r="H99" s="97">
        <f t="shared" si="3"/>
        <v>0.5191442193405361</v>
      </c>
      <c r="I99" s="15"/>
    </row>
    <row r="100" spans="1:9" ht="20.25" customHeight="1">
      <c r="A100" s="58" t="s">
        <v>48</v>
      </c>
      <c r="B100" s="145" t="s">
        <v>49</v>
      </c>
      <c r="C100" s="58"/>
      <c r="D100" s="38">
        <f>D101+D103+D106+D107+D110+D108+D109+D102+D104+D105</f>
        <v>23239</v>
      </c>
      <c r="E100" s="38">
        <f>E101+E103+E106+E107+E110+E108+E109+E102+E104+E105</f>
        <v>6774.8</v>
      </c>
      <c r="F100" s="38">
        <f>F101+F103+F106+F107+F110+F108+F109+F102+F104+F105</f>
        <v>5959</v>
      </c>
      <c r="G100" s="97">
        <f t="shared" si="2"/>
        <v>0.2564223933904213</v>
      </c>
      <c r="H100" s="97">
        <f t="shared" si="3"/>
        <v>0.8795831611265277</v>
      </c>
      <c r="I100" s="15"/>
    </row>
    <row r="101" spans="1:9" ht="34.5" customHeight="1">
      <c r="A101" s="144" t="s">
        <v>50</v>
      </c>
      <c r="B101" s="59" t="s">
        <v>169</v>
      </c>
      <c r="C101" s="144" t="s">
        <v>50</v>
      </c>
      <c r="D101" s="40">
        <v>1686</v>
      </c>
      <c r="E101" s="40">
        <v>421</v>
      </c>
      <c r="F101" s="40">
        <v>285.1</v>
      </c>
      <c r="G101" s="97">
        <f t="shared" si="2"/>
        <v>0.16909845788849348</v>
      </c>
      <c r="H101" s="97">
        <f aca="true" t="shared" si="6" ref="H101:H122">F101/E101</f>
        <v>0.6771971496437055</v>
      </c>
      <c r="I101" s="15"/>
    </row>
    <row r="102" spans="1:9" ht="44.25" customHeight="1">
      <c r="A102" s="144" t="s">
        <v>51</v>
      </c>
      <c r="B102" s="59" t="s">
        <v>237</v>
      </c>
      <c r="C102" s="144" t="s">
        <v>51</v>
      </c>
      <c r="D102" s="40">
        <v>15066.3</v>
      </c>
      <c r="E102" s="40">
        <v>4520.3</v>
      </c>
      <c r="F102" s="40">
        <v>4368</v>
      </c>
      <c r="G102" s="97">
        <f t="shared" si="2"/>
        <v>0.2899185599649549</v>
      </c>
      <c r="H102" s="97">
        <f t="shared" si="6"/>
        <v>0.966307545959339</v>
      </c>
      <c r="I102" s="15"/>
    </row>
    <row r="103" spans="1:9" ht="50.25" customHeight="1">
      <c r="A103" s="144" t="s">
        <v>51</v>
      </c>
      <c r="B103" s="59" t="s">
        <v>391</v>
      </c>
      <c r="C103" s="144" t="s">
        <v>313</v>
      </c>
      <c r="D103" s="40">
        <v>15</v>
      </c>
      <c r="E103" s="40">
        <v>0</v>
      </c>
      <c r="F103" s="40">
        <v>0</v>
      </c>
      <c r="G103" s="97">
        <f t="shared" si="2"/>
        <v>0</v>
      </c>
      <c r="H103" s="97">
        <v>0</v>
      </c>
      <c r="I103" s="15"/>
    </row>
    <row r="104" spans="1:9" ht="51" customHeight="1" hidden="1">
      <c r="A104" s="144" t="s">
        <v>51</v>
      </c>
      <c r="B104" s="59" t="s">
        <v>314</v>
      </c>
      <c r="C104" s="144" t="s">
        <v>315</v>
      </c>
      <c r="D104" s="40"/>
      <c r="E104" s="40"/>
      <c r="F104" s="40"/>
      <c r="G104" s="97" t="e">
        <f t="shared" si="2"/>
        <v>#DIV/0!</v>
      </c>
      <c r="H104" s="97" t="e">
        <f t="shared" si="6"/>
        <v>#DIV/0!</v>
      </c>
      <c r="I104" s="15"/>
    </row>
    <row r="105" spans="1:9" ht="51" customHeight="1" hidden="1">
      <c r="A105" s="144" t="s">
        <v>51</v>
      </c>
      <c r="B105" s="59" t="s">
        <v>317</v>
      </c>
      <c r="C105" s="144" t="s">
        <v>316</v>
      </c>
      <c r="D105" s="40"/>
      <c r="E105" s="40"/>
      <c r="F105" s="40"/>
      <c r="G105" s="97" t="e">
        <f t="shared" si="2"/>
        <v>#DIV/0!</v>
      </c>
      <c r="H105" s="97" t="e">
        <f t="shared" si="6"/>
        <v>#DIV/0!</v>
      </c>
      <c r="I105" s="15"/>
    </row>
    <row r="106" spans="1:9" s="26" customFormat="1" ht="22.5" customHeight="1" hidden="1">
      <c r="A106" s="146" t="s">
        <v>51</v>
      </c>
      <c r="B106" s="142" t="s">
        <v>189</v>
      </c>
      <c r="C106" s="146" t="s">
        <v>190</v>
      </c>
      <c r="D106" s="40">
        <v>0</v>
      </c>
      <c r="E106" s="40">
        <v>0</v>
      </c>
      <c r="F106" s="40">
        <v>0</v>
      </c>
      <c r="G106" s="97" t="e">
        <f t="shared" si="2"/>
        <v>#DIV/0!</v>
      </c>
      <c r="H106" s="97" t="e">
        <f t="shared" si="6"/>
        <v>#DIV/0!</v>
      </c>
      <c r="I106" s="15"/>
    </row>
    <row r="107" spans="1:9" s="26" customFormat="1" ht="35.25" customHeight="1" hidden="1">
      <c r="A107" s="146" t="s">
        <v>51</v>
      </c>
      <c r="B107" s="142" t="s">
        <v>150</v>
      </c>
      <c r="C107" s="146" t="s">
        <v>151</v>
      </c>
      <c r="D107" s="40">
        <v>0</v>
      </c>
      <c r="E107" s="40">
        <v>0</v>
      </c>
      <c r="F107" s="40">
        <v>0</v>
      </c>
      <c r="G107" s="97" t="e">
        <f aca="true" t="shared" si="7" ref="G107:G122">F107/D107</f>
        <v>#DIV/0!</v>
      </c>
      <c r="H107" s="97" t="e">
        <f t="shared" si="6"/>
        <v>#DIV/0!</v>
      </c>
      <c r="I107" s="15"/>
    </row>
    <row r="108" spans="1:9" s="26" customFormat="1" ht="30.75" customHeight="1" hidden="1">
      <c r="A108" s="146" t="s">
        <v>51</v>
      </c>
      <c r="B108" s="142" t="s">
        <v>191</v>
      </c>
      <c r="C108" s="146" t="s">
        <v>192</v>
      </c>
      <c r="D108" s="40">
        <v>0</v>
      </c>
      <c r="E108" s="40">
        <v>0</v>
      </c>
      <c r="F108" s="40">
        <v>0</v>
      </c>
      <c r="G108" s="97" t="e">
        <f t="shared" si="7"/>
        <v>#DIV/0!</v>
      </c>
      <c r="H108" s="97" t="e">
        <f t="shared" si="6"/>
        <v>#DIV/0!</v>
      </c>
      <c r="I108" s="15"/>
    </row>
    <row r="109" spans="1:9" s="26" customFormat="1" ht="44.25" customHeight="1" hidden="1">
      <c r="A109" s="146" t="s">
        <v>51</v>
      </c>
      <c r="B109" s="142" t="s">
        <v>194</v>
      </c>
      <c r="C109" s="146" t="s">
        <v>193</v>
      </c>
      <c r="D109" s="40">
        <v>0</v>
      </c>
      <c r="E109" s="40">
        <v>0</v>
      </c>
      <c r="F109" s="40">
        <v>0</v>
      </c>
      <c r="G109" s="97" t="e">
        <f t="shared" si="7"/>
        <v>#DIV/0!</v>
      </c>
      <c r="H109" s="97" t="e">
        <f t="shared" si="6"/>
        <v>#DIV/0!</v>
      </c>
      <c r="I109" s="15"/>
    </row>
    <row r="110" spans="1:9" ht="36" customHeight="1">
      <c r="A110" s="146" t="s">
        <v>52</v>
      </c>
      <c r="B110" s="142" t="s">
        <v>218</v>
      </c>
      <c r="C110" s="146" t="s">
        <v>217</v>
      </c>
      <c r="D110" s="40">
        <v>6471.7</v>
      </c>
      <c r="E110" s="40">
        <v>1833.5</v>
      </c>
      <c r="F110" s="40">
        <v>1305.9</v>
      </c>
      <c r="G110" s="97">
        <f t="shared" si="7"/>
        <v>0.20178623854628616</v>
      </c>
      <c r="H110" s="97">
        <f t="shared" si="6"/>
        <v>0.712244341423507</v>
      </c>
      <c r="I110" s="15"/>
    </row>
    <row r="111" spans="1:9" ht="26.25" customHeight="1">
      <c r="A111" s="41" t="s">
        <v>53</v>
      </c>
      <c r="B111" s="147" t="s">
        <v>112</v>
      </c>
      <c r="C111" s="41"/>
      <c r="D111" s="38">
        <f>D112</f>
        <v>750</v>
      </c>
      <c r="E111" s="38">
        <f>E112</f>
        <v>187.1</v>
      </c>
      <c r="F111" s="38">
        <f>F112</f>
        <v>102.7</v>
      </c>
      <c r="G111" s="97">
        <f t="shared" si="7"/>
        <v>0.13693333333333332</v>
      </c>
      <c r="H111" s="97">
        <f t="shared" si="6"/>
        <v>0.5489043292357029</v>
      </c>
      <c r="I111" s="15"/>
    </row>
    <row r="112" spans="1:9" ht="34.5" customHeight="1">
      <c r="A112" s="146" t="s">
        <v>114</v>
      </c>
      <c r="B112" s="142" t="s">
        <v>115</v>
      </c>
      <c r="C112" s="146" t="s">
        <v>114</v>
      </c>
      <c r="D112" s="40">
        <v>750</v>
      </c>
      <c r="E112" s="40">
        <v>187.1</v>
      </c>
      <c r="F112" s="40">
        <v>102.7</v>
      </c>
      <c r="G112" s="97">
        <f t="shared" si="7"/>
        <v>0.13693333333333332</v>
      </c>
      <c r="H112" s="97">
        <f t="shared" si="6"/>
        <v>0.5489043292357029</v>
      </c>
      <c r="I112" s="15"/>
    </row>
    <row r="113" spans="1:9" ht="27" customHeight="1">
      <c r="A113" s="41" t="s">
        <v>116</v>
      </c>
      <c r="B113" s="147" t="s">
        <v>117</v>
      </c>
      <c r="C113" s="41"/>
      <c r="D113" s="38">
        <f>D114</f>
        <v>670</v>
      </c>
      <c r="E113" s="38">
        <f>E114</f>
        <v>306.3</v>
      </c>
      <c r="F113" s="38">
        <f>F114</f>
        <v>305.2</v>
      </c>
      <c r="G113" s="97">
        <f t="shared" si="7"/>
        <v>0.45552238805970147</v>
      </c>
      <c r="H113" s="97">
        <f t="shared" si="6"/>
        <v>0.9964087495919033</v>
      </c>
      <c r="I113" s="15"/>
    </row>
    <row r="114" spans="1:9" ht="17.25" customHeight="1">
      <c r="A114" s="146" t="s">
        <v>118</v>
      </c>
      <c r="B114" s="142" t="s">
        <v>119</v>
      </c>
      <c r="C114" s="146" t="s">
        <v>118</v>
      </c>
      <c r="D114" s="40">
        <v>670</v>
      </c>
      <c r="E114" s="40">
        <v>306.3</v>
      </c>
      <c r="F114" s="40">
        <v>305.2</v>
      </c>
      <c r="G114" s="97">
        <f t="shared" si="7"/>
        <v>0.45552238805970147</v>
      </c>
      <c r="H114" s="97">
        <f t="shared" si="6"/>
        <v>0.9964087495919033</v>
      </c>
      <c r="I114" s="15"/>
    </row>
    <row r="115" spans="1:9" ht="55.5" customHeight="1">
      <c r="A115" s="41" t="s">
        <v>120</v>
      </c>
      <c r="B115" s="147" t="s">
        <v>121</v>
      </c>
      <c r="C115" s="41"/>
      <c r="D115" s="38">
        <f>D116</f>
        <v>5</v>
      </c>
      <c r="E115" s="38">
        <f>E116</f>
        <v>0</v>
      </c>
      <c r="F115" s="38">
        <f>F116</f>
        <v>0</v>
      </c>
      <c r="G115" s="97">
        <f t="shared" si="7"/>
        <v>0</v>
      </c>
      <c r="H115" s="97">
        <v>0</v>
      </c>
      <c r="I115" s="15"/>
    </row>
    <row r="116" spans="1:9" ht="30.75" customHeight="1">
      <c r="A116" s="146" t="s">
        <v>122</v>
      </c>
      <c r="B116" s="142" t="s">
        <v>152</v>
      </c>
      <c r="C116" s="146" t="s">
        <v>122</v>
      </c>
      <c r="D116" s="40">
        <v>5</v>
      </c>
      <c r="E116" s="40">
        <v>0</v>
      </c>
      <c r="F116" s="40">
        <v>0</v>
      </c>
      <c r="G116" s="97">
        <f t="shared" si="7"/>
        <v>0</v>
      </c>
      <c r="H116" s="97">
        <v>0</v>
      </c>
      <c r="I116" s="15"/>
    </row>
    <row r="117" spans="1:9" ht="26.25" customHeight="1">
      <c r="A117" s="41" t="s">
        <v>123</v>
      </c>
      <c r="B117" s="147" t="s">
        <v>126</v>
      </c>
      <c r="C117" s="41"/>
      <c r="D117" s="38">
        <f>D118+D120+D119</f>
        <v>2575.5</v>
      </c>
      <c r="E117" s="38">
        <f>E118+E120+E119</f>
        <v>610</v>
      </c>
      <c r="F117" s="38">
        <f>F118+F120+F119</f>
        <v>408</v>
      </c>
      <c r="G117" s="97">
        <f t="shared" si="7"/>
        <v>0.15841584158415842</v>
      </c>
      <c r="H117" s="97">
        <f t="shared" si="6"/>
        <v>0.6688524590163935</v>
      </c>
      <c r="I117" s="15"/>
    </row>
    <row r="118" spans="1:9" ht="66" customHeight="1">
      <c r="A118" s="146" t="s">
        <v>124</v>
      </c>
      <c r="B118" s="142" t="s">
        <v>219</v>
      </c>
      <c r="C118" s="146" t="s">
        <v>220</v>
      </c>
      <c r="D118" s="40">
        <v>2575.5</v>
      </c>
      <c r="E118" s="40">
        <v>610</v>
      </c>
      <c r="F118" s="40">
        <v>408</v>
      </c>
      <c r="G118" s="97">
        <f t="shared" si="7"/>
        <v>0.15841584158415842</v>
      </c>
      <c r="H118" s="97">
        <f t="shared" si="6"/>
        <v>0.6688524590163935</v>
      </c>
      <c r="I118" s="15"/>
    </row>
    <row r="119" spans="1:9" ht="36" customHeight="1" hidden="1">
      <c r="A119" s="146" t="s">
        <v>124</v>
      </c>
      <c r="B119" s="142" t="s">
        <v>221</v>
      </c>
      <c r="C119" s="146" t="s">
        <v>222</v>
      </c>
      <c r="D119" s="40">
        <v>0</v>
      </c>
      <c r="E119" s="40">
        <v>0</v>
      </c>
      <c r="F119" s="40">
        <v>0</v>
      </c>
      <c r="G119" s="97" t="e">
        <f t="shared" si="7"/>
        <v>#DIV/0!</v>
      </c>
      <c r="H119" s="97" t="e">
        <f t="shared" si="6"/>
        <v>#DIV/0!</v>
      </c>
      <c r="I119" s="15"/>
    </row>
    <row r="120" spans="1:9" ht="30.75" customHeight="1" hidden="1">
      <c r="A120" s="146" t="s">
        <v>125</v>
      </c>
      <c r="B120" s="142" t="s">
        <v>170</v>
      </c>
      <c r="C120" s="146" t="s">
        <v>223</v>
      </c>
      <c r="D120" s="40">
        <v>0</v>
      </c>
      <c r="E120" s="40">
        <v>0</v>
      </c>
      <c r="F120" s="40">
        <v>0</v>
      </c>
      <c r="G120" s="97" t="e">
        <f t="shared" si="7"/>
        <v>#DIV/0!</v>
      </c>
      <c r="H120" s="97" t="e">
        <f t="shared" si="6"/>
        <v>#DIV/0!</v>
      </c>
      <c r="I120" s="15"/>
    </row>
    <row r="121" spans="1:9" ht="26.25" customHeight="1">
      <c r="A121" s="58"/>
      <c r="B121" s="145" t="s">
        <v>56</v>
      </c>
      <c r="C121" s="58"/>
      <c r="D121" s="38">
        <f>D36+D51+D57+D82+D91+D97+D100+D111+D113+D115+D117</f>
        <v>729504</v>
      </c>
      <c r="E121" s="38">
        <f>E36+E51+E57+E82+E91+E97+E100+E111+E113+E115+E117</f>
        <v>186501.99999999997</v>
      </c>
      <c r="F121" s="38">
        <f>F36+F51+F57+F82+F91+F97+F100+F111+F113+F115+F117</f>
        <v>101632.59999999999</v>
      </c>
      <c r="G121" s="97">
        <f t="shared" si="7"/>
        <v>0.1393173992191955</v>
      </c>
      <c r="H121" s="97">
        <f t="shared" si="6"/>
        <v>0.5449410730179838</v>
      </c>
      <c r="I121" s="15"/>
    </row>
    <row r="122" spans="1:9" ht="19.5" customHeight="1">
      <c r="A122" s="143"/>
      <c r="B122" s="142" t="s">
        <v>71</v>
      </c>
      <c r="C122" s="146"/>
      <c r="D122" s="60">
        <f>D117</f>
        <v>2575.5</v>
      </c>
      <c r="E122" s="60">
        <f>E117</f>
        <v>610</v>
      </c>
      <c r="F122" s="60">
        <f>F117</f>
        <v>408</v>
      </c>
      <c r="G122" s="97">
        <f t="shared" si="7"/>
        <v>0.15841584158415842</v>
      </c>
      <c r="H122" s="97">
        <f t="shared" si="6"/>
        <v>0.6688524590163935</v>
      </c>
      <c r="I122" s="15"/>
    </row>
    <row r="123" spans="4:7" ht="18">
      <c r="D123" s="63"/>
      <c r="E123" s="63"/>
      <c r="F123" s="63"/>
      <c r="G123" s="63"/>
    </row>
    <row r="124" spans="4:7" ht="18">
      <c r="D124" s="63"/>
      <c r="E124" s="63"/>
      <c r="F124" s="63"/>
      <c r="G124" s="63"/>
    </row>
    <row r="125" spans="2:7" ht="18">
      <c r="B125" s="65" t="s">
        <v>286</v>
      </c>
      <c r="C125" s="66"/>
      <c r="D125" s="63"/>
      <c r="E125" s="63"/>
      <c r="F125" s="63">
        <v>19083.6</v>
      </c>
      <c r="G125" s="63"/>
    </row>
    <row r="126" spans="2:7" ht="18" hidden="1">
      <c r="B126" s="66" t="s">
        <v>292</v>
      </c>
      <c r="C126" s="66"/>
      <c r="D126" s="63"/>
      <c r="E126" s="63"/>
      <c r="F126" s="63">
        <v>0</v>
      </c>
      <c r="G126" s="63"/>
    </row>
    <row r="127" spans="2:7" ht="18" hidden="1">
      <c r="B127" s="65" t="s">
        <v>72</v>
      </c>
      <c r="C127" s="66"/>
      <c r="D127" s="63"/>
      <c r="E127" s="63"/>
      <c r="F127" s="63"/>
      <c r="G127" s="63"/>
    </row>
    <row r="128" spans="2:9" ht="18.75" hidden="1">
      <c r="B128" s="65" t="s">
        <v>73</v>
      </c>
      <c r="C128" s="66"/>
      <c r="D128" s="63"/>
      <c r="E128" s="63"/>
      <c r="F128" s="63"/>
      <c r="G128" s="63"/>
      <c r="H128" s="98"/>
      <c r="I128" s="6"/>
    </row>
    <row r="129" spans="2:7" ht="18" hidden="1">
      <c r="B129" s="65"/>
      <c r="C129" s="66"/>
      <c r="D129" s="63"/>
      <c r="E129" s="63"/>
      <c r="F129" s="63"/>
      <c r="G129" s="63"/>
    </row>
    <row r="130" spans="2:7" ht="18" hidden="1">
      <c r="B130" s="65" t="s">
        <v>74</v>
      </c>
      <c r="C130" s="66"/>
      <c r="D130" s="63"/>
      <c r="E130" s="63"/>
      <c r="F130" s="63"/>
      <c r="G130" s="63"/>
    </row>
    <row r="131" spans="2:9" ht="18.75" hidden="1">
      <c r="B131" s="65" t="s">
        <v>75</v>
      </c>
      <c r="C131" s="66"/>
      <c r="D131" s="63"/>
      <c r="E131" s="63"/>
      <c r="F131" s="63">
        <v>0</v>
      </c>
      <c r="G131" s="63"/>
      <c r="H131" s="98"/>
      <c r="I131" s="6"/>
    </row>
    <row r="132" spans="2:7" ht="18" hidden="1">
      <c r="B132" s="65"/>
      <c r="C132" s="66"/>
      <c r="D132" s="63"/>
      <c r="E132" s="63"/>
      <c r="F132" s="63"/>
      <c r="G132" s="63"/>
    </row>
    <row r="133" spans="2:7" ht="18" hidden="1">
      <c r="B133" s="65" t="s">
        <v>76</v>
      </c>
      <c r="C133" s="66"/>
      <c r="D133" s="63"/>
      <c r="E133" s="63"/>
      <c r="F133" s="63"/>
      <c r="G133" s="63"/>
    </row>
    <row r="134" spans="2:9" ht="18.75" hidden="1">
      <c r="B134" s="65" t="s">
        <v>77</v>
      </c>
      <c r="C134" s="66"/>
      <c r="D134" s="63"/>
      <c r="E134" s="63"/>
      <c r="F134" s="63"/>
      <c r="G134" s="63"/>
      <c r="H134" s="99"/>
      <c r="I134" s="3"/>
    </row>
    <row r="135" spans="2:7" ht="18" hidden="1">
      <c r="B135" s="65"/>
      <c r="C135" s="66"/>
      <c r="D135" s="63"/>
      <c r="E135" s="63"/>
      <c r="F135" s="63"/>
      <c r="G135" s="63"/>
    </row>
    <row r="136" spans="2:7" ht="18">
      <c r="B136" s="66" t="s">
        <v>293</v>
      </c>
      <c r="C136" s="66"/>
      <c r="D136" s="63"/>
      <c r="E136" s="63"/>
      <c r="F136" s="63">
        <v>0</v>
      </c>
      <c r="G136" s="63"/>
    </row>
    <row r="137" spans="2:9" ht="18.75">
      <c r="B137" s="65"/>
      <c r="C137" s="66"/>
      <c r="D137" s="63"/>
      <c r="E137" s="63"/>
      <c r="F137" s="63"/>
      <c r="G137" s="63"/>
      <c r="H137" s="100"/>
      <c r="I137" s="3"/>
    </row>
    <row r="138" spans="2:7" ht="18">
      <c r="B138" s="66"/>
      <c r="C138" s="66"/>
      <c r="D138" s="63"/>
      <c r="E138" s="63"/>
      <c r="F138" s="63"/>
      <c r="G138" s="63"/>
    </row>
    <row r="139" spans="2:7" ht="18">
      <c r="B139" s="65"/>
      <c r="C139" s="66"/>
      <c r="D139" s="63"/>
      <c r="E139" s="63"/>
      <c r="F139" s="63"/>
      <c r="G139" s="63"/>
    </row>
    <row r="140" spans="2:9" ht="18.75">
      <c r="B140" s="65" t="s">
        <v>80</v>
      </c>
      <c r="C140" s="66"/>
      <c r="D140" s="63"/>
      <c r="E140" s="63"/>
      <c r="F140" s="63">
        <f>F125+F31+F128+F131-F121-F134-F136+F126</f>
        <v>21396.40000000001</v>
      </c>
      <c r="G140" s="63"/>
      <c r="H140" s="101"/>
      <c r="I140" s="9"/>
    </row>
    <row r="141" spans="4:7" ht="18">
      <c r="D141" s="63"/>
      <c r="E141" s="63"/>
      <c r="F141" s="63"/>
      <c r="G141" s="63"/>
    </row>
    <row r="142" spans="4:7" ht="18">
      <c r="D142" s="63"/>
      <c r="E142" s="63"/>
      <c r="F142" s="63"/>
      <c r="G142" s="63"/>
    </row>
    <row r="143" spans="2:7" ht="18">
      <c r="B143" s="65" t="s">
        <v>81</v>
      </c>
      <c r="C143" s="66"/>
      <c r="D143" s="63"/>
      <c r="E143" s="63"/>
      <c r="F143" s="63"/>
      <c r="G143" s="63"/>
    </row>
    <row r="144" spans="2:7" ht="18">
      <c r="B144" s="65" t="s">
        <v>82</v>
      </c>
      <c r="C144" s="66"/>
      <c r="D144" s="63"/>
      <c r="E144" s="63"/>
      <c r="F144" s="63"/>
      <c r="G144" s="63"/>
    </row>
    <row r="145" spans="2:7" ht="18">
      <c r="B145" s="65" t="s">
        <v>83</v>
      </c>
      <c r="C145" s="66"/>
      <c r="D145" s="63"/>
      <c r="E145" s="63"/>
      <c r="F145" s="63"/>
      <c r="G145" s="63"/>
    </row>
  </sheetData>
  <sheetProtection/>
  <mergeCells count="21">
    <mergeCell ref="D34:D35"/>
    <mergeCell ref="B2:B3"/>
    <mergeCell ref="A34:A35"/>
    <mergeCell ref="D2:D3"/>
    <mergeCell ref="A1:H1"/>
    <mergeCell ref="F2:F3"/>
    <mergeCell ref="A2:A3"/>
    <mergeCell ref="H34:H35"/>
    <mergeCell ref="B34:B35"/>
    <mergeCell ref="E2:E3"/>
    <mergeCell ref="C34:C35"/>
    <mergeCell ref="G2:G3"/>
    <mergeCell ref="E34:E35"/>
    <mergeCell ref="L38:N39"/>
    <mergeCell ref="F34:F35"/>
    <mergeCell ref="J38:K38"/>
    <mergeCell ref="H2:H3"/>
    <mergeCell ref="J39:K39"/>
    <mergeCell ref="G34:G35"/>
    <mergeCell ref="A33:H33"/>
    <mergeCell ref="C2:C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1"/>
  <sheetViews>
    <sheetView zoomScale="85" zoomScaleNormal="85" zoomScalePageLayoutView="0" workbookViewId="0" topLeftCell="A1">
      <selection activeCell="A112" sqref="A112:IV118"/>
    </sheetView>
  </sheetViews>
  <sheetFormatPr defaultColWidth="9.140625" defaultRowHeight="12.75"/>
  <cols>
    <col min="1" max="1" width="6.7109375" style="61" customWidth="1"/>
    <col min="2" max="2" width="45.8515625" style="61" customWidth="1"/>
    <col min="3" max="3" width="15.421875" style="62" hidden="1" customWidth="1"/>
    <col min="4" max="4" width="14.421875" style="64" customWidth="1"/>
    <col min="5" max="5" width="12.140625" style="64" customWidth="1"/>
    <col min="6" max="6" width="13.57421875" style="64" customWidth="1"/>
    <col min="7" max="7" width="11.57421875" style="64" customWidth="1"/>
    <col min="8" max="8" width="11.8515625" style="64" customWidth="1"/>
    <col min="9" max="9" width="12.28125" style="85" customWidth="1"/>
    <col min="10" max="16384" width="9.140625" style="1" customWidth="1"/>
  </cols>
  <sheetData>
    <row r="1" spans="1:9" s="8" customFormat="1" ht="64.5" customHeight="1">
      <c r="A1" s="166" t="s">
        <v>479</v>
      </c>
      <c r="B1" s="166"/>
      <c r="C1" s="166"/>
      <c r="D1" s="166"/>
      <c r="E1" s="166"/>
      <c r="F1" s="166"/>
      <c r="G1" s="166"/>
      <c r="H1" s="166"/>
      <c r="I1" s="102"/>
    </row>
    <row r="2" spans="1:8" ht="12.75" customHeight="1">
      <c r="A2" s="143"/>
      <c r="B2" s="151" t="s">
        <v>2</v>
      </c>
      <c r="C2" s="168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</row>
    <row r="3" spans="1:8" ht="41.25" customHeight="1">
      <c r="A3" s="143"/>
      <c r="B3" s="152"/>
      <c r="C3" s="169"/>
      <c r="D3" s="165"/>
      <c r="E3" s="152"/>
      <c r="F3" s="165"/>
      <c r="G3" s="152"/>
      <c r="H3" s="152"/>
    </row>
    <row r="4" spans="1:8" ht="18.75">
      <c r="A4" s="143"/>
      <c r="B4" s="147" t="s">
        <v>70</v>
      </c>
      <c r="C4" s="146"/>
      <c r="D4" s="38">
        <f>D5+D6+D7+D8+D9+D10+D11+D12+D13+D16+D17+D18+D19+D20+D21+D14+D15</f>
        <v>73964.1</v>
      </c>
      <c r="E4" s="38">
        <f>E5+E6+E7+E8+E9+E10+E11+E12+E13+E16+E17+E18+E19+E20+E21+E14</f>
        <v>13185</v>
      </c>
      <c r="F4" s="38">
        <f>F5+F6+F7+F8+F9+F10+F11+F12+F13+F16+F17+F18+F19+F20+F21+F14+F15</f>
        <v>10838.700000000003</v>
      </c>
      <c r="G4" s="39">
        <f aca="true" t="shared" si="0" ref="G4:G26">F4/D4</f>
        <v>0.14654001062677707</v>
      </c>
      <c r="H4" s="39">
        <f>F4/E4</f>
        <v>0.822047781569966</v>
      </c>
    </row>
    <row r="5" spans="1:8" ht="18.75">
      <c r="A5" s="143"/>
      <c r="B5" s="142" t="s">
        <v>339</v>
      </c>
      <c r="C5" s="146"/>
      <c r="D5" s="40">
        <v>42923</v>
      </c>
      <c r="E5" s="40">
        <v>8600</v>
      </c>
      <c r="F5" s="40">
        <v>6211.1</v>
      </c>
      <c r="G5" s="39">
        <f t="shared" si="0"/>
        <v>0.1447033059199031</v>
      </c>
      <c r="H5" s="39">
        <f aca="true" t="shared" si="1" ref="H5:H25">F5/E5</f>
        <v>0.7222209302325582</v>
      </c>
    </row>
    <row r="6" spans="1:8" ht="18.75">
      <c r="A6" s="143"/>
      <c r="B6" s="142" t="s">
        <v>186</v>
      </c>
      <c r="C6" s="146"/>
      <c r="D6" s="40">
        <v>4809.1</v>
      </c>
      <c r="E6" s="40">
        <v>1200</v>
      </c>
      <c r="F6" s="40">
        <v>1069.8</v>
      </c>
      <c r="G6" s="39">
        <f t="shared" si="0"/>
        <v>0.22245326568380774</v>
      </c>
      <c r="H6" s="39">
        <f t="shared" si="1"/>
        <v>0.8915</v>
      </c>
    </row>
    <row r="7" spans="1:8" ht="18.75">
      <c r="A7" s="143"/>
      <c r="B7" s="142" t="s">
        <v>6</v>
      </c>
      <c r="C7" s="146"/>
      <c r="D7" s="40">
        <v>1142</v>
      </c>
      <c r="E7" s="40">
        <v>480</v>
      </c>
      <c r="F7" s="40">
        <v>584.1</v>
      </c>
      <c r="G7" s="39">
        <f t="shared" si="0"/>
        <v>0.5114711033274957</v>
      </c>
      <c r="H7" s="39">
        <f t="shared" si="1"/>
        <v>1.2168750000000002</v>
      </c>
    </row>
    <row r="8" spans="1:8" ht="18.75">
      <c r="A8" s="143"/>
      <c r="B8" s="142" t="s">
        <v>350</v>
      </c>
      <c r="C8" s="146"/>
      <c r="D8" s="40">
        <v>8682</v>
      </c>
      <c r="E8" s="40">
        <v>380</v>
      </c>
      <c r="F8" s="40">
        <v>621.4</v>
      </c>
      <c r="G8" s="39">
        <f t="shared" si="0"/>
        <v>0.07157337019120018</v>
      </c>
      <c r="H8" s="39">
        <f t="shared" si="1"/>
        <v>1.6352631578947368</v>
      </c>
    </row>
    <row r="9" spans="1:8" ht="18.75">
      <c r="A9" s="143"/>
      <c r="B9" s="142" t="s">
        <v>8</v>
      </c>
      <c r="C9" s="146"/>
      <c r="D9" s="40">
        <v>12208</v>
      </c>
      <c r="E9" s="40">
        <v>1450</v>
      </c>
      <c r="F9" s="40">
        <v>1703.6</v>
      </c>
      <c r="G9" s="39">
        <f t="shared" si="0"/>
        <v>0.1395478374836173</v>
      </c>
      <c r="H9" s="39">
        <f t="shared" si="1"/>
        <v>1.1748965517241379</v>
      </c>
    </row>
    <row r="10" spans="1:8" ht="18.75" hidden="1">
      <c r="A10" s="143"/>
      <c r="B10" s="142" t="s">
        <v>92</v>
      </c>
      <c r="C10" s="146"/>
      <c r="D10" s="40">
        <v>0</v>
      </c>
      <c r="E10" s="40">
        <v>0</v>
      </c>
      <c r="F10" s="40">
        <v>0</v>
      </c>
      <c r="G10" s="39" t="e">
        <f t="shared" si="0"/>
        <v>#DIV/0!</v>
      </c>
      <c r="H10" s="39" t="e">
        <f t="shared" si="1"/>
        <v>#DIV/0!</v>
      </c>
    </row>
    <row r="11" spans="1:8" ht="18.75" hidden="1">
      <c r="A11" s="143"/>
      <c r="B11" s="142" t="s">
        <v>84</v>
      </c>
      <c r="C11" s="146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31.5">
      <c r="A12" s="143"/>
      <c r="B12" s="142" t="s">
        <v>343</v>
      </c>
      <c r="C12" s="146"/>
      <c r="D12" s="40">
        <v>1900</v>
      </c>
      <c r="E12" s="40">
        <v>500</v>
      </c>
      <c r="F12" s="40">
        <v>204.9</v>
      </c>
      <c r="G12" s="39">
        <f t="shared" si="0"/>
        <v>0.10784210526315789</v>
      </c>
      <c r="H12" s="39">
        <f t="shared" si="1"/>
        <v>0.4098</v>
      </c>
    </row>
    <row r="13" spans="1:8" ht="31.5">
      <c r="A13" s="143"/>
      <c r="B13" s="142" t="s">
        <v>349</v>
      </c>
      <c r="C13" s="146"/>
      <c r="D13" s="40">
        <v>1600</v>
      </c>
      <c r="E13" s="40">
        <v>400</v>
      </c>
      <c r="F13" s="40">
        <v>294.6</v>
      </c>
      <c r="G13" s="39">
        <f t="shared" si="0"/>
        <v>0.184125</v>
      </c>
      <c r="H13" s="39">
        <f t="shared" si="1"/>
        <v>0.7365</v>
      </c>
    </row>
    <row r="14" spans="1:8" ht="18.75" hidden="1">
      <c r="A14" s="143"/>
      <c r="B14" s="142" t="s">
        <v>12</v>
      </c>
      <c r="C14" s="146"/>
      <c r="D14" s="40"/>
      <c r="E14" s="40"/>
      <c r="F14" s="40"/>
      <c r="G14" s="39" t="e">
        <f t="shared" si="0"/>
        <v>#DIV/0!</v>
      </c>
      <c r="H14" s="39" t="e">
        <f t="shared" si="1"/>
        <v>#DIV/0!</v>
      </c>
    </row>
    <row r="15" spans="1:8" ht="30.75" customHeight="1" hidden="1">
      <c r="A15" s="143"/>
      <c r="B15" s="142" t="s">
        <v>333</v>
      </c>
      <c r="C15" s="146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>
      <c r="A16" s="143"/>
      <c r="B16" s="142" t="s">
        <v>344</v>
      </c>
      <c r="C16" s="146"/>
      <c r="D16" s="40">
        <v>300</v>
      </c>
      <c r="E16" s="40">
        <v>75</v>
      </c>
      <c r="F16" s="40">
        <v>42.4</v>
      </c>
      <c r="G16" s="39">
        <f t="shared" si="0"/>
        <v>0.14133333333333334</v>
      </c>
      <c r="H16" s="39">
        <f t="shared" si="1"/>
        <v>0.5653333333333334</v>
      </c>
    </row>
    <row r="17" spans="1:8" ht="18.75" hidden="1">
      <c r="A17" s="143"/>
      <c r="B17" s="142" t="s">
        <v>14</v>
      </c>
      <c r="C17" s="146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43"/>
      <c r="B18" s="142" t="s">
        <v>105</v>
      </c>
      <c r="C18" s="146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20.25" customHeight="1">
      <c r="A19" s="143"/>
      <c r="B19" s="142" t="s">
        <v>351</v>
      </c>
      <c r="C19" s="146"/>
      <c r="D19" s="40">
        <v>400</v>
      </c>
      <c r="E19" s="40">
        <v>100</v>
      </c>
      <c r="F19" s="40">
        <v>104.1</v>
      </c>
      <c r="G19" s="39">
        <f t="shared" si="0"/>
        <v>0.26025</v>
      </c>
      <c r="H19" s="39">
        <f t="shared" si="1"/>
        <v>1.041</v>
      </c>
    </row>
    <row r="20" spans="1:8" ht="18.75">
      <c r="A20" s="143"/>
      <c r="B20" s="142" t="s">
        <v>352</v>
      </c>
      <c r="C20" s="146"/>
      <c r="D20" s="40">
        <v>0</v>
      </c>
      <c r="E20" s="40">
        <v>0</v>
      </c>
      <c r="F20" s="40">
        <v>2.7</v>
      </c>
      <c r="G20" s="39">
        <v>0</v>
      </c>
      <c r="H20" s="39">
        <v>0</v>
      </c>
    </row>
    <row r="21" spans="1:8" ht="18.75" hidden="1">
      <c r="A21" s="143"/>
      <c r="B21" s="142" t="s">
        <v>18</v>
      </c>
      <c r="C21" s="146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3.75" customHeight="1">
      <c r="A22" s="143"/>
      <c r="B22" s="147" t="s">
        <v>69</v>
      </c>
      <c r="C22" s="41"/>
      <c r="D22" s="40">
        <f>D23+D24</f>
        <v>3669.8999999999996</v>
      </c>
      <c r="E22" s="40">
        <f>E23+E24</f>
        <v>917.5</v>
      </c>
      <c r="F22" s="40">
        <f>F23+F24</f>
        <v>569.5</v>
      </c>
      <c r="G22" s="39">
        <f t="shared" si="0"/>
        <v>0.15518134009101067</v>
      </c>
      <c r="H22" s="39">
        <f t="shared" si="1"/>
        <v>0.620708446866485</v>
      </c>
    </row>
    <row r="23" spans="1:8" ht="18.75">
      <c r="A23" s="143"/>
      <c r="B23" s="142" t="s">
        <v>20</v>
      </c>
      <c r="C23" s="146"/>
      <c r="D23" s="40">
        <v>1851.8</v>
      </c>
      <c r="E23" s="40">
        <v>463</v>
      </c>
      <c r="F23" s="40">
        <v>293.2</v>
      </c>
      <c r="G23" s="39">
        <f t="shared" si="0"/>
        <v>0.15833243330813263</v>
      </c>
      <c r="H23" s="39">
        <f t="shared" si="1"/>
        <v>0.6332613390928725</v>
      </c>
    </row>
    <row r="24" spans="1:8" ht="65.25" customHeight="1">
      <c r="A24" s="143"/>
      <c r="B24" s="112" t="s">
        <v>358</v>
      </c>
      <c r="C24" s="113"/>
      <c r="D24" s="40">
        <v>1818.1</v>
      </c>
      <c r="E24" s="40">
        <v>454.5</v>
      </c>
      <c r="F24" s="40">
        <v>276.3</v>
      </c>
      <c r="G24" s="39">
        <f t="shared" si="0"/>
        <v>0.15197183873274298</v>
      </c>
      <c r="H24" s="39">
        <f t="shared" si="1"/>
        <v>0.6079207920792079</v>
      </c>
    </row>
    <row r="25" spans="1:8" ht="18.75">
      <c r="A25" s="143"/>
      <c r="B25" s="142" t="s">
        <v>23</v>
      </c>
      <c r="C25" s="146"/>
      <c r="D25" s="40">
        <f>D4+D22</f>
        <v>77634</v>
      </c>
      <c r="E25" s="40">
        <f>E4+E22</f>
        <v>14102.5</v>
      </c>
      <c r="F25" s="40">
        <f>F4+F22</f>
        <v>11408.200000000003</v>
      </c>
      <c r="G25" s="39">
        <f t="shared" si="0"/>
        <v>0.14694850194502412</v>
      </c>
      <c r="H25" s="39">
        <f t="shared" si="1"/>
        <v>0.8089487679489454</v>
      </c>
    </row>
    <row r="26" spans="1:8" ht="18.75" hidden="1">
      <c r="A26" s="143"/>
      <c r="B26" s="142" t="s">
        <v>93</v>
      </c>
      <c r="C26" s="146"/>
      <c r="D26" s="40">
        <f>D4</f>
        <v>73964.1</v>
      </c>
      <c r="E26" s="40">
        <f>E4</f>
        <v>13185</v>
      </c>
      <c r="F26" s="40">
        <f>F4</f>
        <v>10838.700000000003</v>
      </c>
      <c r="G26" s="39">
        <f t="shared" si="0"/>
        <v>0.14654001062677707</v>
      </c>
      <c r="H26" s="39">
        <f>F26/E26</f>
        <v>0.822047781569966</v>
      </c>
    </row>
    <row r="27" spans="1:8" ht="12.75">
      <c r="A27" s="159"/>
      <c r="B27" s="172"/>
      <c r="C27" s="172"/>
      <c r="D27" s="172"/>
      <c r="E27" s="172"/>
      <c r="F27" s="172"/>
      <c r="G27" s="172"/>
      <c r="H27" s="173"/>
    </row>
    <row r="28" spans="1:8" ht="15" customHeight="1">
      <c r="A28" s="170" t="s">
        <v>134</v>
      </c>
      <c r="B28" s="171" t="s">
        <v>24</v>
      </c>
      <c r="C28" s="162" t="s">
        <v>136</v>
      </c>
      <c r="D28" s="156" t="s">
        <v>3</v>
      </c>
      <c r="E28" s="153" t="s">
        <v>359</v>
      </c>
      <c r="F28" s="156" t="s">
        <v>4</v>
      </c>
      <c r="G28" s="153" t="s">
        <v>273</v>
      </c>
      <c r="H28" s="153" t="s">
        <v>361</v>
      </c>
    </row>
    <row r="29" spans="1:8" ht="45" customHeight="1">
      <c r="A29" s="170"/>
      <c r="B29" s="171"/>
      <c r="C29" s="163"/>
      <c r="D29" s="156"/>
      <c r="E29" s="154"/>
      <c r="F29" s="156"/>
      <c r="G29" s="154"/>
      <c r="H29" s="154"/>
    </row>
    <row r="30" spans="1:8" ht="18.75">
      <c r="A30" s="41" t="s">
        <v>57</v>
      </c>
      <c r="B30" s="147" t="s">
        <v>25</v>
      </c>
      <c r="C30" s="41"/>
      <c r="D30" s="38">
        <f>D31+D35+D36+D33</f>
        <v>1768.7</v>
      </c>
      <c r="E30" s="38">
        <f>E31+E35+E36+E33</f>
        <v>428.7</v>
      </c>
      <c r="F30" s="38">
        <f>F31+F35+F36+F33</f>
        <v>328.30000000000007</v>
      </c>
      <c r="G30" s="39">
        <f>F30/D30</f>
        <v>0.1856165545315769</v>
      </c>
      <c r="H30" s="39">
        <f>F30/E30</f>
        <v>0.7658035922556569</v>
      </c>
    </row>
    <row r="31" spans="1:8" ht="69" customHeight="1" hidden="1">
      <c r="A31" s="146" t="s">
        <v>59</v>
      </c>
      <c r="B31" s="142" t="s">
        <v>268</v>
      </c>
      <c r="C31" s="41"/>
      <c r="D31" s="40">
        <f>D32</f>
        <v>0</v>
      </c>
      <c r="E31" s="40">
        <f>E32</f>
        <v>0</v>
      </c>
      <c r="F31" s="40">
        <f>F32</f>
        <v>0</v>
      </c>
      <c r="G31" s="39" t="e">
        <f aca="true" t="shared" si="2" ref="G31:G94">F31/D31</f>
        <v>#DIV/0!</v>
      </c>
      <c r="H31" s="39" t="e">
        <f aca="true" t="shared" si="3" ref="H31:H94">F31/E31</f>
        <v>#DIV/0!</v>
      </c>
    </row>
    <row r="32" spans="1:8" ht="55.5" customHeight="1" hidden="1">
      <c r="A32" s="42"/>
      <c r="B32" s="43" t="s">
        <v>171</v>
      </c>
      <c r="C32" s="42" t="s">
        <v>59</v>
      </c>
      <c r="D32" s="44">
        <v>0</v>
      </c>
      <c r="E32" s="44">
        <v>0</v>
      </c>
      <c r="F32" s="44">
        <v>0</v>
      </c>
      <c r="G32" s="39" t="e">
        <f t="shared" si="2"/>
        <v>#DIV/0!</v>
      </c>
      <c r="H32" s="39" t="e">
        <f t="shared" si="3"/>
        <v>#DIV/0!</v>
      </c>
    </row>
    <row r="33" spans="1:8" ht="39.75" customHeight="1" hidden="1">
      <c r="A33" s="42" t="s">
        <v>161</v>
      </c>
      <c r="B33" s="43" t="s">
        <v>272</v>
      </c>
      <c r="C33" s="42" t="s">
        <v>161</v>
      </c>
      <c r="D33" s="44">
        <f>D34</f>
        <v>0</v>
      </c>
      <c r="E33" s="44">
        <f>E34</f>
        <v>0</v>
      </c>
      <c r="F33" s="44">
        <f>F34</f>
        <v>0</v>
      </c>
      <c r="G33" s="39" t="e">
        <f t="shared" si="2"/>
        <v>#DIV/0!</v>
      </c>
      <c r="H33" s="39" t="e">
        <f t="shared" si="3"/>
        <v>#DIV/0!</v>
      </c>
    </row>
    <row r="34" spans="1:8" ht="40.5" customHeight="1" hidden="1">
      <c r="A34" s="42"/>
      <c r="B34" s="43" t="s">
        <v>301</v>
      </c>
      <c r="C34" s="42" t="s">
        <v>300</v>
      </c>
      <c r="D34" s="44">
        <v>0</v>
      </c>
      <c r="E34" s="44">
        <v>0</v>
      </c>
      <c r="F34" s="44">
        <v>0</v>
      </c>
      <c r="G34" s="39" t="e">
        <f t="shared" si="2"/>
        <v>#DIV/0!</v>
      </c>
      <c r="H34" s="39" t="e">
        <f t="shared" si="3"/>
        <v>#DIV/0!</v>
      </c>
    </row>
    <row r="35" spans="1:8" ht="33.75" customHeight="1">
      <c r="A35" s="146" t="s">
        <v>62</v>
      </c>
      <c r="B35" s="142" t="s">
        <v>153</v>
      </c>
      <c r="C35" s="146" t="s">
        <v>62</v>
      </c>
      <c r="D35" s="40">
        <v>100</v>
      </c>
      <c r="E35" s="40">
        <v>0</v>
      </c>
      <c r="F35" s="40">
        <v>0</v>
      </c>
      <c r="G35" s="39">
        <f t="shared" si="2"/>
        <v>0</v>
      </c>
      <c r="H35" s="39">
        <v>0</v>
      </c>
    </row>
    <row r="36" spans="1:9" ht="37.5" customHeight="1">
      <c r="A36" s="146" t="s">
        <v>111</v>
      </c>
      <c r="B36" s="142" t="s">
        <v>99</v>
      </c>
      <c r="C36" s="146"/>
      <c r="D36" s="40">
        <f>D37+D39+D40+D42+D38+D41</f>
        <v>1668.7</v>
      </c>
      <c r="E36" s="40">
        <f>E37+E39+E40+E42+E38+E41</f>
        <v>428.7</v>
      </c>
      <c r="F36" s="40">
        <f>F37+F39+F40+F42+F38+F41</f>
        <v>328.30000000000007</v>
      </c>
      <c r="G36" s="39">
        <f t="shared" si="2"/>
        <v>0.19673997722778214</v>
      </c>
      <c r="H36" s="39">
        <f t="shared" si="3"/>
        <v>0.7658035922556569</v>
      </c>
      <c r="I36" s="103"/>
    </row>
    <row r="37" spans="1:9" s="16" customFormat="1" ht="55.5" customHeight="1">
      <c r="A37" s="42"/>
      <c r="B37" s="43" t="s">
        <v>392</v>
      </c>
      <c r="C37" s="42" t="s">
        <v>364</v>
      </c>
      <c r="D37" s="44">
        <v>850</v>
      </c>
      <c r="E37" s="44">
        <v>217.4</v>
      </c>
      <c r="F37" s="44">
        <v>179.4</v>
      </c>
      <c r="G37" s="39">
        <f t="shared" si="2"/>
        <v>0.21105882352941177</v>
      </c>
      <c r="H37" s="39">
        <f t="shared" si="3"/>
        <v>0.8252069917203312</v>
      </c>
      <c r="I37" s="104"/>
    </row>
    <row r="38" spans="1:9" s="16" customFormat="1" ht="39.75" customHeight="1" hidden="1">
      <c r="A38" s="42"/>
      <c r="B38" s="43" t="s">
        <v>265</v>
      </c>
      <c r="C38" s="42" t="s">
        <v>264</v>
      </c>
      <c r="D38" s="44">
        <v>0</v>
      </c>
      <c r="E38" s="44">
        <v>0</v>
      </c>
      <c r="F38" s="44">
        <v>0</v>
      </c>
      <c r="G38" s="39" t="e">
        <f t="shared" si="2"/>
        <v>#DIV/0!</v>
      </c>
      <c r="H38" s="39" t="e">
        <f t="shared" si="3"/>
        <v>#DIV/0!</v>
      </c>
      <c r="I38" s="104"/>
    </row>
    <row r="39" spans="1:9" s="16" customFormat="1" ht="51.75" customHeight="1">
      <c r="A39" s="42"/>
      <c r="B39" s="43" t="s">
        <v>255</v>
      </c>
      <c r="C39" s="42" t="s">
        <v>240</v>
      </c>
      <c r="D39" s="44">
        <v>521.7</v>
      </c>
      <c r="E39" s="44">
        <v>113.3</v>
      </c>
      <c r="F39" s="44">
        <v>92.7</v>
      </c>
      <c r="G39" s="39">
        <f t="shared" si="2"/>
        <v>0.17768832662449682</v>
      </c>
      <c r="H39" s="39">
        <f t="shared" si="3"/>
        <v>0.8181818181818182</v>
      </c>
      <c r="I39" s="104"/>
    </row>
    <row r="40" spans="1:9" s="16" customFormat="1" ht="31.5" customHeight="1">
      <c r="A40" s="42"/>
      <c r="B40" s="43" t="s">
        <v>165</v>
      </c>
      <c r="C40" s="42" t="s">
        <v>202</v>
      </c>
      <c r="D40" s="44">
        <v>50</v>
      </c>
      <c r="E40" s="44">
        <v>35</v>
      </c>
      <c r="F40" s="44">
        <v>31.1</v>
      </c>
      <c r="G40" s="39">
        <f t="shared" si="2"/>
        <v>0.622</v>
      </c>
      <c r="H40" s="39">
        <f t="shared" si="3"/>
        <v>0.8885714285714286</v>
      </c>
      <c r="I40" s="104"/>
    </row>
    <row r="41" spans="1:9" s="16" customFormat="1" ht="53.25" customHeight="1">
      <c r="A41" s="42"/>
      <c r="B41" s="43" t="s">
        <v>164</v>
      </c>
      <c r="C41" s="42" t="s">
        <v>212</v>
      </c>
      <c r="D41" s="44">
        <v>7</v>
      </c>
      <c r="E41" s="44">
        <v>7</v>
      </c>
      <c r="F41" s="44">
        <v>0</v>
      </c>
      <c r="G41" s="39">
        <f t="shared" si="2"/>
        <v>0</v>
      </c>
      <c r="H41" s="39">
        <f t="shared" si="3"/>
        <v>0</v>
      </c>
      <c r="I41" s="104"/>
    </row>
    <row r="42" spans="1:9" s="16" customFormat="1" ht="31.5">
      <c r="A42" s="42"/>
      <c r="B42" s="43" t="s">
        <v>183</v>
      </c>
      <c r="C42" s="42" t="s">
        <v>206</v>
      </c>
      <c r="D42" s="44">
        <v>240</v>
      </c>
      <c r="E42" s="44">
        <v>56</v>
      </c>
      <c r="F42" s="44">
        <v>25.1</v>
      </c>
      <c r="G42" s="39">
        <f t="shared" si="2"/>
        <v>0.10458333333333333</v>
      </c>
      <c r="H42" s="39">
        <f t="shared" si="3"/>
        <v>0.44821428571428573</v>
      </c>
      <c r="I42" s="104"/>
    </row>
    <row r="43" spans="1:8" ht="37.5" customHeight="1">
      <c r="A43" s="58" t="s">
        <v>63</v>
      </c>
      <c r="B43" s="145" t="s">
        <v>30</v>
      </c>
      <c r="C43" s="58"/>
      <c r="D43" s="38">
        <f>D44</f>
        <v>730</v>
      </c>
      <c r="E43" s="38">
        <f>E44</f>
        <v>127.8</v>
      </c>
      <c r="F43" s="38">
        <f>F44</f>
        <v>94.5</v>
      </c>
      <c r="G43" s="39">
        <f t="shared" si="2"/>
        <v>0.12945205479452054</v>
      </c>
      <c r="H43" s="39">
        <f t="shared" si="3"/>
        <v>0.7394366197183099</v>
      </c>
    </row>
    <row r="44" spans="1:8" ht="57.75" customHeight="1">
      <c r="A44" s="146" t="s">
        <v>133</v>
      </c>
      <c r="B44" s="142" t="s">
        <v>154</v>
      </c>
      <c r="C44" s="146"/>
      <c r="D44" s="40">
        <f>D45+D50</f>
        <v>730</v>
      </c>
      <c r="E44" s="40">
        <f>E45+E50</f>
        <v>127.8</v>
      </c>
      <c r="F44" s="40">
        <f>F45+F50</f>
        <v>94.5</v>
      </c>
      <c r="G44" s="39">
        <f t="shared" si="2"/>
        <v>0.12945205479452054</v>
      </c>
      <c r="H44" s="39">
        <f t="shared" si="3"/>
        <v>0.7394366197183099</v>
      </c>
    </row>
    <row r="45" spans="1:8" ht="100.5" customHeight="1">
      <c r="A45" s="146"/>
      <c r="B45" s="142" t="s">
        <v>277</v>
      </c>
      <c r="C45" s="146" t="s">
        <v>276</v>
      </c>
      <c r="D45" s="40">
        <f>D46+D47+D48+D49</f>
        <v>730</v>
      </c>
      <c r="E45" s="40">
        <f>E46+E47+E48+E49</f>
        <v>127.8</v>
      </c>
      <c r="F45" s="40">
        <f>F46+F47+F48+F49</f>
        <v>94.5</v>
      </c>
      <c r="G45" s="39">
        <f t="shared" si="2"/>
        <v>0.12945205479452054</v>
      </c>
      <c r="H45" s="39">
        <f t="shared" si="3"/>
        <v>0.7394366197183099</v>
      </c>
    </row>
    <row r="46" spans="1:9" s="16" customFormat="1" ht="36" customHeight="1">
      <c r="A46" s="42"/>
      <c r="B46" s="43" t="s">
        <v>241</v>
      </c>
      <c r="C46" s="42" t="s">
        <v>242</v>
      </c>
      <c r="D46" s="44">
        <v>150</v>
      </c>
      <c r="E46" s="44">
        <v>26.3</v>
      </c>
      <c r="F46" s="44">
        <v>0</v>
      </c>
      <c r="G46" s="39">
        <f t="shared" si="2"/>
        <v>0</v>
      </c>
      <c r="H46" s="39">
        <f t="shared" si="3"/>
        <v>0</v>
      </c>
      <c r="I46" s="105"/>
    </row>
    <row r="47" spans="1:9" s="16" customFormat="1" ht="66.75" customHeight="1">
      <c r="A47" s="42"/>
      <c r="B47" s="43" t="s">
        <v>243</v>
      </c>
      <c r="C47" s="42" t="s">
        <v>244</v>
      </c>
      <c r="D47" s="44">
        <v>570</v>
      </c>
      <c r="E47" s="44">
        <v>99.8</v>
      </c>
      <c r="F47" s="44">
        <v>94.5</v>
      </c>
      <c r="G47" s="39">
        <f t="shared" si="2"/>
        <v>0.16578947368421051</v>
      </c>
      <c r="H47" s="39">
        <f t="shared" si="3"/>
        <v>0.9468937875751503</v>
      </c>
      <c r="I47" s="105"/>
    </row>
    <row r="48" spans="1:9" s="16" customFormat="1" ht="66.75" customHeight="1" hidden="1">
      <c r="A48" s="42"/>
      <c r="B48" s="43" t="s">
        <v>246</v>
      </c>
      <c r="C48" s="42" t="s">
        <v>245</v>
      </c>
      <c r="D48" s="44">
        <v>0</v>
      </c>
      <c r="E48" s="44">
        <v>0</v>
      </c>
      <c r="F48" s="44">
        <v>0</v>
      </c>
      <c r="G48" s="39" t="e">
        <f t="shared" si="2"/>
        <v>#DIV/0!</v>
      </c>
      <c r="H48" s="39" t="e">
        <f t="shared" si="3"/>
        <v>#DIV/0!</v>
      </c>
      <c r="I48" s="105"/>
    </row>
    <row r="49" spans="1:9" s="16" customFormat="1" ht="51.75" customHeight="1">
      <c r="A49" s="42"/>
      <c r="B49" s="43" t="s">
        <v>247</v>
      </c>
      <c r="C49" s="42" t="s">
        <v>248</v>
      </c>
      <c r="D49" s="44">
        <v>10</v>
      </c>
      <c r="E49" s="44">
        <v>1.7</v>
      </c>
      <c r="F49" s="44">
        <v>0</v>
      </c>
      <c r="G49" s="39">
        <f t="shared" si="2"/>
        <v>0</v>
      </c>
      <c r="H49" s="39">
        <f t="shared" si="3"/>
        <v>0</v>
      </c>
      <c r="I49" s="105"/>
    </row>
    <row r="50" spans="1:9" s="16" customFormat="1" ht="41.25" customHeight="1" hidden="1">
      <c r="A50" s="42"/>
      <c r="B50" s="43" t="s">
        <v>319</v>
      </c>
      <c r="C50" s="42" t="s">
        <v>318</v>
      </c>
      <c r="D50" s="44">
        <v>0</v>
      </c>
      <c r="E50" s="44">
        <v>0</v>
      </c>
      <c r="F50" s="44">
        <v>0</v>
      </c>
      <c r="G50" s="39" t="e">
        <f t="shared" si="2"/>
        <v>#DIV/0!</v>
      </c>
      <c r="H50" s="39" t="e">
        <f t="shared" si="3"/>
        <v>#DIV/0!</v>
      </c>
      <c r="I50" s="105"/>
    </row>
    <row r="51" spans="1:8" ht="34.5" customHeight="1">
      <c r="A51" s="41" t="s">
        <v>64</v>
      </c>
      <c r="B51" s="147" t="s">
        <v>31</v>
      </c>
      <c r="C51" s="41"/>
      <c r="D51" s="38">
        <f>D52+D54+D63</f>
        <v>8059.099999999999</v>
      </c>
      <c r="E51" s="38">
        <f>E52+E54+E63</f>
        <v>1527.8</v>
      </c>
      <c r="F51" s="38">
        <f>F52+F54+F63</f>
        <v>8.1</v>
      </c>
      <c r="G51" s="39">
        <f t="shared" si="2"/>
        <v>0.001005075008375625</v>
      </c>
      <c r="H51" s="39">
        <f t="shared" si="3"/>
        <v>0.005301741065584501</v>
      </c>
    </row>
    <row r="52" spans="1:8" ht="34.5" customHeight="1">
      <c r="A52" s="41" t="s">
        <v>230</v>
      </c>
      <c r="B52" s="147" t="s">
        <v>257</v>
      </c>
      <c r="C52" s="41"/>
      <c r="D52" s="38">
        <f>D53</f>
        <v>200</v>
      </c>
      <c r="E52" s="38">
        <f>E53</f>
        <v>25</v>
      </c>
      <c r="F52" s="38">
        <f>F53</f>
        <v>8.1</v>
      </c>
      <c r="G52" s="39">
        <f t="shared" si="2"/>
        <v>0.0405</v>
      </c>
      <c r="H52" s="39">
        <f t="shared" si="3"/>
        <v>0.324</v>
      </c>
    </row>
    <row r="53" spans="1:8" ht="75.75" customHeight="1">
      <c r="A53" s="41"/>
      <c r="B53" s="142" t="s">
        <v>394</v>
      </c>
      <c r="C53" s="146" t="s">
        <v>393</v>
      </c>
      <c r="D53" s="40">
        <v>200</v>
      </c>
      <c r="E53" s="40">
        <v>25</v>
      </c>
      <c r="F53" s="40">
        <v>8.1</v>
      </c>
      <c r="G53" s="39">
        <f t="shared" si="2"/>
        <v>0.0405</v>
      </c>
      <c r="H53" s="39">
        <f t="shared" si="3"/>
        <v>0.324</v>
      </c>
    </row>
    <row r="54" spans="1:8" ht="39.75" customHeight="1">
      <c r="A54" s="41" t="s">
        <v>102</v>
      </c>
      <c r="B54" s="147" t="s">
        <v>155</v>
      </c>
      <c r="C54" s="41"/>
      <c r="D54" s="38">
        <f>D56</f>
        <v>7809.099999999999</v>
      </c>
      <c r="E54" s="38">
        <f>E56</f>
        <v>1494</v>
      </c>
      <c r="F54" s="38">
        <f>F56</f>
        <v>0</v>
      </c>
      <c r="G54" s="39">
        <f t="shared" si="2"/>
        <v>0</v>
      </c>
      <c r="H54" s="39">
        <f t="shared" si="3"/>
        <v>0</v>
      </c>
    </row>
    <row r="55" spans="1:8" ht="69" customHeight="1" hidden="1">
      <c r="A55" s="41"/>
      <c r="B55" s="142" t="s">
        <v>187</v>
      </c>
      <c r="C55" s="146" t="s">
        <v>188</v>
      </c>
      <c r="D55" s="40">
        <v>0</v>
      </c>
      <c r="E55" s="40">
        <v>0</v>
      </c>
      <c r="F55" s="40">
        <v>0</v>
      </c>
      <c r="G55" s="39" t="e">
        <f t="shared" si="2"/>
        <v>#DIV/0!</v>
      </c>
      <c r="H55" s="39" t="e">
        <f t="shared" si="3"/>
        <v>#DIV/0!</v>
      </c>
    </row>
    <row r="56" spans="1:8" ht="57" customHeight="1">
      <c r="A56" s="41"/>
      <c r="B56" s="142" t="s">
        <v>207</v>
      </c>
      <c r="C56" s="146" t="s">
        <v>302</v>
      </c>
      <c r="D56" s="40">
        <f>D57+D58+D59+D61+D60+D62</f>
        <v>7809.099999999999</v>
      </c>
      <c r="E56" s="40">
        <f>E57+E58+E59+E61+E60+E62</f>
        <v>1494</v>
      </c>
      <c r="F56" s="40">
        <f>F57+F58+F59+F61+F60+F62</f>
        <v>0</v>
      </c>
      <c r="G56" s="39">
        <f t="shared" si="2"/>
        <v>0</v>
      </c>
      <c r="H56" s="39">
        <f t="shared" si="3"/>
        <v>0</v>
      </c>
    </row>
    <row r="57" spans="1:8" ht="85.5" customHeight="1">
      <c r="A57" s="146"/>
      <c r="B57" s="43" t="s">
        <v>396</v>
      </c>
      <c r="C57" s="42" t="s">
        <v>395</v>
      </c>
      <c r="D57" s="44">
        <v>4422.4</v>
      </c>
      <c r="E57" s="44">
        <v>899</v>
      </c>
      <c r="F57" s="44">
        <v>0</v>
      </c>
      <c r="G57" s="39">
        <f t="shared" si="2"/>
        <v>0</v>
      </c>
      <c r="H57" s="39">
        <f t="shared" si="3"/>
        <v>0</v>
      </c>
    </row>
    <row r="58" spans="1:8" ht="40.5" customHeight="1">
      <c r="A58" s="41"/>
      <c r="B58" s="43" t="s">
        <v>379</v>
      </c>
      <c r="C58" s="42" t="s">
        <v>378</v>
      </c>
      <c r="D58" s="44">
        <v>2000</v>
      </c>
      <c r="E58" s="44">
        <v>350</v>
      </c>
      <c r="F58" s="44">
        <v>0</v>
      </c>
      <c r="G58" s="39">
        <f t="shared" si="2"/>
        <v>0</v>
      </c>
      <c r="H58" s="39">
        <f t="shared" si="3"/>
        <v>0</v>
      </c>
    </row>
    <row r="59" spans="1:8" ht="51.75" customHeight="1">
      <c r="A59" s="41"/>
      <c r="B59" s="43" t="s">
        <v>383</v>
      </c>
      <c r="C59" s="42" t="s">
        <v>382</v>
      </c>
      <c r="D59" s="44">
        <v>390</v>
      </c>
      <c r="E59" s="44">
        <v>60</v>
      </c>
      <c r="F59" s="44">
        <v>0</v>
      </c>
      <c r="G59" s="39">
        <f t="shared" si="2"/>
        <v>0</v>
      </c>
      <c r="H59" s="39">
        <f t="shared" si="3"/>
        <v>0</v>
      </c>
    </row>
    <row r="60" spans="1:8" ht="29.25" customHeight="1">
      <c r="A60" s="41"/>
      <c r="B60" s="43" t="s">
        <v>398</v>
      </c>
      <c r="C60" s="42" t="s">
        <v>397</v>
      </c>
      <c r="D60" s="44">
        <v>286.7</v>
      </c>
      <c r="E60" s="44">
        <v>0</v>
      </c>
      <c r="F60" s="44">
        <v>0</v>
      </c>
      <c r="G60" s="39">
        <f t="shared" si="2"/>
        <v>0</v>
      </c>
      <c r="H60" s="39">
        <v>0</v>
      </c>
    </row>
    <row r="61" spans="1:8" ht="29.25" customHeight="1">
      <c r="A61" s="41"/>
      <c r="B61" s="43" t="s">
        <v>400</v>
      </c>
      <c r="C61" s="42" t="s">
        <v>399</v>
      </c>
      <c r="D61" s="44">
        <v>700</v>
      </c>
      <c r="E61" s="44">
        <v>175</v>
      </c>
      <c r="F61" s="44">
        <v>0</v>
      </c>
      <c r="G61" s="39">
        <f t="shared" si="2"/>
        <v>0</v>
      </c>
      <c r="H61" s="39">
        <f t="shared" si="3"/>
        <v>0</v>
      </c>
    </row>
    <row r="62" spans="1:8" ht="29.25" customHeight="1">
      <c r="A62" s="41"/>
      <c r="B62" s="43" t="s">
        <v>491</v>
      </c>
      <c r="C62" s="42" t="s">
        <v>490</v>
      </c>
      <c r="D62" s="44">
        <v>10</v>
      </c>
      <c r="E62" s="44">
        <v>10</v>
      </c>
      <c r="F62" s="44">
        <v>0</v>
      </c>
      <c r="G62" s="39">
        <f t="shared" si="2"/>
        <v>0</v>
      </c>
      <c r="H62" s="39">
        <f t="shared" si="3"/>
        <v>0</v>
      </c>
    </row>
    <row r="63" spans="1:8" ht="45.75" customHeight="1">
      <c r="A63" s="41" t="s">
        <v>65</v>
      </c>
      <c r="B63" s="142" t="s">
        <v>163</v>
      </c>
      <c r="C63" s="42"/>
      <c r="D63" s="67">
        <f>D64</f>
        <v>50</v>
      </c>
      <c r="E63" s="67">
        <f>E64</f>
        <v>8.8</v>
      </c>
      <c r="F63" s="67">
        <f>F64</f>
        <v>0</v>
      </c>
      <c r="G63" s="39">
        <f t="shared" si="2"/>
        <v>0</v>
      </c>
      <c r="H63" s="39">
        <f t="shared" si="3"/>
        <v>0</v>
      </c>
    </row>
    <row r="64" spans="1:8" ht="37.5" customHeight="1">
      <c r="A64" s="41"/>
      <c r="B64" s="43" t="s">
        <v>106</v>
      </c>
      <c r="C64" s="42" t="s">
        <v>216</v>
      </c>
      <c r="D64" s="44">
        <v>50</v>
      </c>
      <c r="E64" s="44">
        <v>8.8</v>
      </c>
      <c r="F64" s="44">
        <v>0</v>
      </c>
      <c r="G64" s="39">
        <f t="shared" si="2"/>
        <v>0</v>
      </c>
      <c r="H64" s="39">
        <f t="shared" si="3"/>
        <v>0</v>
      </c>
    </row>
    <row r="65" spans="1:8" ht="30.75" customHeight="1">
      <c r="A65" s="41" t="s">
        <v>66</v>
      </c>
      <c r="B65" s="147" t="s">
        <v>32</v>
      </c>
      <c r="C65" s="41"/>
      <c r="D65" s="38">
        <f>D66+D71+D79</f>
        <v>44311.3</v>
      </c>
      <c r="E65" s="38">
        <f>E66+E71+E79</f>
        <v>12930.099999999999</v>
      </c>
      <c r="F65" s="38">
        <f>F66+F71+F79</f>
        <v>4719.800000000001</v>
      </c>
      <c r="G65" s="39">
        <f t="shared" si="2"/>
        <v>0.10651459108624664</v>
      </c>
      <c r="H65" s="39">
        <f t="shared" si="3"/>
        <v>0.3650242457521598</v>
      </c>
    </row>
    <row r="66" spans="1:8" ht="21.75" customHeight="1">
      <c r="A66" s="41" t="s">
        <v>67</v>
      </c>
      <c r="B66" s="147" t="s">
        <v>33</v>
      </c>
      <c r="C66" s="41"/>
      <c r="D66" s="40">
        <f>D69+D68+D67+D70</f>
        <v>1566.3</v>
      </c>
      <c r="E66" s="40">
        <f>E69+E68+E67+E70</f>
        <v>307.3</v>
      </c>
      <c r="F66" s="40">
        <f>F69+F68+F67+F70</f>
        <v>122.1</v>
      </c>
      <c r="G66" s="39">
        <f t="shared" si="2"/>
        <v>0.07795441486305306</v>
      </c>
      <c r="H66" s="39">
        <f t="shared" si="3"/>
        <v>0.39733159778717864</v>
      </c>
    </row>
    <row r="67" spans="1:8" ht="70.5" customHeight="1">
      <c r="A67" s="41"/>
      <c r="B67" s="43" t="s">
        <v>208</v>
      </c>
      <c r="C67" s="42" t="s">
        <v>209</v>
      </c>
      <c r="D67" s="44">
        <v>600</v>
      </c>
      <c r="E67" s="44">
        <v>166</v>
      </c>
      <c r="F67" s="44">
        <v>122.1</v>
      </c>
      <c r="G67" s="39">
        <f t="shared" si="2"/>
        <v>0.2035</v>
      </c>
      <c r="H67" s="39">
        <f t="shared" si="3"/>
        <v>0.7355421686746988</v>
      </c>
    </row>
    <row r="68" spans="1:8" ht="70.5" customHeight="1" hidden="1">
      <c r="A68" s="146"/>
      <c r="B68" s="43" t="s">
        <v>304</v>
      </c>
      <c r="C68" s="68" t="s">
        <v>303</v>
      </c>
      <c r="D68" s="44">
        <v>0</v>
      </c>
      <c r="E68" s="44">
        <v>0</v>
      </c>
      <c r="F68" s="44">
        <v>0</v>
      </c>
      <c r="G68" s="39" t="e">
        <f t="shared" si="2"/>
        <v>#DIV/0!</v>
      </c>
      <c r="H68" s="39" t="e">
        <f t="shared" si="3"/>
        <v>#DIV/0!</v>
      </c>
    </row>
    <row r="69" spans="1:8" ht="37.5" customHeight="1">
      <c r="A69" s="41"/>
      <c r="B69" s="43" t="s">
        <v>146</v>
      </c>
      <c r="C69" s="42" t="s">
        <v>210</v>
      </c>
      <c r="D69" s="44">
        <v>966.3</v>
      </c>
      <c r="E69" s="44">
        <v>141.3</v>
      </c>
      <c r="F69" s="44">
        <v>0</v>
      </c>
      <c r="G69" s="39">
        <f t="shared" si="2"/>
        <v>0</v>
      </c>
      <c r="H69" s="39">
        <f t="shared" si="3"/>
        <v>0</v>
      </c>
    </row>
    <row r="70" spans="1:8" ht="51" customHeight="1" hidden="1">
      <c r="A70" s="41"/>
      <c r="B70" s="43" t="s">
        <v>357</v>
      </c>
      <c r="C70" s="42" t="s">
        <v>356</v>
      </c>
      <c r="D70" s="44">
        <v>0</v>
      </c>
      <c r="E70" s="44"/>
      <c r="F70" s="44">
        <v>0</v>
      </c>
      <c r="G70" s="39" t="e">
        <f t="shared" si="2"/>
        <v>#DIV/0!</v>
      </c>
      <c r="H70" s="39" t="e">
        <f t="shared" si="3"/>
        <v>#DIV/0!</v>
      </c>
    </row>
    <row r="71" spans="1:8" ht="27" customHeight="1">
      <c r="A71" s="41" t="s">
        <v>68</v>
      </c>
      <c r="B71" s="142" t="s">
        <v>269</v>
      </c>
      <c r="C71" s="146"/>
      <c r="D71" s="40">
        <f>D72</f>
        <v>8000</v>
      </c>
      <c r="E71" s="40">
        <f>E72</f>
        <v>525</v>
      </c>
      <c r="F71" s="40">
        <f>F72</f>
        <v>0</v>
      </c>
      <c r="G71" s="39">
        <f t="shared" si="2"/>
        <v>0</v>
      </c>
      <c r="H71" s="39">
        <f t="shared" si="3"/>
        <v>0</v>
      </c>
    </row>
    <row r="72" spans="1:9" s="16" customFormat="1" ht="51" customHeight="1">
      <c r="A72" s="69"/>
      <c r="B72" s="43" t="s">
        <v>251</v>
      </c>
      <c r="C72" s="42" t="s">
        <v>233</v>
      </c>
      <c r="D72" s="44">
        <f>D73+D74+D75+D76+D77+D78</f>
        <v>8000</v>
      </c>
      <c r="E72" s="44">
        <f>E73+E74+E75+E76+E77+E78</f>
        <v>525</v>
      </c>
      <c r="F72" s="44">
        <f>F73+F74+F75+F76+F77+F78</f>
        <v>0</v>
      </c>
      <c r="G72" s="39">
        <f t="shared" si="2"/>
        <v>0</v>
      </c>
      <c r="H72" s="39">
        <f t="shared" si="3"/>
        <v>0</v>
      </c>
      <c r="I72" s="105"/>
    </row>
    <row r="73" spans="1:9" s="16" customFormat="1" ht="56.25" customHeight="1" hidden="1">
      <c r="A73" s="69"/>
      <c r="B73" s="43" t="s">
        <v>249</v>
      </c>
      <c r="C73" s="42" t="s">
        <v>250</v>
      </c>
      <c r="D73" s="44">
        <v>0</v>
      </c>
      <c r="E73" s="44">
        <v>0</v>
      </c>
      <c r="F73" s="44">
        <v>0</v>
      </c>
      <c r="G73" s="39" t="e">
        <f t="shared" si="2"/>
        <v>#DIV/0!</v>
      </c>
      <c r="H73" s="39" t="e">
        <f t="shared" si="3"/>
        <v>#DIV/0!</v>
      </c>
      <c r="I73" s="105"/>
    </row>
    <row r="74" spans="1:9" s="16" customFormat="1" ht="70.5" customHeight="1" hidden="1">
      <c r="A74" s="69"/>
      <c r="B74" s="43" t="s">
        <v>283</v>
      </c>
      <c r="C74" s="42" t="s">
        <v>282</v>
      </c>
      <c r="D74" s="44">
        <v>0</v>
      </c>
      <c r="E74" s="44">
        <v>0</v>
      </c>
      <c r="F74" s="44">
        <v>0</v>
      </c>
      <c r="G74" s="39" t="e">
        <f t="shared" si="2"/>
        <v>#DIV/0!</v>
      </c>
      <c r="H74" s="39" t="e">
        <f t="shared" si="3"/>
        <v>#DIV/0!</v>
      </c>
      <c r="I74" s="105"/>
    </row>
    <row r="75" spans="1:9" s="16" customFormat="1" ht="56.25" customHeight="1" hidden="1">
      <c r="A75" s="69"/>
      <c r="B75" s="43" t="s">
        <v>285</v>
      </c>
      <c r="C75" s="42" t="s">
        <v>284</v>
      </c>
      <c r="D75" s="44">
        <v>0</v>
      </c>
      <c r="E75" s="44">
        <v>0</v>
      </c>
      <c r="F75" s="44">
        <v>0</v>
      </c>
      <c r="G75" s="39" t="e">
        <f t="shared" si="2"/>
        <v>#DIV/0!</v>
      </c>
      <c r="H75" s="39" t="e">
        <f t="shared" si="3"/>
        <v>#DIV/0!</v>
      </c>
      <c r="I75" s="105"/>
    </row>
    <row r="76" spans="1:9" s="16" customFormat="1" ht="75" customHeight="1">
      <c r="A76" s="69"/>
      <c r="B76" s="43" t="s">
        <v>402</v>
      </c>
      <c r="C76" s="42" t="s">
        <v>401</v>
      </c>
      <c r="D76" s="44">
        <v>3000</v>
      </c>
      <c r="E76" s="44">
        <v>525</v>
      </c>
      <c r="F76" s="44">
        <v>0</v>
      </c>
      <c r="G76" s="39">
        <f t="shared" si="2"/>
        <v>0</v>
      </c>
      <c r="H76" s="39">
        <f t="shared" si="3"/>
        <v>0</v>
      </c>
      <c r="I76" s="105"/>
    </row>
    <row r="77" spans="1:9" s="16" customFormat="1" ht="51.75" customHeight="1">
      <c r="A77" s="69"/>
      <c r="B77" s="43" t="s">
        <v>335</v>
      </c>
      <c r="C77" s="42" t="s">
        <v>334</v>
      </c>
      <c r="D77" s="44">
        <v>5000</v>
      </c>
      <c r="E77" s="44">
        <v>0</v>
      </c>
      <c r="F77" s="44">
        <v>0</v>
      </c>
      <c r="G77" s="39">
        <f t="shared" si="2"/>
        <v>0</v>
      </c>
      <c r="H77" s="39">
        <v>0</v>
      </c>
      <c r="I77" s="105"/>
    </row>
    <row r="78" spans="1:9" s="16" customFormat="1" ht="51.75" customHeight="1" hidden="1">
      <c r="A78" s="69"/>
      <c r="B78" s="43" t="s">
        <v>335</v>
      </c>
      <c r="C78" s="42" t="s">
        <v>334</v>
      </c>
      <c r="D78" s="44">
        <v>0</v>
      </c>
      <c r="E78" s="44">
        <v>0</v>
      </c>
      <c r="F78" s="44">
        <v>0</v>
      </c>
      <c r="G78" s="39" t="e">
        <f t="shared" si="2"/>
        <v>#DIV/0!</v>
      </c>
      <c r="H78" s="39" t="e">
        <f t="shared" si="3"/>
        <v>#DIV/0!</v>
      </c>
      <c r="I78" s="105"/>
    </row>
    <row r="79" spans="1:9" s="16" customFormat="1" ht="28.5" customHeight="1">
      <c r="A79" s="69" t="s">
        <v>35</v>
      </c>
      <c r="B79" s="43" t="s">
        <v>36</v>
      </c>
      <c r="C79" s="42"/>
      <c r="D79" s="67">
        <f>D80+D96</f>
        <v>34745</v>
      </c>
      <c r="E79" s="67">
        <f>E80+E96</f>
        <v>12097.8</v>
      </c>
      <c r="F79" s="67">
        <f>F80+F96</f>
        <v>4597.700000000001</v>
      </c>
      <c r="G79" s="39">
        <f t="shared" si="2"/>
        <v>0.13232695351849189</v>
      </c>
      <c r="H79" s="39">
        <f t="shared" si="3"/>
        <v>0.38004430557622054</v>
      </c>
      <c r="I79" s="105"/>
    </row>
    <row r="80" spans="1:9" s="16" customFormat="1" ht="72" customHeight="1">
      <c r="A80" s="41"/>
      <c r="B80" s="147" t="s">
        <v>405</v>
      </c>
      <c r="C80" s="41" t="s">
        <v>432</v>
      </c>
      <c r="D80" s="38">
        <f>D81+D82+D83+D85+D86+D87+D88+D89+D90+D91+D92+D93+D94+D95+D84</f>
        <v>34745</v>
      </c>
      <c r="E80" s="38">
        <f>E81+E82+E83+E85+E86+E87+E88+E89+E90+E91+E92+E93+E94+E95+E84</f>
        <v>12097.8</v>
      </c>
      <c r="F80" s="38">
        <f>F81+F82+F83+F85+F86+F87+F88+F89+F90+F91+F92+F93+F94+F95+F84</f>
        <v>4597.700000000001</v>
      </c>
      <c r="G80" s="39">
        <f t="shared" si="2"/>
        <v>0.13232695351849189</v>
      </c>
      <c r="H80" s="39">
        <f t="shared" si="3"/>
        <v>0.38004430557622054</v>
      </c>
      <c r="I80" s="105"/>
    </row>
    <row r="81" spans="1:9" s="16" customFormat="1" ht="37.5" customHeight="1">
      <c r="A81" s="42"/>
      <c r="B81" s="43" t="s">
        <v>404</v>
      </c>
      <c r="C81" s="42" t="s">
        <v>403</v>
      </c>
      <c r="D81" s="44">
        <v>225</v>
      </c>
      <c r="E81" s="44">
        <v>42.5</v>
      </c>
      <c r="F81" s="44">
        <v>0</v>
      </c>
      <c r="G81" s="39">
        <f t="shared" si="2"/>
        <v>0</v>
      </c>
      <c r="H81" s="39">
        <f t="shared" si="3"/>
        <v>0</v>
      </c>
      <c r="I81" s="105"/>
    </row>
    <row r="82" spans="1:9" s="16" customFormat="1" ht="39.75" customHeight="1">
      <c r="A82" s="42"/>
      <c r="B82" s="43" t="s">
        <v>407</v>
      </c>
      <c r="C82" s="42" t="s">
        <v>406</v>
      </c>
      <c r="D82" s="44">
        <v>125</v>
      </c>
      <c r="E82" s="44">
        <v>0</v>
      </c>
      <c r="F82" s="44">
        <v>0</v>
      </c>
      <c r="G82" s="39">
        <f t="shared" si="2"/>
        <v>0</v>
      </c>
      <c r="H82" s="39">
        <v>0</v>
      </c>
      <c r="I82" s="105"/>
    </row>
    <row r="83" spans="1:9" s="16" customFormat="1" ht="33.75" customHeight="1">
      <c r="A83" s="42"/>
      <c r="B83" s="43" t="s">
        <v>409</v>
      </c>
      <c r="C83" s="42" t="s">
        <v>408</v>
      </c>
      <c r="D83" s="44">
        <v>125</v>
      </c>
      <c r="E83" s="44">
        <v>21.9</v>
      </c>
      <c r="F83" s="44">
        <v>0</v>
      </c>
      <c r="G83" s="39">
        <f t="shared" si="2"/>
        <v>0</v>
      </c>
      <c r="H83" s="39">
        <f t="shared" si="3"/>
        <v>0</v>
      </c>
      <c r="I83" s="105"/>
    </row>
    <row r="84" spans="1:9" s="16" customFormat="1" ht="33.75" customHeight="1">
      <c r="A84" s="42"/>
      <c r="B84" s="43" t="s">
        <v>234</v>
      </c>
      <c r="C84" s="42" t="s">
        <v>309</v>
      </c>
      <c r="D84" s="44">
        <v>380</v>
      </c>
      <c r="E84" s="44">
        <v>114</v>
      </c>
      <c r="F84" s="44">
        <v>0</v>
      </c>
      <c r="G84" s="39">
        <f t="shared" si="2"/>
        <v>0</v>
      </c>
      <c r="H84" s="39">
        <f t="shared" si="3"/>
        <v>0</v>
      </c>
      <c r="I84" s="105"/>
    </row>
    <row r="85" spans="1:9" s="16" customFormat="1" ht="30.75" customHeight="1">
      <c r="A85" s="42"/>
      <c r="B85" s="43" t="s">
        <v>411</v>
      </c>
      <c r="C85" s="42" t="s">
        <v>410</v>
      </c>
      <c r="D85" s="44">
        <v>400</v>
      </c>
      <c r="E85" s="44">
        <v>70</v>
      </c>
      <c r="F85" s="44">
        <v>0</v>
      </c>
      <c r="G85" s="39">
        <f t="shared" si="2"/>
        <v>0</v>
      </c>
      <c r="H85" s="39">
        <f t="shared" si="3"/>
        <v>0</v>
      </c>
      <c r="I85" s="105"/>
    </row>
    <row r="86" spans="1:9" s="16" customFormat="1" ht="34.5" customHeight="1">
      <c r="A86" s="42"/>
      <c r="B86" s="43" t="s">
        <v>413</v>
      </c>
      <c r="C86" s="42" t="s">
        <v>412</v>
      </c>
      <c r="D86" s="44">
        <v>225</v>
      </c>
      <c r="E86" s="44">
        <v>39.4</v>
      </c>
      <c r="F86" s="44">
        <v>0</v>
      </c>
      <c r="G86" s="39">
        <f t="shared" si="2"/>
        <v>0</v>
      </c>
      <c r="H86" s="39">
        <f t="shared" si="3"/>
        <v>0</v>
      </c>
      <c r="I86" s="105"/>
    </row>
    <row r="87" spans="1:9" s="16" customFormat="1" ht="31.5" customHeight="1">
      <c r="A87" s="42"/>
      <c r="B87" s="43" t="s">
        <v>415</v>
      </c>
      <c r="C87" s="42" t="s">
        <v>414</v>
      </c>
      <c r="D87" s="44">
        <v>8800</v>
      </c>
      <c r="E87" s="44">
        <v>3310</v>
      </c>
      <c r="F87" s="44">
        <v>0</v>
      </c>
      <c r="G87" s="39">
        <f t="shared" si="2"/>
        <v>0</v>
      </c>
      <c r="H87" s="39">
        <f t="shared" si="3"/>
        <v>0</v>
      </c>
      <c r="I87" s="105"/>
    </row>
    <row r="88" spans="1:9" s="16" customFormat="1" ht="39.75" customHeight="1">
      <c r="A88" s="42"/>
      <c r="B88" s="43" t="s">
        <v>417</v>
      </c>
      <c r="C88" s="42" t="s">
        <v>416</v>
      </c>
      <c r="D88" s="44">
        <v>14700</v>
      </c>
      <c r="E88" s="44">
        <v>6099</v>
      </c>
      <c r="F88" s="44">
        <v>3222.9</v>
      </c>
      <c r="G88" s="39">
        <f t="shared" si="2"/>
        <v>0.21924489795918367</v>
      </c>
      <c r="H88" s="39">
        <f t="shared" si="3"/>
        <v>0.5284308903098869</v>
      </c>
      <c r="I88" s="105"/>
    </row>
    <row r="89" spans="1:9" s="16" customFormat="1" ht="57" customHeight="1">
      <c r="A89" s="42"/>
      <c r="B89" s="43" t="s">
        <v>419</v>
      </c>
      <c r="C89" s="42" t="s">
        <v>418</v>
      </c>
      <c r="D89" s="44">
        <v>2500</v>
      </c>
      <c r="E89" s="44">
        <v>0</v>
      </c>
      <c r="F89" s="44">
        <v>0</v>
      </c>
      <c r="G89" s="39">
        <f t="shared" si="2"/>
        <v>0</v>
      </c>
      <c r="H89" s="39">
        <v>0</v>
      </c>
      <c r="I89" s="105"/>
    </row>
    <row r="90" spans="1:9" s="16" customFormat="1" ht="34.5" customHeight="1">
      <c r="A90" s="42"/>
      <c r="B90" s="43" t="s">
        <v>421</v>
      </c>
      <c r="C90" s="42" t="s">
        <v>420</v>
      </c>
      <c r="D90" s="44">
        <v>100</v>
      </c>
      <c r="E90" s="44">
        <v>17.5</v>
      </c>
      <c r="F90" s="44">
        <v>0</v>
      </c>
      <c r="G90" s="39">
        <f t="shared" si="2"/>
        <v>0</v>
      </c>
      <c r="H90" s="39">
        <f t="shared" si="3"/>
        <v>0</v>
      </c>
      <c r="I90" s="105"/>
    </row>
    <row r="91" spans="1:9" s="16" customFormat="1" ht="38.25" customHeight="1">
      <c r="A91" s="42"/>
      <c r="B91" s="43" t="s">
        <v>423</v>
      </c>
      <c r="C91" s="42" t="s">
        <v>422</v>
      </c>
      <c r="D91" s="44">
        <v>5200</v>
      </c>
      <c r="E91" s="44">
        <v>1630.4</v>
      </c>
      <c r="F91" s="44">
        <v>1013.2</v>
      </c>
      <c r="G91" s="39">
        <f t="shared" si="2"/>
        <v>0.19484615384615386</v>
      </c>
      <c r="H91" s="39">
        <f t="shared" si="3"/>
        <v>0.6214425907752699</v>
      </c>
      <c r="I91" s="105"/>
    </row>
    <row r="92" spans="1:9" s="16" customFormat="1" ht="53.25" customHeight="1">
      <c r="A92" s="42"/>
      <c r="B92" s="43" t="s">
        <v>425</v>
      </c>
      <c r="C92" s="42" t="s">
        <v>424</v>
      </c>
      <c r="D92" s="44">
        <v>1350</v>
      </c>
      <c r="E92" s="44">
        <v>663</v>
      </c>
      <c r="F92" s="44">
        <v>361.6</v>
      </c>
      <c r="G92" s="39">
        <f t="shared" si="2"/>
        <v>0.26785185185185184</v>
      </c>
      <c r="H92" s="39">
        <f t="shared" si="3"/>
        <v>0.5453996983408749</v>
      </c>
      <c r="I92" s="105"/>
    </row>
    <row r="93" spans="1:9" s="16" customFormat="1" ht="41.25" customHeight="1">
      <c r="A93" s="42"/>
      <c r="B93" s="43" t="s">
        <v>427</v>
      </c>
      <c r="C93" s="42" t="s">
        <v>426</v>
      </c>
      <c r="D93" s="44">
        <v>15</v>
      </c>
      <c r="E93" s="44">
        <v>2.6</v>
      </c>
      <c r="F93" s="44">
        <v>0</v>
      </c>
      <c r="G93" s="39">
        <f t="shared" si="2"/>
        <v>0</v>
      </c>
      <c r="H93" s="39">
        <f t="shared" si="3"/>
        <v>0</v>
      </c>
      <c r="I93" s="105"/>
    </row>
    <row r="94" spans="1:9" s="16" customFormat="1" ht="32.25" customHeight="1">
      <c r="A94" s="42"/>
      <c r="B94" s="43" t="s">
        <v>429</v>
      </c>
      <c r="C94" s="42" t="s">
        <v>428</v>
      </c>
      <c r="D94" s="44">
        <v>100</v>
      </c>
      <c r="E94" s="44">
        <v>0</v>
      </c>
      <c r="F94" s="44">
        <v>0</v>
      </c>
      <c r="G94" s="39">
        <f t="shared" si="2"/>
        <v>0</v>
      </c>
      <c r="H94" s="39">
        <v>0</v>
      </c>
      <c r="I94" s="105"/>
    </row>
    <row r="95" spans="1:9" s="16" customFormat="1" ht="38.25" customHeight="1">
      <c r="A95" s="42"/>
      <c r="B95" s="43" t="s">
        <v>431</v>
      </c>
      <c r="C95" s="42" t="s">
        <v>430</v>
      </c>
      <c r="D95" s="44">
        <v>500</v>
      </c>
      <c r="E95" s="44">
        <v>87.5</v>
      </c>
      <c r="F95" s="44">
        <v>0</v>
      </c>
      <c r="G95" s="39">
        <f aca="true" t="shared" si="4" ref="G95:G118">F95/D95</f>
        <v>0</v>
      </c>
      <c r="H95" s="39">
        <f aca="true" t="shared" si="5" ref="H95:H118">F95/E95</f>
        <v>0</v>
      </c>
      <c r="I95" s="105"/>
    </row>
    <row r="96" spans="1:9" s="16" customFormat="1" ht="74.25" customHeight="1" hidden="1">
      <c r="A96" s="42"/>
      <c r="B96" s="147" t="s">
        <v>326</v>
      </c>
      <c r="C96" s="42" t="s">
        <v>327</v>
      </c>
      <c r="D96" s="67">
        <f>D99+D100+D102+D97+D98+D101</f>
        <v>0</v>
      </c>
      <c r="E96" s="67">
        <f>E99+E100+E102+E97+E98+E101</f>
        <v>0</v>
      </c>
      <c r="F96" s="67">
        <f>F99+F100+F102+F97+F98+F101</f>
        <v>0</v>
      </c>
      <c r="G96" s="39" t="e">
        <f t="shared" si="4"/>
        <v>#DIV/0!</v>
      </c>
      <c r="H96" s="39" t="e">
        <f t="shared" si="5"/>
        <v>#DIV/0!</v>
      </c>
      <c r="I96" s="105"/>
    </row>
    <row r="97" spans="1:9" s="16" customFormat="1" ht="54.75" customHeight="1" hidden="1">
      <c r="A97" s="42"/>
      <c r="B97" s="142" t="s">
        <v>329</v>
      </c>
      <c r="C97" s="42" t="s">
        <v>328</v>
      </c>
      <c r="D97" s="40"/>
      <c r="E97" s="40"/>
      <c r="F97" s="40"/>
      <c r="G97" s="39" t="e">
        <f t="shared" si="4"/>
        <v>#DIV/0!</v>
      </c>
      <c r="H97" s="39" t="e">
        <f t="shared" si="5"/>
        <v>#DIV/0!</v>
      </c>
      <c r="I97" s="105"/>
    </row>
    <row r="98" spans="1:9" s="16" customFormat="1" ht="54.75" customHeight="1" hidden="1">
      <c r="A98" s="42"/>
      <c r="B98" s="142" t="s">
        <v>330</v>
      </c>
      <c r="C98" s="42" t="s">
        <v>331</v>
      </c>
      <c r="D98" s="40"/>
      <c r="E98" s="40"/>
      <c r="F98" s="40"/>
      <c r="G98" s="39" t="e">
        <f t="shared" si="4"/>
        <v>#DIV/0!</v>
      </c>
      <c r="H98" s="39" t="e">
        <f t="shared" si="5"/>
        <v>#DIV/0!</v>
      </c>
      <c r="I98" s="105"/>
    </row>
    <row r="99" spans="1:9" s="16" customFormat="1" ht="84.75" customHeight="1" hidden="1">
      <c r="A99" s="42"/>
      <c r="B99" s="43" t="s">
        <v>320</v>
      </c>
      <c r="C99" s="42" t="s">
        <v>321</v>
      </c>
      <c r="D99" s="44"/>
      <c r="E99" s="44"/>
      <c r="F99" s="44"/>
      <c r="G99" s="39" t="e">
        <f t="shared" si="4"/>
        <v>#DIV/0!</v>
      </c>
      <c r="H99" s="39" t="e">
        <f t="shared" si="5"/>
        <v>#DIV/0!</v>
      </c>
      <c r="I99" s="105"/>
    </row>
    <row r="100" spans="1:9" s="16" customFormat="1" ht="74.25" customHeight="1" hidden="1">
      <c r="A100" s="42"/>
      <c r="B100" s="43" t="s">
        <v>322</v>
      </c>
      <c r="C100" s="42" t="s">
        <v>323</v>
      </c>
      <c r="D100" s="44"/>
      <c r="E100" s="44"/>
      <c r="F100" s="44"/>
      <c r="G100" s="39" t="e">
        <f t="shared" si="4"/>
        <v>#DIV/0!</v>
      </c>
      <c r="H100" s="39" t="e">
        <f t="shared" si="5"/>
        <v>#DIV/0!</v>
      </c>
      <c r="I100" s="105"/>
    </row>
    <row r="101" spans="1:9" s="16" customFormat="1" ht="74.25" customHeight="1" hidden="1">
      <c r="A101" s="42"/>
      <c r="B101" s="43" t="s">
        <v>337</v>
      </c>
      <c r="C101" s="42" t="s">
        <v>336</v>
      </c>
      <c r="D101" s="44"/>
      <c r="E101" s="44"/>
      <c r="F101" s="44"/>
      <c r="G101" s="39" t="e">
        <f t="shared" si="4"/>
        <v>#DIV/0!</v>
      </c>
      <c r="H101" s="39" t="e">
        <f t="shared" si="5"/>
        <v>#DIV/0!</v>
      </c>
      <c r="I101" s="105"/>
    </row>
    <row r="102" spans="1:9" s="16" customFormat="1" ht="85.5" customHeight="1" hidden="1">
      <c r="A102" s="42"/>
      <c r="B102" s="43" t="s">
        <v>325</v>
      </c>
      <c r="C102" s="42" t="s">
        <v>324</v>
      </c>
      <c r="D102" s="44"/>
      <c r="E102" s="44"/>
      <c r="F102" s="44"/>
      <c r="G102" s="39" t="e">
        <f t="shared" si="4"/>
        <v>#DIV/0!</v>
      </c>
      <c r="H102" s="39" t="e">
        <f t="shared" si="5"/>
        <v>#DIV/0!</v>
      </c>
      <c r="I102" s="105"/>
    </row>
    <row r="103" spans="1:9" s="16" customFormat="1" ht="21.75" customHeight="1" hidden="1">
      <c r="A103" s="42"/>
      <c r="B103" s="43" t="s">
        <v>147</v>
      </c>
      <c r="C103" s="42" t="s">
        <v>203</v>
      </c>
      <c r="D103" s="44">
        <v>0</v>
      </c>
      <c r="E103" s="44">
        <v>0</v>
      </c>
      <c r="F103" s="44">
        <v>0</v>
      </c>
      <c r="G103" s="39" t="e">
        <f t="shared" si="4"/>
        <v>#DIV/0!</v>
      </c>
      <c r="H103" s="39" t="e">
        <f t="shared" si="5"/>
        <v>#DIV/0!</v>
      </c>
      <c r="I103" s="105"/>
    </row>
    <row r="104" spans="1:9" s="11" customFormat="1" ht="21.75" customHeight="1" hidden="1">
      <c r="A104" s="41" t="s">
        <v>37</v>
      </c>
      <c r="B104" s="147" t="s">
        <v>38</v>
      </c>
      <c r="C104" s="41"/>
      <c r="D104" s="38">
        <f>D105</f>
        <v>0</v>
      </c>
      <c r="E104" s="38">
        <f>E105</f>
        <v>0</v>
      </c>
      <c r="F104" s="38">
        <f>F105</f>
        <v>0</v>
      </c>
      <c r="G104" s="39" t="e">
        <f t="shared" si="4"/>
        <v>#DIV/0!</v>
      </c>
      <c r="H104" s="39" t="e">
        <f t="shared" si="5"/>
        <v>#DIV/0!</v>
      </c>
      <c r="I104" s="106"/>
    </row>
    <row r="105" spans="1:9" s="16" customFormat="1" ht="37.5" customHeight="1" hidden="1">
      <c r="A105" s="42" t="s">
        <v>235</v>
      </c>
      <c r="B105" s="43" t="s">
        <v>236</v>
      </c>
      <c r="C105" s="42"/>
      <c r="D105" s="44">
        <v>0</v>
      </c>
      <c r="E105" s="44">
        <v>0</v>
      </c>
      <c r="F105" s="44">
        <v>0</v>
      </c>
      <c r="G105" s="39" t="e">
        <f t="shared" si="4"/>
        <v>#DIV/0!</v>
      </c>
      <c r="H105" s="39" t="e">
        <f t="shared" si="5"/>
        <v>#DIV/0!</v>
      </c>
      <c r="I105" s="105"/>
    </row>
    <row r="106" spans="1:8" ht="20.25" customHeight="1">
      <c r="A106" s="41">
        <v>1000</v>
      </c>
      <c r="B106" s="147" t="s">
        <v>49</v>
      </c>
      <c r="C106" s="41"/>
      <c r="D106" s="38">
        <f>D107+D108</f>
        <v>405</v>
      </c>
      <c r="E106" s="38">
        <f>E107+E108</f>
        <v>100.39999999999999</v>
      </c>
      <c r="F106" s="38">
        <f>F107+F108</f>
        <v>61.8</v>
      </c>
      <c r="G106" s="39">
        <f t="shared" si="4"/>
        <v>0.15259259259259259</v>
      </c>
      <c r="H106" s="39">
        <f t="shared" si="5"/>
        <v>0.6155378486055777</v>
      </c>
    </row>
    <row r="107" spans="1:8" ht="39.75" customHeight="1">
      <c r="A107" s="146">
        <v>1001</v>
      </c>
      <c r="B107" s="142" t="s">
        <v>169</v>
      </c>
      <c r="C107" s="146" t="s">
        <v>50</v>
      </c>
      <c r="D107" s="40">
        <v>353.7</v>
      </c>
      <c r="E107" s="40">
        <v>87.6</v>
      </c>
      <c r="F107" s="40">
        <v>53.3</v>
      </c>
      <c r="G107" s="39">
        <f t="shared" si="4"/>
        <v>0.15069267741023465</v>
      </c>
      <c r="H107" s="39">
        <f t="shared" si="5"/>
        <v>0.6084474885844748</v>
      </c>
    </row>
    <row r="108" spans="1:8" ht="39.75" customHeight="1">
      <c r="A108" s="146" t="s">
        <v>51</v>
      </c>
      <c r="B108" s="142" t="s">
        <v>354</v>
      </c>
      <c r="C108" s="146" t="s">
        <v>51</v>
      </c>
      <c r="D108" s="40">
        <v>51.3</v>
      </c>
      <c r="E108" s="40">
        <v>12.8</v>
      </c>
      <c r="F108" s="40">
        <v>8.5</v>
      </c>
      <c r="G108" s="39">
        <f t="shared" si="4"/>
        <v>0.16569200779727097</v>
      </c>
      <c r="H108" s="39">
        <f t="shared" si="5"/>
        <v>0.6640625</v>
      </c>
    </row>
    <row r="109" spans="1:8" ht="29.25" customHeight="1">
      <c r="A109" s="41" t="s">
        <v>53</v>
      </c>
      <c r="B109" s="147" t="s">
        <v>112</v>
      </c>
      <c r="C109" s="41"/>
      <c r="D109" s="38">
        <f>D110</f>
        <v>33349.9</v>
      </c>
      <c r="E109" s="38">
        <f>E110</f>
        <v>10437.1</v>
      </c>
      <c r="F109" s="38">
        <f>F110</f>
        <v>6179.5</v>
      </c>
      <c r="G109" s="39">
        <f t="shared" si="4"/>
        <v>0.18529290942401624</v>
      </c>
      <c r="H109" s="39">
        <f t="shared" si="5"/>
        <v>0.5920705943221776</v>
      </c>
    </row>
    <row r="110" spans="1:8" ht="37.5" customHeight="1">
      <c r="A110" s="146" t="s">
        <v>54</v>
      </c>
      <c r="B110" s="142" t="s">
        <v>355</v>
      </c>
      <c r="C110" s="146" t="s">
        <v>54</v>
      </c>
      <c r="D110" s="40">
        <v>33349.9</v>
      </c>
      <c r="E110" s="40">
        <v>10437.1</v>
      </c>
      <c r="F110" s="40">
        <v>6179.5</v>
      </c>
      <c r="G110" s="39">
        <f t="shared" si="4"/>
        <v>0.18529290942401624</v>
      </c>
      <c r="H110" s="39">
        <f t="shared" si="5"/>
        <v>0.5920705943221776</v>
      </c>
    </row>
    <row r="111" spans="1:8" ht="20.25" customHeight="1">
      <c r="A111" s="41" t="s">
        <v>116</v>
      </c>
      <c r="B111" s="147" t="s">
        <v>117</v>
      </c>
      <c r="C111" s="41"/>
      <c r="D111" s="38">
        <f>D112</f>
        <v>90</v>
      </c>
      <c r="E111" s="38">
        <f>E112</f>
        <v>45</v>
      </c>
      <c r="F111" s="38">
        <f>F112</f>
        <v>36.9</v>
      </c>
      <c r="G111" s="39">
        <f t="shared" si="4"/>
        <v>0.41</v>
      </c>
      <c r="H111" s="39">
        <f t="shared" si="5"/>
        <v>0.82</v>
      </c>
    </row>
    <row r="112" spans="1:8" ht="18.75" customHeight="1">
      <c r="A112" s="146" t="s">
        <v>118</v>
      </c>
      <c r="B112" s="142" t="s">
        <v>119</v>
      </c>
      <c r="C112" s="146" t="s">
        <v>118</v>
      </c>
      <c r="D112" s="40">
        <v>90</v>
      </c>
      <c r="E112" s="40">
        <v>45</v>
      </c>
      <c r="F112" s="40">
        <v>36.9</v>
      </c>
      <c r="G112" s="39">
        <f t="shared" si="4"/>
        <v>0.41</v>
      </c>
      <c r="H112" s="39">
        <f t="shared" si="5"/>
        <v>0.82</v>
      </c>
    </row>
    <row r="113" spans="1:8" ht="25.5" customHeight="1" hidden="1">
      <c r="A113" s="41"/>
      <c r="B113" s="147" t="s">
        <v>85</v>
      </c>
      <c r="C113" s="41"/>
      <c r="D113" s="38">
        <f>D114+D115+D116</f>
        <v>0</v>
      </c>
      <c r="E113" s="38">
        <f>E114+E115+E116</f>
        <v>0</v>
      </c>
      <c r="F113" s="38">
        <f>F114+F115+F116</f>
        <v>0</v>
      </c>
      <c r="G113" s="39" t="e">
        <f t="shared" si="4"/>
        <v>#DIV/0!</v>
      </c>
      <c r="H113" s="39" t="e">
        <f t="shared" si="5"/>
        <v>#DIV/0!</v>
      </c>
    </row>
    <row r="114" spans="1:9" s="16" customFormat="1" ht="30" customHeight="1" hidden="1">
      <c r="A114" s="42"/>
      <c r="B114" s="43" t="s">
        <v>86</v>
      </c>
      <c r="C114" s="42" t="s">
        <v>156</v>
      </c>
      <c r="D114" s="44">
        <v>0</v>
      </c>
      <c r="E114" s="44">
        <v>0</v>
      </c>
      <c r="F114" s="44">
        <v>0</v>
      </c>
      <c r="G114" s="39" t="e">
        <f t="shared" si="4"/>
        <v>#DIV/0!</v>
      </c>
      <c r="H114" s="39" t="e">
        <f t="shared" si="5"/>
        <v>#DIV/0!</v>
      </c>
      <c r="I114" s="105"/>
    </row>
    <row r="115" spans="1:9" s="16" customFormat="1" ht="106.5" customHeight="1" hidden="1">
      <c r="A115" s="42"/>
      <c r="B115" s="70" t="s">
        <v>0</v>
      </c>
      <c r="C115" s="42" t="s">
        <v>144</v>
      </c>
      <c r="D115" s="44">
        <v>0</v>
      </c>
      <c r="E115" s="44">
        <v>0</v>
      </c>
      <c r="F115" s="44">
        <v>0</v>
      </c>
      <c r="G115" s="39" t="e">
        <f t="shared" si="4"/>
        <v>#DIV/0!</v>
      </c>
      <c r="H115" s="39" t="e">
        <f t="shared" si="5"/>
        <v>#DIV/0!</v>
      </c>
      <c r="I115" s="105"/>
    </row>
    <row r="116" spans="1:9" s="16" customFormat="1" ht="91.5" customHeight="1" hidden="1">
      <c r="A116" s="42"/>
      <c r="B116" s="70" t="s">
        <v>1</v>
      </c>
      <c r="C116" s="42" t="s">
        <v>145</v>
      </c>
      <c r="D116" s="44">
        <v>0</v>
      </c>
      <c r="E116" s="44">
        <v>0</v>
      </c>
      <c r="F116" s="44">
        <v>0</v>
      </c>
      <c r="G116" s="39" t="e">
        <f t="shared" si="4"/>
        <v>#DIV/0!</v>
      </c>
      <c r="H116" s="39" t="e">
        <f t="shared" si="5"/>
        <v>#DIV/0!</v>
      </c>
      <c r="I116" s="105"/>
    </row>
    <row r="117" spans="1:8" ht="27" customHeight="1">
      <c r="A117" s="146"/>
      <c r="B117" s="147" t="s">
        <v>56</v>
      </c>
      <c r="C117" s="41"/>
      <c r="D117" s="38">
        <f>D30+D43+D51+D65+D106+D111+D113+D104+D109</f>
        <v>88714</v>
      </c>
      <c r="E117" s="38">
        <f>E30+E43+E51+E65+E106+E111+E113+E104+E109</f>
        <v>25596.899999999998</v>
      </c>
      <c r="F117" s="38">
        <f>F30+F43+F51+F65+F106+F111+F113+F104+F109</f>
        <v>11428.900000000001</v>
      </c>
      <c r="G117" s="39">
        <f t="shared" si="4"/>
        <v>0.12882859526117638</v>
      </c>
      <c r="H117" s="39">
        <f t="shared" si="5"/>
        <v>0.4464954740613122</v>
      </c>
    </row>
    <row r="118" spans="1:8" ht="18.75">
      <c r="A118" s="150"/>
      <c r="B118" s="142" t="s">
        <v>71</v>
      </c>
      <c r="C118" s="146"/>
      <c r="D118" s="60">
        <f>D113</f>
        <v>0</v>
      </c>
      <c r="E118" s="60">
        <f>E113</f>
        <v>0</v>
      </c>
      <c r="F118" s="60">
        <f>F113</f>
        <v>0</v>
      </c>
      <c r="G118" s="39">
        <v>0</v>
      </c>
      <c r="H118" s="39">
        <v>0</v>
      </c>
    </row>
    <row r="121" spans="2:6" ht="18">
      <c r="B121" s="65" t="s">
        <v>286</v>
      </c>
      <c r="C121" s="66"/>
      <c r="F121" s="64">
        <v>18881.7</v>
      </c>
    </row>
    <row r="122" spans="2:3" ht="18">
      <c r="B122" s="65"/>
      <c r="C122" s="66"/>
    </row>
    <row r="123" spans="2:3" ht="18" hidden="1">
      <c r="B123" s="65" t="s">
        <v>72</v>
      </c>
      <c r="C123" s="66"/>
    </row>
    <row r="124" spans="2:3" ht="18" hidden="1">
      <c r="B124" s="65" t="s">
        <v>73</v>
      </c>
      <c r="C124" s="66"/>
    </row>
    <row r="125" spans="2:3" ht="18" hidden="1">
      <c r="B125" s="65"/>
      <c r="C125" s="66"/>
    </row>
    <row r="126" spans="2:3" ht="18" hidden="1">
      <c r="B126" s="65" t="s">
        <v>74</v>
      </c>
      <c r="C126" s="66"/>
    </row>
    <row r="127" spans="2:3" ht="18" hidden="1">
      <c r="B127" s="65" t="s">
        <v>75</v>
      </c>
      <c r="C127" s="66"/>
    </row>
    <row r="128" spans="2:3" ht="18" hidden="1">
      <c r="B128" s="65"/>
      <c r="C128" s="66"/>
    </row>
    <row r="129" spans="2:3" ht="18" hidden="1">
      <c r="B129" s="65" t="s">
        <v>76</v>
      </c>
      <c r="C129" s="66"/>
    </row>
    <row r="130" spans="2:3" ht="18" hidden="1">
      <c r="B130" s="65" t="s">
        <v>77</v>
      </c>
      <c r="C130" s="66"/>
    </row>
    <row r="131" spans="2:3" ht="18" hidden="1">
      <c r="B131" s="65"/>
      <c r="C131" s="66"/>
    </row>
    <row r="132" spans="2:3" ht="18" hidden="1">
      <c r="B132" s="65" t="s">
        <v>78</v>
      </c>
      <c r="C132" s="66"/>
    </row>
    <row r="133" spans="2:3" ht="18" hidden="1">
      <c r="B133" s="65" t="s">
        <v>79</v>
      </c>
      <c r="C133" s="66"/>
    </row>
    <row r="134" spans="2:3" ht="18" hidden="1">
      <c r="B134" s="65"/>
      <c r="C134" s="66"/>
    </row>
    <row r="135" spans="2:3" ht="18" hidden="1">
      <c r="B135" s="65"/>
      <c r="C135" s="66"/>
    </row>
    <row r="136" spans="2:8" ht="18">
      <c r="B136" s="65" t="s">
        <v>80</v>
      </c>
      <c r="C136" s="66"/>
      <c r="E136" s="63"/>
      <c r="F136" s="63">
        <f>F121+F25-F117</f>
        <v>18861</v>
      </c>
      <c r="H136" s="63"/>
    </row>
    <row r="139" spans="2:3" ht="18">
      <c r="B139" s="65" t="s">
        <v>81</v>
      </c>
      <c r="C139" s="66"/>
    </row>
    <row r="140" spans="2:3" ht="18">
      <c r="B140" s="65" t="s">
        <v>82</v>
      </c>
      <c r="C140" s="66"/>
    </row>
    <row r="141" spans="2:3" ht="18">
      <c r="B141" s="65" t="s">
        <v>83</v>
      </c>
      <c r="C141" s="66"/>
    </row>
  </sheetData>
  <sheetProtection/>
  <mergeCells count="17">
    <mergeCell ref="A1:H1"/>
    <mergeCell ref="G2:G3"/>
    <mergeCell ref="G28:G29"/>
    <mergeCell ref="A27:H27"/>
    <mergeCell ref="F28:F29"/>
    <mergeCell ref="H2:H3"/>
    <mergeCell ref="B2:B3"/>
    <mergeCell ref="D2:D3"/>
    <mergeCell ref="E2:E3"/>
    <mergeCell ref="F2:F3"/>
    <mergeCell ref="C2:C3"/>
    <mergeCell ref="A28:A29"/>
    <mergeCell ref="B28:B29"/>
    <mergeCell ref="D28:D29"/>
    <mergeCell ref="H28:H29"/>
    <mergeCell ref="E28:E29"/>
    <mergeCell ref="C28:C29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04"/>
  <sheetViews>
    <sheetView zoomScalePageLayoutView="0" workbookViewId="0" topLeftCell="A23">
      <selection activeCell="B36" sqref="B36"/>
    </sheetView>
  </sheetViews>
  <sheetFormatPr defaultColWidth="9.140625" defaultRowHeight="12.75"/>
  <cols>
    <col min="1" max="1" width="6.7109375" style="85" customWidth="1"/>
    <col min="2" max="2" width="37.421875" style="61" customWidth="1"/>
    <col min="3" max="3" width="11.8515625" style="83" hidden="1" customWidth="1"/>
    <col min="4" max="4" width="11.7109375" style="64" customWidth="1"/>
    <col min="5" max="5" width="10.7109375" style="64" customWidth="1"/>
    <col min="6" max="6" width="14.00390625" style="64" customWidth="1"/>
    <col min="7" max="7" width="11.140625" style="64" customWidth="1"/>
    <col min="8" max="8" width="12.00390625" style="64" customWidth="1"/>
    <col min="9" max="9" width="12.57421875" style="85" customWidth="1"/>
    <col min="10" max="16384" width="9.140625" style="1" customWidth="1"/>
  </cols>
  <sheetData>
    <row r="1" spans="1:9" s="7" customFormat="1" ht="67.5" customHeight="1">
      <c r="A1" s="166" t="s">
        <v>480</v>
      </c>
      <c r="B1" s="166"/>
      <c r="C1" s="166"/>
      <c r="D1" s="166"/>
      <c r="E1" s="166"/>
      <c r="F1" s="166"/>
      <c r="G1" s="166"/>
      <c r="H1" s="166"/>
      <c r="I1" s="107"/>
    </row>
    <row r="2" spans="1:8" ht="12.75" customHeight="1">
      <c r="A2" s="71"/>
      <c r="B2" s="151" t="s">
        <v>2</v>
      </c>
      <c r="C2" s="124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</row>
    <row r="3" spans="1:8" ht="34.5" customHeight="1">
      <c r="A3" s="72"/>
      <c r="B3" s="152"/>
      <c r="C3" s="125"/>
      <c r="D3" s="165"/>
      <c r="E3" s="152"/>
      <c r="F3" s="165"/>
      <c r="G3" s="152"/>
      <c r="H3" s="152"/>
    </row>
    <row r="4" spans="1:8" ht="21" customHeight="1">
      <c r="A4" s="72"/>
      <c r="B4" s="147" t="s">
        <v>70</v>
      </c>
      <c r="C4" s="73"/>
      <c r="D4" s="38">
        <f>D5+D6+D7+D8+D9+D10+D11+D12+D13+D14+D15+D16+D17+D18+D19+D20</f>
        <v>4579</v>
      </c>
      <c r="E4" s="38">
        <f>E5+E6+E7+E8+E9+E10+E11+E12+E13+E14+E15+E16+E17+E18+E19+E20</f>
        <v>1059</v>
      </c>
      <c r="F4" s="38">
        <f>F5+F6+F7+F8+F9+F10+F11+F12+F13+F14+F15+F16+F17+F18+F19+F20</f>
        <v>230.29999999999998</v>
      </c>
      <c r="G4" s="39">
        <f>F4/D4</f>
        <v>0.05029482419742302</v>
      </c>
      <c r="H4" s="39">
        <f>F4/E4</f>
        <v>0.2174693106704438</v>
      </c>
    </row>
    <row r="5" spans="1:8" ht="18.75">
      <c r="A5" s="72"/>
      <c r="B5" s="142" t="s">
        <v>339</v>
      </c>
      <c r="C5" s="74"/>
      <c r="D5" s="40">
        <v>259</v>
      </c>
      <c r="E5" s="40">
        <v>50</v>
      </c>
      <c r="F5" s="40">
        <v>39.5</v>
      </c>
      <c r="G5" s="39">
        <f aca="true" t="shared" si="0" ref="G5:G26">F5/D5</f>
        <v>0.1525096525096525</v>
      </c>
      <c r="H5" s="39">
        <f aca="true" t="shared" si="1" ref="H5:H26">F5/E5</f>
        <v>0.79</v>
      </c>
    </row>
    <row r="6" spans="1:8" ht="18.75" hidden="1">
      <c r="A6" s="72"/>
      <c r="B6" s="142" t="s">
        <v>186</v>
      </c>
      <c r="C6" s="7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72"/>
      <c r="B7" s="142" t="s">
        <v>6</v>
      </c>
      <c r="C7" s="74"/>
      <c r="D7" s="40">
        <v>1434</v>
      </c>
      <c r="E7" s="40">
        <v>800</v>
      </c>
      <c r="F7" s="40">
        <v>2.8</v>
      </c>
      <c r="G7" s="39">
        <f t="shared" si="0"/>
        <v>0.0019525801952580194</v>
      </c>
      <c r="H7" s="39">
        <f t="shared" si="1"/>
        <v>0.0034999999999999996</v>
      </c>
    </row>
    <row r="8" spans="1:8" ht="24" customHeight="1">
      <c r="A8" s="72"/>
      <c r="B8" s="142" t="s">
        <v>350</v>
      </c>
      <c r="C8" s="74"/>
      <c r="D8" s="40">
        <v>116</v>
      </c>
      <c r="E8" s="40">
        <v>5</v>
      </c>
      <c r="F8" s="40">
        <v>8.8</v>
      </c>
      <c r="G8" s="39">
        <f t="shared" si="0"/>
        <v>0.07586206896551725</v>
      </c>
      <c r="H8" s="39">
        <f t="shared" si="1"/>
        <v>1.7600000000000002</v>
      </c>
    </row>
    <row r="9" spans="1:8" ht="18.75">
      <c r="A9" s="72"/>
      <c r="B9" s="142" t="s">
        <v>8</v>
      </c>
      <c r="C9" s="74"/>
      <c r="D9" s="40">
        <v>2750</v>
      </c>
      <c r="E9" s="40">
        <v>200</v>
      </c>
      <c r="F9" s="40">
        <v>168.1</v>
      </c>
      <c r="G9" s="39">
        <f t="shared" si="0"/>
        <v>0.061127272727272725</v>
      </c>
      <c r="H9" s="39">
        <f t="shared" si="1"/>
        <v>0.8405</v>
      </c>
    </row>
    <row r="10" spans="1:8" ht="18.75">
      <c r="A10" s="72"/>
      <c r="B10" s="142" t="s">
        <v>342</v>
      </c>
      <c r="C10" s="74"/>
      <c r="D10" s="40">
        <v>15</v>
      </c>
      <c r="E10" s="40">
        <v>3</v>
      </c>
      <c r="F10" s="40">
        <v>8.1</v>
      </c>
      <c r="G10" s="39">
        <f t="shared" si="0"/>
        <v>0.5399999999999999</v>
      </c>
      <c r="H10" s="39">
        <f t="shared" si="1"/>
        <v>2.6999999999999997</v>
      </c>
    </row>
    <row r="11" spans="1:8" ht="31.5" hidden="1">
      <c r="A11" s="72"/>
      <c r="B11" s="142" t="s">
        <v>9</v>
      </c>
      <c r="C11" s="7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72"/>
      <c r="B12" s="142" t="s">
        <v>10</v>
      </c>
      <c r="C12" s="7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72"/>
      <c r="B13" s="142" t="s">
        <v>11</v>
      </c>
      <c r="C13" s="7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72"/>
      <c r="B14" s="142" t="s">
        <v>13</v>
      </c>
      <c r="C14" s="7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.75" hidden="1">
      <c r="A15" s="72"/>
      <c r="B15" s="142" t="s">
        <v>14</v>
      </c>
      <c r="C15" s="7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hidden="1">
      <c r="A16" s="72"/>
      <c r="B16" s="142" t="s">
        <v>15</v>
      </c>
      <c r="C16" s="7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72"/>
      <c r="B17" s="142" t="s">
        <v>200</v>
      </c>
      <c r="C17" s="7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72"/>
      <c r="B18" s="142" t="s">
        <v>101</v>
      </c>
      <c r="C18" s="7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72"/>
      <c r="B19" s="142" t="s">
        <v>18</v>
      </c>
      <c r="C19" s="7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30.75" customHeight="1">
      <c r="A20" s="72"/>
      <c r="B20" s="142" t="s">
        <v>332</v>
      </c>
      <c r="C20" s="74"/>
      <c r="D20" s="40">
        <v>5</v>
      </c>
      <c r="E20" s="40">
        <v>1</v>
      </c>
      <c r="F20" s="40">
        <v>3</v>
      </c>
      <c r="G20" s="39">
        <f t="shared" si="0"/>
        <v>0.6</v>
      </c>
      <c r="H20" s="39">
        <f t="shared" si="1"/>
        <v>3</v>
      </c>
    </row>
    <row r="21" spans="1:8" ht="31.5">
      <c r="A21" s="72"/>
      <c r="B21" s="147" t="s">
        <v>69</v>
      </c>
      <c r="C21" s="75"/>
      <c r="D21" s="40">
        <f>D22+D23+D24+D25</f>
        <v>563.7</v>
      </c>
      <c r="E21" s="40">
        <f>E22+E23+E24+E25</f>
        <v>137.2</v>
      </c>
      <c r="F21" s="40">
        <f>F22+F23+F24+F25</f>
        <v>35.7</v>
      </c>
      <c r="G21" s="39">
        <f t="shared" si="0"/>
        <v>0.0633315593400745</v>
      </c>
      <c r="H21" s="39">
        <f t="shared" si="1"/>
        <v>0.26020408163265313</v>
      </c>
    </row>
    <row r="22" spans="1:8" ht="18.75">
      <c r="A22" s="72"/>
      <c r="B22" s="142" t="s">
        <v>20</v>
      </c>
      <c r="C22" s="74"/>
      <c r="D22" s="40">
        <v>123.6</v>
      </c>
      <c r="E22" s="40">
        <v>30.9</v>
      </c>
      <c r="F22" s="40">
        <v>19.6</v>
      </c>
      <c r="G22" s="39">
        <f t="shared" si="0"/>
        <v>0.1585760517799353</v>
      </c>
      <c r="H22" s="39">
        <f t="shared" si="1"/>
        <v>0.6343042071197412</v>
      </c>
    </row>
    <row r="23" spans="1:8" ht="18.75">
      <c r="A23" s="72"/>
      <c r="B23" s="142" t="s">
        <v>87</v>
      </c>
      <c r="C23" s="74"/>
      <c r="D23" s="40">
        <v>207.3</v>
      </c>
      <c r="E23" s="40">
        <v>51.8</v>
      </c>
      <c r="F23" s="40">
        <v>16.1</v>
      </c>
      <c r="G23" s="39">
        <f t="shared" si="0"/>
        <v>0.07766521948866377</v>
      </c>
      <c r="H23" s="39">
        <f t="shared" si="1"/>
        <v>0.31081081081081086</v>
      </c>
    </row>
    <row r="24" spans="1:8" ht="94.5">
      <c r="A24" s="72"/>
      <c r="B24" s="142" t="s">
        <v>477</v>
      </c>
      <c r="C24" s="74"/>
      <c r="D24" s="40">
        <v>217.8</v>
      </c>
      <c r="E24" s="40">
        <v>54.5</v>
      </c>
      <c r="F24" s="40">
        <v>0</v>
      </c>
      <c r="G24" s="39">
        <f t="shared" si="0"/>
        <v>0</v>
      </c>
      <c r="H24" s="39">
        <f t="shared" si="1"/>
        <v>0</v>
      </c>
    </row>
    <row r="25" spans="1:8" ht="31.5">
      <c r="A25" s="72"/>
      <c r="B25" s="142" t="s">
        <v>523</v>
      </c>
      <c r="C25" s="74"/>
      <c r="D25" s="40">
        <v>15</v>
      </c>
      <c r="E25" s="40">
        <v>0</v>
      </c>
      <c r="F25" s="40">
        <v>0</v>
      </c>
      <c r="G25" s="39">
        <f t="shared" si="0"/>
        <v>0</v>
      </c>
      <c r="H25" s="39">
        <v>0</v>
      </c>
    </row>
    <row r="26" spans="1:8" ht="18.75">
      <c r="A26" s="76"/>
      <c r="B26" s="147" t="s">
        <v>23</v>
      </c>
      <c r="C26" s="77"/>
      <c r="D26" s="40">
        <f>D4+D21</f>
        <v>5142.7</v>
      </c>
      <c r="E26" s="40">
        <f>E4+E21</f>
        <v>1196.2</v>
      </c>
      <c r="F26" s="40">
        <f>F4+F21</f>
        <v>266</v>
      </c>
      <c r="G26" s="39">
        <f t="shared" si="0"/>
        <v>0.0517238026717483</v>
      </c>
      <c r="H26" s="39">
        <f t="shared" si="1"/>
        <v>0.22237084099648888</v>
      </c>
    </row>
    <row r="27" spans="1:8" ht="18.75" hidden="1">
      <c r="A27" s="72"/>
      <c r="B27" s="142" t="s">
        <v>93</v>
      </c>
      <c r="C27" s="74"/>
      <c r="D27" s="40">
        <f>D4</f>
        <v>4579</v>
      </c>
      <c r="E27" s="40">
        <f>E4</f>
        <v>1059</v>
      </c>
      <c r="F27" s="40">
        <f>F4</f>
        <v>230.29999999999998</v>
      </c>
      <c r="G27" s="39">
        <f>F27/D27</f>
        <v>0.05029482419742302</v>
      </c>
      <c r="H27" s="39">
        <f>F27/E27</f>
        <v>0.2174693106704438</v>
      </c>
    </row>
    <row r="28" spans="1:8" ht="12.75">
      <c r="A28" s="159"/>
      <c r="B28" s="172"/>
      <c r="C28" s="172"/>
      <c r="D28" s="172"/>
      <c r="E28" s="172"/>
      <c r="F28" s="172"/>
      <c r="G28" s="172"/>
      <c r="H28" s="173"/>
    </row>
    <row r="29" spans="1:8" ht="15" customHeight="1">
      <c r="A29" s="174" t="s">
        <v>134</v>
      </c>
      <c r="B29" s="176" t="s">
        <v>24</v>
      </c>
      <c r="C29" s="178" t="s">
        <v>157</v>
      </c>
      <c r="D29" s="156" t="s">
        <v>3</v>
      </c>
      <c r="E29" s="153" t="s">
        <v>359</v>
      </c>
      <c r="F29" s="156" t="s">
        <v>4</v>
      </c>
      <c r="G29" s="153" t="s">
        <v>273</v>
      </c>
      <c r="H29" s="153" t="s">
        <v>361</v>
      </c>
    </row>
    <row r="30" spans="1:8" ht="41.25" customHeight="1">
      <c r="A30" s="175"/>
      <c r="B30" s="177"/>
      <c r="C30" s="179"/>
      <c r="D30" s="156"/>
      <c r="E30" s="154"/>
      <c r="F30" s="156"/>
      <c r="G30" s="154"/>
      <c r="H30" s="154"/>
    </row>
    <row r="31" spans="1:8" ht="31.5">
      <c r="A31" s="75" t="s">
        <v>57</v>
      </c>
      <c r="B31" s="147" t="s">
        <v>25</v>
      </c>
      <c r="C31" s="75"/>
      <c r="D31" s="38">
        <f>D32+D33+D36+D37+D34</f>
        <v>3574.8</v>
      </c>
      <c r="E31" s="38">
        <f>E32+E33+E36+E37+E34</f>
        <v>854.6</v>
      </c>
      <c r="F31" s="38">
        <f>F32+F33+F36+F37+F34</f>
        <v>440.2</v>
      </c>
      <c r="G31" s="39">
        <f>F31/D31</f>
        <v>0.12313975607026965</v>
      </c>
      <c r="H31" s="39">
        <f>F31/E31</f>
        <v>0.5150947811841797</v>
      </c>
    </row>
    <row r="32" spans="1:8" ht="18.75" hidden="1">
      <c r="A32" s="74" t="s">
        <v>58</v>
      </c>
      <c r="B32" s="142" t="s">
        <v>88</v>
      </c>
      <c r="C32" s="74"/>
      <c r="D32" s="40">
        <v>0</v>
      </c>
      <c r="E32" s="40">
        <v>0</v>
      </c>
      <c r="F32" s="40">
        <v>0</v>
      </c>
      <c r="G32" s="39" t="e">
        <f aca="true" t="shared" si="2" ref="G32:G82">F32/D32</f>
        <v>#DIV/0!</v>
      </c>
      <c r="H32" s="39" t="e">
        <f aca="true" t="shared" si="3" ref="H32:H82">F32/E32</f>
        <v>#DIV/0!</v>
      </c>
    </row>
    <row r="33" spans="1:8" ht="96" customHeight="1">
      <c r="A33" s="74" t="s">
        <v>60</v>
      </c>
      <c r="B33" s="142" t="s">
        <v>137</v>
      </c>
      <c r="C33" s="74" t="s">
        <v>60</v>
      </c>
      <c r="D33" s="40">
        <v>3501.8</v>
      </c>
      <c r="E33" s="40">
        <v>834</v>
      </c>
      <c r="F33" s="40">
        <v>438.2</v>
      </c>
      <c r="G33" s="39">
        <f t="shared" si="2"/>
        <v>0.1251356445256725</v>
      </c>
      <c r="H33" s="39">
        <f t="shared" si="3"/>
        <v>0.5254196642685851</v>
      </c>
    </row>
    <row r="34" spans="1:8" ht="33" customHeight="1" hidden="1">
      <c r="A34" s="74" t="s">
        <v>161</v>
      </c>
      <c r="B34" s="142" t="s">
        <v>272</v>
      </c>
      <c r="C34" s="74" t="s">
        <v>161</v>
      </c>
      <c r="D34" s="40">
        <f>D35</f>
        <v>0</v>
      </c>
      <c r="E34" s="40">
        <f>E35</f>
        <v>0</v>
      </c>
      <c r="F34" s="40">
        <f>F35</f>
        <v>0</v>
      </c>
      <c r="G34" s="39" t="e">
        <f t="shared" si="2"/>
        <v>#DIV/0!</v>
      </c>
      <c r="H34" s="39" t="e">
        <f t="shared" si="3"/>
        <v>#DIV/0!</v>
      </c>
    </row>
    <row r="35" spans="1:8" ht="48.75" customHeight="1" hidden="1">
      <c r="A35" s="74"/>
      <c r="B35" s="142" t="s">
        <v>301</v>
      </c>
      <c r="C35" s="74" t="s">
        <v>300</v>
      </c>
      <c r="D35" s="40">
        <v>0</v>
      </c>
      <c r="E35" s="40">
        <v>0</v>
      </c>
      <c r="F35" s="40">
        <v>0</v>
      </c>
      <c r="G35" s="39" t="e">
        <f t="shared" si="2"/>
        <v>#DIV/0!</v>
      </c>
      <c r="H35" s="39" t="e">
        <f t="shared" si="3"/>
        <v>#DIV/0!</v>
      </c>
    </row>
    <row r="36" spans="1:8" ht="27.75" customHeight="1">
      <c r="A36" s="74" t="s">
        <v>62</v>
      </c>
      <c r="B36" s="142" t="s">
        <v>27</v>
      </c>
      <c r="C36" s="74"/>
      <c r="D36" s="40">
        <v>50</v>
      </c>
      <c r="E36" s="40">
        <v>0</v>
      </c>
      <c r="F36" s="40">
        <v>0</v>
      </c>
      <c r="G36" s="39">
        <f t="shared" si="2"/>
        <v>0</v>
      </c>
      <c r="H36" s="39">
        <v>0</v>
      </c>
    </row>
    <row r="37" spans="1:8" ht="31.5">
      <c r="A37" s="74" t="s">
        <v>111</v>
      </c>
      <c r="B37" s="142" t="s">
        <v>104</v>
      </c>
      <c r="C37" s="74"/>
      <c r="D37" s="40">
        <f>D38+D39+D41+D40</f>
        <v>23</v>
      </c>
      <c r="E37" s="40">
        <f>E38+E39+E41+E40</f>
        <v>20.6</v>
      </c>
      <c r="F37" s="40">
        <f>F38+F39+F41+F40</f>
        <v>2</v>
      </c>
      <c r="G37" s="39">
        <f t="shared" si="2"/>
        <v>0.08695652173913043</v>
      </c>
      <c r="H37" s="39">
        <f t="shared" si="3"/>
        <v>0.0970873786407767</v>
      </c>
    </row>
    <row r="38" spans="1:9" s="16" customFormat="1" ht="31.5">
      <c r="A38" s="78"/>
      <c r="B38" s="43" t="s">
        <v>97</v>
      </c>
      <c r="C38" s="78" t="s">
        <v>202</v>
      </c>
      <c r="D38" s="44">
        <v>5</v>
      </c>
      <c r="E38" s="44">
        <v>2.6</v>
      </c>
      <c r="F38" s="44">
        <v>2</v>
      </c>
      <c r="G38" s="39">
        <f t="shared" si="2"/>
        <v>0.4</v>
      </c>
      <c r="H38" s="39">
        <f t="shared" si="3"/>
        <v>0.7692307692307692</v>
      </c>
      <c r="I38" s="105"/>
    </row>
    <row r="39" spans="1:9" s="16" customFormat="1" ht="47.25">
      <c r="A39" s="78"/>
      <c r="B39" s="43" t="s">
        <v>164</v>
      </c>
      <c r="C39" s="78" t="s">
        <v>212</v>
      </c>
      <c r="D39" s="44">
        <v>18</v>
      </c>
      <c r="E39" s="44">
        <v>18</v>
      </c>
      <c r="F39" s="44">
        <v>0</v>
      </c>
      <c r="G39" s="39">
        <f t="shared" si="2"/>
        <v>0</v>
      </c>
      <c r="H39" s="39">
        <f t="shared" si="3"/>
        <v>0</v>
      </c>
      <c r="I39" s="105"/>
    </row>
    <row r="40" spans="1:9" s="16" customFormat="1" ht="31.5" hidden="1">
      <c r="A40" s="78"/>
      <c r="B40" s="43" t="s">
        <v>287</v>
      </c>
      <c r="C40" s="78" t="s">
        <v>240</v>
      </c>
      <c r="D40" s="44"/>
      <c r="E40" s="44"/>
      <c r="F40" s="44"/>
      <c r="G40" s="39" t="e">
        <f t="shared" si="2"/>
        <v>#DIV/0!</v>
      </c>
      <c r="H40" s="39" t="e">
        <f t="shared" si="3"/>
        <v>#DIV/0!</v>
      </c>
      <c r="I40" s="105"/>
    </row>
    <row r="41" spans="1:9" s="16" customFormat="1" ht="47.25" hidden="1">
      <c r="A41" s="78"/>
      <c r="B41" s="43" t="s">
        <v>265</v>
      </c>
      <c r="C41" s="78" t="s">
        <v>264</v>
      </c>
      <c r="D41" s="44"/>
      <c r="E41" s="44"/>
      <c r="F41" s="44"/>
      <c r="G41" s="39" t="e">
        <f t="shared" si="2"/>
        <v>#DIV/0!</v>
      </c>
      <c r="H41" s="39" t="e">
        <f t="shared" si="3"/>
        <v>#DIV/0!</v>
      </c>
      <c r="I41" s="105"/>
    </row>
    <row r="42" spans="1:8" ht="18.75">
      <c r="A42" s="75" t="s">
        <v>94</v>
      </c>
      <c r="B42" s="147" t="s">
        <v>89</v>
      </c>
      <c r="C42" s="75"/>
      <c r="D42" s="40">
        <f>D43</f>
        <v>207.3</v>
      </c>
      <c r="E42" s="40">
        <f>E43</f>
        <v>51.9</v>
      </c>
      <c r="F42" s="40">
        <f>F43</f>
        <v>16</v>
      </c>
      <c r="G42" s="39">
        <f t="shared" si="2"/>
        <v>0.07718282682103232</v>
      </c>
      <c r="H42" s="39">
        <f t="shared" si="3"/>
        <v>0.3082851637764933</v>
      </c>
    </row>
    <row r="43" spans="1:8" ht="51.75" customHeight="1">
      <c r="A43" s="74" t="s">
        <v>95</v>
      </c>
      <c r="B43" s="142" t="s">
        <v>141</v>
      </c>
      <c r="C43" s="74" t="s">
        <v>507</v>
      </c>
      <c r="D43" s="40">
        <v>207.3</v>
      </c>
      <c r="E43" s="40">
        <v>51.9</v>
      </c>
      <c r="F43" s="40">
        <v>16</v>
      </c>
      <c r="G43" s="39">
        <f t="shared" si="2"/>
        <v>0.07718282682103232</v>
      </c>
      <c r="H43" s="39">
        <f t="shared" si="3"/>
        <v>0.3082851637764933</v>
      </c>
    </row>
    <row r="44" spans="1:8" ht="31.5" hidden="1">
      <c r="A44" s="75" t="s">
        <v>63</v>
      </c>
      <c r="B44" s="147" t="s">
        <v>30</v>
      </c>
      <c r="C44" s="75"/>
      <c r="D44" s="38">
        <f aca="true" t="shared" si="4" ref="D44:F45">D45</f>
        <v>0</v>
      </c>
      <c r="E44" s="38">
        <f t="shared" si="4"/>
        <v>0</v>
      </c>
      <c r="F44" s="38">
        <f t="shared" si="4"/>
        <v>0</v>
      </c>
      <c r="G44" s="39" t="e">
        <f t="shared" si="2"/>
        <v>#DIV/0!</v>
      </c>
      <c r="H44" s="39" t="e">
        <f t="shared" si="3"/>
        <v>#DIV/0!</v>
      </c>
    </row>
    <row r="45" spans="1:8" ht="31.5" hidden="1">
      <c r="A45" s="74" t="s">
        <v>96</v>
      </c>
      <c r="B45" s="142" t="s">
        <v>91</v>
      </c>
      <c r="C45" s="74"/>
      <c r="D45" s="40">
        <f t="shared" si="4"/>
        <v>0</v>
      </c>
      <c r="E45" s="40">
        <f t="shared" si="4"/>
        <v>0</v>
      </c>
      <c r="F45" s="40">
        <f t="shared" si="4"/>
        <v>0</v>
      </c>
      <c r="G45" s="39" t="e">
        <f t="shared" si="2"/>
        <v>#DIV/0!</v>
      </c>
      <c r="H45" s="39" t="e">
        <f t="shared" si="3"/>
        <v>#DIV/0!</v>
      </c>
    </row>
    <row r="46" spans="1:9" s="16" customFormat="1" ht="51.75" customHeight="1" hidden="1">
      <c r="A46" s="78"/>
      <c r="B46" s="43" t="s">
        <v>291</v>
      </c>
      <c r="C46" s="78" t="s">
        <v>290</v>
      </c>
      <c r="D46" s="44">
        <v>0</v>
      </c>
      <c r="E46" s="44">
        <v>0</v>
      </c>
      <c r="F46" s="44">
        <v>0</v>
      </c>
      <c r="G46" s="39" t="e">
        <f t="shared" si="2"/>
        <v>#DIV/0!</v>
      </c>
      <c r="H46" s="39" t="e">
        <f t="shared" si="3"/>
        <v>#DIV/0!</v>
      </c>
      <c r="I46" s="105"/>
    </row>
    <row r="47" spans="1:9" s="11" customFormat="1" ht="31.5">
      <c r="A47" s="75" t="s">
        <v>64</v>
      </c>
      <c r="B47" s="147" t="s">
        <v>31</v>
      </c>
      <c r="C47" s="75"/>
      <c r="D47" s="38">
        <f>D48</f>
        <v>73</v>
      </c>
      <c r="E47" s="38">
        <f>E48</f>
        <v>70</v>
      </c>
      <c r="F47" s="38">
        <f>F48</f>
        <v>0</v>
      </c>
      <c r="G47" s="39">
        <f t="shared" si="2"/>
        <v>0</v>
      </c>
      <c r="H47" s="39">
        <f t="shared" si="3"/>
        <v>0</v>
      </c>
      <c r="I47" s="106"/>
    </row>
    <row r="48" spans="1:8" ht="31.5">
      <c r="A48" s="79" t="s">
        <v>65</v>
      </c>
      <c r="B48" s="59" t="s">
        <v>106</v>
      </c>
      <c r="C48" s="74"/>
      <c r="D48" s="40">
        <f>D49+D50</f>
        <v>73</v>
      </c>
      <c r="E48" s="40">
        <f>E49+E50</f>
        <v>70</v>
      </c>
      <c r="F48" s="40">
        <f>F49+F50</f>
        <v>0</v>
      </c>
      <c r="G48" s="39">
        <f t="shared" si="2"/>
        <v>0</v>
      </c>
      <c r="H48" s="39">
        <f t="shared" si="3"/>
        <v>0</v>
      </c>
    </row>
    <row r="49" spans="1:9" s="16" customFormat="1" ht="94.5">
      <c r="A49" s="78"/>
      <c r="B49" s="56" t="s">
        <v>434</v>
      </c>
      <c r="C49" s="78" t="s">
        <v>433</v>
      </c>
      <c r="D49" s="44">
        <v>3</v>
      </c>
      <c r="E49" s="44">
        <v>0</v>
      </c>
      <c r="F49" s="44">
        <v>0</v>
      </c>
      <c r="G49" s="39">
        <f t="shared" si="2"/>
        <v>0</v>
      </c>
      <c r="H49" s="39">
        <v>0</v>
      </c>
      <c r="I49" s="105"/>
    </row>
    <row r="50" spans="1:9" s="16" customFormat="1" ht="31.5">
      <c r="A50" s="78"/>
      <c r="B50" s="56" t="s">
        <v>106</v>
      </c>
      <c r="C50" s="78" t="s">
        <v>216</v>
      </c>
      <c r="D50" s="44">
        <v>70</v>
      </c>
      <c r="E50" s="44">
        <v>70</v>
      </c>
      <c r="F50" s="44">
        <v>0</v>
      </c>
      <c r="G50" s="39">
        <f t="shared" si="2"/>
        <v>0</v>
      </c>
      <c r="H50" s="39">
        <f t="shared" si="3"/>
        <v>0</v>
      </c>
      <c r="I50" s="105"/>
    </row>
    <row r="51" spans="1:8" ht="31.5">
      <c r="A51" s="80" t="s">
        <v>66</v>
      </c>
      <c r="B51" s="147" t="s">
        <v>32</v>
      </c>
      <c r="C51" s="75"/>
      <c r="D51" s="38">
        <f>D52</f>
        <v>1354.6</v>
      </c>
      <c r="E51" s="38">
        <f>E52</f>
        <v>182.49999999999997</v>
      </c>
      <c r="F51" s="38">
        <f>F52</f>
        <v>104.8</v>
      </c>
      <c r="G51" s="39">
        <f t="shared" si="2"/>
        <v>0.07736601210689503</v>
      </c>
      <c r="H51" s="39">
        <f t="shared" si="3"/>
        <v>0.5742465753424658</v>
      </c>
    </row>
    <row r="52" spans="1:8" ht="18.75">
      <c r="A52" s="75" t="s">
        <v>35</v>
      </c>
      <c r="B52" s="147" t="s">
        <v>36</v>
      </c>
      <c r="C52" s="75"/>
      <c r="D52" s="38">
        <f>D53+D68</f>
        <v>1354.6</v>
      </c>
      <c r="E52" s="38">
        <f>E53+E68</f>
        <v>182.49999999999997</v>
      </c>
      <c r="F52" s="38">
        <f>F53+F68</f>
        <v>104.8</v>
      </c>
      <c r="G52" s="39">
        <f t="shared" si="2"/>
        <v>0.07736601210689503</v>
      </c>
      <c r="H52" s="39">
        <f t="shared" si="3"/>
        <v>0.5742465753424658</v>
      </c>
    </row>
    <row r="53" spans="1:8" ht="63">
      <c r="A53" s="74"/>
      <c r="B53" s="142" t="s">
        <v>405</v>
      </c>
      <c r="C53" s="74" t="s">
        <v>432</v>
      </c>
      <c r="D53" s="40">
        <f>D55+D56+D57+D58+D59+D60+D61+D62+D63+D64+D65+D66+D67</f>
        <v>1289.6</v>
      </c>
      <c r="E53" s="40">
        <f>E55+E56+E57+E58+E59+E60+E61+E62+E63+E64+E65+E66+E67</f>
        <v>182.49999999999997</v>
      </c>
      <c r="F53" s="40">
        <f>F55+F56+F57+F58+F59+F60+F61+F62+F63+F64+F65+F66+F67</f>
        <v>104.8</v>
      </c>
      <c r="G53" s="39">
        <f t="shared" si="2"/>
        <v>0.08126550868486353</v>
      </c>
      <c r="H53" s="39">
        <f t="shared" si="3"/>
        <v>0.5742465753424658</v>
      </c>
    </row>
    <row r="54" spans="1:8" ht="18.75" hidden="1">
      <c r="A54" s="74"/>
      <c r="B54" s="43"/>
      <c r="C54" s="78"/>
      <c r="D54" s="44"/>
      <c r="E54" s="44"/>
      <c r="F54" s="44"/>
      <c r="G54" s="39" t="e">
        <f t="shared" si="2"/>
        <v>#DIV/0!</v>
      </c>
      <c r="H54" s="39" t="e">
        <f t="shared" si="3"/>
        <v>#DIV/0!</v>
      </c>
    </row>
    <row r="55" spans="1:8" ht="31.5">
      <c r="A55" s="74"/>
      <c r="B55" s="43" t="s">
        <v>404</v>
      </c>
      <c r="C55" s="78" t="s">
        <v>403</v>
      </c>
      <c r="D55" s="44">
        <v>30</v>
      </c>
      <c r="E55" s="44">
        <v>0</v>
      </c>
      <c r="F55" s="44">
        <v>0</v>
      </c>
      <c r="G55" s="39">
        <f t="shared" si="2"/>
        <v>0</v>
      </c>
      <c r="H55" s="39">
        <v>0</v>
      </c>
    </row>
    <row r="56" spans="1:8" ht="37.5" customHeight="1">
      <c r="A56" s="74"/>
      <c r="B56" s="43" t="s">
        <v>409</v>
      </c>
      <c r="C56" s="78" t="s">
        <v>408</v>
      </c>
      <c r="D56" s="44">
        <v>10</v>
      </c>
      <c r="E56" s="44">
        <v>1.8</v>
      </c>
      <c r="F56" s="44">
        <v>0</v>
      </c>
      <c r="G56" s="39">
        <f t="shared" si="2"/>
        <v>0</v>
      </c>
      <c r="H56" s="39">
        <f t="shared" si="3"/>
        <v>0</v>
      </c>
    </row>
    <row r="57" spans="1:8" ht="31.5">
      <c r="A57" s="74"/>
      <c r="B57" s="43" t="s">
        <v>411</v>
      </c>
      <c r="C57" s="78" t="s">
        <v>410</v>
      </c>
      <c r="D57" s="44">
        <v>120</v>
      </c>
      <c r="E57" s="44">
        <v>21</v>
      </c>
      <c r="F57" s="44">
        <v>0</v>
      </c>
      <c r="G57" s="39">
        <f t="shared" si="2"/>
        <v>0</v>
      </c>
      <c r="H57" s="39">
        <f t="shared" si="3"/>
        <v>0</v>
      </c>
    </row>
    <row r="58" spans="1:9" s="16" customFormat="1" ht="37.5" customHeight="1">
      <c r="A58" s="78"/>
      <c r="B58" s="43" t="s">
        <v>436</v>
      </c>
      <c r="C58" s="78" t="s">
        <v>435</v>
      </c>
      <c r="D58" s="44">
        <v>40</v>
      </c>
      <c r="E58" s="44">
        <v>7</v>
      </c>
      <c r="F58" s="44">
        <v>0</v>
      </c>
      <c r="G58" s="39">
        <f t="shared" si="2"/>
        <v>0</v>
      </c>
      <c r="H58" s="39">
        <f t="shared" si="3"/>
        <v>0</v>
      </c>
      <c r="I58" s="105"/>
    </row>
    <row r="59" spans="1:9" s="16" customFormat="1" ht="27" customHeight="1">
      <c r="A59" s="78"/>
      <c r="B59" s="43" t="s">
        <v>438</v>
      </c>
      <c r="C59" s="78" t="s">
        <v>437</v>
      </c>
      <c r="D59" s="44">
        <v>20</v>
      </c>
      <c r="E59" s="44">
        <v>3.5</v>
      </c>
      <c r="F59" s="44">
        <v>0</v>
      </c>
      <c r="G59" s="39">
        <f t="shared" si="2"/>
        <v>0</v>
      </c>
      <c r="H59" s="39">
        <f t="shared" si="3"/>
        <v>0</v>
      </c>
      <c r="I59" s="105"/>
    </row>
    <row r="60" spans="1:9" s="16" customFormat="1" ht="37.5" customHeight="1">
      <c r="A60" s="78"/>
      <c r="B60" s="43" t="s">
        <v>417</v>
      </c>
      <c r="C60" s="78" t="s">
        <v>416</v>
      </c>
      <c r="D60" s="44">
        <v>230</v>
      </c>
      <c r="E60" s="44">
        <v>40.3</v>
      </c>
      <c r="F60" s="44">
        <v>0</v>
      </c>
      <c r="G60" s="39">
        <f t="shared" si="2"/>
        <v>0</v>
      </c>
      <c r="H60" s="39">
        <f t="shared" si="3"/>
        <v>0</v>
      </c>
      <c r="I60" s="105"/>
    </row>
    <row r="61" spans="1:9" s="16" customFormat="1" ht="42" customHeight="1">
      <c r="A61" s="78"/>
      <c r="B61" s="43" t="s">
        <v>423</v>
      </c>
      <c r="C61" s="78" t="s">
        <v>422</v>
      </c>
      <c r="D61" s="44">
        <v>367.6</v>
      </c>
      <c r="E61" s="44">
        <v>64.8</v>
      </c>
      <c r="F61" s="44">
        <v>63</v>
      </c>
      <c r="G61" s="39">
        <f t="shared" si="2"/>
        <v>0.17138193688792164</v>
      </c>
      <c r="H61" s="39">
        <f t="shared" si="3"/>
        <v>0.9722222222222222</v>
      </c>
      <c r="I61" s="105"/>
    </row>
    <row r="62" spans="1:9" s="16" customFormat="1" ht="51.75" customHeight="1">
      <c r="A62" s="78"/>
      <c r="B62" s="43" t="s">
        <v>439</v>
      </c>
      <c r="C62" s="78" t="s">
        <v>440</v>
      </c>
      <c r="D62" s="44">
        <v>25</v>
      </c>
      <c r="E62" s="44">
        <v>0</v>
      </c>
      <c r="F62" s="44">
        <v>0</v>
      </c>
      <c r="G62" s="39">
        <f t="shared" si="2"/>
        <v>0</v>
      </c>
      <c r="H62" s="39">
        <v>0</v>
      </c>
      <c r="I62" s="105"/>
    </row>
    <row r="63" spans="1:9" s="16" customFormat="1" ht="42" customHeight="1">
      <c r="A63" s="78"/>
      <c r="B63" s="43" t="s">
        <v>441</v>
      </c>
      <c r="C63" s="78" t="s">
        <v>442</v>
      </c>
      <c r="D63" s="44">
        <v>60</v>
      </c>
      <c r="E63" s="44">
        <v>42</v>
      </c>
      <c r="F63" s="44">
        <v>41.8</v>
      </c>
      <c r="G63" s="39">
        <f t="shared" si="2"/>
        <v>0.6966666666666667</v>
      </c>
      <c r="H63" s="39">
        <f t="shared" si="3"/>
        <v>0.9952380952380951</v>
      </c>
      <c r="I63" s="105"/>
    </row>
    <row r="64" spans="1:9" s="16" customFormat="1" ht="66" customHeight="1">
      <c r="A64" s="78"/>
      <c r="B64" s="43" t="s">
        <v>444</v>
      </c>
      <c r="C64" s="78" t="s">
        <v>443</v>
      </c>
      <c r="D64" s="44">
        <v>12</v>
      </c>
      <c r="E64" s="44">
        <v>2.1</v>
      </c>
      <c r="F64" s="44">
        <v>0</v>
      </c>
      <c r="G64" s="39">
        <f t="shared" si="2"/>
        <v>0</v>
      </c>
      <c r="H64" s="39">
        <f t="shared" si="3"/>
        <v>0</v>
      </c>
      <c r="I64" s="105"/>
    </row>
    <row r="65" spans="1:9" s="16" customFormat="1" ht="67.5" customHeight="1">
      <c r="A65" s="78"/>
      <c r="B65" s="43" t="s">
        <v>446</v>
      </c>
      <c r="C65" s="78" t="s">
        <v>445</v>
      </c>
      <c r="D65" s="44">
        <v>25</v>
      </c>
      <c r="E65" s="44">
        <v>0</v>
      </c>
      <c r="F65" s="44">
        <v>0</v>
      </c>
      <c r="G65" s="39">
        <f t="shared" si="2"/>
        <v>0</v>
      </c>
      <c r="H65" s="39">
        <v>0</v>
      </c>
      <c r="I65" s="105"/>
    </row>
    <row r="66" spans="1:9" s="16" customFormat="1" ht="27" customHeight="1">
      <c r="A66" s="78"/>
      <c r="B66" s="43" t="s">
        <v>448</v>
      </c>
      <c r="C66" s="78" t="s">
        <v>447</v>
      </c>
      <c r="D66" s="44">
        <v>300</v>
      </c>
      <c r="E66" s="44">
        <v>0</v>
      </c>
      <c r="F66" s="44">
        <v>0</v>
      </c>
      <c r="G66" s="39">
        <f t="shared" si="2"/>
        <v>0</v>
      </c>
      <c r="H66" s="39">
        <v>0</v>
      </c>
      <c r="I66" s="105"/>
    </row>
    <row r="67" spans="1:9" s="16" customFormat="1" ht="31.5" customHeight="1">
      <c r="A67" s="78"/>
      <c r="B67" s="43" t="s">
        <v>450</v>
      </c>
      <c r="C67" s="78" t="s">
        <v>449</v>
      </c>
      <c r="D67" s="44">
        <v>50</v>
      </c>
      <c r="E67" s="44">
        <v>0</v>
      </c>
      <c r="F67" s="44">
        <v>0</v>
      </c>
      <c r="G67" s="39">
        <f t="shared" si="2"/>
        <v>0</v>
      </c>
      <c r="H67" s="39">
        <v>0</v>
      </c>
      <c r="I67" s="105"/>
    </row>
    <row r="68" spans="1:9" s="16" customFormat="1" ht="56.25" customHeight="1">
      <c r="A68" s="78"/>
      <c r="B68" s="142" t="s">
        <v>496</v>
      </c>
      <c r="C68" s="74" t="s">
        <v>497</v>
      </c>
      <c r="D68" s="40">
        <f>D69+D70</f>
        <v>65</v>
      </c>
      <c r="E68" s="40">
        <f>E69+E70</f>
        <v>0</v>
      </c>
      <c r="F68" s="40">
        <f>F69+F70</f>
        <v>0</v>
      </c>
      <c r="G68" s="39">
        <f t="shared" si="2"/>
        <v>0</v>
      </c>
      <c r="H68" s="39">
        <v>0</v>
      </c>
      <c r="I68" s="105"/>
    </row>
    <row r="69" spans="1:8" ht="147" customHeight="1">
      <c r="A69" s="75"/>
      <c r="B69" s="43" t="s">
        <v>494</v>
      </c>
      <c r="C69" s="202" t="s">
        <v>492</v>
      </c>
      <c r="D69" s="44">
        <v>50</v>
      </c>
      <c r="E69" s="44">
        <v>0</v>
      </c>
      <c r="F69" s="44">
        <v>0</v>
      </c>
      <c r="G69" s="39">
        <f t="shared" si="2"/>
        <v>0</v>
      </c>
      <c r="H69" s="39">
        <v>0</v>
      </c>
    </row>
    <row r="70" spans="1:8" ht="132.75" customHeight="1">
      <c r="A70" s="75"/>
      <c r="B70" s="43" t="s">
        <v>495</v>
      </c>
      <c r="C70" s="202" t="s">
        <v>493</v>
      </c>
      <c r="D70" s="44">
        <v>15</v>
      </c>
      <c r="E70" s="44">
        <v>0</v>
      </c>
      <c r="F70" s="44">
        <v>0</v>
      </c>
      <c r="G70" s="39">
        <f t="shared" si="2"/>
        <v>0</v>
      </c>
      <c r="H70" s="39">
        <v>0</v>
      </c>
    </row>
    <row r="71" spans="1:8" ht="39" customHeight="1" hidden="1">
      <c r="A71" s="81" t="s">
        <v>109</v>
      </c>
      <c r="B71" s="145" t="s">
        <v>107</v>
      </c>
      <c r="C71" s="81"/>
      <c r="D71" s="40">
        <f aca="true" t="shared" si="5" ref="D71:F72">D72</f>
        <v>0</v>
      </c>
      <c r="E71" s="40">
        <f t="shared" si="5"/>
        <v>0</v>
      </c>
      <c r="F71" s="40">
        <f t="shared" si="5"/>
        <v>0</v>
      </c>
      <c r="G71" s="39" t="e">
        <f t="shared" si="2"/>
        <v>#DIV/0!</v>
      </c>
      <c r="H71" s="39" t="e">
        <f t="shared" si="3"/>
        <v>#DIV/0!</v>
      </c>
    </row>
    <row r="72" spans="1:8" ht="42.75" customHeight="1" hidden="1">
      <c r="A72" s="79" t="s">
        <v>103</v>
      </c>
      <c r="B72" s="59" t="s">
        <v>110</v>
      </c>
      <c r="C72" s="79"/>
      <c r="D72" s="40">
        <f t="shared" si="5"/>
        <v>0</v>
      </c>
      <c r="E72" s="40">
        <f t="shared" si="5"/>
        <v>0</v>
      </c>
      <c r="F72" s="40">
        <f t="shared" si="5"/>
        <v>0</v>
      </c>
      <c r="G72" s="39" t="e">
        <f t="shared" si="2"/>
        <v>#DIV/0!</v>
      </c>
      <c r="H72" s="39" t="e">
        <f t="shared" si="3"/>
        <v>#DIV/0!</v>
      </c>
    </row>
    <row r="73" spans="1:9" s="16" customFormat="1" ht="42" customHeight="1" hidden="1">
      <c r="A73" s="78"/>
      <c r="B73" s="43" t="s">
        <v>177</v>
      </c>
      <c r="C73" s="78" t="s">
        <v>204</v>
      </c>
      <c r="D73" s="44">
        <v>0</v>
      </c>
      <c r="E73" s="44">
        <v>0</v>
      </c>
      <c r="F73" s="44">
        <v>0</v>
      </c>
      <c r="G73" s="39" t="e">
        <f t="shared" si="2"/>
        <v>#DIV/0!</v>
      </c>
      <c r="H73" s="39" t="e">
        <f t="shared" si="3"/>
        <v>#DIV/0!</v>
      </c>
      <c r="I73" s="105"/>
    </row>
    <row r="74" spans="1:8" ht="17.25" customHeight="1" hidden="1">
      <c r="A74" s="75" t="s">
        <v>37</v>
      </c>
      <c r="B74" s="147" t="s">
        <v>38</v>
      </c>
      <c r="C74" s="75"/>
      <c r="D74" s="38">
        <f aca="true" t="shared" si="6" ref="D74:F75">D75</f>
        <v>0</v>
      </c>
      <c r="E74" s="38">
        <f t="shared" si="6"/>
        <v>0</v>
      </c>
      <c r="F74" s="38">
        <f t="shared" si="6"/>
        <v>0</v>
      </c>
      <c r="G74" s="39" t="e">
        <f t="shared" si="2"/>
        <v>#DIV/0!</v>
      </c>
      <c r="H74" s="39" t="e">
        <f t="shared" si="3"/>
        <v>#DIV/0!</v>
      </c>
    </row>
    <row r="75" spans="1:8" ht="18.75" customHeight="1" hidden="1">
      <c r="A75" s="74" t="s">
        <v>41</v>
      </c>
      <c r="B75" s="142" t="s">
        <v>42</v>
      </c>
      <c r="C75" s="74"/>
      <c r="D75" s="40">
        <f t="shared" si="6"/>
        <v>0</v>
      </c>
      <c r="E75" s="40">
        <f t="shared" si="6"/>
        <v>0</v>
      </c>
      <c r="F75" s="40">
        <f t="shared" si="6"/>
        <v>0</v>
      </c>
      <c r="G75" s="39" t="e">
        <f t="shared" si="2"/>
        <v>#DIV/0!</v>
      </c>
      <c r="H75" s="39" t="e">
        <f t="shared" si="3"/>
        <v>#DIV/0!</v>
      </c>
    </row>
    <row r="76" spans="1:9" s="16" customFormat="1" ht="39" customHeight="1" hidden="1">
      <c r="A76" s="78"/>
      <c r="B76" s="43" t="s">
        <v>173</v>
      </c>
      <c r="C76" s="78" t="s">
        <v>174</v>
      </c>
      <c r="D76" s="44">
        <v>0</v>
      </c>
      <c r="E76" s="44">
        <v>0</v>
      </c>
      <c r="F76" s="44">
        <v>0</v>
      </c>
      <c r="G76" s="39" t="e">
        <f t="shared" si="2"/>
        <v>#DIV/0!</v>
      </c>
      <c r="H76" s="39" t="e">
        <f t="shared" si="3"/>
        <v>#DIV/0!</v>
      </c>
      <c r="I76" s="105"/>
    </row>
    <row r="77" spans="1:8" ht="17.25" customHeight="1">
      <c r="A77" s="75">
        <v>1000</v>
      </c>
      <c r="B77" s="147" t="s">
        <v>49</v>
      </c>
      <c r="C77" s="75"/>
      <c r="D77" s="38">
        <f>D78</f>
        <v>36</v>
      </c>
      <c r="E77" s="38">
        <f>E78</f>
        <v>9</v>
      </c>
      <c r="F77" s="38">
        <f>F78</f>
        <v>3</v>
      </c>
      <c r="G77" s="39">
        <f t="shared" si="2"/>
        <v>0.08333333333333333</v>
      </c>
      <c r="H77" s="39">
        <f t="shared" si="3"/>
        <v>0.3333333333333333</v>
      </c>
    </row>
    <row r="78" spans="1:8" ht="16.5" customHeight="1">
      <c r="A78" s="74">
        <v>1001</v>
      </c>
      <c r="B78" s="142" t="s">
        <v>148</v>
      </c>
      <c r="C78" s="74" t="s">
        <v>205</v>
      </c>
      <c r="D78" s="40">
        <v>36</v>
      </c>
      <c r="E78" s="40">
        <v>9</v>
      </c>
      <c r="F78" s="40">
        <v>3</v>
      </c>
      <c r="G78" s="39">
        <f t="shared" si="2"/>
        <v>0.08333333333333333</v>
      </c>
      <c r="H78" s="39">
        <f t="shared" si="3"/>
        <v>0.3333333333333333</v>
      </c>
    </row>
    <row r="79" spans="1:8" ht="30.75" customHeight="1">
      <c r="A79" s="75"/>
      <c r="B79" s="147" t="s">
        <v>85</v>
      </c>
      <c r="C79" s="75"/>
      <c r="D79" s="40">
        <f>D80</f>
        <v>535</v>
      </c>
      <c r="E79" s="40">
        <f>E80</f>
        <v>131.1</v>
      </c>
      <c r="F79" s="40">
        <f>F80</f>
        <v>0</v>
      </c>
      <c r="G79" s="39">
        <f t="shared" si="2"/>
        <v>0</v>
      </c>
      <c r="H79" s="39">
        <f t="shared" si="3"/>
        <v>0</v>
      </c>
    </row>
    <row r="80" spans="1:9" s="16" customFormat="1" ht="36.75" customHeight="1">
      <c r="A80" s="78"/>
      <c r="B80" s="43" t="s">
        <v>86</v>
      </c>
      <c r="C80" s="78" t="s">
        <v>158</v>
      </c>
      <c r="D80" s="44">
        <v>535</v>
      </c>
      <c r="E80" s="44">
        <v>131.1</v>
      </c>
      <c r="F80" s="44">
        <v>0</v>
      </c>
      <c r="G80" s="39">
        <f t="shared" si="2"/>
        <v>0</v>
      </c>
      <c r="H80" s="39">
        <f t="shared" si="3"/>
        <v>0</v>
      </c>
      <c r="I80" s="105"/>
    </row>
    <row r="81" spans="1:8" ht="18.75">
      <c r="A81" s="75"/>
      <c r="B81" s="147" t="s">
        <v>56</v>
      </c>
      <c r="C81" s="41"/>
      <c r="D81" s="38">
        <f>D31+D42+D44+D47+D51++D71+D74+D77+D79</f>
        <v>5780.700000000001</v>
      </c>
      <c r="E81" s="38">
        <f>E31+E42+E44+E47+E51++E71+E74+E77+E79</f>
        <v>1299.1</v>
      </c>
      <c r="F81" s="38">
        <f>F31+F42+F44+F47+F51++F71+F74+F77+F79</f>
        <v>564</v>
      </c>
      <c r="G81" s="39">
        <f t="shared" si="2"/>
        <v>0.0975660387150345</v>
      </c>
      <c r="H81" s="39">
        <f t="shared" si="3"/>
        <v>0.434146716957894</v>
      </c>
    </row>
    <row r="82" spans="1:8" ht="15.75" customHeight="1">
      <c r="A82" s="82"/>
      <c r="B82" s="142" t="s">
        <v>71</v>
      </c>
      <c r="C82" s="74"/>
      <c r="D82" s="60">
        <f>D79</f>
        <v>535</v>
      </c>
      <c r="E82" s="60">
        <f>E79</f>
        <v>131.1</v>
      </c>
      <c r="F82" s="60">
        <f>F79</f>
        <v>0</v>
      </c>
      <c r="G82" s="39">
        <f t="shared" si="2"/>
        <v>0</v>
      </c>
      <c r="H82" s="39">
        <f t="shared" si="3"/>
        <v>0</v>
      </c>
    </row>
    <row r="83" spans="1:10" ht="18">
      <c r="A83" s="83"/>
      <c r="J83" s="37"/>
    </row>
    <row r="84" spans="1:6" ht="18">
      <c r="A84" s="83"/>
      <c r="B84" s="65" t="s">
        <v>286</v>
      </c>
      <c r="C84" s="84"/>
      <c r="F84" s="64">
        <v>2028.3</v>
      </c>
    </row>
    <row r="85" spans="1:3" ht="18">
      <c r="A85" s="83"/>
      <c r="B85" s="65"/>
      <c r="C85" s="84"/>
    </row>
    <row r="86" spans="1:3" ht="18" hidden="1">
      <c r="A86" s="83"/>
      <c r="B86" s="65" t="s">
        <v>72</v>
      </c>
      <c r="C86" s="84"/>
    </row>
    <row r="87" spans="1:3" ht="18" hidden="1">
      <c r="A87" s="83"/>
      <c r="B87" s="65" t="s">
        <v>73</v>
      </c>
      <c r="C87" s="84"/>
    </row>
    <row r="88" spans="1:3" ht="18" hidden="1">
      <c r="A88" s="83"/>
      <c r="B88" s="65"/>
      <c r="C88" s="84"/>
    </row>
    <row r="89" spans="1:3" ht="18" hidden="1">
      <c r="A89" s="83"/>
      <c r="B89" s="65" t="s">
        <v>74</v>
      </c>
      <c r="C89" s="84"/>
    </row>
    <row r="90" spans="1:3" ht="18" hidden="1">
      <c r="A90" s="83"/>
      <c r="B90" s="65" t="s">
        <v>75</v>
      </c>
      <c r="C90" s="84"/>
    </row>
    <row r="91" spans="1:3" ht="18" hidden="1">
      <c r="A91" s="83"/>
      <c r="B91" s="65"/>
      <c r="C91" s="84"/>
    </row>
    <row r="92" spans="1:3" ht="18" hidden="1">
      <c r="A92" s="83"/>
      <c r="B92" s="65" t="s">
        <v>76</v>
      </c>
      <c r="C92" s="84"/>
    </row>
    <row r="93" spans="1:3" ht="18" hidden="1">
      <c r="A93" s="83"/>
      <c r="B93" s="65" t="s">
        <v>77</v>
      </c>
      <c r="C93" s="84"/>
    </row>
    <row r="94" spans="1:3" ht="18" hidden="1">
      <c r="A94" s="83"/>
      <c r="B94" s="65"/>
      <c r="C94" s="84"/>
    </row>
    <row r="95" spans="1:3" ht="18" hidden="1">
      <c r="A95" s="83"/>
      <c r="B95" s="65" t="s">
        <v>78</v>
      </c>
      <c r="C95" s="84"/>
    </row>
    <row r="96" spans="1:3" ht="18" hidden="1">
      <c r="A96" s="83"/>
      <c r="B96" s="65" t="s">
        <v>79</v>
      </c>
      <c r="C96" s="84"/>
    </row>
    <row r="97" spans="1:3" ht="18" hidden="1">
      <c r="A97" s="83"/>
      <c r="B97" s="65"/>
      <c r="C97" s="84"/>
    </row>
    <row r="98" spans="1:3" ht="18" hidden="1">
      <c r="A98" s="83"/>
      <c r="B98" s="65"/>
      <c r="C98" s="84"/>
    </row>
    <row r="99" spans="1:8" ht="18">
      <c r="A99" s="83"/>
      <c r="B99" s="65" t="s">
        <v>80</v>
      </c>
      <c r="C99" s="84"/>
      <c r="F99" s="63">
        <f>F84+F26-F81</f>
        <v>1730.3000000000002</v>
      </c>
      <c r="H99" s="63"/>
    </row>
    <row r="100" ht="18">
      <c r="A100" s="83"/>
    </row>
    <row r="101" ht="18">
      <c r="A101" s="83"/>
    </row>
    <row r="102" spans="1:3" ht="18">
      <c r="A102" s="83"/>
      <c r="B102" s="65" t="s">
        <v>81</v>
      </c>
      <c r="C102" s="84"/>
    </row>
    <row r="103" spans="1:3" ht="18">
      <c r="A103" s="83"/>
      <c r="B103" s="65" t="s">
        <v>82</v>
      </c>
      <c r="C103" s="84"/>
    </row>
    <row r="104" spans="1:3" ht="18">
      <c r="A104" s="83"/>
      <c r="B104" s="65" t="s">
        <v>83</v>
      </c>
      <c r="C104" s="84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4"/>
  <sheetViews>
    <sheetView zoomScalePageLayoutView="0" workbookViewId="0" topLeftCell="A26">
      <selection activeCell="I45" sqref="I45"/>
    </sheetView>
  </sheetViews>
  <sheetFormatPr defaultColWidth="9.140625" defaultRowHeight="12.75"/>
  <cols>
    <col min="1" max="1" width="7.8515625" style="61" customWidth="1"/>
    <col min="2" max="2" width="38.140625" style="61" customWidth="1"/>
    <col min="3" max="3" width="12.7109375" style="83" hidden="1" customWidth="1"/>
    <col min="4" max="4" width="11.7109375" style="64" customWidth="1"/>
    <col min="5" max="5" width="12.7109375" style="64" customWidth="1"/>
    <col min="6" max="6" width="13.140625" style="64" customWidth="1"/>
    <col min="7" max="7" width="12.57421875" style="64" customWidth="1"/>
    <col min="8" max="8" width="11.140625" style="64" customWidth="1"/>
    <col min="9" max="9" width="9.140625" style="85" customWidth="1"/>
    <col min="10" max="16384" width="9.140625" style="1" customWidth="1"/>
  </cols>
  <sheetData>
    <row r="1" spans="1:9" s="5" customFormat="1" ht="52.5" customHeight="1">
      <c r="A1" s="166" t="s">
        <v>481</v>
      </c>
      <c r="B1" s="166"/>
      <c r="C1" s="166"/>
      <c r="D1" s="166"/>
      <c r="E1" s="166"/>
      <c r="F1" s="166"/>
      <c r="G1" s="166"/>
      <c r="H1" s="166"/>
      <c r="I1" s="108"/>
    </row>
    <row r="2" spans="1:8" ht="12.75" customHeight="1">
      <c r="A2" s="143"/>
      <c r="B2" s="151" t="s">
        <v>2</v>
      </c>
      <c r="C2" s="180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</row>
    <row r="3" spans="1:8" ht="51" customHeight="1">
      <c r="A3" s="143"/>
      <c r="B3" s="152"/>
      <c r="C3" s="181"/>
      <c r="D3" s="165"/>
      <c r="E3" s="152"/>
      <c r="F3" s="165"/>
      <c r="G3" s="152"/>
      <c r="H3" s="152"/>
    </row>
    <row r="4" spans="1:8" ht="18.75">
      <c r="A4" s="143"/>
      <c r="B4" s="147" t="s">
        <v>70</v>
      </c>
      <c r="C4" s="73"/>
      <c r="D4" s="38">
        <f>D5+D6+D7+D8+D9+D10+D11+D12+D13+D14+D15+D16+D18+D19+D20+D21+D22+D17</f>
        <v>3770</v>
      </c>
      <c r="E4" s="38">
        <f>E5+E6+E7+E8+E9+E10+E11+E12+E13+E14+E15+E16+E18+E19+E20+E21+E17</f>
        <v>564</v>
      </c>
      <c r="F4" s="38">
        <f>F5+F6+F7+F8+F9+F10+F11+F12+F13+F14+F15+F16+F18+F19+F20+F21+F17+F22</f>
        <v>407</v>
      </c>
      <c r="G4" s="39">
        <f aca="true" t="shared" si="0" ref="G4:G30">F4/D4</f>
        <v>0.10795755968169761</v>
      </c>
      <c r="H4" s="39">
        <f aca="true" t="shared" si="1" ref="H4:H30">F4/E4</f>
        <v>0.7216312056737588</v>
      </c>
    </row>
    <row r="5" spans="1:8" ht="25.5" customHeight="1">
      <c r="A5" s="143"/>
      <c r="B5" s="59" t="s">
        <v>339</v>
      </c>
      <c r="C5" s="74"/>
      <c r="D5" s="40">
        <v>170</v>
      </c>
      <c r="E5" s="40">
        <v>5</v>
      </c>
      <c r="F5" s="40">
        <v>17.5</v>
      </c>
      <c r="G5" s="39">
        <f t="shared" si="0"/>
        <v>0.10294117647058823</v>
      </c>
      <c r="H5" s="39">
        <f t="shared" si="1"/>
        <v>3.5</v>
      </c>
    </row>
    <row r="6" spans="1:8" ht="21" customHeight="1" hidden="1">
      <c r="A6" s="143"/>
      <c r="B6" s="59" t="s">
        <v>186</v>
      </c>
      <c r="C6" s="7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43"/>
      <c r="B7" s="59" t="s">
        <v>6</v>
      </c>
      <c r="C7" s="74"/>
      <c r="D7" s="40">
        <v>449</v>
      </c>
      <c r="E7" s="40">
        <v>200</v>
      </c>
      <c r="F7" s="40">
        <v>204.6</v>
      </c>
      <c r="G7" s="39">
        <f t="shared" si="0"/>
        <v>0.45567928730512247</v>
      </c>
      <c r="H7" s="39">
        <f t="shared" si="1"/>
        <v>1.023</v>
      </c>
    </row>
    <row r="8" spans="1:8" ht="18.75">
      <c r="A8" s="143"/>
      <c r="B8" s="59" t="s">
        <v>350</v>
      </c>
      <c r="C8" s="74"/>
      <c r="D8" s="40">
        <v>161</v>
      </c>
      <c r="E8" s="40">
        <v>5</v>
      </c>
      <c r="F8" s="40">
        <v>15.9</v>
      </c>
      <c r="G8" s="39">
        <f t="shared" si="0"/>
        <v>0.09875776397515529</v>
      </c>
      <c r="H8" s="39">
        <f t="shared" si="1"/>
        <v>3.18</v>
      </c>
    </row>
    <row r="9" spans="1:8" ht="18.75">
      <c r="A9" s="143"/>
      <c r="B9" s="59" t="s">
        <v>8</v>
      </c>
      <c r="C9" s="74"/>
      <c r="D9" s="40">
        <v>2970</v>
      </c>
      <c r="E9" s="40">
        <v>350</v>
      </c>
      <c r="F9" s="40">
        <v>156.1</v>
      </c>
      <c r="G9" s="39">
        <f t="shared" si="0"/>
        <v>0.052558922558922555</v>
      </c>
      <c r="H9" s="39">
        <f t="shared" si="1"/>
        <v>0.446</v>
      </c>
    </row>
    <row r="10" spans="1:8" ht="18.75">
      <c r="A10" s="143"/>
      <c r="B10" s="59" t="s">
        <v>342</v>
      </c>
      <c r="C10" s="74"/>
      <c r="D10" s="40">
        <v>15</v>
      </c>
      <c r="E10" s="40">
        <v>3</v>
      </c>
      <c r="F10" s="40">
        <v>11.4</v>
      </c>
      <c r="G10" s="39">
        <f t="shared" si="0"/>
        <v>0.76</v>
      </c>
      <c r="H10" s="39">
        <f t="shared" si="1"/>
        <v>3.8000000000000003</v>
      </c>
    </row>
    <row r="11" spans="1:8" ht="31.5" hidden="1">
      <c r="A11" s="143"/>
      <c r="B11" s="59" t="s">
        <v>9</v>
      </c>
      <c r="C11" s="7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43"/>
      <c r="B12" s="59" t="s">
        <v>10</v>
      </c>
      <c r="C12" s="7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31.5" customHeight="1" hidden="1">
      <c r="A13" s="143"/>
      <c r="B13" s="59" t="s">
        <v>353</v>
      </c>
      <c r="C13" s="7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6.5" customHeight="1" hidden="1">
      <c r="A14" s="143"/>
      <c r="B14" s="59" t="s">
        <v>13</v>
      </c>
      <c r="C14" s="7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43"/>
      <c r="B15" s="59" t="s">
        <v>14</v>
      </c>
      <c r="C15" s="7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20.25" customHeight="1" hidden="1">
      <c r="A16" s="143"/>
      <c r="B16" s="59" t="s">
        <v>15</v>
      </c>
      <c r="C16" s="7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4.5" customHeight="1">
      <c r="A17" s="143"/>
      <c r="B17" s="142" t="s">
        <v>332</v>
      </c>
      <c r="C17" s="74"/>
      <c r="D17" s="40">
        <v>5</v>
      </c>
      <c r="E17" s="40">
        <v>1</v>
      </c>
      <c r="F17" s="40">
        <v>0</v>
      </c>
      <c r="G17" s="39">
        <f t="shared" si="0"/>
        <v>0</v>
      </c>
      <c r="H17" s="39">
        <f t="shared" si="1"/>
        <v>0</v>
      </c>
    </row>
    <row r="18" spans="1:8" ht="31.5">
      <c r="A18" s="143"/>
      <c r="B18" s="59" t="s">
        <v>360</v>
      </c>
      <c r="C18" s="74"/>
      <c r="D18" s="40">
        <v>0</v>
      </c>
      <c r="E18" s="40">
        <v>0</v>
      </c>
      <c r="F18" s="40">
        <v>1.5</v>
      </c>
      <c r="G18" s="39">
        <v>0</v>
      </c>
      <c r="H18" s="39">
        <v>0</v>
      </c>
    </row>
    <row r="19" spans="1:8" ht="31.5" hidden="1">
      <c r="A19" s="143"/>
      <c r="B19" s="142" t="s">
        <v>200</v>
      </c>
      <c r="C19" s="7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 hidden="1">
      <c r="A20" s="143"/>
      <c r="B20" s="142" t="s">
        <v>101</v>
      </c>
      <c r="C20" s="74"/>
      <c r="D20" s="40">
        <v>0</v>
      </c>
      <c r="E20" s="40">
        <v>0</v>
      </c>
      <c r="F20" s="40">
        <v>0</v>
      </c>
      <c r="G20" s="39" t="e">
        <f t="shared" si="0"/>
        <v>#DIV/0!</v>
      </c>
      <c r="H20" s="39" t="e">
        <f t="shared" si="1"/>
        <v>#DIV/0!</v>
      </c>
    </row>
    <row r="21" spans="1:8" ht="18.75" hidden="1">
      <c r="A21" s="143"/>
      <c r="B21" s="142" t="s">
        <v>18</v>
      </c>
      <c r="C21" s="74"/>
      <c r="D21" s="40">
        <v>0</v>
      </c>
      <c r="E21" s="40">
        <v>0</v>
      </c>
      <c r="F21" s="40">
        <v>0</v>
      </c>
      <c r="G21" s="39" t="e">
        <f t="shared" si="0"/>
        <v>#DIV/0!</v>
      </c>
      <c r="H21" s="39" t="e">
        <f t="shared" si="1"/>
        <v>#DIV/0!</v>
      </c>
    </row>
    <row r="22" spans="1:8" ht="31.5" hidden="1">
      <c r="A22" s="143"/>
      <c r="B22" s="142" t="s">
        <v>348</v>
      </c>
      <c r="C22" s="74"/>
      <c r="D22" s="40">
        <v>0</v>
      </c>
      <c r="E22" s="40">
        <v>0</v>
      </c>
      <c r="F22" s="40">
        <v>0</v>
      </c>
      <c r="G22" s="39" t="e">
        <f t="shared" si="0"/>
        <v>#DIV/0!</v>
      </c>
      <c r="H22" s="39" t="e">
        <f t="shared" si="1"/>
        <v>#DIV/0!</v>
      </c>
    </row>
    <row r="23" spans="1:8" ht="31.5">
      <c r="A23" s="143"/>
      <c r="B23" s="147" t="s">
        <v>19</v>
      </c>
      <c r="C23" s="75"/>
      <c r="D23" s="40">
        <f>D24+D25+D26+D27+D28</f>
        <v>451</v>
      </c>
      <c r="E23" s="40">
        <f>E24+E25+E26+E27+E28</f>
        <v>87.8</v>
      </c>
      <c r="F23" s="40">
        <f>F24+F25+F26+F27+F28</f>
        <v>38.3</v>
      </c>
      <c r="G23" s="39">
        <f t="shared" si="0"/>
        <v>0.08492239467849223</v>
      </c>
      <c r="H23" s="39">
        <f t="shared" si="1"/>
        <v>0.43621867881548976</v>
      </c>
    </row>
    <row r="24" spans="1:8" ht="18.75">
      <c r="A24" s="143"/>
      <c r="B24" s="142" t="s">
        <v>20</v>
      </c>
      <c r="C24" s="74"/>
      <c r="D24" s="40">
        <v>110.7</v>
      </c>
      <c r="E24" s="40">
        <v>27.7</v>
      </c>
      <c r="F24" s="40">
        <v>17.6</v>
      </c>
      <c r="G24" s="39">
        <f t="shared" si="0"/>
        <v>0.15898825654923215</v>
      </c>
      <c r="H24" s="39">
        <f t="shared" si="1"/>
        <v>0.6353790613718412</v>
      </c>
    </row>
    <row r="25" spans="1:8" ht="18.75">
      <c r="A25" s="143"/>
      <c r="B25" s="142" t="s">
        <v>87</v>
      </c>
      <c r="C25" s="74"/>
      <c r="D25" s="40">
        <v>82.9</v>
      </c>
      <c r="E25" s="40">
        <v>20.7</v>
      </c>
      <c r="F25" s="40">
        <v>20.7</v>
      </c>
      <c r="G25" s="39">
        <f t="shared" si="0"/>
        <v>0.2496984318455971</v>
      </c>
      <c r="H25" s="39">
        <f t="shared" si="1"/>
        <v>1</v>
      </c>
    </row>
    <row r="26" spans="1:8" ht="87" customHeight="1">
      <c r="A26" s="143"/>
      <c r="B26" s="142" t="s">
        <v>477</v>
      </c>
      <c r="C26" s="74"/>
      <c r="D26" s="40">
        <v>157.4</v>
      </c>
      <c r="E26" s="40">
        <v>39.4</v>
      </c>
      <c r="F26" s="40">
        <v>0</v>
      </c>
      <c r="G26" s="39">
        <f t="shared" si="0"/>
        <v>0</v>
      </c>
      <c r="H26" s="39">
        <f t="shared" si="1"/>
        <v>0</v>
      </c>
    </row>
    <row r="27" spans="1:8" ht="48" customHeight="1">
      <c r="A27" s="143"/>
      <c r="B27" s="142" t="s">
        <v>522</v>
      </c>
      <c r="C27" s="74"/>
      <c r="D27" s="40">
        <v>85</v>
      </c>
      <c r="E27" s="40">
        <v>0</v>
      </c>
      <c r="F27" s="40">
        <v>0</v>
      </c>
      <c r="G27" s="39">
        <f t="shared" si="0"/>
        <v>0</v>
      </c>
      <c r="H27" s="39">
        <v>0</v>
      </c>
    </row>
    <row r="28" spans="1:8" ht="37.5" customHeight="1">
      <c r="A28" s="143"/>
      <c r="B28" s="142" t="s">
        <v>523</v>
      </c>
      <c r="C28" s="74"/>
      <c r="D28" s="40">
        <v>15</v>
      </c>
      <c r="E28" s="40">
        <v>0</v>
      </c>
      <c r="F28" s="40">
        <v>0</v>
      </c>
      <c r="G28" s="39">
        <f t="shared" si="0"/>
        <v>0</v>
      </c>
      <c r="H28" s="39">
        <v>0</v>
      </c>
    </row>
    <row r="29" spans="1:8" ht="18.75">
      <c r="A29" s="143"/>
      <c r="B29" s="147" t="s">
        <v>23</v>
      </c>
      <c r="C29" s="77"/>
      <c r="D29" s="40">
        <f>D4+D23</f>
        <v>4221</v>
      </c>
      <c r="E29" s="40">
        <f>E4+E23</f>
        <v>651.8</v>
      </c>
      <c r="F29" s="40">
        <f>F4+F23</f>
        <v>445.3</v>
      </c>
      <c r="G29" s="39">
        <f t="shared" si="0"/>
        <v>0.10549632788438759</v>
      </c>
      <c r="H29" s="39">
        <f t="shared" si="1"/>
        <v>0.6831850260816202</v>
      </c>
    </row>
    <row r="30" spans="1:8" ht="18.75" hidden="1">
      <c r="A30" s="143"/>
      <c r="B30" s="142" t="s">
        <v>93</v>
      </c>
      <c r="C30" s="74"/>
      <c r="D30" s="40">
        <f>D4</f>
        <v>3770</v>
      </c>
      <c r="E30" s="40">
        <f>E4</f>
        <v>564</v>
      </c>
      <c r="F30" s="40">
        <f>F4</f>
        <v>407</v>
      </c>
      <c r="G30" s="39">
        <f t="shared" si="0"/>
        <v>0.10795755968169761</v>
      </c>
      <c r="H30" s="39">
        <f t="shared" si="1"/>
        <v>0.7216312056737588</v>
      </c>
    </row>
    <row r="31" spans="1:8" ht="12.75">
      <c r="A31" s="159"/>
      <c r="B31" s="172"/>
      <c r="C31" s="172"/>
      <c r="D31" s="172"/>
      <c r="E31" s="172"/>
      <c r="F31" s="172"/>
      <c r="G31" s="172"/>
      <c r="H31" s="173"/>
    </row>
    <row r="32" spans="1:8" ht="15" customHeight="1">
      <c r="A32" s="182" t="s">
        <v>134</v>
      </c>
      <c r="B32" s="183" t="s">
        <v>24</v>
      </c>
      <c r="C32" s="180" t="s">
        <v>157</v>
      </c>
      <c r="D32" s="156" t="s">
        <v>3</v>
      </c>
      <c r="E32" s="153" t="s">
        <v>359</v>
      </c>
      <c r="F32" s="156" t="s">
        <v>4</v>
      </c>
      <c r="G32" s="153" t="s">
        <v>273</v>
      </c>
      <c r="H32" s="153" t="s">
        <v>361</v>
      </c>
    </row>
    <row r="33" spans="1:8" ht="46.5" customHeight="1">
      <c r="A33" s="182"/>
      <c r="B33" s="183"/>
      <c r="C33" s="181"/>
      <c r="D33" s="156"/>
      <c r="E33" s="154"/>
      <c r="F33" s="156"/>
      <c r="G33" s="154"/>
      <c r="H33" s="154"/>
    </row>
    <row r="34" spans="1:8" ht="39.75" customHeight="1">
      <c r="A34" s="41" t="s">
        <v>57</v>
      </c>
      <c r="B34" s="147" t="s">
        <v>25</v>
      </c>
      <c r="C34" s="75"/>
      <c r="D34" s="38">
        <f>D35+D38+D39+D36</f>
        <v>3204.4</v>
      </c>
      <c r="E34" s="38">
        <f>E35+E38+E39+E36</f>
        <v>715</v>
      </c>
      <c r="F34" s="38">
        <f>F35+F38+F39+F36</f>
        <v>395</v>
      </c>
      <c r="G34" s="39">
        <f>F34/D34</f>
        <v>0.12326800649107476</v>
      </c>
      <c r="H34" s="39">
        <f>F34/E34</f>
        <v>0.5524475524475524</v>
      </c>
    </row>
    <row r="35" spans="1:8" ht="102.75" customHeight="1">
      <c r="A35" s="146" t="s">
        <v>60</v>
      </c>
      <c r="B35" s="142" t="s">
        <v>137</v>
      </c>
      <c r="C35" s="74" t="s">
        <v>60</v>
      </c>
      <c r="D35" s="40">
        <v>3169.4</v>
      </c>
      <c r="E35" s="40">
        <v>712.4</v>
      </c>
      <c r="F35" s="40">
        <v>393.4</v>
      </c>
      <c r="G35" s="39">
        <f aca="true" t="shared" si="2" ref="G35:G81">F35/D35</f>
        <v>0.12412443995708966</v>
      </c>
      <c r="H35" s="39">
        <f aca="true" t="shared" si="3" ref="H35:H81">F35/E35</f>
        <v>0.5522178551375632</v>
      </c>
    </row>
    <row r="36" spans="1:8" ht="32.25" customHeight="1" hidden="1">
      <c r="A36" s="146" t="s">
        <v>161</v>
      </c>
      <c r="B36" s="142" t="s">
        <v>272</v>
      </c>
      <c r="C36" s="74" t="s">
        <v>161</v>
      </c>
      <c r="D36" s="40">
        <f>D37</f>
        <v>0</v>
      </c>
      <c r="E36" s="40">
        <f>E37</f>
        <v>0</v>
      </c>
      <c r="F36" s="40">
        <f>F37</f>
        <v>0</v>
      </c>
      <c r="G36" s="39" t="e">
        <f t="shared" si="2"/>
        <v>#DIV/0!</v>
      </c>
      <c r="H36" s="39" t="e">
        <f t="shared" si="3"/>
        <v>#DIV/0!</v>
      </c>
    </row>
    <row r="37" spans="1:8" ht="53.25" customHeight="1" hidden="1">
      <c r="A37" s="146"/>
      <c r="B37" s="142" t="s">
        <v>301</v>
      </c>
      <c r="C37" s="74" t="s">
        <v>300</v>
      </c>
      <c r="D37" s="40">
        <v>0</v>
      </c>
      <c r="E37" s="40">
        <v>0</v>
      </c>
      <c r="F37" s="40">
        <v>0</v>
      </c>
      <c r="G37" s="39" t="e">
        <f t="shared" si="2"/>
        <v>#DIV/0!</v>
      </c>
      <c r="H37" s="39" t="e">
        <f t="shared" si="3"/>
        <v>#DIV/0!</v>
      </c>
    </row>
    <row r="38" spans="1:8" ht="29.25" customHeight="1">
      <c r="A38" s="146" t="s">
        <v>62</v>
      </c>
      <c r="B38" s="142" t="s">
        <v>27</v>
      </c>
      <c r="C38" s="74" t="s">
        <v>62</v>
      </c>
      <c r="D38" s="40">
        <v>30</v>
      </c>
      <c r="E38" s="40">
        <v>0</v>
      </c>
      <c r="F38" s="40">
        <v>0</v>
      </c>
      <c r="G38" s="39">
        <f t="shared" si="2"/>
        <v>0</v>
      </c>
      <c r="H38" s="39">
        <v>0</v>
      </c>
    </row>
    <row r="39" spans="1:8" ht="32.25" customHeight="1">
      <c r="A39" s="146" t="s">
        <v>111</v>
      </c>
      <c r="B39" s="142" t="s">
        <v>108</v>
      </c>
      <c r="C39" s="74"/>
      <c r="D39" s="40">
        <f>D40+D41+D42+D43</f>
        <v>5</v>
      </c>
      <c r="E39" s="40">
        <f>E40+E41+E42+E43</f>
        <v>2.6</v>
      </c>
      <c r="F39" s="40">
        <f>F40+F41+F42+F43</f>
        <v>1.6</v>
      </c>
      <c r="G39" s="39">
        <f t="shared" si="2"/>
        <v>0.32</v>
      </c>
      <c r="H39" s="39">
        <f t="shared" si="3"/>
        <v>0.6153846153846154</v>
      </c>
    </row>
    <row r="40" spans="1:9" s="16" customFormat="1" ht="31.5">
      <c r="A40" s="42"/>
      <c r="B40" s="43" t="s">
        <v>97</v>
      </c>
      <c r="C40" s="78" t="s">
        <v>202</v>
      </c>
      <c r="D40" s="44">
        <v>5</v>
      </c>
      <c r="E40" s="44">
        <v>2.6</v>
      </c>
      <c r="F40" s="44">
        <v>1.6</v>
      </c>
      <c r="G40" s="39">
        <f t="shared" si="2"/>
        <v>0.32</v>
      </c>
      <c r="H40" s="39">
        <f t="shared" si="3"/>
        <v>0.6153846153846154</v>
      </c>
      <c r="I40" s="105"/>
    </row>
    <row r="41" spans="1:9" s="16" customFormat="1" ht="47.25" hidden="1">
      <c r="A41" s="42"/>
      <c r="B41" s="43" t="s">
        <v>164</v>
      </c>
      <c r="C41" s="78" t="s">
        <v>212</v>
      </c>
      <c r="D41" s="44">
        <v>0</v>
      </c>
      <c r="E41" s="44">
        <v>0</v>
      </c>
      <c r="F41" s="44">
        <v>0</v>
      </c>
      <c r="G41" s="39" t="e">
        <f t="shared" si="2"/>
        <v>#DIV/0!</v>
      </c>
      <c r="H41" s="39" t="e">
        <f t="shared" si="3"/>
        <v>#DIV/0!</v>
      </c>
      <c r="I41" s="105"/>
    </row>
    <row r="42" spans="1:9" s="16" customFormat="1" ht="47.25" hidden="1">
      <c r="A42" s="42"/>
      <c r="B42" s="43" t="s">
        <v>265</v>
      </c>
      <c r="C42" s="78" t="s">
        <v>264</v>
      </c>
      <c r="D42" s="44">
        <v>0</v>
      </c>
      <c r="E42" s="44"/>
      <c r="F42" s="44">
        <v>0</v>
      </c>
      <c r="G42" s="39" t="e">
        <f t="shared" si="2"/>
        <v>#DIV/0!</v>
      </c>
      <c r="H42" s="39" t="e">
        <f t="shared" si="3"/>
        <v>#DIV/0!</v>
      </c>
      <c r="I42" s="105"/>
    </row>
    <row r="43" spans="1:9" s="16" customFormat="1" ht="31.5" hidden="1">
      <c r="A43" s="42"/>
      <c r="B43" s="43" t="s">
        <v>287</v>
      </c>
      <c r="C43" s="78" t="s">
        <v>240</v>
      </c>
      <c r="D43" s="44">
        <v>0</v>
      </c>
      <c r="E43" s="44">
        <v>0</v>
      </c>
      <c r="F43" s="44">
        <v>0</v>
      </c>
      <c r="G43" s="39" t="e">
        <f t="shared" si="2"/>
        <v>#DIV/0!</v>
      </c>
      <c r="H43" s="39" t="e">
        <f t="shared" si="3"/>
        <v>#DIV/0!</v>
      </c>
      <c r="I43" s="105"/>
    </row>
    <row r="44" spans="1:8" ht="17.25" customHeight="1">
      <c r="A44" s="41" t="s">
        <v>94</v>
      </c>
      <c r="B44" s="147" t="s">
        <v>89</v>
      </c>
      <c r="C44" s="75"/>
      <c r="D44" s="38">
        <f>D45</f>
        <v>82.9</v>
      </c>
      <c r="E44" s="38">
        <f>E45</f>
        <v>20.7</v>
      </c>
      <c r="F44" s="38">
        <f>F45</f>
        <v>20.7</v>
      </c>
      <c r="G44" s="39">
        <f t="shared" si="2"/>
        <v>0.2496984318455971</v>
      </c>
      <c r="H44" s="39">
        <f t="shared" si="3"/>
        <v>1</v>
      </c>
    </row>
    <row r="45" spans="1:8" ht="47.25">
      <c r="A45" s="146" t="s">
        <v>95</v>
      </c>
      <c r="B45" s="142" t="s">
        <v>141</v>
      </c>
      <c r="C45" s="74" t="s">
        <v>507</v>
      </c>
      <c r="D45" s="40">
        <v>82.9</v>
      </c>
      <c r="E45" s="40">
        <v>20.7</v>
      </c>
      <c r="F45" s="40">
        <v>20.7</v>
      </c>
      <c r="G45" s="39">
        <f t="shared" si="2"/>
        <v>0.2496984318455971</v>
      </c>
      <c r="H45" s="39">
        <f t="shared" si="3"/>
        <v>1</v>
      </c>
    </row>
    <row r="46" spans="1:9" ht="31.5" hidden="1">
      <c r="A46" s="41" t="s">
        <v>63</v>
      </c>
      <c r="B46" s="147" t="s">
        <v>30</v>
      </c>
      <c r="C46" s="75"/>
      <c r="D46" s="38">
        <f>D47</f>
        <v>0</v>
      </c>
      <c r="E46" s="38">
        <f>E47</f>
        <v>0</v>
      </c>
      <c r="F46" s="38">
        <f>F47</f>
        <v>0</v>
      </c>
      <c r="G46" s="39" t="e">
        <f t="shared" si="2"/>
        <v>#DIV/0!</v>
      </c>
      <c r="H46" s="39" t="e">
        <f t="shared" si="3"/>
        <v>#DIV/0!</v>
      </c>
      <c r="I46" s="106"/>
    </row>
    <row r="47" spans="1:8" ht="31.5" hidden="1">
      <c r="A47" s="146" t="s">
        <v>96</v>
      </c>
      <c r="B47" s="142" t="s">
        <v>91</v>
      </c>
      <c r="C47" s="74"/>
      <c r="D47" s="40">
        <f>D48</f>
        <v>0</v>
      </c>
      <c r="E47" s="40">
        <f>E48</f>
        <v>0</v>
      </c>
      <c r="F47" s="40">
        <v>0</v>
      </c>
      <c r="G47" s="39" t="e">
        <f t="shared" si="2"/>
        <v>#DIV/0!</v>
      </c>
      <c r="H47" s="39" t="e">
        <f t="shared" si="3"/>
        <v>#DIV/0!</v>
      </c>
    </row>
    <row r="48" spans="1:9" s="16" customFormat="1" ht="54.75" customHeight="1" hidden="1">
      <c r="A48" s="42"/>
      <c r="B48" s="43" t="s">
        <v>176</v>
      </c>
      <c r="C48" s="78" t="s">
        <v>175</v>
      </c>
      <c r="D48" s="44">
        <v>0</v>
      </c>
      <c r="E48" s="44">
        <v>0</v>
      </c>
      <c r="F48" s="44">
        <v>0</v>
      </c>
      <c r="G48" s="39" t="e">
        <f t="shared" si="2"/>
        <v>#DIV/0!</v>
      </c>
      <c r="H48" s="39" t="e">
        <f t="shared" si="3"/>
        <v>#DIV/0!</v>
      </c>
      <c r="I48" s="105"/>
    </row>
    <row r="49" spans="1:9" s="16" customFormat="1" ht="21.75" customHeight="1">
      <c r="A49" s="41" t="s">
        <v>64</v>
      </c>
      <c r="B49" s="147" t="s">
        <v>31</v>
      </c>
      <c r="C49" s="75"/>
      <c r="D49" s="38">
        <f>D50</f>
        <v>43</v>
      </c>
      <c r="E49" s="38">
        <f>E50</f>
        <v>7</v>
      </c>
      <c r="F49" s="38">
        <f>F50</f>
        <v>0</v>
      </c>
      <c r="G49" s="39">
        <f t="shared" si="2"/>
        <v>0</v>
      </c>
      <c r="H49" s="39">
        <f t="shared" si="3"/>
        <v>0</v>
      </c>
      <c r="I49" s="105"/>
    </row>
    <row r="50" spans="1:9" s="16" customFormat="1" ht="33" customHeight="1">
      <c r="A50" s="144" t="s">
        <v>65</v>
      </c>
      <c r="B50" s="59" t="s">
        <v>106</v>
      </c>
      <c r="C50" s="74"/>
      <c r="D50" s="40">
        <f>D51+D52</f>
        <v>43</v>
      </c>
      <c r="E50" s="40">
        <f>E51+E52</f>
        <v>7</v>
      </c>
      <c r="F50" s="40">
        <f>F51+F52</f>
        <v>0</v>
      </c>
      <c r="G50" s="39">
        <f t="shared" si="2"/>
        <v>0</v>
      </c>
      <c r="H50" s="39">
        <f t="shared" si="3"/>
        <v>0</v>
      </c>
      <c r="I50" s="105"/>
    </row>
    <row r="51" spans="1:9" s="16" customFormat="1" ht="32.25" customHeight="1">
      <c r="A51" s="42"/>
      <c r="B51" s="56" t="s">
        <v>106</v>
      </c>
      <c r="C51" s="78" t="s">
        <v>216</v>
      </c>
      <c r="D51" s="44">
        <v>40</v>
      </c>
      <c r="E51" s="44">
        <v>7</v>
      </c>
      <c r="F51" s="44">
        <v>0</v>
      </c>
      <c r="G51" s="39">
        <f t="shared" si="2"/>
        <v>0</v>
      </c>
      <c r="H51" s="39">
        <f t="shared" si="3"/>
        <v>0</v>
      </c>
      <c r="I51" s="105"/>
    </row>
    <row r="52" spans="1:9" s="16" customFormat="1" ht="101.25" customHeight="1">
      <c r="A52" s="42"/>
      <c r="B52" s="56" t="s">
        <v>434</v>
      </c>
      <c r="C52" s="78" t="s">
        <v>433</v>
      </c>
      <c r="D52" s="44">
        <v>3</v>
      </c>
      <c r="E52" s="44">
        <v>0</v>
      </c>
      <c r="F52" s="44">
        <v>0</v>
      </c>
      <c r="G52" s="39">
        <f t="shared" si="2"/>
        <v>0</v>
      </c>
      <c r="H52" s="39">
        <v>0</v>
      </c>
      <c r="I52" s="105"/>
    </row>
    <row r="53" spans="1:8" ht="31.5">
      <c r="A53" s="41" t="s">
        <v>66</v>
      </c>
      <c r="B53" s="147" t="s">
        <v>32</v>
      </c>
      <c r="C53" s="75"/>
      <c r="D53" s="38">
        <f>D54</f>
        <v>928.2</v>
      </c>
      <c r="E53" s="38">
        <f>E54</f>
        <v>253</v>
      </c>
      <c r="F53" s="38">
        <f>F54</f>
        <v>138.5</v>
      </c>
      <c r="G53" s="39">
        <f t="shared" si="2"/>
        <v>0.14921353156647274</v>
      </c>
      <c r="H53" s="39">
        <f t="shared" si="3"/>
        <v>0.5474308300395256</v>
      </c>
    </row>
    <row r="54" spans="1:8" ht="18.75">
      <c r="A54" s="146" t="s">
        <v>35</v>
      </c>
      <c r="B54" s="142" t="s">
        <v>36</v>
      </c>
      <c r="C54" s="74"/>
      <c r="D54" s="40">
        <f>D55+D68</f>
        <v>928.2</v>
      </c>
      <c r="E54" s="40">
        <f>E55+E68</f>
        <v>253</v>
      </c>
      <c r="F54" s="40">
        <f>F55+F68</f>
        <v>138.5</v>
      </c>
      <c r="G54" s="39">
        <f t="shared" si="2"/>
        <v>0.14921353156647274</v>
      </c>
      <c r="H54" s="39">
        <f t="shared" si="3"/>
        <v>0.5474308300395256</v>
      </c>
    </row>
    <row r="55" spans="1:9" s="16" customFormat="1" ht="67.5" customHeight="1">
      <c r="A55" s="42"/>
      <c r="B55" s="43" t="s">
        <v>405</v>
      </c>
      <c r="C55" s="78" t="s">
        <v>432</v>
      </c>
      <c r="D55" s="44">
        <f>D56+D57+D58+D59+D60+D61+D62+D63+D64+D65+D66+D67</f>
        <v>778.2</v>
      </c>
      <c r="E55" s="44">
        <f>E56+E57+E58+E59+E60+E61+E62+E63+E64+E65+E66+E67</f>
        <v>253</v>
      </c>
      <c r="F55" s="44">
        <f>F56+F57+F58+F59+F60+F61+F62+F63+F64+F65+F66+F67</f>
        <v>138.5</v>
      </c>
      <c r="G55" s="39">
        <f t="shared" si="2"/>
        <v>0.17797481367257773</v>
      </c>
      <c r="H55" s="39">
        <f t="shared" si="3"/>
        <v>0.5474308300395256</v>
      </c>
      <c r="I55" s="105"/>
    </row>
    <row r="56" spans="1:9" s="16" customFormat="1" ht="39" customHeight="1">
      <c r="A56" s="42"/>
      <c r="B56" s="43" t="s">
        <v>404</v>
      </c>
      <c r="C56" s="128" t="s">
        <v>403</v>
      </c>
      <c r="D56" s="44">
        <v>15</v>
      </c>
      <c r="E56" s="44">
        <v>0</v>
      </c>
      <c r="F56" s="44">
        <v>0</v>
      </c>
      <c r="G56" s="39">
        <f t="shared" si="2"/>
        <v>0</v>
      </c>
      <c r="H56" s="39">
        <v>0</v>
      </c>
      <c r="I56" s="105"/>
    </row>
    <row r="57" spans="1:9" s="16" customFormat="1" ht="38.25" customHeight="1">
      <c r="A57" s="42"/>
      <c r="B57" s="43" t="s">
        <v>409</v>
      </c>
      <c r="C57" s="128" t="s">
        <v>408</v>
      </c>
      <c r="D57" s="44">
        <v>20</v>
      </c>
      <c r="E57" s="44">
        <v>3.5</v>
      </c>
      <c r="F57" s="44">
        <v>0</v>
      </c>
      <c r="G57" s="39">
        <f t="shared" si="2"/>
        <v>0</v>
      </c>
      <c r="H57" s="39">
        <f t="shared" si="3"/>
        <v>0</v>
      </c>
      <c r="I57" s="105"/>
    </row>
    <row r="58" spans="1:9" s="16" customFormat="1" ht="35.25" customHeight="1">
      <c r="A58" s="42"/>
      <c r="B58" s="43" t="s">
        <v>411</v>
      </c>
      <c r="C58" s="128" t="s">
        <v>410</v>
      </c>
      <c r="D58" s="44">
        <v>50</v>
      </c>
      <c r="E58" s="44">
        <v>8.8</v>
      </c>
      <c r="F58" s="44">
        <v>0</v>
      </c>
      <c r="G58" s="39">
        <f t="shared" si="2"/>
        <v>0</v>
      </c>
      <c r="H58" s="39">
        <f t="shared" si="3"/>
        <v>0</v>
      </c>
      <c r="I58" s="105"/>
    </row>
    <row r="59" spans="1:9" s="16" customFormat="1" ht="38.25" customHeight="1">
      <c r="A59" s="42"/>
      <c r="B59" s="43" t="s">
        <v>436</v>
      </c>
      <c r="C59" s="128" t="s">
        <v>435</v>
      </c>
      <c r="D59" s="44">
        <v>20</v>
      </c>
      <c r="E59" s="44">
        <v>3.5</v>
      </c>
      <c r="F59" s="44">
        <v>0</v>
      </c>
      <c r="G59" s="39">
        <f t="shared" si="2"/>
        <v>0</v>
      </c>
      <c r="H59" s="39">
        <f t="shared" si="3"/>
        <v>0</v>
      </c>
      <c r="I59" s="105"/>
    </row>
    <row r="60" spans="1:9" s="16" customFormat="1" ht="29.25" customHeight="1">
      <c r="A60" s="42"/>
      <c r="B60" s="43" t="s">
        <v>453</v>
      </c>
      <c r="C60" s="128" t="s">
        <v>451</v>
      </c>
      <c r="D60" s="44">
        <v>25</v>
      </c>
      <c r="E60" s="44">
        <v>0</v>
      </c>
      <c r="F60" s="44">
        <v>0</v>
      </c>
      <c r="G60" s="39">
        <f t="shared" si="2"/>
        <v>0</v>
      </c>
      <c r="H60" s="39">
        <v>0</v>
      </c>
      <c r="I60" s="105"/>
    </row>
    <row r="61" spans="1:9" s="16" customFormat="1" ht="30" customHeight="1">
      <c r="A61" s="42"/>
      <c r="B61" s="43" t="s">
        <v>438</v>
      </c>
      <c r="C61" s="128" t="s">
        <v>437</v>
      </c>
      <c r="D61" s="44">
        <v>24.8</v>
      </c>
      <c r="E61" s="44">
        <v>4.3</v>
      </c>
      <c r="F61" s="44">
        <v>0</v>
      </c>
      <c r="G61" s="39">
        <f t="shared" si="2"/>
        <v>0</v>
      </c>
      <c r="H61" s="39">
        <f t="shared" si="3"/>
        <v>0</v>
      </c>
      <c r="I61" s="105"/>
    </row>
    <row r="62" spans="1:9" s="16" customFormat="1" ht="34.5" customHeight="1">
      <c r="A62" s="42"/>
      <c r="B62" s="43" t="s">
        <v>417</v>
      </c>
      <c r="C62" s="128" t="s">
        <v>416</v>
      </c>
      <c r="D62" s="44">
        <v>98.4</v>
      </c>
      <c r="E62" s="44">
        <v>68.9</v>
      </c>
      <c r="F62" s="44">
        <v>0</v>
      </c>
      <c r="G62" s="39">
        <f t="shared" si="2"/>
        <v>0</v>
      </c>
      <c r="H62" s="39">
        <f t="shared" si="3"/>
        <v>0</v>
      </c>
      <c r="I62" s="105"/>
    </row>
    <row r="63" spans="1:9" s="16" customFormat="1" ht="40.5" customHeight="1">
      <c r="A63" s="42"/>
      <c r="B63" s="43" t="s">
        <v>423</v>
      </c>
      <c r="C63" s="128" t="s">
        <v>422</v>
      </c>
      <c r="D63" s="44">
        <v>451.6</v>
      </c>
      <c r="E63" s="44">
        <v>159.1</v>
      </c>
      <c r="F63" s="44">
        <v>138.5</v>
      </c>
      <c r="G63" s="39">
        <f t="shared" si="2"/>
        <v>0.30668733392382636</v>
      </c>
      <c r="H63" s="39">
        <f t="shared" si="3"/>
        <v>0.8705216844751729</v>
      </c>
      <c r="I63" s="105"/>
    </row>
    <row r="64" spans="1:9" s="16" customFormat="1" ht="39" customHeight="1">
      <c r="A64" s="42"/>
      <c r="B64" s="43" t="s">
        <v>439</v>
      </c>
      <c r="C64" s="128" t="s">
        <v>440</v>
      </c>
      <c r="D64" s="44">
        <v>27</v>
      </c>
      <c r="E64" s="44">
        <v>0</v>
      </c>
      <c r="F64" s="44">
        <v>0</v>
      </c>
      <c r="G64" s="39">
        <f t="shared" si="2"/>
        <v>0</v>
      </c>
      <c r="H64" s="39">
        <v>0</v>
      </c>
      <c r="I64" s="105"/>
    </row>
    <row r="65" spans="1:9" s="16" customFormat="1" ht="38.25" customHeight="1">
      <c r="A65" s="42"/>
      <c r="B65" s="43" t="s">
        <v>441</v>
      </c>
      <c r="C65" s="128" t="s">
        <v>442</v>
      </c>
      <c r="D65" s="44">
        <v>20.9</v>
      </c>
      <c r="E65" s="44">
        <v>3.9</v>
      </c>
      <c r="F65" s="44">
        <v>0</v>
      </c>
      <c r="G65" s="39">
        <f t="shared" si="2"/>
        <v>0</v>
      </c>
      <c r="H65" s="39">
        <f t="shared" si="3"/>
        <v>0</v>
      </c>
      <c r="I65" s="105"/>
    </row>
    <row r="66" spans="1:9" s="16" customFormat="1" ht="63" customHeight="1">
      <c r="A66" s="42"/>
      <c r="B66" s="43" t="s">
        <v>444</v>
      </c>
      <c r="C66" s="128" t="s">
        <v>443</v>
      </c>
      <c r="D66" s="44">
        <v>5.5</v>
      </c>
      <c r="E66" s="44">
        <v>1</v>
      </c>
      <c r="F66" s="44">
        <v>0</v>
      </c>
      <c r="G66" s="39">
        <f t="shared" si="2"/>
        <v>0</v>
      </c>
      <c r="H66" s="39">
        <f t="shared" si="3"/>
        <v>0</v>
      </c>
      <c r="I66" s="105"/>
    </row>
    <row r="67" spans="1:9" s="16" customFormat="1" ht="50.25" customHeight="1">
      <c r="A67" s="42"/>
      <c r="B67" s="43" t="s">
        <v>454</v>
      </c>
      <c r="C67" s="128" t="s">
        <v>452</v>
      </c>
      <c r="D67" s="44">
        <v>20</v>
      </c>
      <c r="E67" s="44">
        <v>0</v>
      </c>
      <c r="F67" s="44">
        <v>0</v>
      </c>
      <c r="G67" s="39">
        <f t="shared" si="2"/>
        <v>0</v>
      </c>
      <c r="H67" s="39">
        <v>0</v>
      </c>
      <c r="I67" s="105"/>
    </row>
    <row r="68" spans="1:9" s="16" customFormat="1" ht="63.75" customHeight="1">
      <c r="A68" s="42"/>
      <c r="B68" s="142" t="s">
        <v>498</v>
      </c>
      <c r="C68" s="191">
        <v>958020000</v>
      </c>
      <c r="D68" s="40">
        <f>D69+D70+D71</f>
        <v>150</v>
      </c>
      <c r="E68" s="40">
        <f>E69+E70+E71</f>
        <v>0</v>
      </c>
      <c r="F68" s="40">
        <f>F69+F70+F71</f>
        <v>0</v>
      </c>
      <c r="G68" s="39">
        <f t="shared" si="2"/>
        <v>0</v>
      </c>
      <c r="H68" s="39">
        <v>0</v>
      </c>
      <c r="I68" s="105"/>
    </row>
    <row r="69" spans="1:9" s="16" customFormat="1" ht="147" customHeight="1">
      <c r="A69" s="42"/>
      <c r="B69" s="43" t="s">
        <v>494</v>
      </c>
      <c r="C69" s="192" t="s">
        <v>499</v>
      </c>
      <c r="D69" s="44">
        <v>50</v>
      </c>
      <c r="E69" s="44">
        <v>0</v>
      </c>
      <c r="F69" s="44">
        <v>0</v>
      </c>
      <c r="G69" s="39">
        <f t="shared" si="2"/>
        <v>0</v>
      </c>
      <c r="H69" s="39">
        <v>0</v>
      </c>
      <c r="I69" s="105"/>
    </row>
    <row r="70" spans="1:9" s="16" customFormat="1" ht="134.25" customHeight="1">
      <c r="A70" s="42"/>
      <c r="B70" s="43" t="s">
        <v>495</v>
      </c>
      <c r="C70" s="192" t="s">
        <v>500</v>
      </c>
      <c r="D70" s="44">
        <v>15</v>
      </c>
      <c r="E70" s="44">
        <v>0</v>
      </c>
      <c r="F70" s="44">
        <v>0</v>
      </c>
      <c r="G70" s="39">
        <f t="shared" si="2"/>
        <v>0</v>
      </c>
      <c r="H70" s="39">
        <v>0</v>
      </c>
      <c r="I70" s="105"/>
    </row>
    <row r="71" spans="1:9" s="16" customFormat="1" ht="134.25" customHeight="1">
      <c r="A71" s="42"/>
      <c r="B71" s="43" t="s">
        <v>502</v>
      </c>
      <c r="C71" s="192" t="s">
        <v>501</v>
      </c>
      <c r="D71" s="44">
        <v>85</v>
      </c>
      <c r="E71" s="44">
        <v>0</v>
      </c>
      <c r="F71" s="44">
        <v>0</v>
      </c>
      <c r="G71" s="39">
        <f t="shared" si="2"/>
        <v>0</v>
      </c>
      <c r="H71" s="39">
        <v>0</v>
      </c>
      <c r="I71" s="105"/>
    </row>
    <row r="72" spans="1:8" ht="29.25" customHeight="1" hidden="1">
      <c r="A72" s="58" t="s">
        <v>109</v>
      </c>
      <c r="B72" s="145" t="s">
        <v>107</v>
      </c>
      <c r="C72" s="81"/>
      <c r="D72" s="38">
        <f>D74</f>
        <v>0</v>
      </c>
      <c r="E72" s="38">
        <f>E74</f>
        <v>0</v>
      </c>
      <c r="F72" s="38">
        <f>F74</f>
        <v>0</v>
      </c>
      <c r="G72" s="39" t="e">
        <f t="shared" si="2"/>
        <v>#DIV/0!</v>
      </c>
      <c r="H72" s="39" t="e">
        <f t="shared" si="3"/>
        <v>#DIV/0!</v>
      </c>
    </row>
    <row r="73" spans="1:8" ht="38.25" customHeight="1" hidden="1">
      <c r="A73" s="144" t="s">
        <v>103</v>
      </c>
      <c r="B73" s="59" t="s">
        <v>110</v>
      </c>
      <c r="C73" s="79"/>
      <c r="D73" s="40">
        <f>D74</f>
        <v>0</v>
      </c>
      <c r="E73" s="40">
        <f>E74</f>
        <v>0</v>
      </c>
      <c r="F73" s="40">
        <f>F74</f>
        <v>0</v>
      </c>
      <c r="G73" s="39" t="e">
        <f t="shared" si="2"/>
        <v>#DIV/0!</v>
      </c>
      <c r="H73" s="39" t="e">
        <f t="shared" si="3"/>
        <v>#DIV/0!</v>
      </c>
    </row>
    <row r="74" spans="1:9" s="16" customFormat="1" ht="36.75" customHeight="1" hidden="1">
      <c r="A74" s="42"/>
      <c r="B74" s="43" t="s">
        <v>177</v>
      </c>
      <c r="C74" s="78" t="s">
        <v>204</v>
      </c>
      <c r="D74" s="44">
        <v>0</v>
      </c>
      <c r="E74" s="44">
        <v>0</v>
      </c>
      <c r="F74" s="44">
        <v>0</v>
      </c>
      <c r="G74" s="39" t="e">
        <f t="shared" si="2"/>
        <v>#DIV/0!</v>
      </c>
      <c r="H74" s="39" t="e">
        <f t="shared" si="3"/>
        <v>#DIV/0!</v>
      </c>
      <c r="I74" s="105"/>
    </row>
    <row r="75" spans="1:8" ht="17.25" customHeight="1" hidden="1">
      <c r="A75" s="41" t="s">
        <v>48</v>
      </c>
      <c r="B75" s="147" t="s">
        <v>49</v>
      </c>
      <c r="C75" s="75"/>
      <c r="D75" s="38">
        <f>D76</f>
        <v>0</v>
      </c>
      <c r="E75" s="38">
        <f>E76</f>
        <v>0</v>
      </c>
      <c r="F75" s="38">
        <f>F76</f>
        <v>0</v>
      </c>
      <c r="G75" s="39" t="e">
        <f t="shared" si="2"/>
        <v>#DIV/0!</v>
      </c>
      <c r="H75" s="39" t="e">
        <f t="shared" si="3"/>
        <v>#DIV/0!</v>
      </c>
    </row>
    <row r="76" spans="1:8" ht="18.75" hidden="1">
      <c r="A76" s="146" t="s">
        <v>50</v>
      </c>
      <c r="B76" s="142" t="s">
        <v>148</v>
      </c>
      <c r="C76" s="74" t="s">
        <v>205</v>
      </c>
      <c r="D76" s="40">
        <v>0</v>
      </c>
      <c r="E76" s="40">
        <v>0</v>
      </c>
      <c r="F76" s="40">
        <f>F77</f>
        <v>0</v>
      </c>
      <c r="G76" s="39" t="e">
        <f t="shared" si="2"/>
        <v>#DIV/0!</v>
      </c>
      <c r="H76" s="39" t="e">
        <f t="shared" si="3"/>
        <v>#DIV/0!</v>
      </c>
    </row>
    <row r="77" spans="1:9" s="16" customFormat="1" ht="27" customHeight="1" hidden="1">
      <c r="A77" s="42"/>
      <c r="B77" s="43" t="s">
        <v>173</v>
      </c>
      <c r="C77" s="78" t="s">
        <v>174</v>
      </c>
      <c r="D77" s="44">
        <v>0</v>
      </c>
      <c r="E77" s="44">
        <v>0</v>
      </c>
      <c r="F77" s="44">
        <v>0</v>
      </c>
      <c r="G77" s="39" t="e">
        <f t="shared" si="2"/>
        <v>#DIV/0!</v>
      </c>
      <c r="H77" s="39" t="e">
        <f t="shared" si="3"/>
        <v>#DIV/0!</v>
      </c>
      <c r="I77" s="105"/>
    </row>
    <row r="78" spans="1:8" ht="37.5" customHeight="1">
      <c r="A78" s="41"/>
      <c r="B78" s="147" t="s">
        <v>85</v>
      </c>
      <c r="C78" s="75"/>
      <c r="D78" s="40">
        <f>D79</f>
        <v>1235</v>
      </c>
      <c r="E78" s="40">
        <f>E79</f>
        <v>306.1</v>
      </c>
      <c r="F78" s="40">
        <f>F79</f>
        <v>0</v>
      </c>
      <c r="G78" s="39">
        <f t="shared" si="2"/>
        <v>0</v>
      </c>
      <c r="H78" s="39">
        <f t="shared" si="3"/>
        <v>0</v>
      </c>
    </row>
    <row r="79" spans="1:9" s="16" customFormat="1" ht="31.5">
      <c r="A79" s="42"/>
      <c r="B79" s="43" t="s">
        <v>86</v>
      </c>
      <c r="C79" s="78" t="s">
        <v>158</v>
      </c>
      <c r="D79" s="44">
        <v>1235</v>
      </c>
      <c r="E79" s="44">
        <v>306.1</v>
      </c>
      <c r="F79" s="44">
        <v>0</v>
      </c>
      <c r="G79" s="39">
        <f t="shared" si="2"/>
        <v>0</v>
      </c>
      <c r="H79" s="39">
        <f t="shared" si="3"/>
        <v>0</v>
      </c>
      <c r="I79" s="105"/>
    </row>
    <row r="80" spans="1:8" ht="24.75" customHeight="1">
      <c r="A80" s="146"/>
      <c r="B80" s="147" t="s">
        <v>56</v>
      </c>
      <c r="C80" s="41"/>
      <c r="D80" s="38">
        <f>D34+D44+D46+D49+D53+D72+D75+D78</f>
        <v>5493.5</v>
      </c>
      <c r="E80" s="38">
        <f>E34+E44+E46+E49+E53+E72+E75+E78</f>
        <v>1301.8000000000002</v>
      </c>
      <c r="F80" s="38">
        <f>F34+F44+F46+F49+F53+F72+F75+F78</f>
        <v>554.2</v>
      </c>
      <c r="G80" s="39">
        <f t="shared" si="2"/>
        <v>0.10088286156366616</v>
      </c>
      <c r="H80" s="39">
        <f t="shared" si="3"/>
        <v>0.4257182362882163</v>
      </c>
    </row>
    <row r="81" spans="1:8" ht="18.75">
      <c r="A81" s="86"/>
      <c r="B81" s="142" t="s">
        <v>71</v>
      </c>
      <c r="C81" s="74"/>
      <c r="D81" s="60">
        <f>D78</f>
        <v>1235</v>
      </c>
      <c r="E81" s="60">
        <f>E78</f>
        <v>306.1</v>
      </c>
      <c r="F81" s="60">
        <f>F78</f>
        <v>0</v>
      </c>
      <c r="G81" s="39">
        <f t="shared" si="2"/>
        <v>0</v>
      </c>
      <c r="H81" s="39">
        <f t="shared" si="3"/>
        <v>0</v>
      </c>
    </row>
    <row r="82" ht="18">
      <c r="A82" s="66"/>
    </row>
    <row r="83" ht="18">
      <c r="A83" s="62"/>
    </row>
    <row r="84" spans="1:6" ht="18">
      <c r="A84" s="62"/>
      <c r="B84" s="65" t="s">
        <v>286</v>
      </c>
      <c r="C84" s="84"/>
      <c r="F84" s="64">
        <v>1308.5</v>
      </c>
    </row>
    <row r="85" spans="1:3" ht="18">
      <c r="A85" s="62"/>
      <c r="B85" s="65"/>
      <c r="C85" s="84"/>
    </row>
    <row r="86" spans="1:6" ht="18" hidden="1">
      <c r="A86" s="62"/>
      <c r="B86" s="65" t="s">
        <v>72</v>
      </c>
      <c r="C86" s="84"/>
      <c r="F86" s="63"/>
    </row>
    <row r="87" spans="1:3" ht="18" hidden="1">
      <c r="A87" s="62"/>
      <c r="B87" s="65" t="s">
        <v>73</v>
      </c>
      <c r="C87" s="84"/>
    </row>
    <row r="88" spans="2:3" ht="18" hidden="1">
      <c r="B88" s="65"/>
      <c r="C88" s="84"/>
    </row>
    <row r="89" spans="2:3" ht="18" hidden="1">
      <c r="B89" s="65" t="s">
        <v>74</v>
      </c>
      <c r="C89" s="84"/>
    </row>
    <row r="90" spans="2:3" ht="18" hidden="1">
      <c r="B90" s="65" t="s">
        <v>75</v>
      </c>
      <c r="C90" s="84"/>
    </row>
    <row r="91" spans="2:3" ht="18" hidden="1">
      <c r="B91" s="65"/>
      <c r="C91" s="84"/>
    </row>
    <row r="92" spans="2:3" ht="18" hidden="1">
      <c r="B92" s="65" t="s">
        <v>76</v>
      </c>
      <c r="C92" s="84"/>
    </row>
    <row r="93" spans="2:3" ht="18" hidden="1">
      <c r="B93" s="65" t="s">
        <v>77</v>
      </c>
      <c r="C93" s="84"/>
    </row>
    <row r="94" spans="2:3" ht="18" hidden="1">
      <c r="B94" s="65"/>
      <c r="C94" s="84"/>
    </row>
    <row r="95" spans="2:3" ht="18" hidden="1">
      <c r="B95" s="65" t="s">
        <v>78</v>
      </c>
      <c r="C95" s="84"/>
    </row>
    <row r="96" spans="2:3" ht="18" hidden="1">
      <c r="B96" s="65" t="s">
        <v>79</v>
      </c>
      <c r="C96" s="84"/>
    </row>
    <row r="97" spans="2:3" ht="18" hidden="1">
      <c r="B97" s="65"/>
      <c r="C97" s="84"/>
    </row>
    <row r="98" spans="2:3" ht="18">
      <c r="B98" s="65"/>
      <c r="C98" s="84"/>
    </row>
    <row r="99" spans="2:8" ht="18">
      <c r="B99" s="65" t="s">
        <v>80</v>
      </c>
      <c r="C99" s="84"/>
      <c r="F99" s="63">
        <f>F84+F29-F80</f>
        <v>1199.6</v>
      </c>
      <c r="H99" s="63"/>
    </row>
    <row r="102" spans="2:3" ht="18">
      <c r="B102" s="65" t="s">
        <v>81</v>
      </c>
      <c r="C102" s="84"/>
    </row>
    <row r="103" spans="2:3" ht="18">
      <c r="B103" s="65" t="s">
        <v>82</v>
      </c>
      <c r="C103" s="84"/>
    </row>
    <row r="104" spans="2:3" ht="18">
      <c r="B104" s="65" t="s">
        <v>83</v>
      </c>
      <c r="C104" s="84"/>
    </row>
  </sheetData>
  <sheetProtection/>
  <mergeCells count="17">
    <mergeCell ref="A1:H1"/>
    <mergeCell ref="G2:G3"/>
    <mergeCell ref="A31:H31"/>
    <mergeCell ref="G32:G33"/>
    <mergeCell ref="F32:F33"/>
    <mergeCell ref="H2:H3"/>
    <mergeCell ref="B2:B3"/>
    <mergeCell ref="D2:D3"/>
    <mergeCell ref="E2:E3"/>
    <mergeCell ref="F2:F3"/>
    <mergeCell ref="C2:C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1"/>
  <sheetViews>
    <sheetView zoomScalePageLayoutView="0" workbookViewId="0" topLeftCell="A24">
      <selection activeCell="H24" sqref="A1:H16384"/>
    </sheetView>
  </sheetViews>
  <sheetFormatPr defaultColWidth="9.140625" defaultRowHeight="12.75"/>
  <cols>
    <col min="1" max="1" width="8.00390625" style="61" customWidth="1"/>
    <col min="2" max="2" width="34.421875" style="61" customWidth="1"/>
    <col min="3" max="3" width="13.00390625" style="83" hidden="1" customWidth="1"/>
    <col min="4" max="4" width="14.00390625" style="64" customWidth="1"/>
    <col min="5" max="5" width="13.00390625" style="64" customWidth="1"/>
    <col min="6" max="7" width="11.57421875" style="64" customWidth="1"/>
    <col min="8" max="8" width="12.140625" style="64" customWidth="1"/>
    <col min="9" max="9" width="9.140625" style="85" customWidth="1"/>
    <col min="10" max="16384" width="9.140625" style="1" customWidth="1"/>
  </cols>
  <sheetData>
    <row r="1" spans="1:9" s="5" customFormat="1" ht="58.5" customHeight="1">
      <c r="A1" s="166" t="s">
        <v>482</v>
      </c>
      <c r="B1" s="166"/>
      <c r="C1" s="166"/>
      <c r="D1" s="166"/>
      <c r="E1" s="166"/>
      <c r="F1" s="166"/>
      <c r="G1" s="166"/>
      <c r="H1" s="166"/>
      <c r="I1" s="108"/>
    </row>
    <row r="2" spans="1:8" ht="12.75" customHeight="1">
      <c r="A2" s="143"/>
      <c r="B2" s="165" t="s">
        <v>2</v>
      </c>
      <c r="C2" s="186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</row>
    <row r="3" spans="1:8" ht="24.75" customHeight="1">
      <c r="A3" s="143"/>
      <c r="B3" s="165"/>
      <c r="C3" s="187"/>
      <c r="D3" s="165"/>
      <c r="E3" s="152"/>
      <c r="F3" s="165"/>
      <c r="G3" s="152"/>
      <c r="H3" s="152"/>
    </row>
    <row r="4" spans="1:8" ht="31.5">
      <c r="A4" s="143"/>
      <c r="B4" s="147" t="s">
        <v>70</v>
      </c>
      <c r="C4" s="73"/>
      <c r="D4" s="38">
        <f>D5+D6+D7+D8+D9+D10+D11+D12+D13+D14+D15+D16+D17+D18+D19+D20</f>
        <v>3406</v>
      </c>
      <c r="E4" s="38">
        <f>E5+E7+E8+E9+E20</f>
        <v>413</v>
      </c>
      <c r="F4" s="38">
        <f>F5+F7+F8+F9+F20</f>
        <v>669.9999999999999</v>
      </c>
      <c r="G4" s="39">
        <f>F4/D4</f>
        <v>0.19671168526130356</v>
      </c>
      <c r="H4" s="39">
        <f>F4/E4</f>
        <v>1.62227602905569</v>
      </c>
    </row>
    <row r="5" spans="1:8" ht="18.75">
      <c r="A5" s="143"/>
      <c r="B5" s="142" t="s">
        <v>339</v>
      </c>
      <c r="C5" s="74"/>
      <c r="D5" s="40">
        <v>375</v>
      </c>
      <c r="E5" s="40">
        <v>70</v>
      </c>
      <c r="F5" s="40">
        <v>51.9</v>
      </c>
      <c r="G5" s="39">
        <f aca="true" t="shared" si="0" ref="G5:G27">F5/D5</f>
        <v>0.1384</v>
      </c>
      <c r="H5" s="39">
        <f aca="true" t="shared" si="1" ref="H5:H27">F5/E5</f>
        <v>0.7414285714285714</v>
      </c>
    </row>
    <row r="6" spans="1:8" ht="18.75" hidden="1">
      <c r="A6" s="143"/>
      <c r="B6" s="142" t="s">
        <v>186</v>
      </c>
      <c r="C6" s="7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18.75">
      <c r="A7" s="143"/>
      <c r="B7" s="142" t="s">
        <v>6</v>
      </c>
      <c r="C7" s="74"/>
      <c r="D7" s="40">
        <v>318</v>
      </c>
      <c r="E7" s="40">
        <v>100</v>
      </c>
      <c r="F7" s="40">
        <v>5.4</v>
      </c>
      <c r="G7" s="39">
        <f t="shared" si="0"/>
        <v>0.016981132075471698</v>
      </c>
      <c r="H7" s="39">
        <f t="shared" si="1"/>
        <v>0.054000000000000006</v>
      </c>
    </row>
    <row r="8" spans="1:8" ht="31.5">
      <c r="A8" s="143"/>
      <c r="B8" s="142" t="s">
        <v>350</v>
      </c>
      <c r="C8" s="74"/>
      <c r="D8" s="40">
        <v>128</v>
      </c>
      <c r="E8" s="40">
        <v>10</v>
      </c>
      <c r="F8" s="40">
        <v>18.6</v>
      </c>
      <c r="G8" s="39">
        <f t="shared" si="0"/>
        <v>0.1453125</v>
      </c>
      <c r="H8" s="39">
        <f t="shared" si="1"/>
        <v>1.86</v>
      </c>
    </row>
    <row r="9" spans="1:8" ht="18.75">
      <c r="A9" s="143"/>
      <c r="B9" s="142" t="s">
        <v>8</v>
      </c>
      <c r="C9" s="74"/>
      <c r="D9" s="40">
        <v>2570</v>
      </c>
      <c r="E9" s="40">
        <v>230</v>
      </c>
      <c r="F9" s="40">
        <v>593.8</v>
      </c>
      <c r="G9" s="39">
        <f t="shared" si="0"/>
        <v>0.23105058365758754</v>
      </c>
      <c r="H9" s="39">
        <f t="shared" si="1"/>
        <v>2.5817391304347823</v>
      </c>
    </row>
    <row r="10" spans="1:8" ht="18.75" hidden="1">
      <c r="A10" s="143"/>
      <c r="B10" s="142" t="s">
        <v>342</v>
      </c>
      <c r="C10" s="74"/>
      <c r="D10" s="40"/>
      <c r="E10" s="40">
        <v>9</v>
      </c>
      <c r="F10" s="40">
        <v>0</v>
      </c>
      <c r="G10" s="39" t="e">
        <f t="shared" si="0"/>
        <v>#DIV/0!</v>
      </c>
      <c r="H10" s="39">
        <f t="shared" si="1"/>
        <v>0</v>
      </c>
    </row>
    <row r="11" spans="1:8" ht="31.5" hidden="1">
      <c r="A11" s="143"/>
      <c r="B11" s="142" t="s">
        <v>9</v>
      </c>
      <c r="C11" s="7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hidden="1">
      <c r="A12" s="143"/>
      <c r="B12" s="142" t="s">
        <v>10</v>
      </c>
      <c r="C12" s="7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8.75" hidden="1">
      <c r="A13" s="143"/>
      <c r="B13" s="142" t="s">
        <v>11</v>
      </c>
      <c r="C13" s="74"/>
      <c r="D13" s="40">
        <v>0</v>
      </c>
      <c r="E13" s="40">
        <v>0</v>
      </c>
      <c r="F13" s="40">
        <v>0</v>
      </c>
      <c r="G13" s="39" t="e">
        <f t="shared" si="0"/>
        <v>#DIV/0!</v>
      </c>
      <c r="H13" s="39" t="e">
        <f t="shared" si="1"/>
        <v>#DIV/0!</v>
      </c>
    </row>
    <row r="14" spans="1:8" ht="18.75" hidden="1">
      <c r="A14" s="143"/>
      <c r="B14" s="142" t="s">
        <v>13</v>
      </c>
      <c r="C14" s="7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23.25" customHeight="1" hidden="1">
      <c r="A15" s="143"/>
      <c r="B15" s="142" t="s">
        <v>14</v>
      </c>
      <c r="C15" s="7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47.25" hidden="1">
      <c r="A16" s="143"/>
      <c r="B16" s="142" t="s">
        <v>15</v>
      </c>
      <c r="C16" s="7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1.5" hidden="1">
      <c r="A17" s="143"/>
      <c r="B17" s="142" t="s">
        <v>198</v>
      </c>
      <c r="C17" s="7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hidden="1">
      <c r="A18" s="143"/>
      <c r="B18" s="142" t="s">
        <v>101</v>
      </c>
      <c r="C18" s="7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8.75" hidden="1">
      <c r="A19" s="143"/>
      <c r="B19" s="142" t="s">
        <v>18</v>
      </c>
      <c r="C19" s="74"/>
      <c r="D19" s="40">
        <v>0</v>
      </c>
      <c r="E19" s="40">
        <v>0</v>
      </c>
      <c r="F19" s="40">
        <v>0</v>
      </c>
      <c r="G19" s="39" t="e">
        <f t="shared" si="0"/>
        <v>#DIV/0!</v>
      </c>
      <c r="H19" s="39" t="e">
        <f t="shared" si="1"/>
        <v>#DIV/0!</v>
      </c>
    </row>
    <row r="20" spans="1:8" ht="18.75">
      <c r="A20" s="143"/>
      <c r="B20" s="59" t="s">
        <v>342</v>
      </c>
      <c r="C20" s="74"/>
      <c r="D20" s="40">
        <v>15</v>
      </c>
      <c r="E20" s="40">
        <v>3</v>
      </c>
      <c r="F20" s="40">
        <v>0.3</v>
      </c>
      <c r="G20" s="39">
        <f t="shared" si="0"/>
        <v>0.02</v>
      </c>
      <c r="H20" s="39">
        <f t="shared" si="1"/>
        <v>0.09999999999999999</v>
      </c>
    </row>
    <row r="21" spans="1:8" ht="38.25" customHeight="1">
      <c r="A21" s="143"/>
      <c r="B21" s="147" t="s">
        <v>69</v>
      </c>
      <c r="C21" s="75"/>
      <c r="D21" s="40">
        <f>D22+D23+D24+D25+D26</f>
        <v>327.6</v>
      </c>
      <c r="E21" s="40">
        <f>E22+E23+E24+E25+E26</f>
        <v>74.2</v>
      </c>
      <c r="F21" s="40">
        <f>F22+F23+F24+F25+F26</f>
        <v>23.299999999999997</v>
      </c>
      <c r="G21" s="39">
        <f t="shared" si="0"/>
        <v>0.0711233211233211</v>
      </c>
      <c r="H21" s="39">
        <f t="shared" si="1"/>
        <v>0.31401617250673847</v>
      </c>
    </row>
    <row r="22" spans="1:8" ht="18.75">
      <c r="A22" s="143"/>
      <c r="B22" s="142" t="s">
        <v>20</v>
      </c>
      <c r="C22" s="74"/>
      <c r="D22" s="40">
        <v>103</v>
      </c>
      <c r="E22" s="40">
        <v>25.8</v>
      </c>
      <c r="F22" s="129" t="s">
        <v>524</v>
      </c>
      <c r="G22" s="39">
        <f t="shared" si="0"/>
        <v>0.15922330097087378</v>
      </c>
      <c r="H22" s="39">
        <f t="shared" si="1"/>
        <v>0.6356589147286821</v>
      </c>
    </row>
    <row r="23" spans="1:8" ht="18.75">
      <c r="A23" s="143"/>
      <c r="B23" s="142" t="s">
        <v>87</v>
      </c>
      <c r="C23" s="74"/>
      <c r="D23" s="40">
        <v>82.9</v>
      </c>
      <c r="E23" s="40">
        <v>20.7</v>
      </c>
      <c r="F23" s="130">
        <v>6.9</v>
      </c>
      <c r="G23" s="39">
        <f t="shared" si="0"/>
        <v>0.08323281061519903</v>
      </c>
      <c r="H23" s="39">
        <f t="shared" si="1"/>
        <v>0.33333333333333337</v>
      </c>
    </row>
    <row r="24" spans="1:8" ht="94.5">
      <c r="A24" s="143"/>
      <c r="B24" s="142" t="s">
        <v>477</v>
      </c>
      <c r="C24" s="74"/>
      <c r="D24" s="40">
        <v>110.7</v>
      </c>
      <c r="E24" s="40">
        <v>27.7</v>
      </c>
      <c r="F24" s="130">
        <v>0</v>
      </c>
      <c r="G24" s="39">
        <f t="shared" si="0"/>
        <v>0</v>
      </c>
      <c r="H24" s="39">
        <f t="shared" si="1"/>
        <v>0</v>
      </c>
    </row>
    <row r="25" spans="1:8" ht="63">
      <c r="A25" s="143"/>
      <c r="B25" s="142" t="s">
        <v>522</v>
      </c>
      <c r="C25" s="74"/>
      <c r="D25" s="40">
        <v>10</v>
      </c>
      <c r="E25" s="40">
        <v>0</v>
      </c>
      <c r="F25" s="130">
        <v>0</v>
      </c>
      <c r="G25" s="39">
        <f t="shared" si="0"/>
        <v>0</v>
      </c>
      <c r="H25" s="39">
        <v>0</v>
      </c>
    </row>
    <row r="26" spans="1:8" ht="47.25">
      <c r="A26" s="143"/>
      <c r="B26" s="142" t="s">
        <v>523</v>
      </c>
      <c r="C26" s="74"/>
      <c r="D26" s="40">
        <v>21</v>
      </c>
      <c r="E26" s="40">
        <v>0</v>
      </c>
      <c r="F26" s="130">
        <v>0</v>
      </c>
      <c r="G26" s="39">
        <f t="shared" si="0"/>
        <v>0</v>
      </c>
      <c r="H26" s="39">
        <v>0</v>
      </c>
    </row>
    <row r="27" spans="1:8" ht="26.25" customHeight="1">
      <c r="A27" s="143"/>
      <c r="B27" s="147" t="s">
        <v>23</v>
      </c>
      <c r="C27" s="77"/>
      <c r="D27" s="40">
        <f>D4+D21</f>
        <v>3733.6</v>
      </c>
      <c r="E27" s="40">
        <f>E4+E21</f>
        <v>487.2</v>
      </c>
      <c r="F27" s="40">
        <f>F4+F21</f>
        <v>693.2999999999998</v>
      </c>
      <c r="G27" s="39">
        <f t="shared" si="0"/>
        <v>0.1856920934218984</v>
      </c>
      <c r="H27" s="39">
        <f t="shared" si="1"/>
        <v>1.423029556650246</v>
      </c>
    </row>
    <row r="28" spans="1:8" ht="40.5" customHeight="1" hidden="1">
      <c r="A28" s="143"/>
      <c r="B28" s="142" t="s">
        <v>93</v>
      </c>
      <c r="C28" s="74"/>
      <c r="D28" s="40">
        <f>D4</f>
        <v>3406</v>
      </c>
      <c r="E28" s="40">
        <f>E4</f>
        <v>413</v>
      </c>
      <c r="F28" s="40">
        <f>F4</f>
        <v>669.9999999999999</v>
      </c>
      <c r="G28" s="39">
        <f>F28/D28</f>
        <v>0.19671168526130356</v>
      </c>
      <c r="H28" s="39">
        <f>F28/E28</f>
        <v>1.62227602905569</v>
      </c>
    </row>
    <row r="29" spans="1:8" ht="12.75">
      <c r="A29" s="159"/>
      <c r="B29" s="184"/>
      <c r="C29" s="184"/>
      <c r="D29" s="184"/>
      <c r="E29" s="184"/>
      <c r="F29" s="184"/>
      <c r="G29" s="184"/>
      <c r="H29" s="185"/>
    </row>
    <row r="30" spans="1:8" ht="15" customHeight="1">
      <c r="A30" s="182" t="s">
        <v>134</v>
      </c>
      <c r="B30" s="183" t="s">
        <v>24</v>
      </c>
      <c r="C30" s="180" t="s">
        <v>157</v>
      </c>
      <c r="D30" s="156" t="s">
        <v>3</v>
      </c>
      <c r="E30" s="153" t="s">
        <v>359</v>
      </c>
      <c r="F30" s="156" t="s">
        <v>4</v>
      </c>
      <c r="G30" s="153" t="s">
        <v>273</v>
      </c>
      <c r="H30" s="153" t="s">
        <v>361</v>
      </c>
    </row>
    <row r="31" spans="1:8" ht="24.75" customHeight="1">
      <c r="A31" s="182"/>
      <c r="B31" s="183"/>
      <c r="C31" s="181"/>
      <c r="D31" s="156"/>
      <c r="E31" s="154"/>
      <c r="F31" s="156"/>
      <c r="G31" s="154"/>
      <c r="H31" s="154"/>
    </row>
    <row r="32" spans="1:8" ht="31.5">
      <c r="A32" s="41" t="s">
        <v>57</v>
      </c>
      <c r="B32" s="147" t="s">
        <v>25</v>
      </c>
      <c r="C32" s="75"/>
      <c r="D32" s="38">
        <f>D33+D37+D38+D36</f>
        <v>2217.2</v>
      </c>
      <c r="E32" s="38">
        <f>E33+E37+E38+E36</f>
        <v>516.1</v>
      </c>
      <c r="F32" s="38">
        <f>F33+F37+F38+F36</f>
        <v>267.59999999999997</v>
      </c>
      <c r="G32" s="39">
        <f>F32/D32</f>
        <v>0.12069276565036983</v>
      </c>
      <c r="H32" s="39">
        <f>F32/E32</f>
        <v>0.5185041658593295</v>
      </c>
    </row>
    <row r="33" spans="1:8" ht="110.25" customHeight="1">
      <c r="A33" s="146" t="s">
        <v>60</v>
      </c>
      <c r="B33" s="142" t="s">
        <v>137</v>
      </c>
      <c r="C33" s="74" t="s">
        <v>60</v>
      </c>
      <c r="D33" s="40">
        <v>2162.2</v>
      </c>
      <c r="E33" s="40">
        <v>513.5</v>
      </c>
      <c r="F33" s="40">
        <v>266.2</v>
      </c>
      <c r="G33" s="39">
        <f aca="true" t="shared" si="2" ref="G33:G86">F33/D33</f>
        <v>0.12311534548145409</v>
      </c>
      <c r="H33" s="39">
        <f aca="true" t="shared" si="3" ref="H33:H86">F33/E33</f>
        <v>0.5184031158714703</v>
      </c>
    </row>
    <row r="34" spans="1:8" ht="110.25" customHeight="1" hidden="1">
      <c r="A34" s="146" t="s">
        <v>61</v>
      </c>
      <c r="B34" s="142"/>
      <c r="C34" s="74"/>
      <c r="D34" s="40"/>
      <c r="E34" s="40"/>
      <c r="F34" s="40"/>
      <c r="G34" s="39" t="e">
        <f t="shared" si="2"/>
        <v>#DIV/0!</v>
      </c>
      <c r="H34" s="39" t="e">
        <f t="shared" si="3"/>
        <v>#DIV/0!</v>
      </c>
    </row>
    <row r="35" spans="1:8" ht="33.75" customHeight="1" hidden="1">
      <c r="A35" s="146" t="s">
        <v>161</v>
      </c>
      <c r="B35" s="142" t="s">
        <v>272</v>
      </c>
      <c r="C35" s="74" t="s">
        <v>161</v>
      </c>
      <c r="D35" s="40">
        <f>D36</f>
        <v>0</v>
      </c>
      <c r="E35" s="40">
        <f>E36</f>
        <v>0</v>
      </c>
      <c r="F35" s="40">
        <f>F36</f>
        <v>0</v>
      </c>
      <c r="G35" s="39" t="e">
        <f t="shared" si="2"/>
        <v>#DIV/0!</v>
      </c>
      <c r="H35" s="39" t="e">
        <f t="shared" si="3"/>
        <v>#DIV/0!</v>
      </c>
    </row>
    <row r="36" spans="1:8" ht="33.75" customHeight="1" hidden="1">
      <c r="A36" s="146"/>
      <c r="B36" s="142" t="s">
        <v>301</v>
      </c>
      <c r="C36" s="74" t="s">
        <v>300</v>
      </c>
      <c r="D36" s="40">
        <v>0</v>
      </c>
      <c r="E36" s="40">
        <v>0</v>
      </c>
      <c r="F36" s="40">
        <v>0</v>
      </c>
      <c r="G36" s="39" t="e">
        <f t="shared" si="2"/>
        <v>#DIV/0!</v>
      </c>
      <c r="H36" s="39" t="e">
        <f t="shared" si="3"/>
        <v>#DIV/0!</v>
      </c>
    </row>
    <row r="37" spans="1:8" ht="24" customHeight="1">
      <c r="A37" s="146" t="s">
        <v>62</v>
      </c>
      <c r="B37" s="142" t="s">
        <v>27</v>
      </c>
      <c r="C37" s="74" t="s">
        <v>62</v>
      </c>
      <c r="D37" s="40">
        <v>50</v>
      </c>
      <c r="E37" s="40">
        <v>0</v>
      </c>
      <c r="F37" s="40">
        <v>0</v>
      </c>
      <c r="G37" s="39">
        <f t="shared" si="2"/>
        <v>0</v>
      </c>
      <c r="H37" s="39">
        <v>0</v>
      </c>
    </row>
    <row r="38" spans="1:8" ht="33.75" customHeight="1">
      <c r="A38" s="146" t="s">
        <v>111</v>
      </c>
      <c r="B38" s="142" t="s">
        <v>108</v>
      </c>
      <c r="C38" s="74"/>
      <c r="D38" s="40">
        <f>D41+D39+D40+D42</f>
        <v>5</v>
      </c>
      <c r="E38" s="40">
        <f>E41+E39+E40+E42</f>
        <v>2.6</v>
      </c>
      <c r="F38" s="40">
        <f>F41+F39+F40+F42</f>
        <v>1.4</v>
      </c>
      <c r="G38" s="39">
        <f t="shared" si="2"/>
        <v>0.27999999999999997</v>
      </c>
      <c r="H38" s="39">
        <f t="shared" si="3"/>
        <v>0.5384615384615384</v>
      </c>
    </row>
    <row r="39" spans="1:8" ht="69" customHeight="1" hidden="1">
      <c r="A39" s="146"/>
      <c r="B39" s="43" t="s">
        <v>164</v>
      </c>
      <c r="C39" s="74" t="s">
        <v>212</v>
      </c>
      <c r="D39" s="40">
        <v>0</v>
      </c>
      <c r="E39" s="40">
        <v>0</v>
      </c>
      <c r="F39" s="40">
        <v>0</v>
      </c>
      <c r="G39" s="39" t="e">
        <f t="shared" si="2"/>
        <v>#DIV/0!</v>
      </c>
      <c r="H39" s="39" t="e">
        <f t="shared" si="3"/>
        <v>#DIV/0!</v>
      </c>
    </row>
    <row r="40" spans="1:8" ht="51" customHeight="1" hidden="1">
      <c r="A40" s="146"/>
      <c r="B40" s="43" t="s">
        <v>287</v>
      </c>
      <c r="C40" s="74" t="s">
        <v>240</v>
      </c>
      <c r="D40" s="40">
        <v>0</v>
      </c>
      <c r="E40" s="40">
        <v>0</v>
      </c>
      <c r="F40" s="40">
        <v>0</v>
      </c>
      <c r="G40" s="39" t="e">
        <f t="shared" si="2"/>
        <v>#DIV/0!</v>
      </c>
      <c r="H40" s="39" t="e">
        <f t="shared" si="3"/>
        <v>#DIV/0!</v>
      </c>
    </row>
    <row r="41" spans="1:9" s="16" customFormat="1" ht="31.5">
      <c r="A41" s="42"/>
      <c r="B41" s="43" t="s">
        <v>97</v>
      </c>
      <c r="C41" s="78" t="s">
        <v>166</v>
      </c>
      <c r="D41" s="44">
        <v>5</v>
      </c>
      <c r="E41" s="44">
        <v>2.6</v>
      </c>
      <c r="F41" s="44">
        <v>1.4</v>
      </c>
      <c r="G41" s="39">
        <f t="shared" si="2"/>
        <v>0.27999999999999997</v>
      </c>
      <c r="H41" s="39">
        <f t="shared" si="3"/>
        <v>0.5384615384615384</v>
      </c>
      <c r="I41" s="105"/>
    </row>
    <row r="42" spans="1:9" s="16" customFormat="1" ht="47.25" hidden="1">
      <c r="A42" s="42"/>
      <c r="B42" s="43" t="s">
        <v>265</v>
      </c>
      <c r="C42" s="78" t="s">
        <v>264</v>
      </c>
      <c r="D42" s="44">
        <v>0</v>
      </c>
      <c r="E42" s="44"/>
      <c r="F42" s="44">
        <v>0</v>
      </c>
      <c r="G42" s="39" t="e">
        <f t="shared" si="2"/>
        <v>#DIV/0!</v>
      </c>
      <c r="H42" s="39" t="e">
        <f t="shared" si="3"/>
        <v>#DIV/0!</v>
      </c>
      <c r="I42" s="105"/>
    </row>
    <row r="43" spans="1:8" ht="33.75" customHeight="1">
      <c r="A43" s="41" t="s">
        <v>94</v>
      </c>
      <c r="B43" s="147" t="s">
        <v>89</v>
      </c>
      <c r="C43" s="75"/>
      <c r="D43" s="38">
        <f>D44</f>
        <v>82.9</v>
      </c>
      <c r="E43" s="38">
        <f>E44</f>
        <v>20.8</v>
      </c>
      <c r="F43" s="38">
        <f>F44</f>
        <v>6.9</v>
      </c>
      <c r="G43" s="39">
        <f t="shared" si="2"/>
        <v>0.08323281061519903</v>
      </c>
      <c r="H43" s="39">
        <f t="shared" si="3"/>
        <v>0.3317307692307692</v>
      </c>
    </row>
    <row r="44" spans="1:8" ht="63">
      <c r="A44" s="146" t="s">
        <v>95</v>
      </c>
      <c r="B44" s="142" t="s">
        <v>141</v>
      </c>
      <c r="C44" s="74" t="s">
        <v>507</v>
      </c>
      <c r="D44" s="40">
        <v>82.9</v>
      </c>
      <c r="E44" s="40">
        <v>20.8</v>
      </c>
      <c r="F44" s="40">
        <v>6.9</v>
      </c>
      <c r="G44" s="39">
        <f t="shared" si="2"/>
        <v>0.08323281061519903</v>
      </c>
      <c r="H44" s="39">
        <f t="shared" si="3"/>
        <v>0.3317307692307692</v>
      </c>
    </row>
    <row r="45" spans="1:8" ht="31.5" hidden="1">
      <c r="A45" s="41" t="s">
        <v>63</v>
      </c>
      <c r="B45" s="147" t="s">
        <v>30</v>
      </c>
      <c r="C45" s="75"/>
      <c r="D45" s="38">
        <f aca="true" t="shared" si="4" ref="D45:F46">D46</f>
        <v>0</v>
      </c>
      <c r="E45" s="38">
        <f t="shared" si="4"/>
        <v>0</v>
      </c>
      <c r="F45" s="38">
        <f t="shared" si="4"/>
        <v>0</v>
      </c>
      <c r="G45" s="39" t="e">
        <f t="shared" si="2"/>
        <v>#DIV/0!</v>
      </c>
      <c r="H45" s="39" t="e">
        <f t="shared" si="3"/>
        <v>#DIV/0!</v>
      </c>
    </row>
    <row r="46" spans="1:8" ht="31.5" hidden="1">
      <c r="A46" s="146" t="s">
        <v>96</v>
      </c>
      <c r="B46" s="142" t="s">
        <v>91</v>
      </c>
      <c r="C46" s="74"/>
      <c r="D46" s="40">
        <f t="shared" si="4"/>
        <v>0</v>
      </c>
      <c r="E46" s="40">
        <f t="shared" si="4"/>
        <v>0</v>
      </c>
      <c r="F46" s="40">
        <f t="shared" si="4"/>
        <v>0</v>
      </c>
      <c r="G46" s="39" t="e">
        <f t="shared" si="2"/>
        <v>#DIV/0!</v>
      </c>
      <c r="H46" s="39" t="e">
        <f t="shared" si="3"/>
        <v>#DIV/0!</v>
      </c>
    </row>
    <row r="47" spans="1:9" s="16" customFormat="1" ht="54.75" customHeight="1" hidden="1">
      <c r="A47" s="42"/>
      <c r="B47" s="43" t="s">
        <v>160</v>
      </c>
      <c r="C47" s="78" t="s">
        <v>159</v>
      </c>
      <c r="D47" s="44">
        <v>0</v>
      </c>
      <c r="E47" s="44">
        <v>0</v>
      </c>
      <c r="F47" s="44">
        <v>0</v>
      </c>
      <c r="G47" s="39" t="e">
        <f t="shared" si="2"/>
        <v>#DIV/0!</v>
      </c>
      <c r="H47" s="39" t="e">
        <f t="shared" si="3"/>
        <v>#DIV/0!</v>
      </c>
      <c r="I47" s="105"/>
    </row>
    <row r="48" spans="1:9" s="16" customFormat="1" ht="18.75" customHeight="1">
      <c r="A48" s="41" t="s">
        <v>64</v>
      </c>
      <c r="B48" s="147" t="s">
        <v>31</v>
      </c>
      <c r="C48" s="75"/>
      <c r="D48" s="38">
        <f>D49</f>
        <v>63</v>
      </c>
      <c r="E48" s="38">
        <f>E49</f>
        <v>10.5</v>
      </c>
      <c r="F48" s="38">
        <f>F49</f>
        <v>0</v>
      </c>
      <c r="G48" s="39">
        <f t="shared" si="2"/>
        <v>0</v>
      </c>
      <c r="H48" s="39">
        <f t="shared" si="3"/>
        <v>0</v>
      </c>
      <c r="I48" s="105"/>
    </row>
    <row r="49" spans="1:9" s="16" customFormat="1" ht="39.75" customHeight="1">
      <c r="A49" s="144" t="s">
        <v>65</v>
      </c>
      <c r="B49" s="59" t="s">
        <v>106</v>
      </c>
      <c r="C49" s="74"/>
      <c r="D49" s="40">
        <f>D50+D51</f>
        <v>63</v>
      </c>
      <c r="E49" s="40">
        <f>E50+E51</f>
        <v>10.5</v>
      </c>
      <c r="F49" s="40">
        <f>F50+F51</f>
        <v>0</v>
      </c>
      <c r="G49" s="39">
        <f t="shared" si="2"/>
        <v>0</v>
      </c>
      <c r="H49" s="39">
        <f t="shared" si="3"/>
        <v>0</v>
      </c>
      <c r="I49" s="105"/>
    </row>
    <row r="50" spans="1:9" s="16" customFormat="1" ht="49.5" customHeight="1">
      <c r="A50" s="42"/>
      <c r="B50" s="56" t="s">
        <v>106</v>
      </c>
      <c r="C50" s="78" t="s">
        <v>216</v>
      </c>
      <c r="D50" s="44">
        <v>60</v>
      </c>
      <c r="E50" s="44">
        <v>10.5</v>
      </c>
      <c r="F50" s="44">
        <v>0</v>
      </c>
      <c r="G50" s="39">
        <f t="shared" si="2"/>
        <v>0</v>
      </c>
      <c r="H50" s="39">
        <f t="shared" si="3"/>
        <v>0</v>
      </c>
      <c r="I50" s="105"/>
    </row>
    <row r="51" spans="1:9" s="16" customFormat="1" ht="115.5" customHeight="1">
      <c r="A51" s="42"/>
      <c r="B51" s="56" t="s">
        <v>434</v>
      </c>
      <c r="C51" s="78" t="s">
        <v>433</v>
      </c>
      <c r="D51" s="44">
        <v>3</v>
      </c>
      <c r="E51" s="44">
        <v>0</v>
      </c>
      <c r="F51" s="44">
        <v>0</v>
      </c>
      <c r="G51" s="39">
        <f t="shared" si="2"/>
        <v>0</v>
      </c>
      <c r="H51" s="39">
        <v>0</v>
      </c>
      <c r="I51" s="105"/>
    </row>
    <row r="52" spans="1:8" ht="47.25">
      <c r="A52" s="41" t="s">
        <v>66</v>
      </c>
      <c r="B52" s="147" t="s">
        <v>32</v>
      </c>
      <c r="C52" s="75"/>
      <c r="D52" s="38">
        <f>D53</f>
        <v>1397.5</v>
      </c>
      <c r="E52" s="38">
        <f>E53</f>
        <v>152.6</v>
      </c>
      <c r="F52" s="38">
        <f>F53</f>
        <v>11</v>
      </c>
      <c r="G52" s="39">
        <f t="shared" si="2"/>
        <v>0.007871198568872988</v>
      </c>
      <c r="H52" s="39">
        <f t="shared" si="3"/>
        <v>0.07208387942332897</v>
      </c>
    </row>
    <row r="53" spans="1:8" ht="18.75">
      <c r="A53" s="146" t="s">
        <v>35</v>
      </c>
      <c r="B53" s="142" t="s">
        <v>36</v>
      </c>
      <c r="C53" s="74"/>
      <c r="D53" s="40">
        <f>D57+D71</f>
        <v>1397.5</v>
      </c>
      <c r="E53" s="40">
        <f>E57+E71</f>
        <v>152.6</v>
      </c>
      <c r="F53" s="40">
        <f>F57+F71</f>
        <v>11</v>
      </c>
      <c r="G53" s="39">
        <f t="shared" si="2"/>
        <v>0.007871198568872988</v>
      </c>
      <c r="H53" s="39">
        <f t="shared" si="3"/>
        <v>0.07208387942332897</v>
      </c>
    </row>
    <row r="54" spans="1:8" ht="47.25" hidden="1">
      <c r="A54" s="146"/>
      <c r="B54" s="43" t="s">
        <v>306</v>
      </c>
      <c r="C54" s="78" t="s">
        <v>305</v>
      </c>
      <c r="D54" s="40">
        <v>0</v>
      </c>
      <c r="E54" s="40">
        <v>0</v>
      </c>
      <c r="F54" s="40">
        <v>0</v>
      </c>
      <c r="G54" s="39" t="e">
        <f t="shared" si="2"/>
        <v>#DIV/0!</v>
      </c>
      <c r="H54" s="39" t="e">
        <f t="shared" si="3"/>
        <v>#DIV/0!</v>
      </c>
    </row>
    <row r="55" spans="1:8" ht="47.25" hidden="1">
      <c r="A55" s="146"/>
      <c r="B55" s="43" t="s">
        <v>308</v>
      </c>
      <c r="C55" s="78" t="s">
        <v>307</v>
      </c>
      <c r="D55" s="40">
        <v>0</v>
      </c>
      <c r="E55" s="40">
        <v>0</v>
      </c>
      <c r="F55" s="40">
        <v>0</v>
      </c>
      <c r="G55" s="39" t="e">
        <f t="shared" si="2"/>
        <v>#DIV/0!</v>
      </c>
      <c r="H55" s="39" t="e">
        <f t="shared" si="3"/>
        <v>#DIV/0!</v>
      </c>
    </row>
    <row r="56" spans="1:8" ht="47.25" hidden="1">
      <c r="A56" s="146"/>
      <c r="B56" s="43" t="s">
        <v>310</v>
      </c>
      <c r="C56" s="78" t="s">
        <v>309</v>
      </c>
      <c r="D56" s="40">
        <v>0</v>
      </c>
      <c r="E56" s="40">
        <v>0</v>
      </c>
      <c r="F56" s="40">
        <v>0</v>
      </c>
      <c r="G56" s="39" t="e">
        <f t="shared" si="2"/>
        <v>#DIV/0!</v>
      </c>
      <c r="H56" s="39" t="e">
        <f t="shared" si="3"/>
        <v>#DIV/0!</v>
      </c>
    </row>
    <row r="57" spans="1:8" ht="63">
      <c r="A57" s="146"/>
      <c r="B57" s="43" t="s">
        <v>405</v>
      </c>
      <c r="C57" s="78" t="s">
        <v>432</v>
      </c>
      <c r="D57" s="40">
        <f>D58+D59+D60+D61+D62+D63+D64+D65+D66+D67+D69+D70+D68</f>
        <v>1296.5</v>
      </c>
      <c r="E57" s="40">
        <f>E58+E59+E60+E61+E62+E63+E64+E65+E66+E67+E69+E70+E68</f>
        <v>152.6</v>
      </c>
      <c r="F57" s="40">
        <f>F58+F59+F60+F61+F62+F63+F64+F65+F66+F67+F69+F70+F68</f>
        <v>11</v>
      </c>
      <c r="G57" s="39">
        <f t="shared" si="2"/>
        <v>0.008484381025838797</v>
      </c>
      <c r="H57" s="39">
        <f t="shared" si="3"/>
        <v>0.07208387942332897</v>
      </c>
    </row>
    <row r="58" spans="1:8" ht="31.5">
      <c r="A58" s="146"/>
      <c r="B58" s="43" t="s">
        <v>409</v>
      </c>
      <c r="C58" s="131" t="s">
        <v>408</v>
      </c>
      <c r="D58" s="203">
        <v>20</v>
      </c>
      <c r="E58" s="204">
        <v>0</v>
      </c>
      <c r="F58" s="40">
        <v>0</v>
      </c>
      <c r="G58" s="39">
        <f t="shared" si="2"/>
        <v>0</v>
      </c>
      <c r="H58" s="39">
        <v>0</v>
      </c>
    </row>
    <row r="59" spans="1:8" ht="31.5">
      <c r="A59" s="146"/>
      <c r="B59" s="43" t="s">
        <v>411</v>
      </c>
      <c r="C59" s="131" t="s">
        <v>410</v>
      </c>
      <c r="D59" s="203">
        <v>100</v>
      </c>
      <c r="E59" s="204">
        <v>17.5</v>
      </c>
      <c r="F59" s="40">
        <v>0</v>
      </c>
      <c r="G59" s="39">
        <f t="shared" si="2"/>
        <v>0</v>
      </c>
      <c r="H59" s="39">
        <f t="shared" si="3"/>
        <v>0</v>
      </c>
    </row>
    <row r="60" spans="1:8" ht="31.5">
      <c r="A60" s="146"/>
      <c r="B60" s="43" t="s">
        <v>436</v>
      </c>
      <c r="C60" s="131" t="s">
        <v>435</v>
      </c>
      <c r="D60" s="203">
        <v>20</v>
      </c>
      <c r="E60" s="204">
        <v>3.5</v>
      </c>
      <c r="F60" s="40">
        <v>0</v>
      </c>
      <c r="G60" s="39">
        <f t="shared" si="2"/>
        <v>0</v>
      </c>
      <c r="H60" s="39">
        <f t="shared" si="3"/>
        <v>0</v>
      </c>
    </row>
    <row r="61" spans="1:8" ht="31.5">
      <c r="A61" s="146"/>
      <c r="B61" s="43" t="s">
        <v>438</v>
      </c>
      <c r="C61" s="131" t="s">
        <v>437</v>
      </c>
      <c r="D61" s="203">
        <v>20</v>
      </c>
      <c r="E61" s="204">
        <v>3.5</v>
      </c>
      <c r="F61" s="40">
        <v>0</v>
      </c>
      <c r="G61" s="39">
        <f t="shared" si="2"/>
        <v>0</v>
      </c>
      <c r="H61" s="39">
        <f t="shared" si="3"/>
        <v>0</v>
      </c>
    </row>
    <row r="62" spans="1:8" ht="39.75" customHeight="1">
      <c r="A62" s="146"/>
      <c r="B62" s="43" t="s">
        <v>417</v>
      </c>
      <c r="C62" s="131" t="s">
        <v>416</v>
      </c>
      <c r="D62" s="203">
        <v>268</v>
      </c>
      <c r="E62" s="204">
        <v>46.9</v>
      </c>
      <c r="F62" s="40">
        <v>0</v>
      </c>
      <c r="G62" s="39">
        <f t="shared" si="2"/>
        <v>0</v>
      </c>
      <c r="H62" s="39">
        <f t="shared" si="3"/>
        <v>0</v>
      </c>
    </row>
    <row r="63" spans="1:8" ht="31.5">
      <c r="A63" s="146"/>
      <c r="B63" s="43" t="s">
        <v>423</v>
      </c>
      <c r="C63" s="131" t="s">
        <v>422</v>
      </c>
      <c r="D63" s="203">
        <v>207.6</v>
      </c>
      <c r="E63" s="204">
        <v>41.6</v>
      </c>
      <c r="F63" s="40">
        <v>11</v>
      </c>
      <c r="G63" s="39">
        <f t="shared" si="2"/>
        <v>0.05298651252408478</v>
      </c>
      <c r="H63" s="39">
        <f t="shared" si="3"/>
        <v>0.2644230769230769</v>
      </c>
    </row>
    <row r="64" spans="1:8" ht="47.25">
      <c r="A64" s="146"/>
      <c r="B64" s="43" t="s">
        <v>439</v>
      </c>
      <c r="C64" s="131" t="s">
        <v>440</v>
      </c>
      <c r="D64" s="203">
        <v>40</v>
      </c>
      <c r="E64" s="204">
        <v>0</v>
      </c>
      <c r="F64" s="40">
        <v>0</v>
      </c>
      <c r="G64" s="39">
        <f t="shared" si="2"/>
        <v>0</v>
      </c>
      <c r="H64" s="39">
        <v>0</v>
      </c>
    </row>
    <row r="65" spans="1:8" ht="47.25">
      <c r="A65" s="146"/>
      <c r="B65" s="43" t="s">
        <v>441</v>
      </c>
      <c r="C65" s="131" t="s">
        <v>442</v>
      </c>
      <c r="D65" s="203">
        <v>76</v>
      </c>
      <c r="E65" s="204">
        <v>13.3</v>
      </c>
      <c r="F65" s="40">
        <v>0</v>
      </c>
      <c r="G65" s="39">
        <f t="shared" si="2"/>
        <v>0</v>
      </c>
      <c r="H65" s="39">
        <f t="shared" si="3"/>
        <v>0</v>
      </c>
    </row>
    <row r="66" spans="1:8" ht="63">
      <c r="A66" s="146"/>
      <c r="B66" s="43" t="s">
        <v>446</v>
      </c>
      <c r="C66" s="131" t="s">
        <v>445</v>
      </c>
      <c r="D66" s="203">
        <v>30</v>
      </c>
      <c r="E66" s="204">
        <v>0</v>
      </c>
      <c r="F66" s="40">
        <v>0</v>
      </c>
      <c r="G66" s="39">
        <f t="shared" si="2"/>
        <v>0</v>
      </c>
      <c r="H66" s="39">
        <v>0</v>
      </c>
    </row>
    <row r="67" spans="1:8" ht="47.25">
      <c r="A67" s="146"/>
      <c r="B67" s="43" t="s">
        <v>459</v>
      </c>
      <c r="C67" s="131" t="s">
        <v>455</v>
      </c>
      <c r="D67" s="203">
        <v>336.4</v>
      </c>
      <c r="E67" s="204">
        <v>0</v>
      </c>
      <c r="F67" s="40">
        <v>0</v>
      </c>
      <c r="G67" s="39">
        <f t="shared" si="2"/>
        <v>0</v>
      </c>
      <c r="H67" s="39">
        <v>0</v>
      </c>
    </row>
    <row r="68" spans="1:8" ht="36" customHeight="1">
      <c r="A68" s="146"/>
      <c r="B68" s="43" t="s">
        <v>462</v>
      </c>
      <c r="C68" s="131" t="s">
        <v>456</v>
      </c>
      <c r="D68" s="203">
        <v>5</v>
      </c>
      <c r="E68" s="204">
        <v>0</v>
      </c>
      <c r="F68" s="40">
        <v>0</v>
      </c>
      <c r="G68" s="39">
        <f t="shared" si="2"/>
        <v>0</v>
      </c>
      <c r="H68" s="39">
        <v>0</v>
      </c>
    </row>
    <row r="69" spans="1:8" ht="64.5" customHeight="1">
      <c r="A69" s="146"/>
      <c r="B69" s="43" t="s">
        <v>460</v>
      </c>
      <c r="C69" s="131" t="s">
        <v>457</v>
      </c>
      <c r="D69" s="203">
        <v>23.5</v>
      </c>
      <c r="E69" s="204">
        <v>0</v>
      </c>
      <c r="F69" s="40">
        <v>0</v>
      </c>
      <c r="G69" s="39">
        <f t="shared" si="2"/>
        <v>0</v>
      </c>
      <c r="H69" s="39">
        <v>0</v>
      </c>
    </row>
    <row r="70" spans="1:8" ht="31.5">
      <c r="A70" s="146"/>
      <c r="B70" s="43" t="s">
        <v>461</v>
      </c>
      <c r="C70" s="131" t="s">
        <v>458</v>
      </c>
      <c r="D70" s="203">
        <v>150</v>
      </c>
      <c r="E70" s="204">
        <v>26.3</v>
      </c>
      <c r="F70" s="40">
        <v>0</v>
      </c>
      <c r="G70" s="39">
        <f t="shared" si="2"/>
        <v>0</v>
      </c>
      <c r="H70" s="39">
        <f t="shared" si="3"/>
        <v>0</v>
      </c>
    </row>
    <row r="71" spans="1:8" ht="78.75">
      <c r="A71" s="146"/>
      <c r="B71" s="142" t="s">
        <v>506</v>
      </c>
      <c r="C71" s="131">
        <v>9580300000</v>
      </c>
      <c r="D71" s="203">
        <f>D72+D73+D74</f>
        <v>101</v>
      </c>
      <c r="E71" s="203">
        <f>E72+E73+E74</f>
        <v>0</v>
      </c>
      <c r="F71" s="203">
        <f>F72+F73+F74</f>
        <v>0</v>
      </c>
      <c r="G71" s="39">
        <f t="shared" si="2"/>
        <v>0</v>
      </c>
      <c r="H71" s="39">
        <v>0</v>
      </c>
    </row>
    <row r="72" spans="1:8" ht="141.75">
      <c r="A72" s="146"/>
      <c r="B72" s="43" t="s">
        <v>494</v>
      </c>
      <c r="C72" s="205" t="s">
        <v>503</v>
      </c>
      <c r="D72" s="206">
        <v>70</v>
      </c>
      <c r="E72" s="204">
        <v>0</v>
      </c>
      <c r="F72" s="40">
        <v>0</v>
      </c>
      <c r="G72" s="39">
        <f t="shared" si="2"/>
        <v>0</v>
      </c>
      <c r="H72" s="39">
        <v>0</v>
      </c>
    </row>
    <row r="73" spans="1:8" ht="141.75">
      <c r="A73" s="146"/>
      <c r="B73" s="43" t="s">
        <v>495</v>
      </c>
      <c r="C73" s="205" t="s">
        <v>504</v>
      </c>
      <c r="D73" s="206">
        <v>21</v>
      </c>
      <c r="E73" s="204">
        <v>0</v>
      </c>
      <c r="F73" s="40">
        <v>0</v>
      </c>
      <c r="G73" s="39">
        <f t="shared" si="2"/>
        <v>0</v>
      </c>
      <c r="H73" s="39">
        <v>0</v>
      </c>
    </row>
    <row r="74" spans="1:8" ht="141.75">
      <c r="A74" s="146"/>
      <c r="B74" s="43" t="s">
        <v>502</v>
      </c>
      <c r="C74" s="205" t="s">
        <v>505</v>
      </c>
      <c r="D74" s="206">
        <v>10</v>
      </c>
      <c r="E74" s="204">
        <v>0</v>
      </c>
      <c r="F74" s="40">
        <v>0</v>
      </c>
      <c r="G74" s="39">
        <f t="shared" si="2"/>
        <v>0</v>
      </c>
      <c r="H74" s="39">
        <v>0</v>
      </c>
    </row>
    <row r="75" spans="1:8" ht="18.75" customHeight="1" hidden="1">
      <c r="A75" s="41" t="s">
        <v>109</v>
      </c>
      <c r="B75" s="147" t="s">
        <v>107</v>
      </c>
      <c r="C75" s="75"/>
      <c r="D75" s="38">
        <f>D77</f>
        <v>0</v>
      </c>
      <c r="E75" s="38">
        <f>E77</f>
        <v>0</v>
      </c>
      <c r="F75" s="38">
        <f>F77</f>
        <v>0</v>
      </c>
      <c r="G75" s="39" t="e">
        <f t="shared" si="2"/>
        <v>#DIV/0!</v>
      </c>
      <c r="H75" s="39" t="e">
        <f t="shared" si="3"/>
        <v>#DIV/0!</v>
      </c>
    </row>
    <row r="76" spans="1:8" ht="35.25" customHeight="1" hidden="1">
      <c r="A76" s="146" t="s">
        <v>103</v>
      </c>
      <c r="B76" s="142" t="s">
        <v>110</v>
      </c>
      <c r="C76" s="74"/>
      <c r="D76" s="40">
        <f>D77</f>
        <v>0</v>
      </c>
      <c r="E76" s="40">
        <f>E77</f>
        <v>0</v>
      </c>
      <c r="F76" s="40">
        <f>F77</f>
        <v>0</v>
      </c>
      <c r="G76" s="39" t="e">
        <f t="shared" si="2"/>
        <v>#DIV/0!</v>
      </c>
      <c r="H76" s="39" t="e">
        <f t="shared" si="3"/>
        <v>#DIV/0!</v>
      </c>
    </row>
    <row r="77" spans="1:9" s="16" customFormat="1" ht="31.5" customHeight="1" hidden="1">
      <c r="A77" s="69"/>
      <c r="B77" s="43" t="s">
        <v>177</v>
      </c>
      <c r="C77" s="78" t="s">
        <v>288</v>
      </c>
      <c r="D77" s="44">
        <v>0</v>
      </c>
      <c r="E77" s="44">
        <v>0</v>
      </c>
      <c r="F77" s="44">
        <v>0</v>
      </c>
      <c r="G77" s="39" t="e">
        <f t="shared" si="2"/>
        <v>#DIV/0!</v>
      </c>
      <c r="H77" s="39" t="e">
        <f t="shared" si="3"/>
        <v>#DIV/0!</v>
      </c>
      <c r="I77" s="105"/>
    </row>
    <row r="78" spans="1:8" ht="18.75" hidden="1">
      <c r="A78" s="41" t="s">
        <v>37</v>
      </c>
      <c r="B78" s="147" t="s">
        <v>38</v>
      </c>
      <c r="C78" s="75"/>
      <c r="D78" s="38">
        <f aca="true" t="shared" si="5" ref="D78:F79">D79</f>
        <v>0</v>
      </c>
      <c r="E78" s="38">
        <f t="shared" si="5"/>
        <v>0</v>
      </c>
      <c r="F78" s="38">
        <f t="shared" si="5"/>
        <v>0</v>
      </c>
      <c r="G78" s="39" t="e">
        <f t="shared" si="2"/>
        <v>#DIV/0!</v>
      </c>
      <c r="H78" s="39" t="e">
        <f t="shared" si="3"/>
        <v>#DIV/0!</v>
      </c>
    </row>
    <row r="79" spans="1:8" ht="18.75" hidden="1">
      <c r="A79" s="146" t="s">
        <v>41</v>
      </c>
      <c r="B79" s="142" t="s">
        <v>42</v>
      </c>
      <c r="C79" s="74"/>
      <c r="D79" s="40">
        <f t="shared" si="5"/>
        <v>0</v>
      </c>
      <c r="E79" s="40">
        <f t="shared" si="5"/>
        <v>0</v>
      </c>
      <c r="F79" s="40">
        <f t="shared" si="5"/>
        <v>0</v>
      </c>
      <c r="G79" s="39" t="e">
        <f t="shared" si="2"/>
        <v>#DIV/0!</v>
      </c>
      <c r="H79" s="39" t="e">
        <f t="shared" si="3"/>
        <v>#DIV/0!</v>
      </c>
    </row>
    <row r="80" spans="1:9" s="16" customFormat="1" ht="27" customHeight="1" hidden="1">
      <c r="A80" s="42"/>
      <c r="B80" s="43" t="s">
        <v>173</v>
      </c>
      <c r="C80" s="78" t="s">
        <v>174</v>
      </c>
      <c r="D80" s="44">
        <v>0</v>
      </c>
      <c r="E80" s="44">
        <v>0</v>
      </c>
      <c r="F80" s="44">
        <v>0</v>
      </c>
      <c r="G80" s="39" t="e">
        <f t="shared" si="2"/>
        <v>#DIV/0!</v>
      </c>
      <c r="H80" s="39" t="e">
        <f t="shared" si="3"/>
        <v>#DIV/0!</v>
      </c>
      <c r="I80" s="105"/>
    </row>
    <row r="81" spans="1:8" ht="23.25" customHeight="1">
      <c r="A81" s="41">
        <v>1000</v>
      </c>
      <c r="B81" s="147" t="s">
        <v>49</v>
      </c>
      <c r="C81" s="75"/>
      <c r="D81" s="38">
        <f>D82</f>
        <v>18</v>
      </c>
      <c r="E81" s="38">
        <f>E82</f>
        <v>4.5</v>
      </c>
      <c r="F81" s="38">
        <f>F82</f>
        <v>1.5</v>
      </c>
      <c r="G81" s="39">
        <f t="shared" si="2"/>
        <v>0.08333333333333333</v>
      </c>
      <c r="H81" s="39">
        <f t="shared" si="3"/>
        <v>0.3333333333333333</v>
      </c>
    </row>
    <row r="82" spans="1:8" ht="18.75">
      <c r="A82" s="146" t="s">
        <v>50</v>
      </c>
      <c r="B82" s="142" t="s">
        <v>148</v>
      </c>
      <c r="C82" s="74" t="s">
        <v>50</v>
      </c>
      <c r="D82" s="40">
        <v>18</v>
      </c>
      <c r="E82" s="40">
        <v>4.5</v>
      </c>
      <c r="F82" s="40">
        <v>1.5</v>
      </c>
      <c r="G82" s="39">
        <f t="shared" si="2"/>
        <v>0.08333333333333333</v>
      </c>
      <c r="H82" s="39">
        <f t="shared" si="3"/>
        <v>0.3333333333333333</v>
      </c>
    </row>
    <row r="83" spans="1:8" ht="31.5">
      <c r="A83" s="41"/>
      <c r="B83" s="147" t="s">
        <v>85</v>
      </c>
      <c r="C83" s="75"/>
      <c r="D83" s="40">
        <f>D84</f>
        <v>325</v>
      </c>
      <c r="E83" s="40">
        <f>E84</f>
        <v>79.4</v>
      </c>
      <c r="F83" s="40">
        <f>F84</f>
        <v>0</v>
      </c>
      <c r="G83" s="39">
        <f t="shared" si="2"/>
        <v>0</v>
      </c>
      <c r="H83" s="39">
        <f t="shared" si="3"/>
        <v>0</v>
      </c>
    </row>
    <row r="84" spans="1:9" s="16" customFormat="1" ht="47.25">
      <c r="A84" s="42"/>
      <c r="B84" s="43" t="s">
        <v>86</v>
      </c>
      <c r="C84" s="78" t="s">
        <v>158</v>
      </c>
      <c r="D84" s="44">
        <v>325</v>
      </c>
      <c r="E84" s="44">
        <v>79.4</v>
      </c>
      <c r="F84" s="44">
        <v>0</v>
      </c>
      <c r="G84" s="39">
        <f t="shared" si="2"/>
        <v>0</v>
      </c>
      <c r="H84" s="39">
        <f t="shared" si="3"/>
        <v>0</v>
      </c>
      <c r="I84" s="105"/>
    </row>
    <row r="85" spans="1:8" ht="18" customHeight="1">
      <c r="A85" s="146"/>
      <c r="B85" s="147" t="s">
        <v>56</v>
      </c>
      <c r="C85" s="41"/>
      <c r="D85" s="38">
        <f>D32+D43+D45+D52+D77+D78+D81+D83+D48</f>
        <v>4103.6</v>
      </c>
      <c r="E85" s="38">
        <f>E32+E43+E45+E52+E77+E78+E81+E83+E48</f>
        <v>783.9</v>
      </c>
      <c r="F85" s="38">
        <f>F32+F43+F52+F75+F81+F83</f>
        <v>286.99999999999994</v>
      </c>
      <c r="G85" s="39">
        <f t="shared" si="2"/>
        <v>0.06993859050589724</v>
      </c>
      <c r="H85" s="39">
        <f t="shared" si="3"/>
        <v>0.3661181273121571</v>
      </c>
    </row>
    <row r="86" spans="1:8" ht="31.5">
      <c r="A86" s="150"/>
      <c r="B86" s="142" t="s">
        <v>71</v>
      </c>
      <c r="C86" s="74"/>
      <c r="D86" s="60">
        <f>D83</f>
        <v>325</v>
      </c>
      <c r="E86" s="60">
        <f>E83</f>
        <v>79.4</v>
      </c>
      <c r="F86" s="60">
        <f>F83</f>
        <v>0</v>
      </c>
      <c r="G86" s="39">
        <f t="shared" si="2"/>
        <v>0</v>
      </c>
      <c r="H86" s="39">
        <f t="shared" si="3"/>
        <v>0</v>
      </c>
    </row>
    <row r="87" ht="18">
      <c r="A87" s="62"/>
    </row>
    <row r="88" ht="18">
      <c r="A88" s="62"/>
    </row>
    <row r="89" spans="1:6" ht="18">
      <c r="A89" s="62"/>
      <c r="B89" s="65" t="s">
        <v>286</v>
      </c>
      <c r="C89" s="84"/>
      <c r="F89" s="64">
        <v>1839.3</v>
      </c>
    </row>
    <row r="90" spans="1:3" ht="18">
      <c r="A90" s="62"/>
      <c r="B90" s="65"/>
      <c r="C90" s="84"/>
    </row>
    <row r="91" spans="1:3" ht="18" hidden="1">
      <c r="A91" s="62"/>
      <c r="B91" s="65" t="s">
        <v>72</v>
      </c>
      <c r="C91" s="84"/>
    </row>
    <row r="92" spans="1:3" ht="18" hidden="1">
      <c r="A92" s="62"/>
      <c r="B92" s="65" t="s">
        <v>73</v>
      </c>
      <c r="C92" s="84"/>
    </row>
    <row r="93" spans="1:3" ht="18" hidden="1">
      <c r="A93" s="62"/>
      <c r="B93" s="65"/>
      <c r="C93" s="84"/>
    </row>
    <row r="94" spans="1:3" ht="18" hidden="1">
      <c r="A94" s="62"/>
      <c r="B94" s="65" t="s">
        <v>74</v>
      </c>
      <c r="C94" s="84"/>
    </row>
    <row r="95" spans="1:3" ht="18" hidden="1">
      <c r="A95" s="62"/>
      <c r="B95" s="65" t="s">
        <v>75</v>
      </c>
      <c r="C95" s="84"/>
    </row>
    <row r="96" spans="1:3" ht="18" hidden="1">
      <c r="A96" s="62"/>
      <c r="B96" s="65"/>
      <c r="C96" s="84"/>
    </row>
    <row r="97" spans="1:3" ht="18" hidden="1">
      <c r="A97" s="62"/>
      <c r="B97" s="65" t="s">
        <v>76</v>
      </c>
      <c r="C97" s="84"/>
    </row>
    <row r="98" spans="1:3" ht="18" hidden="1">
      <c r="A98" s="62"/>
      <c r="B98" s="65" t="s">
        <v>77</v>
      </c>
      <c r="C98" s="84"/>
    </row>
    <row r="99" spans="1:3" ht="18" hidden="1">
      <c r="A99" s="62"/>
      <c r="B99" s="65"/>
      <c r="C99" s="84"/>
    </row>
    <row r="100" spans="1:3" ht="18" hidden="1">
      <c r="A100" s="62"/>
      <c r="B100" s="65" t="s">
        <v>78</v>
      </c>
      <c r="C100" s="84"/>
    </row>
    <row r="101" spans="1:3" ht="18" hidden="1">
      <c r="A101" s="62"/>
      <c r="B101" s="65" t="s">
        <v>79</v>
      </c>
      <c r="C101" s="84"/>
    </row>
    <row r="102" ht="18" hidden="1">
      <c r="A102" s="62"/>
    </row>
    <row r="103" ht="18">
      <c r="A103" s="62"/>
    </row>
    <row r="104" spans="1:8" ht="18">
      <c r="A104" s="62"/>
      <c r="B104" s="65" t="s">
        <v>80</v>
      </c>
      <c r="C104" s="84"/>
      <c r="F104" s="63">
        <f>F89+F27-F85</f>
        <v>2245.6</v>
      </c>
      <c r="H104" s="63"/>
    </row>
    <row r="105" ht="18">
      <c r="A105" s="62"/>
    </row>
    <row r="106" ht="18">
      <c r="A106" s="62"/>
    </row>
    <row r="107" spans="1:3" ht="18">
      <c r="A107" s="62"/>
      <c r="B107" s="65" t="s">
        <v>81</v>
      </c>
      <c r="C107" s="84"/>
    </row>
    <row r="108" spans="1:3" ht="18">
      <c r="A108" s="62"/>
      <c r="B108" s="65" t="s">
        <v>82</v>
      </c>
      <c r="C108" s="84"/>
    </row>
    <row r="109" spans="1:3" ht="18">
      <c r="A109" s="62"/>
      <c r="B109" s="65" t="s">
        <v>83</v>
      </c>
      <c r="C109" s="84"/>
    </row>
    <row r="110" ht="18">
      <c r="A110" s="62"/>
    </row>
    <row r="111" ht="18">
      <c r="A111" s="62"/>
    </row>
  </sheetData>
  <sheetProtection/>
  <mergeCells count="17">
    <mergeCell ref="A1:H1"/>
    <mergeCell ref="A30:A31"/>
    <mergeCell ref="B30:B31"/>
    <mergeCell ref="D30:D31"/>
    <mergeCell ref="H30:H31"/>
    <mergeCell ref="H2:H3"/>
    <mergeCell ref="B2:B3"/>
    <mergeCell ref="D2:D3"/>
    <mergeCell ref="G30:G31"/>
    <mergeCell ref="E2:E3"/>
    <mergeCell ref="E30:E31"/>
    <mergeCell ref="G2:G3"/>
    <mergeCell ref="A29:H29"/>
    <mergeCell ref="F30:F31"/>
    <mergeCell ref="F2:F3"/>
    <mergeCell ref="C30:C31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7"/>
  <sheetViews>
    <sheetView zoomScalePageLayoutView="0" workbookViewId="0" topLeftCell="A24">
      <selection activeCell="J38" sqref="J38"/>
    </sheetView>
  </sheetViews>
  <sheetFormatPr defaultColWidth="9.140625" defaultRowHeight="12.75"/>
  <cols>
    <col min="1" max="1" width="9.57421875" style="61" customWidth="1"/>
    <col min="2" max="2" width="37.140625" style="61" customWidth="1"/>
    <col min="3" max="3" width="12.28125" style="83" hidden="1" customWidth="1"/>
    <col min="4" max="4" width="12.28125" style="64" customWidth="1"/>
    <col min="5" max="5" width="12.00390625" style="64" customWidth="1"/>
    <col min="6" max="6" width="13.421875" style="64" customWidth="1"/>
    <col min="7" max="7" width="12.8515625" style="64" customWidth="1"/>
    <col min="8" max="8" width="11.57421875" style="64" customWidth="1"/>
    <col min="9" max="9" width="9.140625" style="85" customWidth="1"/>
    <col min="10" max="16384" width="9.140625" style="1" customWidth="1"/>
  </cols>
  <sheetData>
    <row r="1" spans="1:9" s="5" customFormat="1" ht="53.25" customHeight="1">
      <c r="A1" s="166" t="s">
        <v>483</v>
      </c>
      <c r="B1" s="166"/>
      <c r="C1" s="166"/>
      <c r="D1" s="166"/>
      <c r="E1" s="166"/>
      <c r="F1" s="166"/>
      <c r="G1" s="166"/>
      <c r="H1" s="166"/>
      <c r="I1" s="108"/>
    </row>
    <row r="2" spans="1:8" ht="12.75" customHeight="1">
      <c r="A2" s="143"/>
      <c r="B2" s="151" t="s">
        <v>2</v>
      </c>
      <c r="C2" s="148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</row>
    <row r="3" spans="1:8" ht="26.25" customHeight="1">
      <c r="A3" s="143"/>
      <c r="B3" s="152"/>
      <c r="C3" s="149"/>
      <c r="D3" s="165"/>
      <c r="E3" s="152"/>
      <c r="F3" s="165"/>
      <c r="G3" s="152"/>
      <c r="H3" s="152"/>
    </row>
    <row r="4" spans="1:8" ht="36" customHeight="1">
      <c r="A4" s="143"/>
      <c r="B4" s="147" t="s">
        <v>70</v>
      </c>
      <c r="C4" s="73"/>
      <c r="D4" s="38">
        <f>D5+D6+D7+D8+D9+D10+D11+D12+D13+D14+D15+D16+D17+D18+D19+D20</f>
        <v>4826</v>
      </c>
      <c r="E4" s="38">
        <f>E5+E6+E7+E8+E9+E10+E11+E12+E13+E14+E15+E16+E17+E18+E19</f>
        <v>1593</v>
      </c>
      <c r="F4" s="38">
        <f>F5+F6+F7+F8+F9+F10+F11+F12+F13+F14+F15+F16+F17+F18+F19+F20</f>
        <v>942.5</v>
      </c>
      <c r="G4" s="39">
        <f>F4/D4</f>
        <v>0.19529631164525488</v>
      </c>
      <c r="H4" s="39">
        <f>F4/E4</f>
        <v>0.5916509730069052</v>
      </c>
    </row>
    <row r="5" spans="1:8" ht="18.75" customHeight="1">
      <c r="A5" s="143"/>
      <c r="B5" s="142" t="s">
        <v>5</v>
      </c>
      <c r="C5" s="74"/>
      <c r="D5" s="40">
        <v>363</v>
      </c>
      <c r="E5" s="40">
        <v>80</v>
      </c>
      <c r="F5" s="40">
        <v>50.4</v>
      </c>
      <c r="G5" s="39">
        <f aca="true" t="shared" si="0" ref="G5:G27">F5/D5</f>
        <v>0.13884297520661157</v>
      </c>
      <c r="H5" s="39">
        <f aca="true" t="shared" si="1" ref="H5:H27">F5/E5</f>
        <v>0.63</v>
      </c>
    </row>
    <row r="6" spans="1:8" ht="18.75" customHeight="1" hidden="1">
      <c r="A6" s="143"/>
      <c r="B6" s="142" t="s">
        <v>186</v>
      </c>
      <c r="C6" s="74"/>
      <c r="D6" s="40">
        <v>0</v>
      </c>
      <c r="E6" s="40">
        <v>0</v>
      </c>
      <c r="F6" s="40">
        <v>0</v>
      </c>
      <c r="G6" s="39" t="e">
        <f t="shared" si="0"/>
        <v>#DIV/0!</v>
      </c>
      <c r="H6" s="39" t="e">
        <f t="shared" si="1"/>
        <v>#DIV/0!</v>
      </c>
    </row>
    <row r="7" spans="1:8" ht="22.5" customHeight="1">
      <c r="A7" s="143"/>
      <c r="B7" s="142" t="s">
        <v>6</v>
      </c>
      <c r="C7" s="74"/>
      <c r="D7" s="40">
        <v>1034</v>
      </c>
      <c r="E7" s="40">
        <v>800</v>
      </c>
      <c r="F7" s="40">
        <v>188.2</v>
      </c>
      <c r="G7" s="39">
        <f t="shared" si="0"/>
        <v>0.18201160541586073</v>
      </c>
      <c r="H7" s="39">
        <f t="shared" si="1"/>
        <v>0.23525</v>
      </c>
    </row>
    <row r="8" spans="1:8" ht="31.5" customHeight="1">
      <c r="A8" s="143"/>
      <c r="B8" s="142" t="s">
        <v>350</v>
      </c>
      <c r="C8" s="74"/>
      <c r="D8" s="40">
        <v>194</v>
      </c>
      <c r="E8" s="40">
        <v>10</v>
      </c>
      <c r="F8" s="40">
        <v>19.5</v>
      </c>
      <c r="G8" s="39">
        <f t="shared" si="0"/>
        <v>0.10051546391752578</v>
      </c>
      <c r="H8" s="39">
        <f t="shared" si="1"/>
        <v>1.95</v>
      </c>
    </row>
    <row r="9" spans="1:8" ht="22.5" customHeight="1">
      <c r="A9" s="143"/>
      <c r="B9" s="142" t="s">
        <v>8</v>
      </c>
      <c r="C9" s="74"/>
      <c r="D9" s="40">
        <v>3220</v>
      </c>
      <c r="E9" s="40">
        <v>700</v>
      </c>
      <c r="F9" s="40">
        <v>670.4</v>
      </c>
      <c r="G9" s="39">
        <f t="shared" si="0"/>
        <v>0.20819875776397515</v>
      </c>
      <c r="H9" s="39">
        <f t="shared" si="1"/>
        <v>0.9577142857142856</v>
      </c>
    </row>
    <row r="10" spans="1:8" ht="22.5" customHeight="1">
      <c r="A10" s="143"/>
      <c r="B10" s="142" t="s">
        <v>342</v>
      </c>
      <c r="C10" s="74"/>
      <c r="D10" s="40">
        <v>15</v>
      </c>
      <c r="E10" s="40">
        <v>3</v>
      </c>
      <c r="F10" s="40">
        <v>10</v>
      </c>
      <c r="G10" s="39">
        <f t="shared" si="0"/>
        <v>0.6666666666666666</v>
      </c>
      <c r="H10" s="39">
        <f t="shared" si="1"/>
        <v>3.3333333333333335</v>
      </c>
    </row>
    <row r="11" spans="1:8" ht="37.5" customHeight="1" hidden="1">
      <c r="A11" s="143"/>
      <c r="B11" s="142" t="s">
        <v>9</v>
      </c>
      <c r="C11" s="74"/>
      <c r="D11" s="40">
        <v>0</v>
      </c>
      <c r="E11" s="40">
        <v>0</v>
      </c>
      <c r="F11" s="40">
        <v>0</v>
      </c>
      <c r="G11" s="39" t="e">
        <f t="shared" si="0"/>
        <v>#DIV/0!</v>
      </c>
      <c r="H11" s="39" t="e">
        <f t="shared" si="1"/>
        <v>#DIV/0!</v>
      </c>
    </row>
    <row r="12" spans="1:8" ht="18.75" customHeight="1" hidden="1">
      <c r="A12" s="143"/>
      <c r="B12" s="142" t="s">
        <v>10</v>
      </c>
      <c r="C12" s="74"/>
      <c r="D12" s="40">
        <v>0</v>
      </c>
      <c r="E12" s="40">
        <v>0</v>
      </c>
      <c r="F12" s="40">
        <v>0</v>
      </c>
      <c r="G12" s="39" t="e">
        <f t="shared" si="0"/>
        <v>#DIV/0!</v>
      </c>
      <c r="H12" s="39" t="e">
        <f t="shared" si="1"/>
        <v>#DIV/0!</v>
      </c>
    </row>
    <row r="13" spans="1:8" ht="17.25" customHeight="1" hidden="1">
      <c r="A13" s="143"/>
      <c r="B13" s="142" t="s">
        <v>11</v>
      </c>
      <c r="C13" s="74"/>
      <c r="D13" s="40"/>
      <c r="E13" s="40"/>
      <c r="F13" s="40"/>
      <c r="G13" s="39" t="e">
        <f t="shared" si="0"/>
        <v>#DIV/0!</v>
      </c>
      <c r="H13" s="39" t="e">
        <f t="shared" si="1"/>
        <v>#DIV/0!</v>
      </c>
    </row>
    <row r="14" spans="1:8" ht="15" customHeight="1" hidden="1">
      <c r="A14" s="143"/>
      <c r="B14" s="142" t="s">
        <v>13</v>
      </c>
      <c r="C14" s="74"/>
      <c r="D14" s="40">
        <v>0</v>
      </c>
      <c r="E14" s="40">
        <v>0</v>
      </c>
      <c r="F14" s="40">
        <v>0</v>
      </c>
      <c r="G14" s="39" t="e">
        <f t="shared" si="0"/>
        <v>#DIV/0!</v>
      </c>
      <c r="H14" s="39" t="e">
        <f t="shared" si="1"/>
        <v>#DIV/0!</v>
      </c>
    </row>
    <row r="15" spans="1:8" ht="18" customHeight="1" hidden="1">
      <c r="A15" s="143"/>
      <c r="B15" s="142" t="s">
        <v>14</v>
      </c>
      <c r="C15" s="74"/>
      <c r="D15" s="40">
        <v>0</v>
      </c>
      <c r="E15" s="40">
        <v>0</v>
      </c>
      <c r="F15" s="40">
        <v>0</v>
      </c>
      <c r="G15" s="39" t="e">
        <f t="shared" si="0"/>
        <v>#DIV/0!</v>
      </c>
      <c r="H15" s="39" t="e">
        <f t="shared" si="1"/>
        <v>#DIV/0!</v>
      </c>
    </row>
    <row r="16" spans="1:8" ht="31.5" customHeight="1" hidden="1">
      <c r="A16" s="143"/>
      <c r="B16" s="142" t="s">
        <v>15</v>
      </c>
      <c r="C16" s="74"/>
      <c r="D16" s="40">
        <v>0</v>
      </c>
      <c r="E16" s="40">
        <v>0</v>
      </c>
      <c r="F16" s="40">
        <v>0</v>
      </c>
      <c r="G16" s="39" t="e">
        <f t="shared" si="0"/>
        <v>#DIV/0!</v>
      </c>
      <c r="H16" s="39" t="e">
        <f t="shared" si="1"/>
        <v>#DIV/0!</v>
      </c>
    </row>
    <row r="17" spans="1:8" ht="33.75" customHeight="1" hidden="1">
      <c r="A17" s="143"/>
      <c r="B17" s="142" t="s">
        <v>16</v>
      </c>
      <c r="C17" s="74"/>
      <c r="D17" s="40">
        <v>0</v>
      </c>
      <c r="E17" s="40">
        <v>0</v>
      </c>
      <c r="F17" s="40">
        <v>0</v>
      </c>
      <c r="G17" s="39" t="e">
        <f t="shared" si="0"/>
        <v>#DIV/0!</v>
      </c>
      <c r="H17" s="39" t="e">
        <f t="shared" si="1"/>
        <v>#DIV/0!</v>
      </c>
    </row>
    <row r="18" spans="1:8" ht="18.75" customHeight="1" hidden="1">
      <c r="A18" s="143"/>
      <c r="B18" s="142" t="s">
        <v>101</v>
      </c>
      <c r="C18" s="74"/>
      <c r="D18" s="40">
        <v>0</v>
      </c>
      <c r="E18" s="40">
        <v>0</v>
      </c>
      <c r="F18" s="40">
        <v>0</v>
      </c>
      <c r="G18" s="39" t="e">
        <f t="shared" si="0"/>
        <v>#DIV/0!</v>
      </c>
      <c r="H18" s="39" t="e">
        <f t="shared" si="1"/>
        <v>#DIV/0!</v>
      </c>
    </row>
    <row r="19" spans="1:8" ht="16.5" customHeight="1" hidden="1">
      <c r="A19" s="143"/>
      <c r="B19" s="142" t="s">
        <v>18</v>
      </c>
      <c r="C19" s="74"/>
      <c r="D19" s="40">
        <v>0</v>
      </c>
      <c r="E19" s="40">
        <v>0</v>
      </c>
      <c r="F19" s="40"/>
      <c r="G19" s="39" t="e">
        <f t="shared" si="0"/>
        <v>#DIV/0!</v>
      </c>
      <c r="H19" s="39" t="e">
        <f t="shared" si="1"/>
        <v>#DIV/0!</v>
      </c>
    </row>
    <row r="20" spans="1:8" ht="22.5" customHeight="1">
      <c r="A20" s="143"/>
      <c r="B20" s="59" t="s">
        <v>353</v>
      </c>
      <c r="C20" s="74"/>
      <c r="D20" s="40">
        <v>0</v>
      </c>
      <c r="E20" s="40">
        <v>0</v>
      </c>
      <c r="F20" s="40">
        <v>4</v>
      </c>
      <c r="G20" s="39">
        <v>0</v>
      </c>
      <c r="H20" s="39">
        <v>0</v>
      </c>
    </row>
    <row r="21" spans="1:8" ht="32.25" customHeight="1">
      <c r="A21" s="143"/>
      <c r="B21" s="147" t="s">
        <v>69</v>
      </c>
      <c r="C21" s="75"/>
      <c r="D21" s="40">
        <f>D22+D23+D24+D25+D26</f>
        <v>736.2</v>
      </c>
      <c r="E21" s="40">
        <f>E22+E23+E24+E25+E26</f>
        <v>151.6</v>
      </c>
      <c r="F21" s="40">
        <f>F22+F23+F24+F25+F26</f>
        <v>37.4</v>
      </c>
      <c r="G21" s="39">
        <f t="shared" si="0"/>
        <v>0.05080141265960336</v>
      </c>
      <c r="H21" s="39">
        <f t="shared" si="1"/>
        <v>0.24670184696569922</v>
      </c>
    </row>
    <row r="22" spans="1:8" ht="18.75">
      <c r="A22" s="143"/>
      <c r="B22" s="142" t="s">
        <v>20</v>
      </c>
      <c r="C22" s="74"/>
      <c r="D22" s="40">
        <v>133.9</v>
      </c>
      <c r="E22" s="40">
        <v>33.5</v>
      </c>
      <c r="F22" s="40">
        <v>21.2</v>
      </c>
      <c r="G22" s="39">
        <f t="shared" si="0"/>
        <v>0.15832710978342046</v>
      </c>
      <c r="H22" s="39">
        <f t="shared" si="1"/>
        <v>0.6328358208955224</v>
      </c>
    </row>
    <row r="23" spans="1:8" ht="16.5" customHeight="1">
      <c r="A23" s="143"/>
      <c r="B23" s="142" t="s">
        <v>87</v>
      </c>
      <c r="C23" s="74"/>
      <c r="D23" s="40">
        <v>207.3</v>
      </c>
      <c r="E23" s="40">
        <v>51.8</v>
      </c>
      <c r="F23" s="40">
        <v>16.2</v>
      </c>
      <c r="G23" s="39">
        <f t="shared" si="0"/>
        <v>0.07814761215629522</v>
      </c>
      <c r="H23" s="39">
        <f t="shared" si="1"/>
        <v>0.3127413127413127</v>
      </c>
    </row>
    <row r="24" spans="1:8" ht="105" customHeight="1">
      <c r="A24" s="143"/>
      <c r="B24" s="142" t="s">
        <v>477</v>
      </c>
      <c r="C24" s="74"/>
      <c r="D24" s="40">
        <v>265</v>
      </c>
      <c r="E24" s="40">
        <v>66.3</v>
      </c>
      <c r="F24" s="40">
        <v>0</v>
      </c>
      <c r="G24" s="39">
        <f t="shared" si="0"/>
        <v>0</v>
      </c>
      <c r="H24" s="39">
        <f t="shared" si="1"/>
        <v>0</v>
      </c>
    </row>
    <row r="25" spans="1:8" ht="52.5" customHeight="1">
      <c r="A25" s="143"/>
      <c r="B25" s="142" t="s">
        <v>522</v>
      </c>
      <c r="C25" s="74"/>
      <c r="D25" s="40">
        <v>100</v>
      </c>
      <c r="E25" s="40">
        <v>0</v>
      </c>
      <c r="F25" s="40">
        <v>0</v>
      </c>
      <c r="G25" s="39">
        <f t="shared" si="0"/>
        <v>0</v>
      </c>
      <c r="H25" s="39">
        <v>0</v>
      </c>
    </row>
    <row r="26" spans="1:8" ht="33.75" customHeight="1">
      <c r="A26" s="143"/>
      <c r="B26" s="142" t="s">
        <v>523</v>
      </c>
      <c r="C26" s="74"/>
      <c r="D26" s="40">
        <v>30</v>
      </c>
      <c r="E26" s="40">
        <v>0</v>
      </c>
      <c r="F26" s="40">
        <v>0</v>
      </c>
      <c r="G26" s="39">
        <f t="shared" si="0"/>
        <v>0</v>
      </c>
      <c r="H26" s="39">
        <v>0</v>
      </c>
    </row>
    <row r="27" spans="1:8" ht="18.75" customHeight="1">
      <c r="A27" s="143"/>
      <c r="B27" s="142" t="s">
        <v>23</v>
      </c>
      <c r="C27" s="87"/>
      <c r="D27" s="40">
        <f>D4+D21</f>
        <v>5562.2</v>
      </c>
      <c r="E27" s="40">
        <f>E4+E21</f>
        <v>1744.6</v>
      </c>
      <c r="F27" s="40">
        <f>F4+F21</f>
        <v>979.9</v>
      </c>
      <c r="G27" s="39">
        <f t="shared" si="0"/>
        <v>0.17617129912624502</v>
      </c>
      <c r="H27" s="39">
        <f t="shared" si="1"/>
        <v>0.5616760288891437</v>
      </c>
    </row>
    <row r="28" spans="1:8" ht="15.75" customHeight="1" hidden="1">
      <c r="A28" s="143"/>
      <c r="B28" s="142" t="s">
        <v>93</v>
      </c>
      <c r="C28" s="74"/>
      <c r="D28" s="40">
        <f>D4</f>
        <v>4826</v>
      </c>
      <c r="E28" s="40">
        <f>E4</f>
        <v>1593</v>
      </c>
      <c r="F28" s="40">
        <f>F4</f>
        <v>942.5</v>
      </c>
      <c r="G28" s="39">
        <f>F28/D28</f>
        <v>0.19529631164525488</v>
      </c>
      <c r="H28" s="39">
        <f>F28/E28</f>
        <v>0.5916509730069052</v>
      </c>
    </row>
    <row r="29" spans="1:8" ht="12.75">
      <c r="A29" s="159"/>
      <c r="B29" s="184"/>
      <c r="C29" s="184"/>
      <c r="D29" s="184"/>
      <c r="E29" s="184"/>
      <c r="F29" s="184"/>
      <c r="G29" s="184"/>
      <c r="H29" s="185"/>
    </row>
    <row r="30" spans="1:8" ht="15" customHeight="1">
      <c r="A30" s="182" t="s">
        <v>134</v>
      </c>
      <c r="B30" s="183" t="s">
        <v>24</v>
      </c>
      <c r="C30" s="180" t="s">
        <v>157</v>
      </c>
      <c r="D30" s="156" t="s">
        <v>3</v>
      </c>
      <c r="E30" s="153" t="s">
        <v>359</v>
      </c>
      <c r="F30" s="156" t="s">
        <v>4</v>
      </c>
      <c r="G30" s="153" t="s">
        <v>273</v>
      </c>
      <c r="H30" s="153" t="s">
        <v>361</v>
      </c>
    </row>
    <row r="31" spans="1:8" ht="44.25" customHeight="1">
      <c r="A31" s="182"/>
      <c r="B31" s="183"/>
      <c r="C31" s="181"/>
      <c r="D31" s="156"/>
      <c r="E31" s="154"/>
      <c r="F31" s="156"/>
      <c r="G31" s="154"/>
      <c r="H31" s="154"/>
    </row>
    <row r="32" spans="1:8" ht="34.5" customHeight="1">
      <c r="A32" s="41" t="s">
        <v>57</v>
      </c>
      <c r="B32" s="147" t="s">
        <v>25</v>
      </c>
      <c r="C32" s="75"/>
      <c r="D32" s="38">
        <f>D33+D36+D37+D34</f>
        <v>3634.7999999999997</v>
      </c>
      <c r="E32" s="38">
        <f>E33+E36+E37+E34</f>
        <v>1088.1</v>
      </c>
      <c r="F32" s="38">
        <f>F33+F36+F37+F34</f>
        <v>582.9</v>
      </c>
      <c r="G32" s="39">
        <f>F32/D32</f>
        <v>0.16036645757675802</v>
      </c>
      <c r="H32" s="97">
        <f>F32/E32</f>
        <v>0.5357044389302454</v>
      </c>
    </row>
    <row r="33" spans="1:8" ht="97.5" customHeight="1">
      <c r="A33" s="146" t="s">
        <v>60</v>
      </c>
      <c r="B33" s="142" t="s">
        <v>137</v>
      </c>
      <c r="C33" s="74" t="s">
        <v>60</v>
      </c>
      <c r="D33" s="40">
        <v>3398.1</v>
      </c>
      <c r="E33" s="40">
        <v>953.4</v>
      </c>
      <c r="F33" s="40">
        <v>580.8</v>
      </c>
      <c r="G33" s="39">
        <f aca="true" t="shared" si="2" ref="G33:G84">F33/D33</f>
        <v>0.17091904299461463</v>
      </c>
      <c r="H33" s="97">
        <f aca="true" t="shared" si="3" ref="H33:H84">F33/E33</f>
        <v>0.6091881686595343</v>
      </c>
    </row>
    <row r="34" spans="1:8" ht="36.75" customHeight="1" hidden="1">
      <c r="A34" s="146" t="s">
        <v>161</v>
      </c>
      <c r="B34" s="142" t="s">
        <v>272</v>
      </c>
      <c r="C34" s="74" t="s">
        <v>161</v>
      </c>
      <c r="D34" s="40">
        <f>D35</f>
        <v>0</v>
      </c>
      <c r="E34" s="40">
        <f>E35</f>
        <v>0</v>
      </c>
      <c r="F34" s="40">
        <f>F35</f>
        <v>0</v>
      </c>
      <c r="G34" s="39" t="e">
        <f t="shared" si="2"/>
        <v>#DIV/0!</v>
      </c>
      <c r="H34" s="97" t="e">
        <f t="shared" si="3"/>
        <v>#DIV/0!</v>
      </c>
    </row>
    <row r="35" spans="1:8" ht="52.5" customHeight="1" hidden="1">
      <c r="A35" s="146"/>
      <c r="B35" s="142" t="s">
        <v>301</v>
      </c>
      <c r="C35" s="74" t="s">
        <v>300</v>
      </c>
      <c r="D35" s="40">
        <v>0</v>
      </c>
      <c r="E35" s="40">
        <v>0</v>
      </c>
      <c r="F35" s="40">
        <v>0</v>
      </c>
      <c r="G35" s="39" t="e">
        <f t="shared" si="2"/>
        <v>#DIV/0!</v>
      </c>
      <c r="H35" s="97" t="e">
        <f t="shared" si="3"/>
        <v>#DIV/0!</v>
      </c>
    </row>
    <row r="36" spans="1:8" ht="29.25" customHeight="1">
      <c r="A36" s="146" t="s">
        <v>62</v>
      </c>
      <c r="B36" s="142" t="s">
        <v>27</v>
      </c>
      <c r="C36" s="74" t="s">
        <v>62</v>
      </c>
      <c r="D36" s="40">
        <v>50</v>
      </c>
      <c r="E36" s="40">
        <v>0</v>
      </c>
      <c r="F36" s="40">
        <v>0</v>
      </c>
      <c r="G36" s="39">
        <f t="shared" si="2"/>
        <v>0</v>
      </c>
      <c r="H36" s="97">
        <v>0</v>
      </c>
    </row>
    <row r="37" spans="1:8" ht="41.25" customHeight="1">
      <c r="A37" s="146" t="s">
        <v>111</v>
      </c>
      <c r="B37" s="142" t="s">
        <v>108</v>
      </c>
      <c r="C37" s="74"/>
      <c r="D37" s="40">
        <f>D38+D39+D40+D41</f>
        <v>186.7</v>
      </c>
      <c r="E37" s="40">
        <f>E38+E39+E40+E41</f>
        <v>134.7</v>
      </c>
      <c r="F37" s="40">
        <f>F38+F39+F40+F41</f>
        <v>2.1</v>
      </c>
      <c r="G37" s="39">
        <f t="shared" si="2"/>
        <v>0.011247991430101769</v>
      </c>
      <c r="H37" s="97">
        <f t="shared" si="3"/>
        <v>0.0155902004454343</v>
      </c>
    </row>
    <row r="38" spans="1:9" s="16" customFormat="1" ht="39" customHeight="1">
      <c r="A38" s="42"/>
      <c r="B38" s="43" t="s">
        <v>165</v>
      </c>
      <c r="C38" s="78" t="s">
        <v>202</v>
      </c>
      <c r="D38" s="44">
        <v>5.2</v>
      </c>
      <c r="E38" s="44">
        <v>2.7</v>
      </c>
      <c r="F38" s="44">
        <v>2.1</v>
      </c>
      <c r="G38" s="39">
        <f t="shared" si="2"/>
        <v>0.40384615384615385</v>
      </c>
      <c r="H38" s="97">
        <f t="shared" si="3"/>
        <v>0.7777777777777778</v>
      </c>
      <c r="I38" s="105"/>
    </row>
    <row r="39" spans="1:9" s="16" customFormat="1" ht="55.5" customHeight="1">
      <c r="A39" s="42"/>
      <c r="B39" s="43" t="s">
        <v>164</v>
      </c>
      <c r="C39" s="78" t="s">
        <v>212</v>
      </c>
      <c r="D39" s="44">
        <v>45</v>
      </c>
      <c r="E39" s="44">
        <v>7.9</v>
      </c>
      <c r="F39" s="44">
        <v>0</v>
      </c>
      <c r="G39" s="39">
        <f t="shared" si="2"/>
        <v>0</v>
      </c>
      <c r="H39" s="97">
        <f t="shared" si="3"/>
        <v>0</v>
      </c>
      <c r="I39" s="105"/>
    </row>
    <row r="40" spans="1:9" s="16" customFormat="1" ht="53.25" customHeight="1" hidden="1">
      <c r="A40" s="42"/>
      <c r="B40" s="43" t="s">
        <v>265</v>
      </c>
      <c r="C40" s="78" t="s">
        <v>264</v>
      </c>
      <c r="D40" s="44">
        <v>0</v>
      </c>
      <c r="E40" s="44">
        <v>0</v>
      </c>
      <c r="F40" s="44">
        <v>0</v>
      </c>
      <c r="G40" s="39" t="e">
        <f t="shared" si="2"/>
        <v>#DIV/0!</v>
      </c>
      <c r="H40" s="97" t="e">
        <f t="shared" si="3"/>
        <v>#DIV/0!</v>
      </c>
      <c r="I40" s="105"/>
    </row>
    <row r="41" spans="1:9" s="16" customFormat="1" ht="39" customHeight="1">
      <c r="A41" s="42"/>
      <c r="B41" s="43" t="s">
        <v>287</v>
      </c>
      <c r="C41" s="78" t="s">
        <v>475</v>
      </c>
      <c r="D41" s="44">
        <v>136.5</v>
      </c>
      <c r="E41" s="44">
        <v>124.1</v>
      </c>
      <c r="F41" s="44">
        <v>0</v>
      </c>
      <c r="G41" s="39">
        <f t="shared" si="2"/>
        <v>0</v>
      </c>
      <c r="H41" s="97">
        <f t="shared" si="3"/>
        <v>0</v>
      </c>
      <c r="I41" s="105"/>
    </row>
    <row r="42" spans="1:8" ht="18.75" customHeight="1">
      <c r="A42" s="41" t="s">
        <v>94</v>
      </c>
      <c r="B42" s="147" t="s">
        <v>89</v>
      </c>
      <c r="C42" s="75"/>
      <c r="D42" s="38">
        <f>D43</f>
        <v>207.3</v>
      </c>
      <c r="E42" s="38">
        <f>E43</f>
        <v>51.8</v>
      </c>
      <c r="F42" s="38">
        <f>F43</f>
        <v>16.2</v>
      </c>
      <c r="G42" s="39">
        <f t="shared" si="2"/>
        <v>0.07814761215629522</v>
      </c>
      <c r="H42" s="97">
        <f t="shared" si="3"/>
        <v>0.3127413127413127</v>
      </c>
    </row>
    <row r="43" spans="1:8" ht="48" customHeight="1">
      <c r="A43" s="146" t="s">
        <v>95</v>
      </c>
      <c r="B43" s="142" t="s">
        <v>141</v>
      </c>
      <c r="C43" s="74" t="s">
        <v>507</v>
      </c>
      <c r="D43" s="40">
        <v>207.3</v>
      </c>
      <c r="E43" s="40">
        <v>51.8</v>
      </c>
      <c r="F43" s="40">
        <v>16.2</v>
      </c>
      <c r="G43" s="39">
        <f t="shared" si="2"/>
        <v>0.07814761215629522</v>
      </c>
      <c r="H43" s="97">
        <f t="shared" si="3"/>
        <v>0.3127413127413127</v>
      </c>
    </row>
    <row r="44" spans="1:8" ht="30" customHeight="1" hidden="1">
      <c r="A44" s="41" t="s">
        <v>63</v>
      </c>
      <c r="B44" s="147" t="s">
        <v>30</v>
      </c>
      <c r="C44" s="75"/>
      <c r="D44" s="38">
        <f aca="true" t="shared" si="4" ref="D44:F45">D45</f>
        <v>0</v>
      </c>
      <c r="E44" s="38">
        <f t="shared" si="4"/>
        <v>0</v>
      </c>
      <c r="F44" s="38">
        <f t="shared" si="4"/>
        <v>0</v>
      </c>
      <c r="G44" s="39" t="e">
        <f t="shared" si="2"/>
        <v>#DIV/0!</v>
      </c>
      <c r="H44" s="97" t="e">
        <f t="shared" si="3"/>
        <v>#DIV/0!</v>
      </c>
    </row>
    <row r="45" spans="1:8" ht="18" customHeight="1" hidden="1">
      <c r="A45" s="146" t="s">
        <v>96</v>
      </c>
      <c r="B45" s="142" t="s">
        <v>91</v>
      </c>
      <c r="C45" s="74"/>
      <c r="D45" s="40">
        <f t="shared" si="4"/>
        <v>0</v>
      </c>
      <c r="E45" s="40">
        <f t="shared" si="4"/>
        <v>0</v>
      </c>
      <c r="F45" s="40">
        <f t="shared" si="4"/>
        <v>0</v>
      </c>
      <c r="G45" s="39" t="e">
        <f t="shared" si="2"/>
        <v>#DIV/0!</v>
      </c>
      <c r="H45" s="97" t="e">
        <f t="shared" si="3"/>
        <v>#DIV/0!</v>
      </c>
    </row>
    <row r="46" spans="1:8" ht="54.75" customHeight="1" hidden="1">
      <c r="A46" s="146"/>
      <c r="B46" s="142" t="s">
        <v>178</v>
      </c>
      <c r="C46" s="74" t="s">
        <v>179</v>
      </c>
      <c r="D46" s="40">
        <v>0</v>
      </c>
      <c r="E46" s="40">
        <v>0</v>
      </c>
      <c r="F46" s="40">
        <v>0</v>
      </c>
      <c r="G46" s="39" t="e">
        <f t="shared" si="2"/>
        <v>#DIV/0!</v>
      </c>
      <c r="H46" s="97" t="e">
        <f t="shared" si="3"/>
        <v>#DIV/0!</v>
      </c>
    </row>
    <row r="47" spans="1:8" ht="23.25" customHeight="1">
      <c r="A47" s="41" t="s">
        <v>64</v>
      </c>
      <c r="B47" s="147" t="s">
        <v>31</v>
      </c>
      <c r="C47" s="75"/>
      <c r="D47" s="38">
        <f>D48</f>
        <v>53</v>
      </c>
      <c r="E47" s="38">
        <f>E48</f>
        <v>8.8</v>
      </c>
      <c r="F47" s="38">
        <f>F48</f>
        <v>0</v>
      </c>
      <c r="G47" s="39">
        <f t="shared" si="2"/>
        <v>0</v>
      </c>
      <c r="H47" s="97">
        <f t="shared" si="3"/>
        <v>0</v>
      </c>
    </row>
    <row r="48" spans="1:8" ht="38.25" customHeight="1">
      <c r="A48" s="144" t="s">
        <v>65</v>
      </c>
      <c r="B48" s="59" t="s">
        <v>106</v>
      </c>
      <c r="C48" s="74"/>
      <c r="D48" s="40">
        <f>D49+D50</f>
        <v>53</v>
      </c>
      <c r="E48" s="40">
        <f>E49+E50</f>
        <v>8.8</v>
      </c>
      <c r="F48" s="40">
        <f>F49+F50</f>
        <v>0</v>
      </c>
      <c r="G48" s="39">
        <f t="shared" si="2"/>
        <v>0</v>
      </c>
      <c r="H48" s="97">
        <f t="shared" si="3"/>
        <v>0</v>
      </c>
    </row>
    <row r="49" spans="1:8" ht="50.25" customHeight="1">
      <c r="A49" s="42"/>
      <c r="B49" s="56" t="s">
        <v>106</v>
      </c>
      <c r="C49" s="78" t="s">
        <v>216</v>
      </c>
      <c r="D49" s="44">
        <v>50</v>
      </c>
      <c r="E49" s="44">
        <v>8.8</v>
      </c>
      <c r="F49" s="44">
        <v>0</v>
      </c>
      <c r="G49" s="39">
        <f t="shared" si="2"/>
        <v>0</v>
      </c>
      <c r="H49" s="97">
        <f t="shared" si="3"/>
        <v>0</v>
      </c>
    </row>
    <row r="50" spans="1:8" ht="137.25" customHeight="1">
      <c r="A50" s="42"/>
      <c r="B50" s="56" t="s">
        <v>464</v>
      </c>
      <c r="C50" s="78" t="s">
        <v>463</v>
      </c>
      <c r="D50" s="44">
        <v>3</v>
      </c>
      <c r="E50" s="44">
        <v>0</v>
      </c>
      <c r="F50" s="44">
        <v>0</v>
      </c>
      <c r="G50" s="39">
        <f t="shared" si="2"/>
        <v>0</v>
      </c>
      <c r="H50" s="97">
        <v>0</v>
      </c>
    </row>
    <row r="51" spans="1:8" ht="38.25" customHeight="1">
      <c r="A51" s="41" t="s">
        <v>66</v>
      </c>
      <c r="B51" s="147" t="s">
        <v>32</v>
      </c>
      <c r="C51" s="75"/>
      <c r="D51" s="38">
        <f>D52</f>
        <v>4379.6</v>
      </c>
      <c r="E51" s="38">
        <f>E52</f>
        <v>2703.9</v>
      </c>
      <c r="F51" s="38">
        <f>F52</f>
        <v>151.6</v>
      </c>
      <c r="G51" s="39">
        <f t="shared" si="2"/>
        <v>0.03461503333637775</v>
      </c>
      <c r="H51" s="97">
        <f t="shared" si="3"/>
        <v>0.05606716224712452</v>
      </c>
    </row>
    <row r="52" spans="1:8" ht="19.5" customHeight="1">
      <c r="A52" s="146" t="s">
        <v>35</v>
      </c>
      <c r="B52" s="142" t="s">
        <v>36</v>
      </c>
      <c r="C52" s="74"/>
      <c r="D52" s="40">
        <f>D53+D69</f>
        <v>4379.6</v>
      </c>
      <c r="E52" s="40">
        <f>E53+E69</f>
        <v>2703.9</v>
      </c>
      <c r="F52" s="40">
        <f>F53+F69</f>
        <v>151.6</v>
      </c>
      <c r="G52" s="39">
        <f t="shared" si="2"/>
        <v>0.03461503333637775</v>
      </c>
      <c r="H52" s="97">
        <f t="shared" si="3"/>
        <v>0.05606716224712452</v>
      </c>
    </row>
    <row r="53" spans="1:8" ht="68.25" customHeight="1">
      <c r="A53" s="146"/>
      <c r="B53" s="142" t="s">
        <v>405</v>
      </c>
      <c r="C53" s="74" t="s">
        <v>432</v>
      </c>
      <c r="D53" s="89">
        <f>D54+D55+D56+D57+D58+D60+D61+D62+D63+D64+D65+D66+Q73+D67+D68+D59</f>
        <v>4149.6</v>
      </c>
      <c r="E53" s="89">
        <f>E54+E55+E56+E57+E58+E60+E61+E62+E63+E64+E65+E66+R73+E67+E68+E59</f>
        <v>2703.9</v>
      </c>
      <c r="F53" s="89">
        <f>F54+F55+F56+F57+F58+F60+F61+F62+F63+F64+F65+F66+S73+F67+F68+F59</f>
        <v>151.6</v>
      </c>
      <c r="G53" s="39">
        <f t="shared" si="2"/>
        <v>0.03653364179679969</v>
      </c>
      <c r="H53" s="97">
        <f t="shared" si="3"/>
        <v>0.05606716224712452</v>
      </c>
    </row>
    <row r="54" spans="1:8" ht="30.75" customHeight="1">
      <c r="A54" s="146"/>
      <c r="B54" s="43" t="s">
        <v>404</v>
      </c>
      <c r="C54" s="193" t="s">
        <v>403</v>
      </c>
      <c r="D54" s="194">
        <v>15</v>
      </c>
      <c r="E54" s="195">
        <v>0</v>
      </c>
      <c r="F54" s="196">
        <v>0</v>
      </c>
      <c r="G54" s="39">
        <f t="shared" si="2"/>
        <v>0</v>
      </c>
      <c r="H54" s="97">
        <v>0</v>
      </c>
    </row>
    <row r="55" spans="1:8" ht="30.75" customHeight="1">
      <c r="A55" s="146"/>
      <c r="B55" s="43" t="s">
        <v>409</v>
      </c>
      <c r="C55" s="193" t="s">
        <v>408</v>
      </c>
      <c r="D55" s="194">
        <v>25</v>
      </c>
      <c r="E55" s="195">
        <v>4.4</v>
      </c>
      <c r="F55" s="196">
        <v>0</v>
      </c>
      <c r="G55" s="39">
        <f t="shared" si="2"/>
        <v>0</v>
      </c>
      <c r="H55" s="97">
        <f t="shared" si="3"/>
        <v>0</v>
      </c>
    </row>
    <row r="56" spans="1:8" ht="33.75" customHeight="1">
      <c r="A56" s="146"/>
      <c r="B56" s="43" t="s">
        <v>411</v>
      </c>
      <c r="C56" s="193" t="s">
        <v>410</v>
      </c>
      <c r="D56" s="194">
        <v>100</v>
      </c>
      <c r="E56" s="195">
        <v>17.5</v>
      </c>
      <c r="F56" s="196">
        <v>0</v>
      </c>
      <c r="G56" s="39">
        <f t="shared" si="2"/>
        <v>0</v>
      </c>
      <c r="H56" s="97">
        <f t="shared" si="3"/>
        <v>0</v>
      </c>
    </row>
    <row r="57" spans="1:8" ht="33" customHeight="1">
      <c r="A57" s="146"/>
      <c r="B57" s="43" t="s">
        <v>436</v>
      </c>
      <c r="C57" s="193" t="s">
        <v>435</v>
      </c>
      <c r="D57" s="194">
        <v>20</v>
      </c>
      <c r="E57" s="195">
        <v>3.5</v>
      </c>
      <c r="F57" s="196">
        <v>0</v>
      </c>
      <c r="G57" s="39">
        <f t="shared" si="2"/>
        <v>0</v>
      </c>
      <c r="H57" s="97">
        <f t="shared" si="3"/>
        <v>0</v>
      </c>
    </row>
    <row r="58" spans="1:8" ht="19.5" customHeight="1">
      <c r="A58" s="146"/>
      <c r="B58" s="43" t="s">
        <v>438</v>
      </c>
      <c r="C58" s="193" t="s">
        <v>437</v>
      </c>
      <c r="D58" s="194">
        <v>20</v>
      </c>
      <c r="E58" s="195">
        <v>3.5</v>
      </c>
      <c r="F58" s="196">
        <v>0</v>
      </c>
      <c r="G58" s="39">
        <f t="shared" si="2"/>
        <v>0</v>
      </c>
      <c r="H58" s="97">
        <f t="shared" si="3"/>
        <v>0</v>
      </c>
    </row>
    <row r="59" spans="1:8" ht="35.25" customHeight="1">
      <c r="A59" s="146"/>
      <c r="B59" s="43" t="s">
        <v>415</v>
      </c>
      <c r="C59" s="193" t="s">
        <v>414</v>
      </c>
      <c r="D59" s="194">
        <v>2500</v>
      </c>
      <c r="E59" s="195">
        <v>2500</v>
      </c>
      <c r="F59" s="196">
        <v>0</v>
      </c>
      <c r="G59" s="39">
        <f t="shared" si="2"/>
        <v>0</v>
      </c>
      <c r="H59" s="97">
        <f t="shared" si="3"/>
        <v>0</v>
      </c>
    </row>
    <row r="60" spans="1:8" ht="30.75" customHeight="1">
      <c r="A60" s="146"/>
      <c r="B60" s="43" t="s">
        <v>417</v>
      </c>
      <c r="C60" s="193" t="s">
        <v>416</v>
      </c>
      <c r="D60" s="194">
        <v>150</v>
      </c>
      <c r="E60" s="195">
        <v>62.4</v>
      </c>
      <c r="F60" s="196">
        <v>62.4</v>
      </c>
      <c r="G60" s="39">
        <f t="shared" si="2"/>
        <v>0.416</v>
      </c>
      <c r="H60" s="97">
        <f t="shared" si="3"/>
        <v>1</v>
      </c>
    </row>
    <row r="61" spans="1:8" ht="31.5">
      <c r="A61" s="146"/>
      <c r="B61" s="43" t="s">
        <v>423</v>
      </c>
      <c r="C61" s="193" t="s">
        <v>422</v>
      </c>
      <c r="D61" s="194">
        <v>450.5</v>
      </c>
      <c r="E61" s="195">
        <v>99.8</v>
      </c>
      <c r="F61" s="196">
        <v>89.2</v>
      </c>
      <c r="G61" s="39">
        <f t="shared" si="2"/>
        <v>0.19800221975582685</v>
      </c>
      <c r="H61" s="97">
        <f t="shared" si="3"/>
        <v>0.8937875751503006</v>
      </c>
    </row>
    <row r="62" spans="1:8" ht="47.25">
      <c r="A62" s="146"/>
      <c r="B62" s="43" t="s">
        <v>439</v>
      </c>
      <c r="C62" s="193" t="s">
        <v>440</v>
      </c>
      <c r="D62" s="194">
        <v>100</v>
      </c>
      <c r="E62" s="195">
        <v>0</v>
      </c>
      <c r="F62" s="196">
        <v>0</v>
      </c>
      <c r="G62" s="39">
        <f t="shared" si="2"/>
        <v>0</v>
      </c>
      <c r="H62" s="97">
        <v>0</v>
      </c>
    </row>
    <row r="63" spans="1:8" ht="31.5">
      <c r="A63" s="146"/>
      <c r="B63" s="43" t="s">
        <v>441</v>
      </c>
      <c r="C63" s="193" t="s">
        <v>442</v>
      </c>
      <c r="D63" s="194">
        <v>20</v>
      </c>
      <c r="E63" s="195">
        <v>3.5</v>
      </c>
      <c r="F63" s="196">
        <v>0</v>
      </c>
      <c r="G63" s="39">
        <f t="shared" si="2"/>
        <v>0</v>
      </c>
      <c r="H63" s="97">
        <f t="shared" si="3"/>
        <v>0</v>
      </c>
    </row>
    <row r="64" spans="1:8" ht="63">
      <c r="A64" s="146"/>
      <c r="B64" s="43" t="s">
        <v>444</v>
      </c>
      <c r="C64" s="193" t="s">
        <v>443</v>
      </c>
      <c r="D64" s="194">
        <v>10</v>
      </c>
      <c r="E64" s="195">
        <v>1.8</v>
      </c>
      <c r="F64" s="196">
        <v>0</v>
      </c>
      <c r="G64" s="39">
        <f t="shared" si="2"/>
        <v>0</v>
      </c>
      <c r="H64" s="97">
        <f t="shared" si="3"/>
        <v>0</v>
      </c>
    </row>
    <row r="65" spans="1:9" s="16" customFormat="1" ht="35.25" customHeight="1">
      <c r="A65" s="42"/>
      <c r="B65" s="43" t="s">
        <v>467</v>
      </c>
      <c r="C65" s="193" t="s">
        <v>465</v>
      </c>
      <c r="D65" s="194">
        <v>585.6</v>
      </c>
      <c r="E65" s="195">
        <v>0</v>
      </c>
      <c r="F65" s="196">
        <v>0</v>
      </c>
      <c r="G65" s="39">
        <f t="shared" si="2"/>
        <v>0</v>
      </c>
      <c r="H65" s="97">
        <v>0</v>
      </c>
      <c r="I65" s="105"/>
    </row>
    <row r="66" spans="1:9" s="16" customFormat="1" ht="31.5">
      <c r="A66" s="42"/>
      <c r="B66" s="43" t="s">
        <v>468</v>
      </c>
      <c r="C66" s="193" t="s">
        <v>466</v>
      </c>
      <c r="D66" s="194">
        <v>100</v>
      </c>
      <c r="E66" s="195">
        <v>0</v>
      </c>
      <c r="F66" s="196">
        <v>0</v>
      </c>
      <c r="G66" s="39">
        <f t="shared" si="2"/>
        <v>0</v>
      </c>
      <c r="H66" s="97">
        <v>0</v>
      </c>
      <c r="I66" s="105"/>
    </row>
    <row r="67" spans="1:9" s="16" customFormat="1" ht="47.25">
      <c r="A67" s="42"/>
      <c r="B67" s="43" t="s">
        <v>454</v>
      </c>
      <c r="C67" s="193" t="s">
        <v>452</v>
      </c>
      <c r="D67" s="194">
        <v>30</v>
      </c>
      <c r="E67" s="195">
        <v>7.5</v>
      </c>
      <c r="F67" s="196">
        <v>0</v>
      </c>
      <c r="G67" s="39">
        <f t="shared" si="2"/>
        <v>0</v>
      </c>
      <c r="H67" s="97">
        <f t="shared" si="3"/>
        <v>0</v>
      </c>
      <c r="I67" s="105"/>
    </row>
    <row r="68" spans="1:9" s="16" customFormat="1" ht="51.75" customHeight="1">
      <c r="A68" s="42"/>
      <c r="B68" s="43" t="s">
        <v>460</v>
      </c>
      <c r="C68" s="193" t="s">
        <v>457</v>
      </c>
      <c r="D68" s="194">
        <v>23.5</v>
      </c>
      <c r="E68" s="195">
        <v>0</v>
      </c>
      <c r="F68" s="196">
        <v>0</v>
      </c>
      <c r="G68" s="39">
        <f t="shared" si="2"/>
        <v>0</v>
      </c>
      <c r="H68" s="97">
        <v>0</v>
      </c>
      <c r="I68" s="105"/>
    </row>
    <row r="69" spans="1:9" s="16" customFormat="1" ht="84" customHeight="1">
      <c r="A69" s="42"/>
      <c r="B69" s="142" t="s">
        <v>508</v>
      </c>
      <c r="C69" s="193">
        <v>9580400000</v>
      </c>
      <c r="D69" s="194">
        <f>D70+D71+D72</f>
        <v>230</v>
      </c>
      <c r="E69" s="194">
        <f>E70+E71+E72</f>
        <v>0</v>
      </c>
      <c r="F69" s="194">
        <f>F70+F71+F72</f>
        <v>0</v>
      </c>
      <c r="G69" s="39">
        <f t="shared" si="2"/>
        <v>0</v>
      </c>
      <c r="H69" s="97">
        <v>0</v>
      </c>
      <c r="I69" s="105"/>
    </row>
    <row r="70" spans="1:9" s="16" customFormat="1" ht="144.75" customHeight="1">
      <c r="A70" s="42"/>
      <c r="B70" s="43" t="s">
        <v>494</v>
      </c>
      <c r="C70" s="197" t="s">
        <v>509</v>
      </c>
      <c r="D70" s="194">
        <v>100</v>
      </c>
      <c r="E70" s="195">
        <v>0</v>
      </c>
      <c r="F70" s="196">
        <v>0</v>
      </c>
      <c r="G70" s="39">
        <f t="shared" si="2"/>
        <v>0</v>
      </c>
      <c r="H70" s="97">
        <v>0</v>
      </c>
      <c r="I70" s="105"/>
    </row>
    <row r="71" spans="1:9" s="16" customFormat="1" ht="135" customHeight="1">
      <c r="A71" s="42"/>
      <c r="B71" s="43" t="s">
        <v>495</v>
      </c>
      <c r="C71" s="197" t="s">
        <v>510</v>
      </c>
      <c r="D71" s="194">
        <v>30</v>
      </c>
      <c r="E71" s="195">
        <v>0</v>
      </c>
      <c r="F71" s="196">
        <v>0</v>
      </c>
      <c r="G71" s="39">
        <f t="shared" si="2"/>
        <v>0</v>
      </c>
      <c r="H71" s="97">
        <v>0</v>
      </c>
      <c r="I71" s="105"/>
    </row>
    <row r="72" spans="1:9" s="16" customFormat="1" ht="149.25" customHeight="1">
      <c r="A72" s="42"/>
      <c r="B72" s="43" t="s">
        <v>502</v>
      </c>
      <c r="C72" s="197" t="s">
        <v>511</v>
      </c>
      <c r="D72" s="194">
        <v>100</v>
      </c>
      <c r="E72" s="195">
        <v>0</v>
      </c>
      <c r="F72" s="196">
        <v>0</v>
      </c>
      <c r="G72" s="39">
        <f t="shared" si="2"/>
        <v>0</v>
      </c>
      <c r="H72" s="97">
        <v>0</v>
      </c>
      <c r="I72" s="105"/>
    </row>
    <row r="73" spans="1:8" ht="34.5" customHeight="1" hidden="1">
      <c r="A73" s="41" t="s">
        <v>109</v>
      </c>
      <c r="B73" s="147" t="s">
        <v>107</v>
      </c>
      <c r="C73" s="75"/>
      <c r="D73" s="40">
        <f>D75</f>
        <v>0</v>
      </c>
      <c r="E73" s="40">
        <f>E75</f>
        <v>0</v>
      </c>
      <c r="F73" s="40">
        <f>F75</f>
        <v>0</v>
      </c>
      <c r="G73" s="39" t="e">
        <f t="shared" si="2"/>
        <v>#DIV/0!</v>
      </c>
      <c r="H73" s="97" t="e">
        <f t="shared" si="3"/>
        <v>#DIV/0!</v>
      </c>
    </row>
    <row r="74" spans="1:8" ht="36" customHeight="1" hidden="1">
      <c r="A74" s="146" t="s">
        <v>103</v>
      </c>
      <c r="B74" s="142" t="s">
        <v>110</v>
      </c>
      <c r="C74" s="74"/>
      <c r="D74" s="40">
        <f>D75</f>
        <v>0</v>
      </c>
      <c r="E74" s="40">
        <f>E75</f>
        <v>0</v>
      </c>
      <c r="F74" s="40">
        <f>F75</f>
        <v>0</v>
      </c>
      <c r="G74" s="39" t="e">
        <f t="shared" si="2"/>
        <v>#DIV/0!</v>
      </c>
      <c r="H74" s="97" t="e">
        <f t="shared" si="3"/>
        <v>#DIV/0!</v>
      </c>
    </row>
    <row r="75" spans="1:9" s="16" customFormat="1" ht="36" customHeight="1" hidden="1">
      <c r="A75" s="42"/>
      <c r="B75" s="43" t="s">
        <v>177</v>
      </c>
      <c r="C75" s="78" t="s">
        <v>172</v>
      </c>
      <c r="D75" s="44">
        <v>0</v>
      </c>
      <c r="E75" s="44">
        <v>0</v>
      </c>
      <c r="F75" s="44">
        <v>0</v>
      </c>
      <c r="G75" s="39" t="e">
        <f t="shared" si="2"/>
        <v>#DIV/0!</v>
      </c>
      <c r="H75" s="97" t="e">
        <f t="shared" si="3"/>
        <v>#DIV/0!</v>
      </c>
      <c r="I75" s="105"/>
    </row>
    <row r="76" spans="1:8" ht="18" customHeight="1" hidden="1">
      <c r="A76" s="41" t="s">
        <v>37</v>
      </c>
      <c r="B76" s="147" t="s">
        <v>38</v>
      </c>
      <c r="C76" s="75"/>
      <c r="D76" s="40">
        <f aca="true" t="shared" si="5" ref="D76:F77">D77</f>
        <v>0</v>
      </c>
      <c r="E76" s="40">
        <f t="shared" si="5"/>
        <v>0</v>
      </c>
      <c r="F76" s="40">
        <f t="shared" si="5"/>
        <v>0</v>
      </c>
      <c r="G76" s="39" t="e">
        <f t="shared" si="2"/>
        <v>#DIV/0!</v>
      </c>
      <c r="H76" s="97" t="e">
        <f t="shared" si="3"/>
        <v>#DIV/0!</v>
      </c>
    </row>
    <row r="77" spans="1:8" ht="23.25" customHeight="1" hidden="1">
      <c r="A77" s="146" t="s">
        <v>41</v>
      </c>
      <c r="B77" s="142" t="s">
        <v>100</v>
      </c>
      <c r="C77" s="74"/>
      <c r="D77" s="40">
        <f t="shared" si="5"/>
        <v>0</v>
      </c>
      <c r="E77" s="40">
        <f t="shared" si="5"/>
        <v>0</v>
      </c>
      <c r="F77" s="40">
        <f t="shared" si="5"/>
        <v>0</v>
      </c>
      <c r="G77" s="39" t="e">
        <f t="shared" si="2"/>
        <v>#DIV/0!</v>
      </c>
      <c r="H77" s="97" t="e">
        <f t="shared" si="3"/>
        <v>#DIV/0!</v>
      </c>
    </row>
    <row r="78" spans="1:9" s="16" customFormat="1" ht="31.5" customHeight="1" hidden="1">
      <c r="A78" s="42"/>
      <c r="B78" s="43" t="s">
        <v>173</v>
      </c>
      <c r="C78" s="78" t="s">
        <v>174</v>
      </c>
      <c r="D78" s="44">
        <v>0</v>
      </c>
      <c r="E78" s="44">
        <v>0</v>
      </c>
      <c r="F78" s="44">
        <v>0</v>
      </c>
      <c r="G78" s="39" t="e">
        <f t="shared" si="2"/>
        <v>#DIV/0!</v>
      </c>
      <c r="H78" s="97" t="e">
        <f t="shared" si="3"/>
        <v>#DIV/0!</v>
      </c>
      <c r="I78" s="105"/>
    </row>
    <row r="79" spans="1:8" ht="18.75" customHeight="1">
      <c r="A79" s="41">
        <v>1000</v>
      </c>
      <c r="B79" s="147" t="s">
        <v>49</v>
      </c>
      <c r="C79" s="75"/>
      <c r="D79" s="40">
        <f>D80</f>
        <v>66</v>
      </c>
      <c r="E79" s="40">
        <f>E80</f>
        <v>16.5</v>
      </c>
      <c r="F79" s="40">
        <f>F80</f>
        <v>5.5</v>
      </c>
      <c r="G79" s="39">
        <f t="shared" si="2"/>
        <v>0.08333333333333333</v>
      </c>
      <c r="H79" s="97">
        <f t="shared" si="3"/>
        <v>0.3333333333333333</v>
      </c>
    </row>
    <row r="80" spans="1:8" ht="18.75" customHeight="1">
      <c r="A80" s="146">
        <v>1001</v>
      </c>
      <c r="B80" s="142" t="s">
        <v>148</v>
      </c>
      <c r="C80" s="74" t="s">
        <v>50</v>
      </c>
      <c r="D80" s="40">
        <v>66</v>
      </c>
      <c r="E80" s="40">
        <v>16.5</v>
      </c>
      <c r="F80" s="40">
        <v>5.5</v>
      </c>
      <c r="G80" s="39">
        <f t="shared" si="2"/>
        <v>0.08333333333333333</v>
      </c>
      <c r="H80" s="97">
        <f t="shared" si="3"/>
        <v>0.3333333333333333</v>
      </c>
    </row>
    <row r="81" spans="1:8" ht="38.25" customHeight="1">
      <c r="A81" s="41"/>
      <c r="B81" s="147" t="s">
        <v>85</v>
      </c>
      <c r="C81" s="75"/>
      <c r="D81" s="38">
        <f>D82</f>
        <v>538</v>
      </c>
      <c r="E81" s="38">
        <f>E82</f>
        <v>131.7</v>
      </c>
      <c r="F81" s="38">
        <f>F82</f>
        <v>0</v>
      </c>
      <c r="G81" s="39">
        <f t="shared" si="2"/>
        <v>0</v>
      </c>
      <c r="H81" s="97">
        <f t="shared" si="3"/>
        <v>0</v>
      </c>
    </row>
    <row r="82" spans="1:9" s="16" customFormat="1" ht="38.25" customHeight="1">
      <c r="A82" s="42"/>
      <c r="B82" s="43" t="s">
        <v>86</v>
      </c>
      <c r="C82" s="78" t="s">
        <v>158</v>
      </c>
      <c r="D82" s="44">
        <v>538</v>
      </c>
      <c r="E82" s="44">
        <v>131.7</v>
      </c>
      <c r="F82" s="44">
        <v>0</v>
      </c>
      <c r="G82" s="39">
        <f t="shared" si="2"/>
        <v>0</v>
      </c>
      <c r="H82" s="97">
        <f t="shared" si="3"/>
        <v>0</v>
      </c>
      <c r="I82" s="105"/>
    </row>
    <row r="83" spans="1:8" ht="21.75" customHeight="1">
      <c r="A83" s="146"/>
      <c r="B83" s="147" t="s">
        <v>56</v>
      </c>
      <c r="C83" s="41"/>
      <c r="D83" s="38">
        <f>D32+D42+D44+D47+D51+D73+D76+D79+D81</f>
        <v>8878.7</v>
      </c>
      <c r="E83" s="38">
        <f>E32+E42+E44+E47+E51+E73+E76+E79+E81</f>
        <v>4000.7999999999997</v>
      </c>
      <c r="F83" s="38">
        <f>F32+F42+F44+F47+F51+F73+F76+F79+F81</f>
        <v>756.2</v>
      </c>
      <c r="G83" s="39">
        <f t="shared" si="2"/>
        <v>0.08517012625722234</v>
      </c>
      <c r="H83" s="97">
        <f t="shared" si="3"/>
        <v>0.18901219756048793</v>
      </c>
    </row>
    <row r="84" spans="1:8" ht="25.5" customHeight="1">
      <c r="A84" s="150"/>
      <c r="B84" s="59" t="s">
        <v>71</v>
      </c>
      <c r="C84" s="79"/>
      <c r="D84" s="60">
        <f>D81</f>
        <v>538</v>
      </c>
      <c r="E84" s="60">
        <f>E81</f>
        <v>131.7</v>
      </c>
      <c r="F84" s="60">
        <f>F81</f>
        <v>0</v>
      </c>
      <c r="G84" s="39">
        <f t="shared" si="2"/>
        <v>0</v>
      </c>
      <c r="H84" s="97">
        <f t="shared" si="3"/>
        <v>0</v>
      </c>
    </row>
    <row r="85" ht="18">
      <c r="A85" s="62"/>
    </row>
    <row r="86" ht="18">
      <c r="A86" s="62"/>
    </row>
    <row r="87" spans="1:6" ht="18">
      <c r="A87" s="62"/>
      <c r="B87" s="65" t="s">
        <v>286</v>
      </c>
      <c r="C87" s="84"/>
      <c r="F87" s="123">
        <v>3499.9</v>
      </c>
    </row>
    <row r="88" spans="1:3" ht="18">
      <c r="A88" s="62"/>
      <c r="B88" s="65"/>
      <c r="C88" s="84"/>
    </row>
    <row r="89" spans="1:3" ht="18" hidden="1">
      <c r="A89" s="62"/>
      <c r="B89" s="65" t="s">
        <v>72</v>
      </c>
      <c r="C89" s="84"/>
    </row>
    <row r="90" spans="1:3" ht="18" hidden="1">
      <c r="A90" s="62"/>
      <c r="B90" s="65" t="s">
        <v>73</v>
      </c>
      <c r="C90" s="84"/>
    </row>
    <row r="91" spans="1:3" ht="18" hidden="1">
      <c r="A91" s="62"/>
      <c r="B91" s="65"/>
      <c r="C91" s="84"/>
    </row>
    <row r="92" spans="1:3" ht="18" hidden="1">
      <c r="A92" s="62"/>
      <c r="B92" s="65" t="s">
        <v>74</v>
      </c>
      <c r="C92" s="84"/>
    </row>
    <row r="93" spans="1:3" ht="18" hidden="1">
      <c r="A93" s="62"/>
      <c r="B93" s="65" t="s">
        <v>75</v>
      </c>
      <c r="C93" s="84"/>
    </row>
    <row r="94" spans="1:3" ht="18" hidden="1">
      <c r="A94" s="62"/>
      <c r="B94" s="65"/>
      <c r="C94" s="84"/>
    </row>
    <row r="95" spans="1:3" ht="18" hidden="1">
      <c r="A95" s="62"/>
      <c r="B95" s="65" t="s">
        <v>76</v>
      </c>
      <c r="C95" s="84"/>
    </row>
    <row r="96" spans="1:3" ht="18" hidden="1">
      <c r="A96" s="62"/>
      <c r="B96" s="65" t="s">
        <v>77</v>
      </c>
      <c r="C96" s="84"/>
    </row>
    <row r="97" spans="1:3" ht="18" hidden="1">
      <c r="A97" s="62"/>
      <c r="B97" s="65"/>
      <c r="C97" s="84"/>
    </row>
    <row r="98" spans="1:3" ht="18" hidden="1">
      <c r="A98" s="62"/>
      <c r="B98" s="65" t="s">
        <v>78</v>
      </c>
      <c r="C98" s="84"/>
    </row>
    <row r="99" spans="1:3" ht="18" hidden="1">
      <c r="A99" s="62"/>
      <c r="B99" s="65" t="s">
        <v>79</v>
      </c>
      <c r="C99" s="84"/>
    </row>
    <row r="100" ht="18" hidden="1">
      <c r="A100" s="62"/>
    </row>
    <row r="101" ht="18">
      <c r="A101" s="62"/>
    </row>
    <row r="102" spans="1:8" ht="18">
      <c r="A102" s="62"/>
      <c r="B102" s="65" t="s">
        <v>80</v>
      </c>
      <c r="C102" s="84"/>
      <c r="F102" s="63">
        <f>F87+F27-F83</f>
        <v>3723.6000000000004</v>
      </c>
      <c r="H102" s="63"/>
    </row>
    <row r="103" ht="18">
      <c r="A103" s="62"/>
    </row>
    <row r="104" ht="18">
      <c r="A104" s="62"/>
    </row>
    <row r="105" spans="1:3" ht="18">
      <c r="A105" s="62"/>
      <c r="B105" s="65" t="s">
        <v>81</v>
      </c>
      <c r="C105" s="84"/>
    </row>
    <row r="106" spans="1:3" ht="18">
      <c r="A106" s="62"/>
      <c r="B106" s="65" t="s">
        <v>82</v>
      </c>
      <c r="C106" s="84"/>
    </row>
    <row r="107" spans="1:3" ht="18">
      <c r="A107" s="62"/>
      <c r="B107" s="65" t="s">
        <v>83</v>
      </c>
      <c r="C107" s="84"/>
    </row>
  </sheetData>
  <sheetProtection/>
  <mergeCells count="16"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  <mergeCell ref="C30:C31"/>
    <mergeCell ref="G2:G3"/>
    <mergeCell ref="E2:E3"/>
    <mergeCell ref="E30:E31"/>
    <mergeCell ref="F30:F31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4"/>
  <sheetViews>
    <sheetView zoomScalePageLayoutView="0" workbookViewId="0" topLeftCell="A22">
      <selection activeCell="H22" sqref="A1:H16384"/>
    </sheetView>
  </sheetViews>
  <sheetFormatPr defaultColWidth="9.140625" defaultRowHeight="12.75"/>
  <cols>
    <col min="1" max="1" width="6.421875" style="90" customWidth="1"/>
    <col min="2" max="2" width="40.7109375" style="90" customWidth="1"/>
    <col min="3" max="3" width="12.421875" style="91" hidden="1" customWidth="1"/>
    <col min="4" max="4" width="12.421875" style="64" customWidth="1"/>
    <col min="5" max="5" width="12.00390625" style="64" customWidth="1"/>
    <col min="6" max="6" width="13.421875" style="64" customWidth="1"/>
    <col min="7" max="7" width="11.28125" style="64" customWidth="1"/>
    <col min="8" max="8" width="11.00390625" style="64" customWidth="1"/>
    <col min="9" max="9" width="9.140625" style="110" customWidth="1"/>
    <col min="10" max="16384" width="9.140625" style="2" customWidth="1"/>
  </cols>
  <sheetData>
    <row r="1" spans="1:9" s="4" customFormat="1" ht="66" customHeight="1">
      <c r="A1" s="188" t="s">
        <v>484</v>
      </c>
      <c r="B1" s="188"/>
      <c r="C1" s="188"/>
      <c r="D1" s="188"/>
      <c r="E1" s="188"/>
      <c r="F1" s="188"/>
      <c r="G1" s="188"/>
      <c r="H1" s="188"/>
      <c r="I1" s="109"/>
    </row>
    <row r="2" spans="1:9" s="1" customFormat="1" ht="12.75" customHeight="1">
      <c r="A2" s="143"/>
      <c r="B2" s="165" t="s">
        <v>2</v>
      </c>
      <c r="C2" s="186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  <c r="I2" s="85"/>
    </row>
    <row r="3" spans="1:9" s="1" customFormat="1" ht="36.75" customHeight="1">
      <c r="A3" s="143"/>
      <c r="B3" s="165"/>
      <c r="C3" s="187"/>
      <c r="D3" s="165"/>
      <c r="E3" s="152"/>
      <c r="F3" s="165"/>
      <c r="G3" s="152"/>
      <c r="H3" s="152"/>
      <c r="I3" s="85"/>
    </row>
    <row r="4" spans="1:9" s="1" customFormat="1" ht="18.75">
      <c r="A4" s="143"/>
      <c r="B4" s="147" t="s">
        <v>70</v>
      </c>
      <c r="C4" s="73"/>
      <c r="D4" s="88">
        <f>D5+D6+D7+D8+D9+D10+D11+D12+D13+D14+D15+D16+D17+D18+D19</f>
        <v>3111</v>
      </c>
      <c r="E4" s="88">
        <f>E5+E6+E7+E8+E9+E10+E11+E12+E13+E14+E15+E16+E17+E18+E19</f>
        <v>763</v>
      </c>
      <c r="F4" s="88">
        <f>F5+F6+F7+F8+F9+F10+F11+F12+F13+F14+F15+F16+F17+F18+F19+F20+F21</f>
        <v>497.5</v>
      </c>
      <c r="G4" s="39">
        <f aca="true" t="shared" si="0" ref="G4:G29">F4/D4</f>
        <v>0.15991642558662808</v>
      </c>
      <c r="H4" s="39">
        <f aca="true" t="shared" si="1" ref="H4:H29">F4/E4</f>
        <v>0.6520314547837484</v>
      </c>
      <c r="I4" s="85"/>
    </row>
    <row r="5" spans="1:9" s="1" customFormat="1" ht="23.25" customHeight="1">
      <c r="A5" s="143"/>
      <c r="B5" s="142" t="s">
        <v>339</v>
      </c>
      <c r="C5" s="74"/>
      <c r="D5" s="89">
        <v>280</v>
      </c>
      <c r="E5" s="89">
        <v>40</v>
      </c>
      <c r="F5" s="89">
        <v>38.1</v>
      </c>
      <c r="G5" s="39">
        <f t="shared" si="0"/>
        <v>0.13607142857142857</v>
      </c>
      <c r="H5" s="39">
        <f t="shared" si="1"/>
        <v>0.9525</v>
      </c>
      <c r="I5" s="85"/>
    </row>
    <row r="6" spans="1:9" s="1" customFormat="1" ht="18.75" hidden="1">
      <c r="A6" s="143"/>
      <c r="B6" s="142" t="s">
        <v>186</v>
      </c>
      <c r="C6" s="74"/>
      <c r="D6" s="89">
        <v>0</v>
      </c>
      <c r="E6" s="89">
        <v>0</v>
      </c>
      <c r="F6" s="89">
        <v>0</v>
      </c>
      <c r="G6" s="39" t="e">
        <f t="shared" si="0"/>
        <v>#DIV/0!</v>
      </c>
      <c r="H6" s="39" t="e">
        <f t="shared" si="1"/>
        <v>#DIV/0!</v>
      </c>
      <c r="I6" s="85"/>
    </row>
    <row r="7" spans="1:9" s="1" customFormat="1" ht="18.75">
      <c r="A7" s="143"/>
      <c r="B7" s="142" t="s">
        <v>6</v>
      </c>
      <c r="C7" s="74"/>
      <c r="D7" s="89">
        <v>529</v>
      </c>
      <c r="E7" s="89">
        <v>400</v>
      </c>
      <c r="F7" s="89">
        <v>168.1</v>
      </c>
      <c r="G7" s="39">
        <f t="shared" si="0"/>
        <v>0.3177693761814745</v>
      </c>
      <c r="H7" s="39">
        <f t="shared" si="1"/>
        <v>0.42025</v>
      </c>
      <c r="I7" s="85"/>
    </row>
    <row r="8" spans="1:9" s="1" customFormat="1" ht="18.75">
      <c r="A8" s="143"/>
      <c r="B8" s="142" t="s">
        <v>350</v>
      </c>
      <c r="C8" s="74"/>
      <c r="D8" s="89">
        <v>277</v>
      </c>
      <c r="E8" s="89">
        <v>20</v>
      </c>
      <c r="F8" s="89">
        <v>15.5</v>
      </c>
      <c r="G8" s="39">
        <f t="shared" si="0"/>
        <v>0.05595667870036101</v>
      </c>
      <c r="H8" s="39">
        <f t="shared" si="1"/>
        <v>0.775</v>
      </c>
      <c r="I8" s="85"/>
    </row>
    <row r="9" spans="1:9" s="1" customFormat="1" ht="18.75">
      <c r="A9" s="143"/>
      <c r="B9" s="142" t="s">
        <v>8</v>
      </c>
      <c r="C9" s="74"/>
      <c r="D9" s="89">
        <v>2010</v>
      </c>
      <c r="E9" s="89">
        <v>300</v>
      </c>
      <c r="F9" s="89">
        <v>260.3</v>
      </c>
      <c r="G9" s="39">
        <f t="shared" si="0"/>
        <v>0.12950248756218907</v>
      </c>
      <c r="H9" s="39">
        <f t="shared" si="1"/>
        <v>0.8676666666666667</v>
      </c>
      <c r="I9" s="85"/>
    </row>
    <row r="10" spans="1:9" s="1" customFormat="1" ht="18.75">
      <c r="A10" s="143"/>
      <c r="B10" s="142" t="s">
        <v>342</v>
      </c>
      <c r="C10" s="74"/>
      <c r="D10" s="89">
        <v>15</v>
      </c>
      <c r="E10" s="89">
        <v>3</v>
      </c>
      <c r="F10" s="89">
        <v>4.5</v>
      </c>
      <c r="G10" s="39">
        <f t="shared" si="0"/>
        <v>0.3</v>
      </c>
      <c r="H10" s="39">
        <f t="shared" si="1"/>
        <v>1.5</v>
      </c>
      <c r="I10" s="85"/>
    </row>
    <row r="11" spans="1:9" s="1" customFormat="1" ht="18.75" hidden="1">
      <c r="A11" s="143"/>
      <c r="B11" s="142" t="s">
        <v>9</v>
      </c>
      <c r="C11" s="74"/>
      <c r="D11" s="89">
        <v>0</v>
      </c>
      <c r="E11" s="89">
        <v>0</v>
      </c>
      <c r="F11" s="89">
        <v>0</v>
      </c>
      <c r="G11" s="39" t="e">
        <f t="shared" si="0"/>
        <v>#DIV/0!</v>
      </c>
      <c r="H11" s="39" t="e">
        <f t="shared" si="1"/>
        <v>#DIV/0!</v>
      </c>
      <c r="I11" s="85"/>
    </row>
    <row r="12" spans="1:9" s="1" customFormat="1" ht="18.75" hidden="1">
      <c r="A12" s="143"/>
      <c r="B12" s="142" t="s">
        <v>10</v>
      </c>
      <c r="C12" s="74"/>
      <c r="D12" s="89">
        <v>0</v>
      </c>
      <c r="E12" s="89">
        <v>0</v>
      </c>
      <c r="F12" s="89">
        <v>0</v>
      </c>
      <c r="G12" s="39" t="e">
        <f t="shared" si="0"/>
        <v>#DIV/0!</v>
      </c>
      <c r="H12" s="39" t="e">
        <f t="shared" si="1"/>
        <v>#DIV/0!</v>
      </c>
      <c r="I12" s="85"/>
    </row>
    <row r="13" spans="1:9" s="1" customFormat="1" ht="18.75" hidden="1">
      <c r="A13" s="143"/>
      <c r="B13" s="142" t="s">
        <v>11</v>
      </c>
      <c r="C13" s="74"/>
      <c r="D13" s="89">
        <v>0</v>
      </c>
      <c r="E13" s="89">
        <v>0</v>
      </c>
      <c r="F13" s="89">
        <v>0</v>
      </c>
      <c r="G13" s="39" t="e">
        <f t="shared" si="0"/>
        <v>#DIV/0!</v>
      </c>
      <c r="H13" s="39" t="e">
        <f t="shared" si="1"/>
        <v>#DIV/0!</v>
      </c>
      <c r="I13" s="85"/>
    </row>
    <row r="14" spans="1:9" s="1" customFormat="1" ht="18.75" hidden="1">
      <c r="A14" s="143"/>
      <c r="B14" s="142" t="s">
        <v>13</v>
      </c>
      <c r="C14" s="74"/>
      <c r="D14" s="89">
        <v>0</v>
      </c>
      <c r="E14" s="89">
        <v>0</v>
      </c>
      <c r="F14" s="89">
        <v>0</v>
      </c>
      <c r="G14" s="39" t="e">
        <f t="shared" si="0"/>
        <v>#DIV/0!</v>
      </c>
      <c r="H14" s="39" t="e">
        <f t="shared" si="1"/>
        <v>#DIV/0!</v>
      </c>
      <c r="I14" s="85"/>
    </row>
    <row r="15" spans="1:9" s="1" customFormat="1" ht="18.75" hidden="1">
      <c r="A15" s="143"/>
      <c r="B15" s="142" t="s">
        <v>14</v>
      </c>
      <c r="C15" s="74"/>
      <c r="D15" s="89">
        <v>0</v>
      </c>
      <c r="E15" s="89">
        <v>0</v>
      </c>
      <c r="F15" s="89">
        <v>0</v>
      </c>
      <c r="G15" s="39" t="e">
        <f t="shared" si="0"/>
        <v>#DIV/0!</v>
      </c>
      <c r="H15" s="39" t="e">
        <f t="shared" si="1"/>
        <v>#DIV/0!</v>
      </c>
      <c r="I15" s="85"/>
    </row>
    <row r="16" spans="1:9" s="1" customFormat="1" ht="34.5" customHeight="1" hidden="1">
      <c r="A16" s="143"/>
      <c r="B16" s="142" t="s">
        <v>98</v>
      </c>
      <c r="C16" s="74"/>
      <c r="D16" s="89"/>
      <c r="E16" s="89"/>
      <c r="F16" s="89"/>
      <c r="G16" s="39" t="e">
        <f t="shared" si="0"/>
        <v>#DIV/0!</v>
      </c>
      <c r="H16" s="39" t="e">
        <f t="shared" si="1"/>
        <v>#DIV/0!</v>
      </c>
      <c r="I16" s="85"/>
    </row>
    <row r="17" spans="1:9" s="1" customFormat="1" ht="18.75" hidden="1">
      <c r="A17" s="143"/>
      <c r="B17" s="142" t="s">
        <v>16</v>
      </c>
      <c r="C17" s="74"/>
      <c r="D17" s="89">
        <v>0</v>
      </c>
      <c r="E17" s="89">
        <v>0</v>
      </c>
      <c r="F17" s="89">
        <v>0</v>
      </c>
      <c r="G17" s="39" t="e">
        <f t="shared" si="0"/>
        <v>#DIV/0!</v>
      </c>
      <c r="H17" s="39" t="e">
        <f t="shared" si="1"/>
        <v>#DIV/0!</v>
      </c>
      <c r="I17" s="85"/>
    </row>
    <row r="18" spans="1:9" s="1" customFormat="1" ht="18.75" hidden="1">
      <c r="A18" s="143"/>
      <c r="B18" s="142" t="s">
        <v>101</v>
      </c>
      <c r="C18" s="74"/>
      <c r="D18" s="89">
        <v>0</v>
      </c>
      <c r="E18" s="89">
        <v>0</v>
      </c>
      <c r="F18" s="89">
        <v>0</v>
      </c>
      <c r="G18" s="39" t="e">
        <f t="shared" si="0"/>
        <v>#DIV/0!</v>
      </c>
      <c r="H18" s="39" t="e">
        <f t="shared" si="1"/>
        <v>#DIV/0!</v>
      </c>
      <c r="I18" s="85"/>
    </row>
    <row r="19" spans="1:9" s="1" customFormat="1" ht="18.75" hidden="1">
      <c r="A19" s="143"/>
      <c r="B19" s="142" t="s">
        <v>18</v>
      </c>
      <c r="C19" s="74"/>
      <c r="D19" s="89">
        <v>0</v>
      </c>
      <c r="E19" s="89">
        <v>0</v>
      </c>
      <c r="F19" s="89"/>
      <c r="G19" s="39" t="e">
        <f t="shared" si="0"/>
        <v>#DIV/0!</v>
      </c>
      <c r="H19" s="39" t="e">
        <f t="shared" si="1"/>
        <v>#DIV/0!</v>
      </c>
      <c r="I19" s="85"/>
    </row>
    <row r="20" spans="1:9" s="1" customFormat="1" ht="36" customHeight="1" hidden="1">
      <c r="A20" s="143"/>
      <c r="B20" s="59" t="s">
        <v>346</v>
      </c>
      <c r="C20" s="74"/>
      <c r="D20" s="89">
        <v>0</v>
      </c>
      <c r="E20" s="89">
        <v>0</v>
      </c>
      <c r="F20" s="89">
        <v>0</v>
      </c>
      <c r="G20" s="39" t="e">
        <f t="shared" si="0"/>
        <v>#DIV/0!</v>
      </c>
      <c r="H20" s="39" t="e">
        <f t="shared" si="1"/>
        <v>#DIV/0!</v>
      </c>
      <c r="I20" s="85"/>
    </row>
    <row r="21" spans="1:9" s="1" customFormat="1" ht="36" customHeight="1">
      <c r="A21" s="143"/>
      <c r="B21" s="59" t="s">
        <v>360</v>
      </c>
      <c r="C21" s="74"/>
      <c r="D21" s="89">
        <v>0</v>
      </c>
      <c r="E21" s="89">
        <v>0</v>
      </c>
      <c r="F21" s="89">
        <v>11</v>
      </c>
      <c r="G21" s="39">
        <v>0</v>
      </c>
      <c r="H21" s="39">
        <v>0</v>
      </c>
      <c r="I21" s="85"/>
    </row>
    <row r="22" spans="1:9" s="1" customFormat="1" ht="30.75" customHeight="1">
      <c r="A22" s="143"/>
      <c r="B22" s="147" t="s">
        <v>69</v>
      </c>
      <c r="C22" s="75"/>
      <c r="D22" s="89">
        <f>D23+D25++D24+D26</f>
        <v>573.5</v>
      </c>
      <c r="E22" s="89">
        <f>E23+E25++E24+E26</f>
        <v>141.2</v>
      </c>
      <c r="F22" s="89">
        <f>F23+F25++F24+F26</f>
        <v>36.900000000000006</v>
      </c>
      <c r="G22" s="39">
        <f t="shared" si="0"/>
        <v>0.06434176111595467</v>
      </c>
      <c r="H22" s="39">
        <f t="shared" si="1"/>
        <v>0.2613314447592069</v>
      </c>
      <c r="I22" s="85"/>
    </row>
    <row r="23" spans="1:9" s="1" customFormat="1" ht="18.75">
      <c r="A23" s="143"/>
      <c r="B23" s="142" t="s">
        <v>20</v>
      </c>
      <c r="C23" s="74"/>
      <c r="D23" s="89">
        <v>131.4</v>
      </c>
      <c r="E23" s="89">
        <v>32.9</v>
      </c>
      <c r="F23" s="89">
        <v>20.8</v>
      </c>
      <c r="G23" s="39">
        <f t="shared" si="0"/>
        <v>0.1582952815829528</v>
      </c>
      <c r="H23" s="39">
        <f t="shared" si="1"/>
        <v>0.6322188449848025</v>
      </c>
      <c r="I23" s="85"/>
    </row>
    <row r="24" spans="1:9" s="1" customFormat="1" ht="78.75">
      <c r="A24" s="143"/>
      <c r="B24" s="142" t="s">
        <v>477</v>
      </c>
      <c r="C24" s="74"/>
      <c r="D24" s="89">
        <v>225.8</v>
      </c>
      <c r="E24" s="89">
        <v>56.5</v>
      </c>
      <c r="F24" s="89">
        <v>0</v>
      </c>
      <c r="G24" s="39">
        <f t="shared" si="0"/>
        <v>0</v>
      </c>
      <c r="H24" s="39">
        <f t="shared" si="1"/>
        <v>0</v>
      </c>
      <c r="I24" s="85"/>
    </row>
    <row r="25" spans="1:9" s="1" customFormat="1" ht="18.75">
      <c r="A25" s="143"/>
      <c r="B25" s="142" t="s">
        <v>87</v>
      </c>
      <c r="C25" s="74"/>
      <c r="D25" s="89">
        <v>207.3</v>
      </c>
      <c r="E25" s="89">
        <v>51.8</v>
      </c>
      <c r="F25" s="89">
        <v>16.1</v>
      </c>
      <c r="G25" s="39">
        <f t="shared" si="0"/>
        <v>0.07766521948866377</v>
      </c>
      <c r="H25" s="39">
        <f t="shared" si="1"/>
        <v>0.31081081081081086</v>
      </c>
      <c r="I25" s="85"/>
    </row>
    <row r="26" spans="1:9" s="1" customFormat="1" ht="31.5">
      <c r="A26" s="143"/>
      <c r="B26" s="142" t="s">
        <v>523</v>
      </c>
      <c r="C26" s="74"/>
      <c r="D26" s="89">
        <v>9</v>
      </c>
      <c r="E26" s="89">
        <v>0</v>
      </c>
      <c r="F26" s="89">
        <v>0</v>
      </c>
      <c r="G26" s="39">
        <f t="shared" si="0"/>
        <v>0</v>
      </c>
      <c r="H26" s="39">
        <v>0</v>
      </c>
      <c r="I26" s="85"/>
    </row>
    <row r="27" spans="1:9" s="1" customFormat="1" ht="18.75" hidden="1">
      <c r="A27" s="143"/>
      <c r="B27" s="142"/>
      <c r="C27" s="74"/>
      <c r="D27" s="89"/>
      <c r="E27" s="89"/>
      <c r="F27" s="89"/>
      <c r="G27" s="39" t="e">
        <f t="shared" si="0"/>
        <v>#DIV/0!</v>
      </c>
      <c r="H27" s="39" t="e">
        <f t="shared" si="1"/>
        <v>#DIV/0!</v>
      </c>
      <c r="I27" s="85"/>
    </row>
    <row r="28" spans="1:9" s="1" customFormat="1" ht="21" customHeight="1">
      <c r="A28" s="143"/>
      <c r="B28" s="142" t="s">
        <v>23</v>
      </c>
      <c r="C28" s="87"/>
      <c r="D28" s="89">
        <f>D4+D22</f>
        <v>3684.5</v>
      </c>
      <c r="E28" s="89">
        <f>E4+E22</f>
        <v>904.2</v>
      </c>
      <c r="F28" s="89">
        <f>F4+F22</f>
        <v>534.4</v>
      </c>
      <c r="G28" s="39">
        <f t="shared" si="0"/>
        <v>0.14504003256886958</v>
      </c>
      <c r="H28" s="39">
        <f t="shared" si="1"/>
        <v>0.5910196859101968</v>
      </c>
      <c r="I28" s="85"/>
    </row>
    <row r="29" spans="1:9" s="1" customFormat="1" ht="21" customHeight="1" hidden="1">
      <c r="A29" s="143"/>
      <c r="B29" s="142" t="s">
        <v>93</v>
      </c>
      <c r="C29" s="74"/>
      <c r="D29" s="89">
        <f>D4</f>
        <v>3111</v>
      </c>
      <c r="E29" s="89">
        <f>E4</f>
        <v>763</v>
      </c>
      <c r="F29" s="89">
        <f>F4</f>
        <v>497.5</v>
      </c>
      <c r="G29" s="39">
        <f t="shared" si="0"/>
        <v>0.15991642558662808</v>
      </c>
      <c r="H29" s="39">
        <f t="shared" si="1"/>
        <v>0.6520314547837484</v>
      </c>
      <c r="I29" s="85"/>
    </row>
    <row r="30" spans="1:9" s="1" customFormat="1" ht="12.75">
      <c r="A30" s="159"/>
      <c r="B30" s="184"/>
      <c r="C30" s="184"/>
      <c r="D30" s="184"/>
      <c r="E30" s="184"/>
      <c r="F30" s="184"/>
      <c r="G30" s="184"/>
      <c r="H30" s="185"/>
      <c r="I30" s="85"/>
    </row>
    <row r="31" spans="1:9" s="1" customFormat="1" ht="15" customHeight="1">
      <c r="A31" s="182" t="s">
        <v>134</v>
      </c>
      <c r="B31" s="183" t="s">
        <v>24</v>
      </c>
      <c r="C31" s="180" t="s">
        <v>157</v>
      </c>
      <c r="D31" s="156" t="s">
        <v>3</v>
      </c>
      <c r="E31" s="153" t="s">
        <v>359</v>
      </c>
      <c r="F31" s="156" t="s">
        <v>4</v>
      </c>
      <c r="G31" s="153" t="s">
        <v>273</v>
      </c>
      <c r="H31" s="153" t="s">
        <v>361</v>
      </c>
      <c r="I31" s="85"/>
    </row>
    <row r="32" spans="1:9" s="1" customFormat="1" ht="22.5" customHeight="1">
      <c r="A32" s="182"/>
      <c r="B32" s="183"/>
      <c r="C32" s="181"/>
      <c r="D32" s="156"/>
      <c r="E32" s="154"/>
      <c r="F32" s="156"/>
      <c r="G32" s="154"/>
      <c r="H32" s="154"/>
      <c r="I32" s="85"/>
    </row>
    <row r="33" spans="1:9" s="1" customFormat="1" ht="31.5">
      <c r="A33" s="41" t="s">
        <v>57</v>
      </c>
      <c r="B33" s="147" t="s">
        <v>25</v>
      </c>
      <c r="C33" s="75"/>
      <c r="D33" s="38">
        <f>D34+D37+D38+D35</f>
        <v>2596.6</v>
      </c>
      <c r="E33" s="38">
        <f>E34+E37+E38+E35</f>
        <v>619.8</v>
      </c>
      <c r="F33" s="38">
        <f>F34+F37+F38+F35</f>
        <v>305.6</v>
      </c>
      <c r="G33" s="39">
        <f>F33/D33</f>
        <v>0.11769236694138491</v>
      </c>
      <c r="H33" s="39">
        <f>F33/E33</f>
        <v>0.49306227815424336</v>
      </c>
      <c r="I33" s="85"/>
    </row>
    <row r="34" spans="1:9" s="1" customFormat="1" ht="99.75" customHeight="1">
      <c r="A34" s="146" t="s">
        <v>60</v>
      </c>
      <c r="B34" s="142" t="s">
        <v>137</v>
      </c>
      <c r="C34" s="74" t="s">
        <v>60</v>
      </c>
      <c r="D34" s="40">
        <v>2569.7</v>
      </c>
      <c r="E34" s="40">
        <v>615.4</v>
      </c>
      <c r="F34" s="40">
        <v>302.6</v>
      </c>
      <c r="G34" s="39">
        <f aca="true" t="shared" si="2" ref="G34:G81">F34/D34</f>
        <v>0.11775693660738609</v>
      </c>
      <c r="H34" s="39">
        <f aca="true" t="shared" si="3" ref="H34:H81">F34/E34</f>
        <v>0.4917127071823205</v>
      </c>
      <c r="I34" s="85"/>
    </row>
    <row r="35" spans="1:9" s="1" customFormat="1" ht="36" customHeight="1" hidden="1">
      <c r="A35" s="146" t="s">
        <v>161</v>
      </c>
      <c r="B35" s="142" t="s">
        <v>272</v>
      </c>
      <c r="C35" s="74" t="s">
        <v>161</v>
      </c>
      <c r="D35" s="40">
        <f>D36</f>
        <v>0</v>
      </c>
      <c r="E35" s="40">
        <f>E36</f>
        <v>0</v>
      </c>
      <c r="F35" s="40">
        <f>F36</f>
        <v>0</v>
      </c>
      <c r="G35" s="39" t="e">
        <f t="shared" si="2"/>
        <v>#DIV/0!</v>
      </c>
      <c r="H35" s="39" t="e">
        <f t="shared" si="3"/>
        <v>#DIV/0!</v>
      </c>
      <c r="I35" s="85"/>
    </row>
    <row r="36" spans="1:9" s="1" customFormat="1" ht="65.25" customHeight="1" hidden="1">
      <c r="A36" s="146"/>
      <c r="B36" s="142" t="s">
        <v>301</v>
      </c>
      <c r="C36" s="74" t="s">
        <v>300</v>
      </c>
      <c r="D36" s="40">
        <v>0</v>
      </c>
      <c r="E36" s="40">
        <v>0</v>
      </c>
      <c r="F36" s="40">
        <v>0</v>
      </c>
      <c r="G36" s="39" t="e">
        <f t="shared" si="2"/>
        <v>#DIV/0!</v>
      </c>
      <c r="H36" s="39" t="e">
        <f t="shared" si="3"/>
        <v>#DIV/0!</v>
      </c>
      <c r="I36" s="85"/>
    </row>
    <row r="37" spans="1:9" s="1" customFormat="1" ht="27" customHeight="1">
      <c r="A37" s="146" t="s">
        <v>62</v>
      </c>
      <c r="B37" s="142" t="s">
        <v>27</v>
      </c>
      <c r="C37" s="74" t="s">
        <v>62</v>
      </c>
      <c r="D37" s="40">
        <v>20</v>
      </c>
      <c r="E37" s="40">
        <v>0</v>
      </c>
      <c r="F37" s="40">
        <v>0</v>
      </c>
      <c r="G37" s="39">
        <f t="shared" si="2"/>
        <v>0</v>
      </c>
      <c r="H37" s="39">
        <v>0</v>
      </c>
      <c r="I37" s="85"/>
    </row>
    <row r="38" spans="1:9" s="1" customFormat="1" ht="18.75">
      <c r="A38" s="146" t="s">
        <v>111</v>
      </c>
      <c r="B38" s="142" t="s">
        <v>104</v>
      </c>
      <c r="C38" s="74"/>
      <c r="D38" s="40">
        <f>D39+D40+D41+D42</f>
        <v>6.9</v>
      </c>
      <c r="E38" s="40">
        <f>E39+E40+E41+E42</f>
        <v>4.4</v>
      </c>
      <c r="F38" s="40">
        <f>F39+F40+F41+F42</f>
        <v>3</v>
      </c>
      <c r="G38" s="39">
        <f t="shared" si="2"/>
        <v>0.43478260869565216</v>
      </c>
      <c r="H38" s="39">
        <f t="shared" si="3"/>
        <v>0.6818181818181818</v>
      </c>
      <c r="I38" s="85"/>
    </row>
    <row r="39" spans="1:9" s="16" customFormat="1" ht="36" customHeight="1">
      <c r="A39" s="42"/>
      <c r="B39" s="43" t="s">
        <v>165</v>
      </c>
      <c r="C39" s="78" t="s">
        <v>166</v>
      </c>
      <c r="D39" s="44">
        <v>5.2</v>
      </c>
      <c r="E39" s="44">
        <v>2.7</v>
      </c>
      <c r="F39" s="44">
        <v>1.4</v>
      </c>
      <c r="G39" s="39">
        <f t="shared" si="2"/>
        <v>0.2692307692307692</v>
      </c>
      <c r="H39" s="39">
        <f t="shared" si="3"/>
        <v>0.5185185185185185</v>
      </c>
      <c r="I39" s="105"/>
    </row>
    <row r="40" spans="1:9" s="16" customFormat="1" ht="67.5" customHeight="1">
      <c r="A40" s="42"/>
      <c r="B40" s="43" t="s">
        <v>164</v>
      </c>
      <c r="C40" s="78" t="s">
        <v>212</v>
      </c>
      <c r="D40" s="44">
        <v>1.7</v>
      </c>
      <c r="E40" s="44">
        <v>1.7</v>
      </c>
      <c r="F40" s="44">
        <v>1.6</v>
      </c>
      <c r="G40" s="39">
        <f t="shared" si="2"/>
        <v>0.9411764705882354</v>
      </c>
      <c r="H40" s="39">
        <f t="shared" si="3"/>
        <v>0.9411764705882354</v>
      </c>
      <c r="I40" s="105"/>
    </row>
    <row r="41" spans="1:9" s="16" customFormat="1" ht="50.25" customHeight="1" hidden="1">
      <c r="A41" s="42"/>
      <c r="B41" s="43" t="s">
        <v>265</v>
      </c>
      <c r="C41" s="78" t="s">
        <v>264</v>
      </c>
      <c r="D41" s="44">
        <v>0</v>
      </c>
      <c r="E41" s="44">
        <v>0</v>
      </c>
      <c r="F41" s="44">
        <v>0</v>
      </c>
      <c r="G41" s="39" t="e">
        <f t="shared" si="2"/>
        <v>#DIV/0!</v>
      </c>
      <c r="H41" s="39" t="e">
        <f t="shared" si="3"/>
        <v>#DIV/0!</v>
      </c>
      <c r="I41" s="105"/>
    </row>
    <row r="42" spans="1:9" s="16" customFormat="1" ht="41.25" customHeight="1" hidden="1">
      <c r="A42" s="42"/>
      <c r="B42" s="43" t="s">
        <v>287</v>
      </c>
      <c r="C42" s="78" t="s">
        <v>240</v>
      </c>
      <c r="D42" s="44">
        <v>0</v>
      </c>
      <c r="E42" s="44">
        <v>0</v>
      </c>
      <c r="F42" s="44">
        <v>0</v>
      </c>
      <c r="G42" s="39" t="e">
        <f t="shared" si="2"/>
        <v>#DIV/0!</v>
      </c>
      <c r="H42" s="39" t="e">
        <f t="shared" si="3"/>
        <v>#DIV/0!</v>
      </c>
      <c r="I42" s="105"/>
    </row>
    <row r="43" spans="1:9" s="1" customFormat="1" ht="35.25" customHeight="1">
      <c r="A43" s="41" t="s">
        <v>94</v>
      </c>
      <c r="B43" s="147" t="s">
        <v>89</v>
      </c>
      <c r="C43" s="75"/>
      <c r="D43" s="38">
        <f>D44</f>
        <v>207.3</v>
      </c>
      <c r="E43" s="38">
        <f>E44</f>
        <v>51.8</v>
      </c>
      <c r="F43" s="38">
        <f>F44</f>
        <v>16.1</v>
      </c>
      <c r="G43" s="39">
        <f t="shared" si="2"/>
        <v>0.07766521948866377</v>
      </c>
      <c r="H43" s="39">
        <f t="shared" si="3"/>
        <v>0.31081081081081086</v>
      </c>
      <c r="I43" s="85"/>
    </row>
    <row r="44" spans="1:9" s="1" customFormat="1" ht="64.5" customHeight="1">
      <c r="A44" s="146" t="s">
        <v>95</v>
      </c>
      <c r="B44" s="142" t="s">
        <v>141</v>
      </c>
      <c r="C44" s="74" t="s">
        <v>507</v>
      </c>
      <c r="D44" s="40">
        <v>207.3</v>
      </c>
      <c r="E44" s="40">
        <v>51.8</v>
      </c>
      <c r="F44" s="40">
        <v>16.1</v>
      </c>
      <c r="G44" s="39">
        <f t="shared" si="2"/>
        <v>0.07766521948866377</v>
      </c>
      <c r="H44" s="39">
        <f t="shared" si="3"/>
        <v>0.31081081081081086</v>
      </c>
      <c r="I44" s="85"/>
    </row>
    <row r="45" spans="1:9" s="1" customFormat="1" ht="31.5" hidden="1">
      <c r="A45" s="41" t="s">
        <v>63</v>
      </c>
      <c r="B45" s="147" t="s">
        <v>30</v>
      </c>
      <c r="C45" s="75"/>
      <c r="D45" s="38">
        <f aca="true" t="shared" si="4" ref="D45:F46">D46</f>
        <v>0</v>
      </c>
      <c r="E45" s="38">
        <f t="shared" si="4"/>
        <v>0</v>
      </c>
      <c r="F45" s="38">
        <f t="shared" si="4"/>
        <v>0</v>
      </c>
      <c r="G45" s="39" t="e">
        <f t="shared" si="2"/>
        <v>#DIV/0!</v>
      </c>
      <c r="H45" s="39" t="e">
        <f t="shared" si="3"/>
        <v>#DIV/0!</v>
      </c>
      <c r="I45" s="85"/>
    </row>
    <row r="46" spans="1:9" s="1" customFormat="1" ht="18.75" hidden="1">
      <c r="A46" s="146" t="s">
        <v>96</v>
      </c>
      <c r="B46" s="142" t="s">
        <v>91</v>
      </c>
      <c r="C46" s="74"/>
      <c r="D46" s="40">
        <f>D47</f>
        <v>0</v>
      </c>
      <c r="E46" s="40">
        <f>E47</f>
        <v>0</v>
      </c>
      <c r="F46" s="40">
        <f t="shared" si="4"/>
        <v>0</v>
      </c>
      <c r="G46" s="39" t="e">
        <f t="shared" si="2"/>
        <v>#DIV/0!</v>
      </c>
      <c r="H46" s="39" t="e">
        <f t="shared" si="3"/>
        <v>#DIV/0!</v>
      </c>
      <c r="I46" s="85"/>
    </row>
    <row r="47" spans="1:9" s="16" customFormat="1" ht="56.25" customHeight="1" hidden="1">
      <c r="A47" s="42"/>
      <c r="B47" s="43" t="s">
        <v>291</v>
      </c>
      <c r="C47" s="78" t="s">
        <v>290</v>
      </c>
      <c r="D47" s="44">
        <v>0</v>
      </c>
      <c r="E47" s="44">
        <v>0</v>
      </c>
      <c r="F47" s="44">
        <v>0</v>
      </c>
      <c r="G47" s="39" t="e">
        <f t="shared" si="2"/>
        <v>#DIV/0!</v>
      </c>
      <c r="H47" s="39" t="e">
        <f t="shared" si="3"/>
        <v>#DIV/0!</v>
      </c>
      <c r="I47" s="105"/>
    </row>
    <row r="48" spans="1:9" s="16" customFormat="1" ht="28.5" customHeight="1">
      <c r="A48" s="41" t="s">
        <v>64</v>
      </c>
      <c r="B48" s="147" t="s">
        <v>31</v>
      </c>
      <c r="C48" s="75"/>
      <c r="D48" s="38">
        <f>D49</f>
        <v>3</v>
      </c>
      <c r="E48" s="38">
        <f>E49</f>
        <v>0.4</v>
      </c>
      <c r="F48" s="38">
        <f>F49</f>
        <v>0</v>
      </c>
      <c r="G48" s="39">
        <f t="shared" si="2"/>
        <v>0</v>
      </c>
      <c r="H48" s="39">
        <f t="shared" si="3"/>
        <v>0</v>
      </c>
      <c r="I48" s="105"/>
    </row>
    <row r="49" spans="1:9" s="16" customFormat="1" ht="37.5" customHeight="1">
      <c r="A49" s="144" t="s">
        <v>65</v>
      </c>
      <c r="B49" s="59" t="s">
        <v>106</v>
      </c>
      <c r="C49" s="74"/>
      <c r="D49" s="40">
        <f>D50+D51</f>
        <v>3</v>
      </c>
      <c r="E49" s="40">
        <f>E50+E51</f>
        <v>0.4</v>
      </c>
      <c r="F49" s="40">
        <f>F50+F51</f>
        <v>0</v>
      </c>
      <c r="G49" s="39">
        <f t="shared" si="2"/>
        <v>0</v>
      </c>
      <c r="H49" s="39">
        <f t="shared" si="3"/>
        <v>0</v>
      </c>
      <c r="I49" s="105"/>
    </row>
    <row r="50" spans="1:9" s="16" customFormat="1" ht="42.75" customHeight="1" hidden="1">
      <c r="A50" s="42"/>
      <c r="B50" s="56" t="s">
        <v>106</v>
      </c>
      <c r="C50" s="78" t="s">
        <v>182</v>
      </c>
      <c r="D50" s="44">
        <v>0</v>
      </c>
      <c r="E50" s="44">
        <f>0</f>
        <v>0</v>
      </c>
      <c r="F50" s="44">
        <v>0</v>
      </c>
      <c r="G50" s="39" t="e">
        <f t="shared" si="2"/>
        <v>#DIV/0!</v>
      </c>
      <c r="H50" s="39" t="e">
        <f t="shared" si="3"/>
        <v>#DIV/0!</v>
      </c>
      <c r="I50" s="105"/>
    </row>
    <row r="51" spans="1:9" s="16" customFormat="1" ht="100.5" customHeight="1">
      <c r="A51" s="42"/>
      <c r="B51" s="56" t="s">
        <v>434</v>
      </c>
      <c r="C51" s="78" t="s">
        <v>433</v>
      </c>
      <c r="D51" s="44">
        <v>3</v>
      </c>
      <c r="E51" s="44">
        <v>0.4</v>
      </c>
      <c r="F51" s="44">
        <v>0</v>
      </c>
      <c r="G51" s="39">
        <f t="shared" si="2"/>
        <v>0</v>
      </c>
      <c r="H51" s="39">
        <f t="shared" si="3"/>
        <v>0</v>
      </c>
      <c r="I51" s="105"/>
    </row>
    <row r="52" spans="1:9" s="1" customFormat="1" ht="31.5">
      <c r="A52" s="41" t="s">
        <v>66</v>
      </c>
      <c r="B52" s="147" t="s">
        <v>32</v>
      </c>
      <c r="C52" s="75"/>
      <c r="D52" s="38">
        <f>D53</f>
        <v>861.6</v>
      </c>
      <c r="E52" s="38">
        <f>E53</f>
        <v>252.9</v>
      </c>
      <c r="F52" s="38">
        <f>F53</f>
        <v>207.7</v>
      </c>
      <c r="G52" s="39">
        <f t="shared" si="2"/>
        <v>0.2410631383472609</v>
      </c>
      <c r="H52" s="39">
        <f t="shared" si="3"/>
        <v>0.8212732305258995</v>
      </c>
      <c r="I52" s="85"/>
    </row>
    <row r="53" spans="1:9" s="1" customFormat="1" ht="18.75">
      <c r="A53" s="146" t="s">
        <v>35</v>
      </c>
      <c r="B53" s="142" t="s">
        <v>36</v>
      </c>
      <c r="C53" s="74"/>
      <c r="D53" s="40">
        <f>D54+D67</f>
        <v>861.6</v>
      </c>
      <c r="E53" s="40">
        <f>E54+E67</f>
        <v>252.9</v>
      </c>
      <c r="F53" s="40">
        <f>F54+F67</f>
        <v>207.7</v>
      </c>
      <c r="G53" s="39">
        <f t="shared" si="2"/>
        <v>0.2410631383472609</v>
      </c>
      <c r="H53" s="39">
        <f t="shared" si="3"/>
        <v>0.8212732305258995</v>
      </c>
      <c r="I53" s="85"/>
    </row>
    <row r="54" spans="1:9" s="1" customFormat="1" ht="63">
      <c r="A54" s="146"/>
      <c r="B54" s="43" t="s">
        <v>405</v>
      </c>
      <c r="C54" s="78" t="s">
        <v>432</v>
      </c>
      <c r="D54" s="40">
        <f>D55+D56+D57+D58+D59+D60+D61+D62+D63+D64+D65+D66</f>
        <v>822.6</v>
      </c>
      <c r="E54" s="40">
        <f>E55+E56+E57+E58+E59+E60+E61+E62+E63+E64+E65+E66</f>
        <v>252.9</v>
      </c>
      <c r="F54" s="40">
        <f>F55+F56+F57+F58+F59+F60+F61+F62+F63+F64+F65+F66</f>
        <v>207.7</v>
      </c>
      <c r="G54" s="39">
        <f t="shared" si="2"/>
        <v>0.2524920982251398</v>
      </c>
      <c r="H54" s="39">
        <f t="shared" si="3"/>
        <v>0.8212732305258995</v>
      </c>
      <c r="I54" s="85"/>
    </row>
    <row r="55" spans="1:9" s="1" customFormat="1" ht="31.5">
      <c r="A55" s="146"/>
      <c r="B55" s="43" t="s">
        <v>404</v>
      </c>
      <c r="C55" s="132" t="s">
        <v>403</v>
      </c>
      <c r="D55" s="207">
        <v>20</v>
      </c>
      <c r="E55" s="208">
        <v>0</v>
      </c>
      <c r="F55" s="209">
        <v>0</v>
      </c>
      <c r="G55" s="39">
        <f t="shared" si="2"/>
        <v>0</v>
      </c>
      <c r="H55" s="39">
        <v>0</v>
      </c>
      <c r="I55" s="85"/>
    </row>
    <row r="56" spans="1:9" s="1" customFormat="1" ht="31.5">
      <c r="A56" s="146"/>
      <c r="B56" s="43" t="s">
        <v>409</v>
      </c>
      <c r="C56" s="132" t="s">
        <v>408</v>
      </c>
      <c r="D56" s="207">
        <v>10</v>
      </c>
      <c r="E56" s="208">
        <v>1.7</v>
      </c>
      <c r="F56" s="209">
        <v>0</v>
      </c>
      <c r="G56" s="39">
        <f t="shared" si="2"/>
        <v>0</v>
      </c>
      <c r="H56" s="39">
        <f t="shared" si="3"/>
        <v>0</v>
      </c>
      <c r="I56" s="85"/>
    </row>
    <row r="57" spans="1:9" s="1" customFormat="1" ht="31.5">
      <c r="A57" s="146"/>
      <c r="B57" s="43" t="s">
        <v>411</v>
      </c>
      <c r="C57" s="132" t="s">
        <v>410</v>
      </c>
      <c r="D57" s="207">
        <v>50</v>
      </c>
      <c r="E57" s="208">
        <v>8.8</v>
      </c>
      <c r="F57" s="209">
        <v>0</v>
      </c>
      <c r="G57" s="39">
        <f t="shared" si="2"/>
        <v>0</v>
      </c>
      <c r="H57" s="39">
        <f t="shared" si="3"/>
        <v>0</v>
      </c>
      <c r="I57" s="85"/>
    </row>
    <row r="58" spans="1:9" s="1" customFormat="1" ht="31.5">
      <c r="A58" s="146"/>
      <c r="B58" s="43" t="s">
        <v>471</v>
      </c>
      <c r="C58" s="132" t="s">
        <v>469</v>
      </c>
      <c r="D58" s="207">
        <v>25</v>
      </c>
      <c r="E58" s="208">
        <v>4.4</v>
      </c>
      <c r="F58" s="209">
        <v>0</v>
      </c>
      <c r="G58" s="39">
        <f t="shared" si="2"/>
        <v>0</v>
      </c>
      <c r="H58" s="39">
        <f t="shared" si="3"/>
        <v>0</v>
      </c>
      <c r="I58" s="85"/>
    </row>
    <row r="59" spans="1:9" s="1" customFormat="1" ht="31.5">
      <c r="A59" s="146"/>
      <c r="B59" s="43" t="s">
        <v>417</v>
      </c>
      <c r="C59" s="132" t="s">
        <v>416</v>
      </c>
      <c r="D59" s="207">
        <v>185</v>
      </c>
      <c r="E59" s="208">
        <v>131.3</v>
      </c>
      <c r="F59" s="209">
        <v>105.1</v>
      </c>
      <c r="G59" s="39">
        <f t="shared" si="2"/>
        <v>0.5681081081081081</v>
      </c>
      <c r="H59" s="39">
        <f t="shared" si="3"/>
        <v>0.8004569687738003</v>
      </c>
      <c r="I59" s="85"/>
    </row>
    <row r="60" spans="1:9" s="1" customFormat="1" ht="31.5">
      <c r="A60" s="146"/>
      <c r="B60" s="43" t="s">
        <v>423</v>
      </c>
      <c r="C60" s="132" t="s">
        <v>422</v>
      </c>
      <c r="D60" s="207">
        <v>350</v>
      </c>
      <c r="E60" s="208">
        <v>102.8</v>
      </c>
      <c r="F60" s="209">
        <v>102.6</v>
      </c>
      <c r="G60" s="39">
        <f t="shared" si="2"/>
        <v>0.29314285714285715</v>
      </c>
      <c r="H60" s="39">
        <f t="shared" si="3"/>
        <v>0.9980544747081712</v>
      </c>
      <c r="I60" s="85"/>
    </row>
    <row r="61" spans="1:9" s="1" customFormat="1" ht="31.5">
      <c r="A61" s="146"/>
      <c r="B61" s="43" t="s">
        <v>439</v>
      </c>
      <c r="C61" s="132" t="s">
        <v>440</v>
      </c>
      <c r="D61" s="207">
        <v>40</v>
      </c>
      <c r="E61" s="208">
        <v>0</v>
      </c>
      <c r="F61" s="209">
        <v>0</v>
      </c>
      <c r="G61" s="39">
        <f t="shared" si="2"/>
        <v>0</v>
      </c>
      <c r="H61" s="39">
        <v>0</v>
      </c>
      <c r="I61" s="85"/>
    </row>
    <row r="62" spans="1:9" s="1" customFormat="1" ht="31.5">
      <c r="A62" s="146"/>
      <c r="B62" s="43" t="s">
        <v>441</v>
      </c>
      <c r="C62" s="132" t="s">
        <v>442</v>
      </c>
      <c r="D62" s="207">
        <v>10</v>
      </c>
      <c r="E62" s="208">
        <v>1.8</v>
      </c>
      <c r="F62" s="209">
        <v>0</v>
      </c>
      <c r="G62" s="39">
        <f t="shared" si="2"/>
        <v>0</v>
      </c>
      <c r="H62" s="39">
        <f t="shared" si="3"/>
        <v>0</v>
      </c>
      <c r="I62" s="85"/>
    </row>
    <row r="63" spans="1:9" s="1" customFormat="1" ht="49.5" customHeight="1">
      <c r="A63" s="146"/>
      <c r="B63" s="43" t="s">
        <v>444</v>
      </c>
      <c r="C63" s="132" t="s">
        <v>443</v>
      </c>
      <c r="D63" s="207">
        <v>12</v>
      </c>
      <c r="E63" s="208">
        <v>2.1</v>
      </c>
      <c r="F63" s="209">
        <v>0</v>
      </c>
      <c r="G63" s="39">
        <f t="shared" si="2"/>
        <v>0</v>
      </c>
      <c r="H63" s="39">
        <f t="shared" si="3"/>
        <v>0</v>
      </c>
      <c r="I63" s="85"/>
    </row>
    <row r="64" spans="1:9" s="1" customFormat="1" ht="66" customHeight="1">
      <c r="A64" s="146"/>
      <c r="B64" s="43" t="s">
        <v>446</v>
      </c>
      <c r="C64" s="132" t="s">
        <v>445</v>
      </c>
      <c r="D64" s="207">
        <v>10</v>
      </c>
      <c r="E64" s="208">
        <v>0</v>
      </c>
      <c r="F64" s="209">
        <v>0</v>
      </c>
      <c r="G64" s="39">
        <f t="shared" si="2"/>
        <v>0</v>
      </c>
      <c r="H64" s="39">
        <v>0</v>
      </c>
      <c r="I64" s="85"/>
    </row>
    <row r="65" spans="1:9" s="1" customFormat="1" ht="35.25" customHeight="1">
      <c r="A65" s="146"/>
      <c r="B65" s="43" t="s">
        <v>468</v>
      </c>
      <c r="C65" s="132" t="s">
        <v>466</v>
      </c>
      <c r="D65" s="207">
        <v>100</v>
      </c>
      <c r="E65" s="208">
        <v>0</v>
      </c>
      <c r="F65" s="209">
        <v>0</v>
      </c>
      <c r="G65" s="39">
        <f t="shared" si="2"/>
        <v>0</v>
      </c>
      <c r="H65" s="39">
        <v>0</v>
      </c>
      <c r="I65" s="85"/>
    </row>
    <row r="66" spans="1:9" s="1" customFormat="1" ht="36" customHeight="1">
      <c r="A66" s="146"/>
      <c r="B66" s="43" t="s">
        <v>472</v>
      </c>
      <c r="C66" s="132" t="s">
        <v>470</v>
      </c>
      <c r="D66" s="207">
        <v>10.6</v>
      </c>
      <c r="E66" s="208">
        <v>0</v>
      </c>
      <c r="F66" s="209">
        <v>0</v>
      </c>
      <c r="G66" s="39">
        <f t="shared" si="2"/>
        <v>0</v>
      </c>
      <c r="H66" s="39">
        <v>0</v>
      </c>
      <c r="I66" s="85"/>
    </row>
    <row r="67" spans="1:9" s="1" customFormat="1" ht="51.75" customHeight="1">
      <c r="A67" s="146"/>
      <c r="B67" s="142" t="s">
        <v>512</v>
      </c>
      <c r="C67" s="210">
        <v>9580500000</v>
      </c>
      <c r="D67" s="207">
        <f>D68+D69</f>
        <v>39</v>
      </c>
      <c r="E67" s="207">
        <f>E68+E69</f>
        <v>0</v>
      </c>
      <c r="F67" s="207">
        <f>F68+F69</f>
        <v>0</v>
      </c>
      <c r="G67" s="39">
        <f t="shared" si="2"/>
        <v>0</v>
      </c>
      <c r="H67" s="39">
        <v>0</v>
      </c>
      <c r="I67" s="85"/>
    </row>
    <row r="68" spans="1:9" s="1" customFormat="1" ht="130.5" customHeight="1">
      <c r="A68" s="146"/>
      <c r="B68" s="43" t="s">
        <v>494</v>
      </c>
      <c r="C68" s="211" t="s">
        <v>513</v>
      </c>
      <c r="D68" s="207">
        <v>30</v>
      </c>
      <c r="E68" s="208">
        <v>0</v>
      </c>
      <c r="F68" s="209">
        <v>0</v>
      </c>
      <c r="G68" s="39">
        <f t="shared" si="2"/>
        <v>0</v>
      </c>
      <c r="H68" s="39">
        <v>0</v>
      </c>
      <c r="I68" s="85"/>
    </row>
    <row r="69" spans="1:9" s="1" customFormat="1" ht="122.25" customHeight="1">
      <c r="A69" s="146"/>
      <c r="B69" s="43" t="s">
        <v>495</v>
      </c>
      <c r="C69" s="211" t="s">
        <v>514</v>
      </c>
      <c r="D69" s="207">
        <v>9</v>
      </c>
      <c r="E69" s="208">
        <v>0</v>
      </c>
      <c r="F69" s="209">
        <v>0</v>
      </c>
      <c r="G69" s="39">
        <f t="shared" si="2"/>
        <v>0</v>
      </c>
      <c r="H69" s="39">
        <v>0</v>
      </c>
      <c r="I69" s="85"/>
    </row>
    <row r="70" spans="1:9" s="1" customFormat="1" ht="18.75" hidden="1">
      <c r="A70" s="58" t="s">
        <v>109</v>
      </c>
      <c r="B70" s="145" t="s">
        <v>107</v>
      </c>
      <c r="C70" s="81"/>
      <c r="D70" s="38">
        <f>D72</f>
        <v>0</v>
      </c>
      <c r="E70" s="38">
        <f>E72</f>
        <v>0</v>
      </c>
      <c r="F70" s="38">
        <f>F72</f>
        <v>0</v>
      </c>
      <c r="G70" s="39" t="e">
        <f t="shared" si="2"/>
        <v>#DIV/0!</v>
      </c>
      <c r="H70" s="39" t="e">
        <f t="shared" si="3"/>
        <v>#DIV/0!</v>
      </c>
      <c r="I70" s="85"/>
    </row>
    <row r="71" spans="1:9" s="1" customFormat="1" ht="31.5" hidden="1">
      <c r="A71" s="144" t="s">
        <v>103</v>
      </c>
      <c r="B71" s="142" t="s">
        <v>110</v>
      </c>
      <c r="C71" s="74"/>
      <c r="D71" s="40">
        <f>D72</f>
        <v>0</v>
      </c>
      <c r="E71" s="40">
        <f>E72</f>
        <v>0</v>
      </c>
      <c r="F71" s="40">
        <f>F72</f>
        <v>0</v>
      </c>
      <c r="G71" s="39" t="e">
        <f t="shared" si="2"/>
        <v>#DIV/0!</v>
      </c>
      <c r="H71" s="39" t="e">
        <f t="shared" si="3"/>
        <v>#DIV/0!</v>
      </c>
      <c r="I71" s="85"/>
    </row>
    <row r="72" spans="1:9" s="16" customFormat="1" ht="36" customHeight="1" hidden="1">
      <c r="A72" s="42"/>
      <c r="B72" s="43" t="s">
        <v>177</v>
      </c>
      <c r="C72" s="78" t="s">
        <v>172</v>
      </c>
      <c r="D72" s="44">
        <v>0</v>
      </c>
      <c r="E72" s="44">
        <v>0</v>
      </c>
      <c r="F72" s="44">
        <v>0</v>
      </c>
      <c r="G72" s="39" t="e">
        <f t="shared" si="2"/>
        <v>#DIV/0!</v>
      </c>
      <c r="H72" s="39" t="e">
        <f t="shared" si="3"/>
        <v>#DIV/0!</v>
      </c>
      <c r="I72" s="105"/>
    </row>
    <row r="73" spans="1:9" s="1" customFormat="1" ht="18.75" hidden="1">
      <c r="A73" s="41" t="s">
        <v>37</v>
      </c>
      <c r="B73" s="147" t="s">
        <v>38</v>
      </c>
      <c r="C73" s="75"/>
      <c r="D73" s="38">
        <f aca="true" t="shared" si="5" ref="D73:F74">D74</f>
        <v>0</v>
      </c>
      <c r="E73" s="38">
        <f t="shared" si="5"/>
        <v>0</v>
      </c>
      <c r="F73" s="38">
        <f t="shared" si="5"/>
        <v>0</v>
      </c>
      <c r="G73" s="39" t="e">
        <f t="shared" si="2"/>
        <v>#DIV/0!</v>
      </c>
      <c r="H73" s="39" t="e">
        <f t="shared" si="3"/>
        <v>#DIV/0!</v>
      </c>
      <c r="I73" s="85"/>
    </row>
    <row r="74" spans="1:9" s="1" customFormat="1" ht="18.75" hidden="1">
      <c r="A74" s="146" t="s">
        <v>41</v>
      </c>
      <c r="B74" s="142" t="s">
        <v>42</v>
      </c>
      <c r="C74" s="74"/>
      <c r="D74" s="40">
        <f t="shared" si="5"/>
        <v>0</v>
      </c>
      <c r="E74" s="40">
        <f t="shared" si="5"/>
        <v>0</v>
      </c>
      <c r="F74" s="40">
        <f t="shared" si="5"/>
        <v>0</v>
      </c>
      <c r="G74" s="39" t="e">
        <f t="shared" si="2"/>
        <v>#DIV/0!</v>
      </c>
      <c r="H74" s="39" t="e">
        <f t="shared" si="3"/>
        <v>#DIV/0!</v>
      </c>
      <c r="I74" s="85"/>
    </row>
    <row r="75" spans="1:9" s="16" customFormat="1" ht="40.5" customHeight="1" hidden="1">
      <c r="A75" s="42"/>
      <c r="B75" s="43" t="s">
        <v>173</v>
      </c>
      <c r="C75" s="78" t="s">
        <v>174</v>
      </c>
      <c r="D75" s="44">
        <v>0</v>
      </c>
      <c r="E75" s="44">
        <v>0</v>
      </c>
      <c r="F75" s="44">
        <v>0</v>
      </c>
      <c r="G75" s="39" t="e">
        <f t="shared" si="2"/>
        <v>#DIV/0!</v>
      </c>
      <c r="H75" s="39" t="e">
        <f t="shared" si="3"/>
        <v>#DIV/0!</v>
      </c>
      <c r="I75" s="105"/>
    </row>
    <row r="76" spans="1:9" s="1" customFormat="1" ht="18.75">
      <c r="A76" s="41">
        <v>1000</v>
      </c>
      <c r="B76" s="147" t="s">
        <v>49</v>
      </c>
      <c r="C76" s="75"/>
      <c r="D76" s="38">
        <f>D77</f>
        <v>36</v>
      </c>
      <c r="E76" s="38">
        <f>E77</f>
        <v>9</v>
      </c>
      <c r="F76" s="38">
        <f>F77</f>
        <v>1.5</v>
      </c>
      <c r="G76" s="39">
        <f t="shared" si="2"/>
        <v>0.041666666666666664</v>
      </c>
      <c r="H76" s="39">
        <f t="shared" si="3"/>
        <v>0.16666666666666666</v>
      </c>
      <c r="I76" s="85"/>
    </row>
    <row r="77" spans="1:9" s="1" customFormat="1" ht="18.75">
      <c r="A77" s="146">
        <v>1001</v>
      </c>
      <c r="B77" s="142" t="s">
        <v>148</v>
      </c>
      <c r="C77" s="74" t="s">
        <v>50</v>
      </c>
      <c r="D77" s="40">
        <v>36</v>
      </c>
      <c r="E77" s="40">
        <v>9</v>
      </c>
      <c r="F77" s="40">
        <v>1.5</v>
      </c>
      <c r="G77" s="39">
        <f t="shared" si="2"/>
        <v>0.041666666666666664</v>
      </c>
      <c r="H77" s="39">
        <f t="shared" si="3"/>
        <v>0.16666666666666666</v>
      </c>
      <c r="I77" s="85"/>
    </row>
    <row r="78" spans="1:9" s="1" customFormat="1" ht="31.5">
      <c r="A78" s="41"/>
      <c r="B78" s="147" t="s">
        <v>85</v>
      </c>
      <c r="C78" s="75"/>
      <c r="D78" s="40">
        <f>D79</f>
        <v>628</v>
      </c>
      <c r="E78" s="40">
        <f>E79</f>
        <v>154.9</v>
      </c>
      <c r="F78" s="40">
        <f>F79</f>
        <v>0</v>
      </c>
      <c r="G78" s="39">
        <f t="shared" si="2"/>
        <v>0</v>
      </c>
      <c r="H78" s="39">
        <f t="shared" si="3"/>
        <v>0</v>
      </c>
      <c r="I78" s="85"/>
    </row>
    <row r="79" spans="1:9" s="16" customFormat="1" ht="38.25" customHeight="1">
      <c r="A79" s="42"/>
      <c r="B79" s="43" t="s">
        <v>86</v>
      </c>
      <c r="C79" s="78"/>
      <c r="D79" s="44">
        <v>628</v>
      </c>
      <c r="E79" s="44">
        <v>154.9</v>
      </c>
      <c r="F79" s="44">
        <v>0</v>
      </c>
      <c r="G79" s="39">
        <f t="shared" si="2"/>
        <v>0</v>
      </c>
      <c r="H79" s="39">
        <f t="shared" si="3"/>
        <v>0</v>
      </c>
      <c r="I79" s="105"/>
    </row>
    <row r="80" spans="1:9" s="11" customFormat="1" ht="18.75">
      <c r="A80" s="41"/>
      <c r="B80" s="147" t="s">
        <v>56</v>
      </c>
      <c r="C80" s="41"/>
      <c r="D80" s="38">
        <f>D33+D43+D45+D52+D73+D70+D76+D78+D48</f>
        <v>4332.5</v>
      </c>
      <c r="E80" s="38">
        <f>E33+E43+E45+E52+E73+E70+E76+E78+E48</f>
        <v>1088.8</v>
      </c>
      <c r="F80" s="38">
        <f>F33+F43+F45+F52+F73+F70+F76+F78+F48</f>
        <v>530.9000000000001</v>
      </c>
      <c r="G80" s="39">
        <f t="shared" si="2"/>
        <v>0.1225389497980381</v>
      </c>
      <c r="H80" s="39">
        <f t="shared" si="3"/>
        <v>0.48760102865540056</v>
      </c>
      <c r="I80" s="106"/>
    </row>
    <row r="81" spans="1:9" s="1" customFormat="1" ht="18.75">
      <c r="A81" s="150"/>
      <c r="B81" s="142" t="s">
        <v>71</v>
      </c>
      <c r="C81" s="74"/>
      <c r="D81" s="60">
        <f>D78</f>
        <v>628</v>
      </c>
      <c r="E81" s="60">
        <f>E78</f>
        <v>154.9</v>
      </c>
      <c r="F81" s="60">
        <f>F78</f>
        <v>0</v>
      </c>
      <c r="G81" s="39">
        <f t="shared" si="2"/>
        <v>0</v>
      </c>
      <c r="H81" s="39">
        <f t="shared" si="3"/>
        <v>0</v>
      </c>
      <c r="I81" s="85"/>
    </row>
    <row r="82" spans="1:9" s="1" customFormat="1" ht="18">
      <c r="A82" s="62"/>
      <c r="B82" s="61"/>
      <c r="C82" s="83"/>
      <c r="D82" s="64"/>
      <c r="E82" s="64"/>
      <c r="F82" s="64"/>
      <c r="G82" s="64"/>
      <c r="H82" s="64"/>
      <c r="I82" s="85"/>
    </row>
    <row r="83" spans="1:9" s="1" customFormat="1" ht="18">
      <c r="A83" s="62"/>
      <c r="B83" s="61"/>
      <c r="C83" s="83"/>
      <c r="D83" s="64"/>
      <c r="E83" s="64"/>
      <c r="F83" s="64"/>
      <c r="G83" s="64"/>
      <c r="H83" s="64"/>
      <c r="I83" s="85"/>
    </row>
    <row r="84" spans="1:9" s="1" customFormat="1" ht="18">
      <c r="A84" s="62"/>
      <c r="B84" s="65" t="s">
        <v>286</v>
      </c>
      <c r="C84" s="84"/>
      <c r="D84" s="64"/>
      <c r="E84" s="64"/>
      <c r="F84" s="64">
        <v>1233.8</v>
      </c>
      <c r="G84" s="64"/>
      <c r="H84" s="64"/>
      <c r="I84" s="85"/>
    </row>
    <row r="85" spans="1:9" s="1" customFormat="1" ht="18">
      <c r="A85" s="62"/>
      <c r="B85" s="65"/>
      <c r="C85" s="84"/>
      <c r="D85" s="64"/>
      <c r="E85" s="64"/>
      <c r="F85" s="64"/>
      <c r="G85" s="64"/>
      <c r="H85" s="64"/>
      <c r="I85" s="85"/>
    </row>
    <row r="86" spans="1:9" s="1" customFormat="1" ht="18" hidden="1">
      <c r="A86" s="62"/>
      <c r="B86" s="65" t="s">
        <v>72</v>
      </c>
      <c r="C86" s="84"/>
      <c r="D86" s="64"/>
      <c r="E86" s="64"/>
      <c r="F86" s="64"/>
      <c r="G86" s="64"/>
      <c r="H86" s="64"/>
      <c r="I86" s="85"/>
    </row>
    <row r="87" spans="1:9" s="1" customFormat="1" ht="18" hidden="1">
      <c r="A87" s="62"/>
      <c r="B87" s="65" t="s">
        <v>73</v>
      </c>
      <c r="C87" s="84"/>
      <c r="D87" s="64"/>
      <c r="E87" s="64"/>
      <c r="F87" s="64"/>
      <c r="G87" s="64"/>
      <c r="H87" s="64"/>
      <c r="I87" s="85"/>
    </row>
    <row r="88" spans="1:9" s="1" customFormat="1" ht="18" hidden="1">
      <c r="A88" s="62"/>
      <c r="B88" s="65"/>
      <c r="C88" s="84"/>
      <c r="D88" s="64"/>
      <c r="E88" s="64"/>
      <c r="F88" s="64"/>
      <c r="G88" s="64"/>
      <c r="H88" s="64"/>
      <c r="I88" s="85"/>
    </row>
    <row r="89" spans="1:9" s="1" customFormat="1" ht="18" hidden="1">
      <c r="A89" s="62"/>
      <c r="B89" s="65" t="s">
        <v>74</v>
      </c>
      <c r="C89" s="84"/>
      <c r="D89" s="64"/>
      <c r="E89" s="64"/>
      <c r="F89" s="64"/>
      <c r="G89" s="64"/>
      <c r="H89" s="64"/>
      <c r="I89" s="85"/>
    </row>
    <row r="90" spans="1:9" s="1" customFormat="1" ht="18" hidden="1">
      <c r="A90" s="62"/>
      <c r="B90" s="65" t="s">
        <v>75</v>
      </c>
      <c r="C90" s="84"/>
      <c r="D90" s="64"/>
      <c r="E90" s="64"/>
      <c r="F90" s="64"/>
      <c r="G90" s="64"/>
      <c r="H90" s="64"/>
      <c r="I90" s="85"/>
    </row>
    <row r="91" spans="1:9" s="1" customFormat="1" ht="18" hidden="1">
      <c r="A91" s="62"/>
      <c r="B91" s="65"/>
      <c r="C91" s="84"/>
      <c r="D91" s="64"/>
      <c r="E91" s="64"/>
      <c r="F91" s="64"/>
      <c r="G91" s="64"/>
      <c r="H91" s="64"/>
      <c r="I91" s="85"/>
    </row>
    <row r="92" spans="1:9" s="1" customFormat="1" ht="18" hidden="1">
      <c r="A92" s="62"/>
      <c r="B92" s="65" t="s">
        <v>76</v>
      </c>
      <c r="C92" s="84"/>
      <c r="D92" s="64"/>
      <c r="E92" s="64"/>
      <c r="F92" s="64"/>
      <c r="G92" s="64"/>
      <c r="H92" s="64"/>
      <c r="I92" s="85"/>
    </row>
    <row r="93" spans="1:9" s="1" customFormat="1" ht="18" hidden="1">
      <c r="A93" s="62"/>
      <c r="B93" s="65" t="s">
        <v>77</v>
      </c>
      <c r="C93" s="84"/>
      <c r="D93" s="64"/>
      <c r="E93" s="64"/>
      <c r="F93" s="64"/>
      <c r="G93" s="64"/>
      <c r="H93" s="64"/>
      <c r="I93" s="85"/>
    </row>
    <row r="94" spans="1:9" s="1" customFormat="1" ht="18" hidden="1">
      <c r="A94" s="62"/>
      <c r="B94" s="65"/>
      <c r="C94" s="84"/>
      <c r="D94" s="64"/>
      <c r="E94" s="64"/>
      <c r="F94" s="64"/>
      <c r="G94" s="64"/>
      <c r="H94" s="64"/>
      <c r="I94" s="85"/>
    </row>
    <row r="95" spans="1:9" s="1" customFormat="1" ht="18" hidden="1">
      <c r="A95" s="62"/>
      <c r="B95" s="65" t="s">
        <v>78</v>
      </c>
      <c r="C95" s="84"/>
      <c r="D95" s="64"/>
      <c r="E95" s="64"/>
      <c r="F95" s="64"/>
      <c r="G95" s="64"/>
      <c r="H95" s="64"/>
      <c r="I95" s="85"/>
    </row>
    <row r="96" spans="1:9" s="1" customFormat="1" ht="18" hidden="1">
      <c r="A96" s="62"/>
      <c r="B96" s="65" t="s">
        <v>79</v>
      </c>
      <c r="C96" s="84"/>
      <c r="D96" s="64"/>
      <c r="E96" s="64"/>
      <c r="F96" s="64"/>
      <c r="G96" s="64"/>
      <c r="H96" s="64"/>
      <c r="I96" s="85"/>
    </row>
    <row r="97" spans="1:9" s="1" customFormat="1" ht="18" hidden="1">
      <c r="A97" s="62"/>
      <c r="B97" s="61"/>
      <c r="C97" s="83"/>
      <c r="D97" s="64"/>
      <c r="E97" s="64"/>
      <c r="F97" s="64"/>
      <c r="G97" s="64"/>
      <c r="H97" s="64"/>
      <c r="I97" s="85"/>
    </row>
    <row r="98" spans="1:9" s="1" customFormat="1" ht="18">
      <c r="A98" s="62"/>
      <c r="B98" s="61"/>
      <c r="C98" s="83"/>
      <c r="D98" s="64"/>
      <c r="E98" s="64"/>
      <c r="F98" s="64"/>
      <c r="G98" s="64"/>
      <c r="H98" s="64"/>
      <c r="I98" s="85"/>
    </row>
    <row r="99" spans="1:9" s="1" customFormat="1" ht="18">
      <c r="A99" s="62"/>
      <c r="B99" s="65" t="s">
        <v>80</v>
      </c>
      <c r="C99" s="84"/>
      <c r="D99" s="64"/>
      <c r="E99" s="64"/>
      <c r="F99" s="122">
        <f>F84+F28-F80</f>
        <v>1237.2999999999997</v>
      </c>
      <c r="G99" s="64"/>
      <c r="H99" s="122"/>
      <c r="I99" s="85"/>
    </row>
    <row r="100" spans="1:9" s="1" customFormat="1" ht="18">
      <c r="A100" s="62"/>
      <c r="B100" s="61"/>
      <c r="C100" s="83"/>
      <c r="D100" s="64"/>
      <c r="E100" s="64"/>
      <c r="F100" s="64"/>
      <c r="G100" s="64"/>
      <c r="H100" s="64"/>
      <c r="I100" s="85"/>
    </row>
    <row r="101" spans="1:9" s="1" customFormat="1" ht="18">
      <c r="A101" s="62"/>
      <c r="B101" s="61"/>
      <c r="C101" s="83"/>
      <c r="D101" s="64"/>
      <c r="E101" s="64"/>
      <c r="F101" s="64"/>
      <c r="G101" s="64"/>
      <c r="H101" s="64"/>
      <c r="I101" s="85"/>
    </row>
    <row r="102" spans="1:9" s="1" customFormat="1" ht="18">
      <c r="A102" s="62"/>
      <c r="B102" s="65" t="s">
        <v>81</v>
      </c>
      <c r="C102" s="84"/>
      <c r="D102" s="64"/>
      <c r="E102" s="64"/>
      <c r="F102" s="64"/>
      <c r="G102" s="64"/>
      <c r="H102" s="64"/>
      <c r="I102" s="85"/>
    </row>
    <row r="103" spans="1:9" s="1" customFormat="1" ht="18">
      <c r="A103" s="62"/>
      <c r="B103" s="65" t="s">
        <v>82</v>
      </c>
      <c r="C103" s="84"/>
      <c r="D103" s="64"/>
      <c r="E103" s="64"/>
      <c r="F103" s="64"/>
      <c r="G103" s="64"/>
      <c r="H103" s="64"/>
      <c r="I103" s="85"/>
    </row>
    <row r="104" spans="1:9" s="1" customFormat="1" ht="18">
      <c r="A104" s="62"/>
      <c r="B104" s="65" t="s">
        <v>83</v>
      </c>
      <c r="C104" s="84"/>
      <c r="D104" s="64"/>
      <c r="E104" s="64"/>
      <c r="F104" s="64"/>
      <c r="G104" s="64"/>
      <c r="H104" s="64"/>
      <c r="I104" s="85"/>
    </row>
  </sheetData>
  <sheetProtection/>
  <mergeCells count="17"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7.28125" style="61" customWidth="1"/>
    <col min="2" max="2" width="37.8515625" style="61" customWidth="1"/>
    <col min="3" max="3" width="11.57421875" style="83" hidden="1" customWidth="1"/>
    <col min="4" max="4" width="13.00390625" style="119" customWidth="1"/>
    <col min="5" max="5" width="10.7109375" style="119" customWidth="1"/>
    <col min="6" max="6" width="13.421875" style="119" customWidth="1"/>
    <col min="7" max="7" width="13.140625" style="119" customWidth="1"/>
    <col min="8" max="8" width="12.57421875" style="64" customWidth="1"/>
    <col min="9" max="9" width="9.140625" style="85" customWidth="1"/>
    <col min="10" max="16384" width="9.140625" style="1" customWidth="1"/>
  </cols>
  <sheetData>
    <row r="1" spans="1:9" s="5" customFormat="1" ht="60" customHeight="1">
      <c r="A1" s="166" t="s">
        <v>526</v>
      </c>
      <c r="B1" s="166"/>
      <c r="C1" s="166"/>
      <c r="D1" s="166"/>
      <c r="E1" s="166"/>
      <c r="F1" s="166"/>
      <c r="G1" s="166"/>
      <c r="H1" s="166"/>
      <c r="I1" s="108"/>
    </row>
    <row r="2" spans="1:8" ht="12.75" customHeight="1">
      <c r="A2" s="143"/>
      <c r="B2" s="165" t="s">
        <v>2</v>
      </c>
      <c r="C2" s="186"/>
      <c r="D2" s="165" t="s">
        <v>3</v>
      </c>
      <c r="E2" s="151" t="s">
        <v>359</v>
      </c>
      <c r="F2" s="165" t="s">
        <v>4</v>
      </c>
      <c r="G2" s="151" t="s">
        <v>273</v>
      </c>
      <c r="H2" s="151" t="s">
        <v>361</v>
      </c>
    </row>
    <row r="3" spans="1:8" ht="28.5" customHeight="1">
      <c r="A3" s="143"/>
      <c r="B3" s="165"/>
      <c r="C3" s="187"/>
      <c r="D3" s="165"/>
      <c r="E3" s="152"/>
      <c r="F3" s="165"/>
      <c r="G3" s="152"/>
      <c r="H3" s="152"/>
    </row>
    <row r="4" spans="1:8" ht="18.75">
      <c r="A4" s="143"/>
      <c r="B4" s="147" t="s">
        <v>70</v>
      </c>
      <c r="C4" s="73"/>
      <c r="D4" s="114">
        <f>D5+D6+D7+D8+D9+D10+D11+D12+D13+D14+D15+D16+D17+D18+D19</f>
        <v>4010</v>
      </c>
      <c r="E4" s="114">
        <f>E5+E6+E7+E8+E9+E10+E11+E12+E13+E14+E15+E16+E17+E18+E19</f>
        <v>884</v>
      </c>
      <c r="F4" s="114">
        <f>F5+F6+F7+F8+F9+F10+F11+F12+F13+F14+F15+F16+F17+F18+F19+F21+F20</f>
        <v>1484.8</v>
      </c>
      <c r="G4" s="115">
        <f>F4/D4</f>
        <v>0.37027431421446383</v>
      </c>
      <c r="H4" s="39">
        <f>F4/E4</f>
        <v>1.6796380090497738</v>
      </c>
    </row>
    <row r="5" spans="1:8" ht="18.75">
      <c r="A5" s="143"/>
      <c r="B5" s="142" t="s">
        <v>339</v>
      </c>
      <c r="C5" s="74"/>
      <c r="D5" s="116">
        <v>117</v>
      </c>
      <c r="E5" s="116">
        <v>20</v>
      </c>
      <c r="F5" s="116">
        <v>13.9</v>
      </c>
      <c r="G5" s="115">
        <f aca="true" t="shared" si="0" ref="G5:G28">F5/D5</f>
        <v>0.11880341880341881</v>
      </c>
      <c r="H5" s="39">
        <f aca="true" t="shared" si="1" ref="H5:H27">F5/E5</f>
        <v>0.6950000000000001</v>
      </c>
    </row>
    <row r="6" spans="1:8" ht="18.75" hidden="1">
      <c r="A6" s="143"/>
      <c r="B6" s="142" t="s">
        <v>186</v>
      </c>
      <c r="C6" s="74"/>
      <c r="D6" s="116">
        <v>0</v>
      </c>
      <c r="E6" s="116">
        <v>0</v>
      </c>
      <c r="F6" s="116">
        <v>0</v>
      </c>
      <c r="G6" s="115" t="e">
        <f t="shared" si="0"/>
        <v>#DIV/0!</v>
      </c>
      <c r="H6" s="39" t="e">
        <f t="shared" si="1"/>
        <v>#DIV/0!</v>
      </c>
    </row>
    <row r="7" spans="1:8" ht="18.75">
      <c r="A7" s="143"/>
      <c r="B7" s="142" t="s">
        <v>6</v>
      </c>
      <c r="C7" s="74"/>
      <c r="D7" s="116">
        <v>1325</v>
      </c>
      <c r="E7" s="116">
        <v>800</v>
      </c>
      <c r="F7" s="116">
        <v>1366.1</v>
      </c>
      <c r="G7" s="115">
        <f t="shared" si="0"/>
        <v>1.0310188679245282</v>
      </c>
      <c r="H7" s="39">
        <f t="shared" si="1"/>
        <v>1.707625</v>
      </c>
    </row>
    <row r="8" spans="1:8" ht="18.75">
      <c r="A8" s="143"/>
      <c r="B8" s="142" t="s">
        <v>350</v>
      </c>
      <c r="C8" s="74"/>
      <c r="D8" s="116">
        <v>276</v>
      </c>
      <c r="E8" s="116">
        <v>10</v>
      </c>
      <c r="F8" s="116">
        <v>7.2</v>
      </c>
      <c r="G8" s="115">
        <f t="shared" si="0"/>
        <v>0.026086956521739132</v>
      </c>
      <c r="H8" s="39">
        <f t="shared" si="1"/>
        <v>0.72</v>
      </c>
    </row>
    <row r="9" spans="1:8" ht="18.75">
      <c r="A9" s="143"/>
      <c r="B9" s="142" t="s">
        <v>8</v>
      </c>
      <c r="C9" s="74"/>
      <c r="D9" s="116">
        <v>2272</v>
      </c>
      <c r="E9" s="116">
        <v>50</v>
      </c>
      <c r="F9" s="116">
        <v>94.8</v>
      </c>
      <c r="G9" s="115">
        <f t="shared" si="0"/>
        <v>0.041725352112676056</v>
      </c>
      <c r="H9" s="39">
        <f t="shared" si="1"/>
        <v>1.896</v>
      </c>
    </row>
    <row r="10" spans="1:8" ht="18.75">
      <c r="A10" s="143"/>
      <c r="B10" s="142" t="s">
        <v>342</v>
      </c>
      <c r="C10" s="74"/>
      <c r="D10" s="116">
        <v>15</v>
      </c>
      <c r="E10" s="116">
        <v>3</v>
      </c>
      <c r="F10" s="116">
        <v>2.8</v>
      </c>
      <c r="G10" s="115">
        <f t="shared" si="0"/>
        <v>0.18666666666666665</v>
      </c>
      <c r="H10" s="39">
        <f t="shared" si="1"/>
        <v>0.9333333333333332</v>
      </c>
    </row>
    <row r="11" spans="1:8" ht="31.5" hidden="1">
      <c r="A11" s="143"/>
      <c r="B11" s="142" t="s">
        <v>9</v>
      </c>
      <c r="C11" s="74"/>
      <c r="D11" s="116">
        <v>0</v>
      </c>
      <c r="E11" s="116">
        <v>0</v>
      </c>
      <c r="F11" s="116">
        <v>0</v>
      </c>
      <c r="G11" s="115" t="e">
        <f t="shared" si="0"/>
        <v>#DIV/0!</v>
      </c>
      <c r="H11" s="39" t="e">
        <f t="shared" si="1"/>
        <v>#DIV/0!</v>
      </c>
    </row>
    <row r="12" spans="1:8" ht="18.75" hidden="1">
      <c r="A12" s="143"/>
      <c r="B12" s="142" t="s">
        <v>10</v>
      </c>
      <c r="C12" s="74"/>
      <c r="D12" s="116">
        <v>0</v>
      </c>
      <c r="E12" s="116">
        <v>0</v>
      </c>
      <c r="F12" s="116">
        <v>0</v>
      </c>
      <c r="G12" s="115" t="e">
        <f t="shared" si="0"/>
        <v>#DIV/0!</v>
      </c>
      <c r="H12" s="39" t="e">
        <f t="shared" si="1"/>
        <v>#DIV/0!</v>
      </c>
    </row>
    <row r="13" spans="1:8" ht="30.75" customHeight="1">
      <c r="A13" s="143"/>
      <c r="B13" s="142" t="s">
        <v>332</v>
      </c>
      <c r="C13" s="74"/>
      <c r="D13" s="116">
        <v>5</v>
      </c>
      <c r="E13" s="116">
        <v>1</v>
      </c>
      <c r="F13" s="116">
        <v>0</v>
      </c>
      <c r="G13" s="115">
        <f t="shared" si="0"/>
        <v>0</v>
      </c>
      <c r="H13" s="39">
        <f t="shared" si="1"/>
        <v>0</v>
      </c>
    </row>
    <row r="14" spans="1:8" ht="18.75" hidden="1">
      <c r="A14" s="143"/>
      <c r="B14" s="142" t="s">
        <v>13</v>
      </c>
      <c r="C14" s="74"/>
      <c r="D14" s="116">
        <v>0</v>
      </c>
      <c r="E14" s="116">
        <v>0</v>
      </c>
      <c r="F14" s="116">
        <v>0</v>
      </c>
      <c r="G14" s="115" t="e">
        <f t="shared" si="0"/>
        <v>#DIV/0!</v>
      </c>
      <c r="H14" s="39" t="e">
        <f t="shared" si="1"/>
        <v>#DIV/0!</v>
      </c>
    </row>
    <row r="15" spans="1:8" ht="18.75" hidden="1">
      <c r="A15" s="143"/>
      <c r="B15" s="142" t="s">
        <v>14</v>
      </c>
      <c r="C15" s="74"/>
      <c r="D15" s="116">
        <v>0</v>
      </c>
      <c r="E15" s="116">
        <v>0</v>
      </c>
      <c r="F15" s="116">
        <v>0</v>
      </c>
      <c r="G15" s="115" t="e">
        <f t="shared" si="0"/>
        <v>#DIV/0!</v>
      </c>
      <c r="H15" s="39" t="e">
        <f t="shared" si="1"/>
        <v>#DIV/0!</v>
      </c>
    </row>
    <row r="16" spans="1:8" ht="31.5" hidden="1">
      <c r="A16" s="143"/>
      <c r="B16" s="142" t="s">
        <v>15</v>
      </c>
      <c r="C16" s="74"/>
      <c r="D16" s="116">
        <v>0</v>
      </c>
      <c r="E16" s="116">
        <v>0</v>
      </c>
      <c r="F16" s="116">
        <v>0</v>
      </c>
      <c r="G16" s="115" t="e">
        <f t="shared" si="0"/>
        <v>#DIV/0!</v>
      </c>
      <c r="H16" s="39" t="e">
        <f t="shared" si="1"/>
        <v>#DIV/0!</v>
      </c>
    </row>
    <row r="17" spans="1:8" ht="31.5" hidden="1">
      <c r="A17" s="143"/>
      <c r="B17" s="142" t="s">
        <v>197</v>
      </c>
      <c r="C17" s="74"/>
      <c r="D17" s="116">
        <v>0</v>
      </c>
      <c r="E17" s="116">
        <v>0</v>
      </c>
      <c r="F17" s="116">
        <v>0</v>
      </c>
      <c r="G17" s="115" t="e">
        <f t="shared" si="0"/>
        <v>#DIV/0!</v>
      </c>
      <c r="H17" s="39" t="e">
        <f t="shared" si="1"/>
        <v>#DIV/0!</v>
      </c>
    </row>
    <row r="18" spans="1:8" ht="18.75" hidden="1">
      <c r="A18" s="143"/>
      <c r="B18" s="142" t="s">
        <v>101</v>
      </c>
      <c r="C18" s="74"/>
      <c r="D18" s="116">
        <v>0</v>
      </c>
      <c r="E18" s="116">
        <v>0</v>
      </c>
      <c r="F18" s="116">
        <v>0</v>
      </c>
      <c r="G18" s="115" t="e">
        <f t="shared" si="0"/>
        <v>#DIV/0!</v>
      </c>
      <c r="H18" s="39" t="e">
        <f t="shared" si="1"/>
        <v>#DIV/0!</v>
      </c>
    </row>
    <row r="19" spans="1:8" ht="18.75" hidden="1">
      <c r="A19" s="143"/>
      <c r="B19" s="142" t="s">
        <v>18</v>
      </c>
      <c r="C19" s="74"/>
      <c r="D19" s="116">
        <v>0</v>
      </c>
      <c r="E19" s="116">
        <v>0</v>
      </c>
      <c r="F19" s="116">
        <v>0</v>
      </c>
      <c r="G19" s="115" t="e">
        <f t="shared" si="0"/>
        <v>#DIV/0!</v>
      </c>
      <c r="H19" s="39" t="e">
        <f t="shared" si="1"/>
        <v>#DIV/0!</v>
      </c>
    </row>
    <row r="20" spans="1:8" ht="33.75" customHeight="1" hidden="1">
      <c r="A20" s="143"/>
      <c r="B20" s="142" t="s">
        <v>338</v>
      </c>
      <c r="C20" s="74"/>
      <c r="D20" s="116">
        <v>0</v>
      </c>
      <c r="E20" s="116">
        <v>0</v>
      </c>
      <c r="F20" s="116">
        <v>0</v>
      </c>
      <c r="G20" s="115" t="e">
        <f t="shared" si="0"/>
        <v>#DIV/0!</v>
      </c>
      <c r="H20" s="39" t="e">
        <f t="shared" si="1"/>
        <v>#DIV/0!</v>
      </c>
    </row>
    <row r="21" spans="1:8" ht="18.75" hidden="1">
      <c r="A21" s="143"/>
      <c r="B21" s="142" t="s">
        <v>295</v>
      </c>
      <c r="C21" s="74"/>
      <c r="D21" s="116">
        <v>0</v>
      </c>
      <c r="E21" s="116">
        <v>0</v>
      </c>
      <c r="F21" s="116">
        <v>0</v>
      </c>
      <c r="G21" s="115" t="e">
        <f t="shared" si="0"/>
        <v>#DIV/0!</v>
      </c>
      <c r="H21" s="39" t="e">
        <f t="shared" si="1"/>
        <v>#DIV/0!</v>
      </c>
    </row>
    <row r="22" spans="1:8" ht="31.5">
      <c r="A22" s="143"/>
      <c r="B22" s="147" t="s">
        <v>69</v>
      </c>
      <c r="C22" s="75"/>
      <c r="D22" s="116">
        <f>D23+D25+D24</f>
        <v>481.7</v>
      </c>
      <c r="E22" s="116">
        <f>E23+E25+E24</f>
        <v>120.39999999999999</v>
      </c>
      <c r="F22" s="116">
        <f>F23+F25+F24</f>
        <v>35.3</v>
      </c>
      <c r="G22" s="115">
        <f t="shared" si="0"/>
        <v>0.0732821258044426</v>
      </c>
      <c r="H22" s="39">
        <f t="shared" si="1"/>
        <v>0.2931893687707641</v>
      </c>
    </row>
    <row r="23" spans="1:8" ht="18.75">
      <c r="A23" s="143"/>
      <c r="B23" s="142" t="s">
        <v>20</v>
      </c>
      <c r="C23" s="74"/>
      <c r="D23" s="116">
        <v>121.1</v>
      </c>
      <c r="E23" s="116">
        <v>30.3</v>
      </c>
      <c r="F23" s="116">
        <v>19.2</v>
      </c>
      <c r="G23" s="115">
        <f t="shared" si="0"/>
        <v>0.15854665565648224</v>
      </c>
      <c r="H23" s="39">
        <f t="shared" si="1"/>
        <v>0.6336633663366337</v>
      </c>
    </row>
    <row r="24" spans="1:8" ht="84" customHeight="1">
      <c r="A24" s="143"/>
      <c r="B24" s="142" t="s">
        <v>477</v>
      </c>
      <c r="C24" s="74"/>
      <c r="D24" s="40">
        <v>153.3</v>
      </c>
      <c r="E24" s="133">
        <v>38.3</v>
      </c>
      <c r="F24" s="134">
        <v>0</v>
      </c>
      <c r="G24" s="115">
        <f t="shared" si="0"/>
        <v>0</v>
      </c>
      <c r="H24" s="39">
        <f t="shared" si="1"/>
        <v>0</v>
      </c>
    </row>
    <row r="25" spans="1:8" ht="18.75">
      <c r="A25" s="143"/>
      <c r="B25" s="142" t="s">
        <v>87</v>
      </c>
      <c r="C25" s="74"/>
      <c r="D25" s="116">
        <v>207.3</v>
      </c>
      <c r="E25" s="116">
        <v>51.8</v>
      </c>
      <c r="F25" s="116">
        <v>16.1</v>
      </c>
      <c r="G25" s="115">
        <f t="shared" si="0"/>
        <v>0.07766521948866377</v>
      </c>
      <c r="H25" s="39">
        <f t="shared" si="1"/>
        <v>0.31081081081081086</v>
      </c>
    </row>
    <row r="26" spans="1:8" ht="31.5">
      <c r="A26" s="143"/>
      <c r="B26" s="142" t="s">
        <v>523</v>
      </c>
      <c r="C26" s="74"/>
      <c r="D26" s="116">
        <v>9</v>
      </c>
      <c r="E26" s="116">
        <v>0</v>
      </c>
      <c r="F26" s="116">
        <v>0</v>
      </c>
      <c r="G26" s="115">
        <f t="shared" si="0"/>
        <v>0</v>
      </c>
      <c r="H26" s="39">
        <v>0</v>
      </c>
    </row>
    <row r="27" spans="1:8" ht="18.75">
      <c r="A27" s="143"/>
      <c r="B27" s="142" t="s">
        <v>23</v>
      </c>
      <c r="C27" s="87"/>
      <c r="D27" s="116">
        <f>D4+D22</f>
        <v>4491.7</v>
      </c>
      <c r="E27" s="116">
        <f>E4+E22</f>
        <v>1004.4</v>
      </c>
      <c r="F27" s="116">
        <f>F4+F22</f>
        <v>1520.1</v>
      </c>
      <c r="G27" s="115">
        <f t="shared" si="0"/>
        <v>0.3384242046441214</v>
      </c>
      <c r="H27" s="39">
        <f t="shared" si="1"/>
        <v>1.5134408602150538</v>
      </c>
    </row>
    <row r="28" spans="1:8" ht="18.75" hidden="1">
      <c r="A28" s="143"/>
      <c r="B28" s="142" t="s">
        <v>93</v>
      </c>
      <c r="C28" s="74"/>
      <c r="D28" s="116">
        <f>D4</f>
        <v>4010</v>
      </c>
      <c r="E28" s="116">
        <f>E4</f>
        <v>884</v>
      </c>
      <c r="F28" s="116">
        <f>F4</f>
        <v>1484.8</v>
      </c>
      <c r="G28" s="115">
        <f t="shared" si="0"/>
        <v>0.37027431421446383</v>
      </c>
      <c r="H28" s="39">
        <f>F28/E28</f>
        <v>1.6796380090497738</v>
      </c>
    </row>
    <row r="29" spans="1:8" ht="12.75">
      <c r="A29" s="159"/>
      <c r="B29" s="172"/>
      <c r="C29" s="172"/>
      <c r="D29" s="172"/>
      <c r="E29" s="172"/>
      <c r="F29" s="172"/>
      <c r="G29" s="172"/>
      <c r="H29" s="173"/>
    </row>
    <row r="30" spans="1:8" ht="17.25" customHeight="1">
      <c r="A30" s="164" t="s">
        <v>134</v>
      </c>
      <c r="B30" s="183" t="s">
        <v>24</v>
      </c>
      <c r="C30" s="180" t="s">
        <v>157</v>
      </c>
      <c r="D30" s="156" t="s">
        <v>3</v>
      </c>
      <c r="E30" s="153" t="s">
        <v>359</v>
      </c>
      <c r="F30" s="156" t="s">
        <v>4</v>
      </c>
      <c r="G30" s="153" t="s">
        <v>273</v>
      </c>
      <c r="H30" s="153" t="s">
        <v>361</v>
      </c>
    </row>
    <row r="31" spans="1:8" ht="44.25" customHeight="1">
      <c r="A31" s="164"/>
      <c r="B31" s="183"/>
      <c r="C31" s="181"/>
      <c r="D31" s="156"/>
      <c r="E31" s="154"/>
      <c r="F31" s="156"/>
      <c r="G31" s="154"/>
      <c r="H31" s="154"/>
    </row>
    <row r="32" spans="1:8" ht="30.75" customHeight="1">
      <c r="A32" s="41" t="s">
        <v>57</v>
      </c>
      <c r="B32" s="147" t="s">
        <v>25</v>
      </c>
      <c r="C32" s="75"/>
      <c r="D32" s="114">
        <f>D33+D36+D37+D34</f>
        <v>2840.2999999999997</v>
      </c>
      <c r="E32" s="114">
        <f>E33+E36+E37+E34</f>
        <v>687.0999999999999</v>
      </c>
      <c r="F32" s="114">
        <f>F33+F36+F37+F34</f>
        <v>371.9</v>
      </c>
      <c r="G32" s="115">
        <f>F32/D32</f>
        <v>0.13093687286554237</v>
      </c>
      <c r="H32" s="39">
        <f>F32/E32</f>
        <v>0.541260369669626</v>
      </c>
    </row>
    <row r="33" spans="1:8" ht="100.5" customHeight="1">
      <c r="A33" s="146" t="s">
        <v>60</v>
      </c>
      <c r="B33" s="142" t="s">
        <v>137</v>
      </c>
      <c r="C33" s="74" t="s">
        <v>60</v>
      </c>
      <c r="D33" s="116">
        <v>2765.6</v>
      </c>
      <c r="E33" s="116">
        <v>675.8</v>
      </c>
      <c r="F33" s="116">
        <v>370.2</v>
      </c>
      <c r="G33" s="115">
        <f aca="true" t="shared" si="2" ref="G33:G83">F33/D33</f>
        <v>0.13385883714203067</v>
      </c>
      <c r="H33" s="39">
        <f aca="true" t="shared" si="3" ref="H33:H83">F33/E33</f>
        <v>0.5477952056821545</v>
      </c>
    </row>
    <row r="34" spans="1:8" ht="36.75" customHeight="1" hidden="1">
      <c r="A34" s="146" t="s">
        <v>161</v>
      </c>
      <c r="B34" s="142" t="s">
        <v>272</v>
      </c>
      <c r="C34" s="74" t="s">
        <v>161</v>
      </c>
      <c r="D34" s="116">
        <f>D35</f>
        <v>0</v>
      </c>
      <c r="E34" s="116">
        <f>E35</f>
        <v>0</v>
      </c>
      <c r="F34" s="116">
        <f>F35</f>
        <v>0</v>
      </c>
      <c r="G34" s="115" t="e">
        <f t="shared" si="2"/>
        <v>#DIV/0!</v>
      </c>
      <c r="H34" s="39" t="e">
        <f t="shared" si="3"/>
        <v>#DIV/0!</v>
      </c>
    </row>
    <row r="35" spans="1:8" ht="50.25" customHeight="1" hidden="1">
      <c r="A35" s="146"/>
      <c r="B35" s="142" t="s">
        <v>301</v>
      </c>
      <c r="C35" s="74" t="s">
        <v>300</v>
      </c>
      <c r="D35" s="116">
        <v>0</v>
      </c>
      <c r="E35" s="116">
        <v>0</v>
      </c>
      <c r="F35" s="116">
        <v>0</v>
      </c>
      <c r="G35" s="115" t="e">
        <f t="shared" si="2"/>
        <v>#DIV/0!</v>
      </c>
      <c r="H35" s="39" t="e">
        <f t="shared" si="3"/>
        <v>#DIV/0!</v>
      </c>
    </row>
    <row r="36" spans="1:8" ht="24.75" customHeight="1">
      <c r="A36" s="146" t="s">
        <v>62</v>
      </c>
      <c r="B36" s="142" t="s">
        <v>27</v>
      </c>
      <c r="C36" s="74" t="s">
        <v>62</v>
      </c>
      <c r="D36" s="116">
        <v>20</v>
      </c>
      <c r="E36" s="116">
        <v>0</v>
      </c>
      <c r="F36" s="116">
        <v>0</v>
      </c>
      <c r="G36" s="115">
        <f t="shared" si="2"/>
        <v>0</v>
      </c>
      <c r="H36" s="39">
        <v>0</v>
      </c>
    </row>
    <row r="37" spans="1:8" ht="31.5">
      <c r="A37" s="146" t="s">
        <v>111</v>
      </c>
      <c r="B37" s="142" t="s">
        <v>108</v>
      </c>
      <c r="C37" s="74"/>
      <c r="D37" s="116">
        <f>D38+D39+D40+D41</f>
        <v>54.7</v>
      </c>
      <c r="E37" s="116">
        <f>E38+E39+E40+E41</f>
        <v>11.3</v>
      </c>
      <c r="F37" s="116">
        <f>F38+F39+F40+F41</f>
        <v>1.7</v>
      </c>
      <c r="G37" s="115">
        <f t="shared" si="2"/>
        <v>0.031078610603290674</v>
      </c>
      <c r="H37" s="39">
        <f t="shared" si="3"/>
        <v>0.15044247787610618</v>
      </c>
    </row>
    <row r="38" spans="1:9" s="16" customFormat="1" ht="31.5">
      <c r="A38" s="42"/>
      <c r="B38" s="43" t="s">
        <v>97</v>
      </c>
      <c r="C38" s="78" t="s">
        <v>166</v>
      </c>
      <c r="D38" s="117">
        <v>4.7</v>
      </c>
      <c r="E38" s="117">
        <v>2.5</v>
      </c>
      <c r="F38" s="117">
        <v>1.7</v>
      </c>
      <c r="G38" s="115">
        <f t="shared" si="2"/>
        <v>0.36170212765957444</v>
      </c>
      <c r="H38" s="39">
        <f t="shared" si="3"/>
        <v>0.6799999999999999</v>
      </c>
      <c r="I38" s="105"/>
    </row>
    <row r="39" spans="1:9" s="16" customFormat="1" ht="53.25" customHeight="1">
      <c r="A39" s="42"/>
      <c r="B39" s="43" t="s">
        <v>164</v>
      </c>
      <c r="C39" s="78" t="s">
        <v>212</v>
      </c>
      <c r="D39" s="117">
        <v>40</v>
      </c>
      <c r="E39" s="117">
        <v>7</v>
      </c>
      <c r="F39" s="117">
        <v>0</v>
      </c>
      <c r="G39" s="115">
        <f t="shared" si="2"/>
        <v>0</v>
      </c>
      <c r="H39" s="39">
        <f t="shared" si="3"/>
        <v>0</v>
      </c>
      <c r="I39" s="105"/>
    </row>
    <row r="40" spans="1:9" s="16" customFormat="1" ht="51" customHeight="1">
      <c r="A40" s="42"/>
      <c r="B40" s="43" t="s">
        <v>265</v>
      </c>
      <c r="C40" s="78" t="s">
        <v>264</v>
      </c>
      <c r="D40" s="117">
        <v>10</v>
      </c>
      <c r="E40" s="117">
        <v>1.8</v>
      </c>
      <c r="F40" s="117">
        <v>0</v>
      </c>
      <c r="G40" s="115">
        <f t="shared" si="2"/>
        <v>0</v>
      </c>
      <c r="H40" s="39">
        <f t="shared" si="3"/>
        <v>0</v>
      </c>
      <c r="I40" s="105"/>
    </row>
    <row r="41" spans="1:9" s="16" customFormat="1" ht="51" customHeight="1" hidden="1">
      <c r="A41" s="42"/>
      <c r="B41" s="43" t="s">
        <v>287</v>
      </c>
      <c r="C41" s="78" t="s">
        <v>240</v>
      </c>
      <c r="D41" s="44">
        <v>0</v>
      </c>
      <c r="E41" s="126">
        <v>0</v>
      </c>
      <c r="F41" s="117">
        <v>0</v>
      </c>
      <c r="G41" s="115" t="e">
        <f t="shared" si="2"/>
        <v>#DIV/0!</v>
      </c>
      <c r="H41" s="39" t="e">
        <f t="shared" si="3"/>
        <v>#DIV/0!</v>
      </c>
      <c r="I41" s="105"/>
    </row>
    <row r="42" spans="1:8" ht="25.5" customHeight="1">
      <c r="A42" s="41" t="s">
        <v>94</v>
      </c>
      <c r="B42" s="147" t="s">
        <v>89</v>
      </c>
      <c r="C42" s="75"/>
      <c r="D42" s="114">
        <f>D43</f>
        <v>207.3</v>
      </c>
      <c r="E42" s="114">
        <f>E43</f>
        <v>51.8</v>
      </c>
      <c r="F42" s="114">
        <f>F43</f>
        <v>16.1</v>
      </c>
      <c r="G42" s="115">
        <f t="shared" si="2"/>
        <v>0.07766521948866377</v>
      </c>
      <c r="H42" s="39">
        <f t="shared" si="3"/>
        <v>0.31081081081081086</v>
      </c>
    </row>
    <row r="43" spans="1:8" ht="47.25">
      <c r="A43" s="146" t="s">
        <v>95</v>
      </c>
      <c r="B43" s="142" t="s">
        <v>141</v>
      </c>
      <c r="C43" s="74" t="s">
        <v>507</v>
      </c>
      <c r="D43" s="116">
        <v>207.3</v>
      </c>
      <c r="E43" s="116">
        <v>51.8</v>
      </c>
      <c r="F43" s="116">
        <v>16.1</v>
      </c>
      <c r="G43" s="115">
        <f t="shared" si="2"/>
        <v>0.07766521948866377</v>
      </c>
      <c r="H43" s="39">
        <f t="shared" si="3"/>
        <v>0.31081081081081086</v>
      </c>
    </row>
    <row r="44" spans="1:8" ht="31.5" hidden="1">
      <c r="A44" s="41" t="s">
        <v>63</v>
      </c>
      <c r="B44" s="147" t="s">
        <v>30</v>
      </c>
      <c r="C44" s="75"/>
      <c r="D44" s="114">
        <f aca="true" t="shared" si="4" ref="D44:F45">D45</f>
        <v>0</v>
      </c>
      <c r="E44" s="114">
        <f t="shared" si="4"/>
        <v>0</v>
      </c>
      <c r="F44" s="114">
        <f t="shared" si="4"/>
        <v>0</v>
      </c>
      <c r="G44" s="115" t="e">
        <f t="shared" si="2"/>
        <v>#DIV/0!</v>
      </c>
      <c r="H44" s="39" t="e">
        <f t="shared" si="3"/>
        <v>#DIV/0!</v>
      </c>
    </row>
    <row r="45" spans="1:8" ht="31.5" hidden="1">
      <c r="A45" s="146" t="s">
        <v>96</v>
      </c>
      <c r="B45" s="142" t="s">
        <v>91</v>
      </c>
      <c r="C45" s="74"/>
      <c r="D45" s="116">
        <f t="shared" si="4"/>
        <v>0</v>
      </c>
      <c r="E45" s="116">
        <f t="shared" si="4"/>
        <v>0</v>
      </c>
      <c r="F45" s="116">
        <f t="shared" si="4"/>
        <v>0</v>
      </c>
      <c r="G45" s="115" t="e">
        <f t="shared" si="2"/>
        <v>#DIV/0!</v>
      </c>
      <c r="H45" s="39" t="e">
        <f t="shared" si="3"/>
        <v>#DIV/0!</v>
      </c>
    </row>
    <row r="46" spans="1:9" s="16" customFormat="1" ht="47.25" hidden="1">
      <c r="A46" s="42"/>
      <c r="B46" s="43" t="s">
        <v>291</v>
      </c>
      <c r="C46" s="78" t="s">
        <v>290</v>
      </c>
      <c r="D46" s="117">
        <v>0</v>
      </c>
      <c r="E46" s="117">
        <v>0</v>
      </c>
      <c r="F46" s="117">
        <v>0</v>
      </c>
      <c r="G46" s="115" t="e">
        <f t="shared" si="2"/>
        <v>#DIV/0!</v>
      </c>
      <c r="H46" s="39" t="e">
        <f t="shared" si="3"/>
        <v>#DIV/0!</v>
      </c>
      <c r="I46" s="105"/>
    </row>
    <row r="47" spans="1:9" s="16" customFormat="1" ht="31.5">
      <c r="A47" s="41" t="s">
        <v>64</v>
      </c>
      <c r="B47" s="147" t="s">
        <v>31</v>
      </c>
      <c r="C47" s="75"/>
      <c r="D47" s="114">
        <f>D48</f>
        <v>53</v>
      </c>
      <c r="E47" s="114">
        <f>E48</f>
        <v>8.8</v>
      </c>
      <c r="F47" s="114">
        <f>F48</f>
        <v>0</v>
      </c>
      <c r="G47" s="115">
        <f t="shared" si="2"/>
        <v>0</v>
      </c>
      <c r="H47" s="39">
        <f t="shared" si="3"/>
        <v>0</v>
      </c>
      <c r="I47" s="105"/>
    </row>
    <row r="48" spans="1:9" s="16" customFormat="1" ht="31.5" customHeight="1">
      <c r="A48" s="144" t="s">
        <v>65</v>
      </c>
      <c r="B48" s="59" t="s">
        <v>106</v>
      </c>
      <c r="C48" s="74"/>
      <c r="D48" s="116">
        <f>D49+D50</f>
        <v>53</v>
      </c>
      <c r="E48" s="116">
        <f>E49+E50</f>
        <v>8.8</v>
      </c>
      <c r="F48" s="116">
        <f>F49+F50</f>
        <v>0</v>
      </c>
      <c r="G48" s="115">
        <f t="shared" si="2"/>
        <v>0</v>
      </c>
      <c r="H48" s="39">
        <f t="shared" si="3"/>
        <v>0</v>
      </c>
      <c r="I48" s="105"/>
    </row>
    <row r="49" spans="1:9" s="16" customFormat="1" ht="43.5" customHeight="1">
      <c r="A49" s="42"/>
      <c r="B49" s="56" t="s">
        <v>106</v>
      </c>
      <c r="C49" s="78" t="s">
        <v>216</v>
      </c>
      <c r="D49" s="117">
        <v>50</v>
      </c>
      <c r="E49" s="117">
        <v>8.8</v>
      </c>
      <c r="F49" s="117">
        <v>0</v>
      </c>
      <c r="G49" s="115">
        <f t="shared" si="2"/>
        <v>0</v>
      </c>
      <c r="H49" s="39">
        <f t="shared" si="3"/>
        <v>0</v>
      </c>
      <c r="I49" s="105"/>
    </row>
    <row r="50" spans="1:9" s="16" customFormat="1" ht="94.5" customHeight="1">
      <c r="A50" s="42"/>
      <c r="B50" s="56" t="s">
        <v>434</v>
      </c>
      <c r="C50" s="78" t="s">
        <v>433</v>
      </c>
      <c r="D50" s="117">
        <v>3</v>
      </c>
      <c r="E50" s="117">
        <v>0</v>
      </c>
      <c r="F50" s="44">
        <v>0</v>
      </c>
      <c r="G50" s="115">
        <f t="shared" si="2"/>
        <v>0</v>
      </c>
      <c r="H50" s="39">
        <v>0</v>
      </c>
      <c r="I50" s="105"/>
    </row>
    <row r="51" spans="1:8" ht="31.5">
      <c r="A51" s="41" t="s">
        <v>66</v>
      </c>
      <c r="B51" s="147" t="s">
        <v>32</v>
      </c>
      <c r="C51" s="75"/>
      <c r="D51" s="114">
        <f>D52</f>
        <v>1459.7</v>
      </c>
      <c r="E51" s="114">
        <f>E52</f>
        <v>465.4</v>
      </c>
      <c r="F51" s="114">
        <f>F52</f>
        <v>206.8</v>
      </c>
      <c r="G51" s="115">
        <f t="shared" si="2"/>
        <v>0.14167294649585532</v>
      </c>
      <c r="H51" s="39">
        <f t="shared" si="3"/>
        <v>0.44434894714224327</v>
      </c>
    </row>
    <row r="52" spans="1:8" ht="18.75">
      <c r="A52" s="146" t="s">
        <v>35</v>
      </c>
      <c r="B52" s="142" t="s">
        <v>36</v>
      </c>
      <c r="C52" s="74"/>
      <c r="D52" s="116">
        <f>D53+D69</f>
        <v>1459.7</v>
      </c>
      <c r="E52" s="116">
        <f>E53+E69</f>
        <v>465.4</v>
      </c>
      <c r="F52" s="116">
        <f>F53+F69</f>
        <v>206.8</v>
      </c>
      <c r="G52" s="115">
        <f t="shared" si="2"/>
        <v>0.14167294649585532</v>
      </c>
      <c r="H52" s="39">
        <f t="shared" si="3"/>
        <v>0.44434894714224327</v>
      </c>
    </row>
    <row r="53" spans="1:8" ht="63">
      <c r="A53" s="146"/>
      <c r="B53" s="43" t="s">
        <v>405</v>
      </c>
      <c r="C53" s="78" t="s">
        <v>432</v>
      </c>
      <c r="D53" s="116">
        <f>D54+D55+D56+D57+D58+D59+D60+D61+D62+D66+D67+D68+D63+D64+D65</f>
        <v>1420.7</v>
      </c>
      <c r="E53" s="116">
        <f>E54+E55+E56+E57+E58+E59+E60+E61+E62+E66+E67+E68+E63+E64+E65</f>
        <v>465.4</v>
      </c>
      <c r="F53" s="116">
        <f>F54+F55+F56+F57+F58+F59+F60+F61+F62+F66+F67+F68+F63+F64+F65</f>
        <v>206.8</v>
      </c>
      <c r="G53" s="115">
        <f t="shared" si="2"/>
        <v>0.14556204687829943</v>
      </c>
      <c r="H53" s="39">
        <f t="shared" si="3"/>
        <v>0.44434894714224327</v>
      </c>
    </row>
    <row r="54" spans="1:8" ht="31.5">
      <c r="A54" s="146"/>
      <c r="B54" s="43" t="s">
        <v>409</v>
      </c>
      <c r="C54" s="135" t="s">
        <v>408</v>
      </c>
      <c r="D54" s="198">
        <v>13.7</v>
      </c>
      <c r="E54" s="199">
        <v>0</v>
      </c>
      <c r="F54" s="200">
        <v>0</v>
      </c>
      <c r="G54" s="115">
        <f t="shared" si="2"/>
        <v>0</v>
      </c>
      <c r="H54" s="39">
        <v>0</v>
      </c>
    </row>
    <row r="55" spans="1:8" ht="31.5">
      <c r="A55" s="146"/>
      <c r="B55" s="43" t="s">
        <v>411</v>
      </c>
      <c r="C55" s="135" t="s">
        <v>410</v>
      </c>
      <c r="D55" s="198">
        <v>37.5</v>
      </c>
      <c r="E55" s="199">
        <v>6.6</v>
      </c>
      <c r="F55" s="200">
        <v>0</v>
      </c>
      <c r="G55" s="115">
        <f t="shared" si="2"/>
        <v>0</v>
      </c>
      <c r="H55" s="39">
        <f t="shared" si="3"/>
        <v>0</v>
      </c>
    </row>
    <row r="56" spans="1:8" ht="31.5">
      <c r="A56" s="146"/>
      <c r="B56" s="43" t="s">
        <v>436</v>
      </c>
      <c r="C56" s="135" t="s">
        <v>435</v>
      </c>
      <c r="D56" s="198">
        <v>150</v>
      </c>
      <c r="E56" s="199">
        <v>133.5</v>
      </c>
      <c r="F56" s="200">
        <v>29.8</v>
      </c>
      <c r="G56" s="115">
        <f t="shared" si="2"/>
        <v>0.19866666666666666</v>
      </c>
      <c r="H56" s="39">
        <f t="shared" si="3"/>
        <v>0.22322097378277153</v>
      </c>
    </row>
    <row r="57" spans="1:8" ht="31.5">
      <c r="A57" s="146"/>
      <c r="B57" s="43" t="s">
        <v>474</v>
      </c>
      <c r="C57" s="135" t="s">
        <v>473</v>
      </c>
      <c r="D57" s="198">
        <v>20</v>
      </c>
      <c r="E57" s="199">
        <v>0</v>
      </c>
      <c r="F57" s="200">
        <v>0</v>
      </c>
      <c r="G57" s="115">
        <f t="shared" si="2"/>
        <v>0</v>
      </c>
      <c r="H57" s="39">
        <v>0</v>
      </c>
    </row>
    <row r="58" spans="1:8" ht="31.5">
      <c r="A58" s="146"/>
      <c r="B58" s="43" t="s">
        <v>471</v>
      </c>
      <c r="C58" s="135" t="s">
        <v>469</v>
      </c>
      <c r="D58" s="198">
        <v>20</v>
      </c>
      <c r="E58" s="199">
        <v>0</v>
      </c>
      <c r="F58" s="200">
        <v>0</v>
      </c>
      <c r="G58" s="115">
        <f t="shared" si="2"/>
        <v>0</v>
      </c>
      <c r="H58" s="39">
        <v>0</v>
      </c>
    </row>
    <row r="59" spans="1:8" ht="18.75">
      <c r="A59" s="146"/>
      <c r="B59" s="43" t="s">
        <v>438</v>
      </c>
      <c r="C59" s="135" t="s">
        <v>437</v>
      </c>
      <c r="D59" s="198">
        <v>20</v>
      </c>
      <c r="E59" s="199">
        <v>0.4</v>
      </c>
      <c r="F59" s="200">
        <v>0</v>
      </c>
      <c r="G59" s="115">
        <f t="shared" si="2"/>
        <v>0</v>
      </c>
      <c r="H59" s="39">
        <f t="shared" si="3"/>
        <v>0</v>
      </c>
    </row>
    <row r="60" spans="1:8" ht="31.5">
      <c r="A60" s="146"/>
      <c r="B60" s="43" t="s">
        <v>417</v>
      </c>
      <c r="C60" s="135" t="s">
        <v>416</v>
      </c>
      <c r="D60" s="198">
        <v>140</v>
      </c>
      <c r="E60" s="199">
        <v>134</v>
      </c>
      <c r="F60" s="200">
        <v>65.6</v>
      </c>
      <c r="G60" s="115">
        <f t="shared" si="2"/>
        <v>0.4685714285714285</v>
      </c>
      <c r="H60" s="39">
        <f t="shared" si="3"/>
        <v>0.4895522388059701</v>
      </c>
    </row>
    <row r="61" spans="1:9" s="16" customFormat="1" ht="31.5">
      <c r="A61" s="42"/>
      <c r="B61" s="43" t="s">
        <v>423</v>
      </c>
      <c r="C61" s="135" t="s">
        <v>422</v>
      </c>
      <c r="D61" s="198">
        <v>564</v>
      </c>
      <c r="E61" s="199">
        <v>118.7</v>
      </c>
      <c r="F61" s="200">
        <v>111.4</v>
      </c>
      <c r="G61" s="115">
        <f t="shared" si="2"/>
        <v>0.1975177304964539</v>
      </c>
      <c r="H61" s="39">
        <f t="shared" si="3"/>
        <v>0.9385004212299916</v>
      </c>
      <c r="I61" s="105"/>
    </row>
    <row r="62" spans="1:9" s="16" customFormat="1" ht="33.75" customHeight="1">
      <c r="A62" s="42"/>
      <c r="B62" s="43" t="s">
        <v>439</v>
      </c>
      <c r="C62" s="135" t="s">
        <v>440</v>
      </c>
      <c r="D62" s="198">
        <v>23</v>
      </c>
      <c r="E62" s="199">
        <v>0</v>
      </c>
      <c r="F62" s="200">
        <v>0</v>
      </c>
      <c r="G62" s="115">
        <f t="shared" si="2"/>
        <v>0</v>
      </c>
      <c r="H62" s="39">
        <v>0</v>
      </c>
      <c r="I62" s="105"/>
    </row>
    <row r="63" spans="1:9" s="16" customFormat="1" ht="33.75" customHeight="1">
      <c r="A63" s="42"/>
      <c r="B63" s="43" t="s">
        <v>519</v>
      </c>
      <c r="C63" s="135" t="s">
        <v>518</v>
      </c>
      <c r="D63" s="198">
        <v>10</v>
      </c>
      <c r="E63" s="199">
        <v>10</v>
      </c>
      <c r="F63" s="200">
        <v>0</v>
      </c>
      <c r="G63" s="115">
        <f t="shared" si="2"/>
        <v>0</v>
      </c>
      <c r="H63" s="39">
        <f t="shared" si="3"/>
        <v>0</v>
      </c>
      <c r="I63" s="105"/>
    </row>
    <row r="64" spans="1:9" s="16" customFormat="1" ht="33.75" customHeight="1">
      <c r="A64" s="42"/>
      <c r="B64" s="43" t="s">
        <v>441</v>
      </c>
      <c r="C64" s="135" t="s">
        <v>442</v>
      </c>
      <c r="D64" s="198">
        <v>50</v>
      </c>
      <c r="E64" s="199">
        <v>50</v>
      </c>
      <c r="F64" s="200">
        <v>0</v>
      </c>
      <c r="G64" s="115">
        <f t="shared" si="2"/>
        <v>0</v>
      </c>
      <c r="H64" s="39">
        <f t="shared" si="3"/>
        <v>0</v>
      </c>
      <c r="I64" s="105"/>
    </row>
    <row r="65" spans="1:9" s="16" customFormat="1" ht="33.75" customHeight="1">
      <c r="A65" s="42"/>
      <c r="B65" s="43" t="s">
        <v>431</v>
      </c>
      <c r="C65" s="135" t="s">
        <v>430</v>
      </c>
      <c r="D65" s="198">
        <v>10</v>
      </c>
      <c r="E65" s="199">
        <v>10</v>
      </c>
      <c r="F65" s="200">
        <v>0</v>
      </c>
      <c r="G65" s="115">
        <f t="shared" si="2"/>
        <v>0</v>
      </c>
      <c r="H65" s="39">
        <f t="shared" si="3"/>
        <v>0</v>
      </c>
      <c r="I65" s="105"/>
    </row>
    <row r="66" spans="1:9" s="16" customFormat="1" ht="65.25" customHeight="1">
      <c r="A66" s="42"/>
      <c r="B66" s="43" t="s">
        <v>444</v>
      </c>
      <c r="C66" s="135" t="s">
        <v>443</v>
      </c>
      <c r="D66" s="198">
        <v>12.5</v>
      </c>
      <c r="E66" s="199">
        <v>2.2</v>
      </c>
      <c r="F66" s="200">
        <v>0</v>
      </c>
      <c r="G66" s="115">
        <f t="shared" si="2"/>
        <v>0</v>
      </c>
      <c r="H66" s="39">
        <f t="shared" si="3"/>
        <v>0</v>
      </c>
      <c r="I66" s="105"/>
    </row>
    <row r="67" spans="1:9" s="16" customFormat="1" ht="33" customHeight="1">
      <c r="A67" s="42"/>
      <c r="B67" s="43" t="s">
        <v>467</v>
      </c>
      <c r="C67" s="135" t="s">
        <v>465</v>
      </c>
      <c r="D67" s="198">
        <v>300</v>
      </c>
      <c r="E67" s="199">
        <v>0</v>
      </c>
      <c r="F67" s="200">
        <v>0</v>
      </c>
      <c r="G67" s="115">
        <f t="shared" si="2"/>
        <v>0</v>
      </c>
      <c r="H67" s="39">
        <v>0</v>
      </c>
      <c r="I67" s="105"/>
    </row>
    <row r="68" spans="1:9" s="16" customFormat="1" ht="35.25" customHeight="1">
      <c r="A68" s="42"/>
      <c r="B68" s="43" t="s">
        <v>468</v>
      </c>
      <c r="C68" s="135" t="s">
        <v>466</v>
      </c>
      <c r="D68" s="198">
        <v>50</v>
      </c>
      <c r="E68" s="199">
        <v>0</v>
      </c>
      <c r="F68" s="200">
        <v>0</v>
      </c>
      <c r="G68" s="115">
        <f t="shared" si="2"/>
        <v>0</v>
      </c>
      <c r="H68" s="39">
        <v>0</v>
      </c>
      <c r="I68" s="105"/>
    </row>
    <row r="69" spans="1:9" s="16" customFormat="1" ht="66.75" customHeight="1">
      <c r="A69" s="42"/>
      <c r="B69" s="142" t="s">
        <v>515</v>
      </c>
      <c r="C69" s="135">
        <v>958060000</v>
      </c>
      <c r="D69" s="198">
        <f>D70+D71</f>
        <v>39</v>
      </c>
      <c r="E69" s="198">
        <f>E70+E71</f>
        <v>0</v>
      </c>
      <c r="F69" s="198">
        <f>F70+F71</f>
        <v>0</v>
      </c>
      <c r="G69" s="115">
        <f t="shared" si="2"/>
        <v>0</v>
      </c>
      <c r="H69" s="39">
        <v>0</v>
      </c>
      <c r="I69" s="105"/>
    </row>
    <row r="70" spans="1:9" s="16" customFormat="1" ht="147.75" customHeight="1">
      <c r="A70" s="42"/>
      <c r="B70" s="43" t="s">
        <v>494</v>
      </c>
      <c r="C70" s="201" t="s">
        <v>516</v>
      </c>
      <c r="D70" s="198">
        <v>30</v>
      </c>
      <c r="E70" s="199">
        <v>0</v>
      </c>
      <c r="F70" s="200">
        <v>0</v>
      </c>
      <c r="G70" s="115">
        <f t="shared" si="2"/>
        <v>0</v>
      </c>
      <c r="H70" s="39">
        <v>0</v>
      </c>
      <c r="I70" s="105"/>
    </row>
    <row r="71" spans="1:9" s="16" customFormat="1" ht="129" customHeight="1">
      <c r="A71" s="42"/>
      <c r="B71" s="43" t="s">
        <v>495</v>
      </c>
      <c r="C71" s="201" t="s">
        <v>517</v>
      </c>
      <c r="D71" s="198">
        <v>9</v>
      </c>
      <c r="E71" s="199">
        <v>0</v>
      </c>
      <c r="F71" s="200">
        <v>0</v>
      </c>
      <c r="G71" s="115">
        <f t="shared" si="2"/>
        <v>0</v>
      </c>
      <c r="H71" s="39">
        <v>0</v>
      </c>
      <c r="I71" s="105"/>
    </row>
    <row r="72" spans="1:8" ht="37.5" customHeight="1" hidden="1">
      <c r="A72" s="58" t="s">
        <v>109</v>
      </c>
      <c r="B72" s="145" t="s">
        <v>107</v>
      </c>
      <c r="C72" s="81"/>
      <c r="D72" s="116">
        <f aca="true" t="shared" si="5" ref="D72:F73">D73</f>
        <v>0</v>
      </c>
      <c r="E72" s="116">
        <f t="shared" si="5"/>
        <v>0</v>
      </c>
      <c r="F72" s="116">
        <f t="shared" si="5"/>
        <v>0</v>
      </c>
      <c r="G72" s="115" t="e">
        <f t="shared" si="2"/>
        <v>#DIV/0!</v>
      </c>
      <c r="H72" s="39" t="e">
        <f t="shared" si="3"/>
        <v>#DIV/0!</v>
      </c>
    </row>
    <row r="73" spans="1:8" ht="33.75" customHeight="1" hidden="1">
      <c r="A73" s="144" t="s">
        <v>103</v>
      </c>
      <c r="B73" s="59" t="s">
        <v>110</v>
      </c>
      <c r="C73" s="79"/>
      <c r="D73" s="116">
        <f t="shared" si="5"/>
        <v>0</v>
      </c>
      <c r="E73" s="116">
        <f t="shared" si="5"/>
        <v>0</v>
      </c>
      <c r="F73" s="116">
        <f t="shared" si="5"/>
        <v>0</v>
      </c>
      <c r="G73" s="115" t="e">
        <f t="shared" si="2"/>
        <v>#DIV/0!</v>
      </c>
      <c r="H73" s="39" t="e">
        <f t="shared" si="3"/>
        <v>#DIV/0!</v>
      </c>
    </row>
    <row r="74" spans="1:9" s="16" customFormat="1" ht="30.75" customHeight="1" hidden="1">
      <c r="A74" s="42"/>
      <c r="B74" s="43" t="s">
        <v>177</v>
      </c>
      <c r="C74" s="78" t="s">
        <v>172</v>
      </c>
      <c r="D74" s="117">
        <v>0</v>
      </c>
      <c r="E74" s="117">
        <v>0</v>
      </c>
      <c r="F74" s="117">
        <v>0</v>
      </c>
      <c r="G74" s="115" t="e">
        <f t="shared" si="2"/>
        <v>#DIV/0!</v>
      </c>
      <c r="H74" s="39" t="e">
        <f t="shared" si="3"/>
        <v>#DIV/0!</v>
      </c>
      <c r="I74" s="105"/>
    </row>
    <row r="75" spans="1:8" ht="17.25" customHeight="1" hidden="1">
      <c r="A75" s="41" t="s">
        <v>37</v>
      </c>
      <c r="B75" s="147" t="s">
        <v>38</v>
      </c>
      <c r="C75" s="75"/>
      <c r="D75" s="114">
        <f aca="true" t="shared" si="6" ref="D75:F76">D76</f>
        <v>0</v>
      </c>
      <c r="E75" s="114">
        <f t="shared" si="6"/>
        <v>0</v>
      </c>
      <c r="F75" s="114">
        <f t="shared" si="6"/>
        <v>0</v>
      </c>
      <c r="G75" s="115" t="e">
        <f t="shared" si="2"/>
        <v>#DIV/0!</v>
      </c>
      <c r="H75" s="39" t="e">
        <f t="shared" si="3"/>
        <v>#DIV/0!</v>
      </c>
    </row>
    <row r="76" spans="1:8" ht="18" customHeight="1" hidden="1">
      <c r="A76" s="146" t="s">
        <v>41</v>
      </c>
      <c r="B76" s="142" t="s">
        <v>42</v>
      </c>
      <c r="C76" s="74"/>
      <c r="D76" s="116">
        <f t="shared" si="6"/>
        <v>0</v>
      </c>
      <c r="E76" s="116">
        <f t="shared" si="6"/>
        <v>0</v>
      </c>
      <c r="F76" s="116">
        <f t="shared" si="6"/>
        <v>0</v>
      </c>
      <c r="G76" s="115" t="e">
        <f t="shared" si="2"/>
        <v>#DIV/0!</v>
      </c>
      <c r="H76" s="39" t="e">
        <f t="shared" si="3"/>
        <v>#DIV/0!</v>
      </c>
    </row>
    <row r="77" spans="1:9" s="16" customFormat="1" ht="30.75" customHeight="1" hidden="1">
      <c r="A77" s="42"/>
      <c r="B77" s="43" t="s">
        <v>173</v>
      </c>
      <c r="C77" s="78" t="s">
        <v>174</v>
      </c>
      <c r="D77" s="117">
        <v>0</v>
      </c>
      <c r="E77" s="117">
        <v>0</v>
      </c>
      <c r="F77" s="117">
        <v>0</v>
      </c>
      <c r="G77" s="115" t="e">
        <f t="shared" si="2"/>
        <v>#DIV/0!</v>
      </c>
      <c r="H77" s="39" t="e">
        <f t="shared" si="3"/>
        <v>#DIV/0!</v>
      </c>
      <c r="I77" s="105"/>
    </row>
    <row r="78" spans="1:9" s="16" customFormat="1" ht="30.75" customHeight="1">
      <c r="A78" s="41" t="s">
        <v>48</v>
      </c>
      <c r="B78" s="147" t="s">
        <v>49</v>
      </c>
      <c r="C78" s="75"/>
      <c r="D78" s="114">
        <f>D79</f>
        <v>110.4</v>
      </c>
      <c r="E78" s="114">
        <f>E79</f>
        <v>27.6</v>
      </c>
      <c r="F78" s="114">
        <f>F79</f>
        <v>9.2</v>
      </c>
      <c r="G78" s="115">
        <f t="shared" si="2"/>
        <v>0.08333333333333333</v>
      </c>
      <c r="H78" s="39">
        <f t="shared" si="3"/>
        <v>0.3333333333333333</v>
      </c>
      <c r="I78" s="105"/>
    </row>
    <row r="79" spans="1:9" s="16" customFormat="1" ht="24" customHeight="1">
      <c r="A79" s="146">
        <v>1001</v>
      </c>
      <c r="B79" s="142" t="s">
        <v>148</v>
      </c>
      <c r="C79" s="74" t="s">
        <v>199</v>
      </c>
      <c r="D79" s="116">
        <v>110.4</v>
      </c>
      <c r="E79" s="116">
        <v>27.6</v>
      </c>
      <c r="F79" s="116">
        <v>9.2</v>
      </c>
      <c r="G79" s="115">
        <f t="shared" si="2"/>
        <v>0.08333333333333333</v>
      </c>
      <c r="H79" s="39">
        <f t="shared" si="3"/>
        <v>0.3333333333333333</v>
      </c>
      <c r="I79" s="105"/>
    </row>
    <row r="80" spans="1:8" ht="31.5">
      <c r="A80" s="41"/>
      <c r="B80" s="147" t="s">
        <v>85</v>
      </c>
      <c r="C80" s="75"/>
      <c r="D80" s="114">
        <f>D81</f>
        <v>430</v>
      </c>
      <c r="E80" s="114">
        <f>E81</f>
        <v>105.3</v>
      </c>
      <c r="F80" s="114">
        <f>F81</f>
        <v>0</v>
      </c>
      <c r="G80" s="115">
        <f t="shared" si="2"/>
        <v>0</v>
      </c>
      <c r="H80" s="39">
        <f t="shared" si="3"/>
        <v>0</v>
      </c>
    </row>
    <row r="81" spans="1:9" s="16" customFormat="1" ht="31.5">
      <c r="A81" s="42"/>
      <c r="B81" s="43" t="s">
        <v>86</v>
      </c>
      <c r="C81" s="78" t="s">
        <v>158</v>
      </c>
      <c r="D81" s="117">
        <v>430</v>
      </c>
      <c r="E81" s="117">
        <v>105.3</v>
      </c>
      <c r="F81" s="117">
        <v>0</v>
      </c>
      <c r="G81" s="115">
        <f t="shared" si="2"/>
        <v>0</v>
      </c>
      <c r="H81" s="39">
        <f t="shared" si="3"/>
        <v>0</v>
      </c>
      <c r="I81" s="105"/>
    </row>
    <row r="82" spans="1:8" ht="22.5" customHeight="1">
      <c r="A82" s="146"/>
      <c r="B82" s="147" t="s">
        <v>56</v>
      </c>
      <c r="C82" s="41"/>
      <c r="D82" s="114">
        <f>D32+D42+D47+D51+D72+D78+D80</f>
        <v>5100.7</v>
      </c>
      <c r="E82" s="114">
        <f>E32+E42+E47+E51+E72+E78+E80</f>
        <v>1345.9999999999998</v>
      </c>
      <c r="F82" s="114">
        <f>F32+F42+F47+F51+F72+F78+F80</f>
        <v>604</v>
      </c>
      <c r="G82" s="115">
        <f t="shared" si="2"/>
        <v>0.11841511949340287</v>
      </c>
      <c r="H82" s="39">
        <f t="shared" si="3"/>
        <v>0.44873699851411597</v>
      </c>
    </row>
    <row r="83" spans="1:8" ht="18.75">
      <c r="A83" s="86"/>
      <c r="B83" s="142" t="s">
        <v>71</v>
      </c>
      <c r="C83" s="74"/>
      <c r="D83" s="120">
        <f>D80</f>
        <v>430</v>
      </c>
      <c r="E83" s="120">
        <f>E80</f>
        <v>105.3</v>
      </c>
      <c r="F83" s="120">
        <f>F80</f>
        <v>0</v>
      </c>
      <c r="G83" s="115">
        <f t="shared" si="2"/>
        <v>0</v>
      </c>
      <c r="H83" s="39">
        <f t="shared" si="3"/>
        <v>0</v>
      </c>
    </row>
    <row r="86" spans="2:6" ht="18">
      <c r="B86" s="65" t="s">
        <v>286</v>
      </c>
      <c r="C86" s="84"/>
      <c r="F86" s="121">
        <v>2814.4</v>
      </c>
    </row>
    <row r="87" spans="2:3" ht="18">
      <c r="B87" s="65"/>
      <c r="C87" s="84"/>
    </row>
    <row r="88" spans="2:3" ht="18" hidden="1">
      <c r="B88" s="65" t="s">
        <v>72</v>
      </c>
      <c r="C88" s="84"/>
    </row>
    <row r="89" spans="2:3" ht="18" hidden="1">
      <c r="B89" s="65" t="s">
        <v>73</v>
      </c>
      <c r="C89" s="84"/>
    </row>
    <row r="90" spans="2:3" ht="18" hidden="1">
      <c r="B90" s="65"/>
      <c r="C90" s="84"/>
    </row>
    <row r="91" spans="2:3" ht="18" hidden="1">
      <c r="B91" s="65" t="s">
        <v>74</v>
      </c>
      <c r="C91" s="84"/>
    </row>
    <row r="92" spans="2:3" ht="18" hidden="1">
      <c r="B92" s="65" t="s">
        <v>75</v>
      </c>
      <c r="C92" s="84"/>
    </row>
    <row r="93" spans="2:3" ht="18" hidden="1">
      <c r="B93" s="65"/>
      <c r="C93" s="84"/>
    </row>
    <row r="94" spans="2:3" ht="18" hidden="1">
      <c r="B94" s="65" t="s">
        <v>76</v>
      </c>
      <c r="C94" s="84"/>
    </row>
    <row r="95" spans="2:3" ht="18" hidden="1">
      <c r="B95" s="65" t="s">
        <v>77</v>
      </c>
      <c r="C95" s="84"/>
    </row>
    <row r="96" spans="2:3" ht="18" hidden="1">
      <c r="B96" s="65"/>
      <c r="C96" s="84"/>
    </row>
    <row r="97" spans="2:3" ht="18" hidden="1">
      <c r="B97" s="65" t="s">
        <v>78</v>
      </c>
      <c r="C97" s="84"/>
    </row>
    <row r="98" spans="2:3" ht="18" hidden="1">
      <c r="B98" s="65" t="s">
        <v>79</v>
      </c>
      <c r="C98" s="84"/>
    </row>
    <row r="99" ht="18" hidden="1"/>
    <row r="101" spans="2:8" ht="18">
      <c r="B101" s="65" t="s">
        <v>80</v>
      </c>
      <c r="C101" s="84"/>
      <c r="F101" s="118">
        <f>F86+F27-F82</f>
        <v>3730.5</v>
      </c>
      <c r="H101" s="63"/>
    </row>
    <row r="104" spans="2:3" ht="18">
      <c r="B104" s="65" t="s">
        <v>81</v>
      </c>
      <c r="C104" s="84"/>
    </row>
    <row r="105" spans="2:3" ht="18">
      <c r="B105" s="65" t="s">
        <v>82</v>
      </c>
      <c r="C105" s="84"/>
    </row>
    <row r="106" spans="2:3" ht="18">
      <c r="B106" s="65" t="s">
        <v>83</v>
      </c>
      <c r="C106" s="84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95"/>
  <sheetViews>
    <sheetView zoomScalePageLayoutView="0" workbookViewId="0" topLeftCell="A1">
      <selection activeCell="D92" sqref="D92"/>
    </sheetView>
  </sheetViews>
  <sheetFormatPr defaultColWidth="9.140625" defaultRowHeight="12.75"/>
  <cols>
    <col min="1" max="1" width="5.8515625" style="62" customWidth="1"/>
    <col min="2" max="2" width="57.7109375" style="61" customWidth="1"/>
    <col min="3" max="3" width="14.7109375" style="64" customWidth="1"/>
    <col min="4" max="4" width="12.421875" style="64" customWidth="1"/>
    <col min="5" max="5" width="15.8515625" style="64" customWidth="1"/>
    <col min="6" max="6" width="12.8515625" style="64" customWidth="1"/>
    <col min="7" max="7" width="13.00390625" style="64" customWidth="1"/>
    <col min="8" max="8" width="9.140625" style="85" customWidth="1"/>
    <col min="9" max="16384" width="9.140625" style="30" customWidth="1"/>
  </cols>
  <sheetData>
    <row r="1" spans="1:8" s="31" customFormat="1" ht="60" customHeight="1">
      <c r="A1" s="166" t="s">
        <v>485</v>
      </c>
      <c r="B1" s="166"/>
      <c r="C1" s="166"/>
      <c r="D1" s="166"/>
      <c r="E1" s="166"/>
      <c r="F1" s="166"/>
      <c r="G1" s="166"/>
      <c r="H1" s="102"/>
    </row>
    <row r="2" spans="1:7" ht="15" customHeight="1">
      <c r="A2" s="189"/>
      <c r="B2" s="151" t="s">
        <v>2</v>
      </c>
      <c r="C2" s="156" t="s">
        <v>3</v>
      </c>
      <c r="D2" s="151" t="s">
        <v>359</v>
      </c>
      <c r="E2" s="156" t="s">
        <v>4</v>
      </c>
      <c r="F2" s="153" t="s">
        <v>273</v>
      </c>
      <c r="G2" s="153" t="s">
        <v>361</v>
      </c>
    </row>
    <row r="3" spans="1:7" ht="30" customHeight="1">
      <c r="A3" s="189"/>
      <c r="B3" s="152"/>
      <c r="C3" s="156"/>
      <c r="D3" s="152"/>
      <c r="E3" s="156"/>
      <c r="F3" s="154"/>
      <c r="G3" s="154"/>
    </row>
    <row r="4" spans="1:7" ht="18.75">
      <c r="A4" s="150"/>
      <c r="B4" s="147" t="s">
        <v>70</v>
      </c>
      <c r="C4" s="38">
        <f>C5+C6+C7+C8+C9+C10+C11+C12+C14+C15+C17+C18+C19+C20+C22+C23+C24+C26</f>
        <v>270371.7</v>
      </c>
      <c r="D4" s="38">
        <f>D5+D6+D7+D8+D9+D10+D11+D12+D14+D15+D17+D18+D19+D20+D22+D23+D24+D26</f>
        <v>57736.9</v>
      </c>
      <c r="E4" s="38">
        <f>E5+E6+E7+E8+E9+E10+E11+E12+E14+E15+E17+E18+E19+E20+E22+E23+E24+E26</f>
        <v>44113.89999999999</v>
      </c>
      <c r="F4" s="39">
        <f>E4/C4</f>
        <v>0.1631601976094391</v>
      </c>
      <c r="G4" s="39">
        <f>E4/D4</f>
        <v>0.7640503733314394</v>
      </c>
    </row>
    <row r="5" spans="1:7" ht="18.75">
      <c r="A5" s="150"/>
      <c r="B5" s="142" t="s">
        <v>339</v>
      </c>
      <c r="C5" s="40">
        <v>163800</v>
      </c>
      <c r="D5" s="40">
        <v>35575</v>
      </c>
      <c r="E5" s="40">
        <v>23551.6</v>
      </c>
      <c r="F5" s="39">
        <f aca="true" t="shared" si="0" ref="F5:F37">E5/C5</f>
        <v>0.14378266178266177</v>
      </c>
      <c r="G5" s="39">
        <f aca="true" t="shared" si="1" ref="G5:G37">E5/D5</f>
        <v>0.66202670414617</v>
      </c>
    </row>
    <row r="6" spans="1:7" ht="31.5">
      <c r="A6" s="150"/>
      <c r="B6" s="142" t="s">
        <v>340</v>
      </c>
      <c r="C6" s="40">
        <v>100</v>
      </c>
      <c r="D6" s="40">
        <v>25</v>
      </c>
      <c r="E6" s="40">
        <v>6.6</v>
      </c>
      <c r="F6" s="39">
        <f t="shared" si="0"/>
        <v>0.066</v>
      </c>
      <c r="G6" s="39">
        <f t="shared" si="1"/>
        <v>0.264</v>
      </c>
    </row>
    <row r="7" spans="1:7" ht="31.5">
      <c r="A7" s="150"/>
      <c r="B7" s="142" t="s">
        <v>341</v>
      </c>
      <c r="C7" s="40">
        <v>12500</v>
      </c>
      <c r="D7" s="40">
        <v>3100</v>
      </c>
      <c r="E7" s="40">
        <v>2518.4</v>
      </c>
      <c r="F7" s="39">
        <f t="shared" si="0"/>
        <v>0.201472</v>
      </c>
      <c r="G7" s="39">
        <f t="shared" si="1"/>
        <v>0.8123870967741936</v>
      </c>
    </row>
    <row r="8" spans="1:7" ht="18.75">
      <c r="A8" s="150"/>
      <c r="B8" s="142" t="s">
        <v>6</v>
      </c>
      <c r="C8" s="40">
        <v>15007</v>
      </c>
      <c r="D8" s="40">
        <v>7080</v>
      </c>
      <c r="E8" s="40">
        <v>5993.5</v>
      </c>
      <c r="F8" s="39">
        <f t="shared" si="0"/>
        <v>0.3993802891983741</v>
      </c>
      <c r="G8" s="39">
        <f t="shared" si="1"/>
        <v>0.8465395480225989</v>
      </c>
    </row>
    <row r="9" spans="1:7" ht="18.75">
      <c r="A9" s="150"/>
      <c r="B9" s="142" t="s">
        <v>186</v>
      </c>
      <c r="C9" s="40">
        <v>24050.4</v>
      </c>
      <c r="D9" s="40">
        <v>4698.9</v>
      </c>
      <c r="E9" s="40">
        <v>5350.1</v>
      </c>
      <c r="F9" s="39">
        <f t="shared" si="0"/>
        <v>0.22245368060406479</v>
      </c>
      <c r="G9" s="39">
        <f t="shared" si="1"/>
        <v>1.1385856264232055</v>
      </c>
    </row>
    <row r="10" spans="1:7" ht="18.75">
      <c r="A10" s="150"/>
      <c r="B10" s="142" t="s">
        <v>350</v>
      </c>
      <c r="C10" s="40">
        <v>9834</v>
      </c>
      <c r="D10" s="40">
        <v>440</v>
      </c>
      <c r="E10" s="40">
        <v>706.9</v>
      </c>
      <c r="F10" s="39">
        <f t="shared" si="0"/>
        <v>0.07188326215171853</v>
      </c>
      <c r="G10" s="39">
        <f t="shared" si="1"/>
        <v>1.606590909090909</v>
      </c>
    </row>
    <row r="11" spans="1:7" ht="18.75">
      <c r="A11" s="150"/>
      <c r="B11" s="142" t="s">
        <v>8</v>
      </c>
      <c r="C11" s="40">
        <v>28000</v>
      </c>
      <c r="D11" s="40">
        <v>3280</v>
      </c>
      <c r="E11" s="40">
        <v>3647.2</v>
      </c>
      <c r="F11" s="39">
        <f t="shared" si="0"/>
        <v>0.13025714285714285</v>
      </c>
      <c r="G11" s="39">
        <f t="shared" si="1"/>
        <v>1.111951219512195</v>
      </c>
    </row>
    <row r="12" spans="1:7" ht="18" customHeight="1">
      <c r="A12" s="150"/>
      <c r="B12" s="142" t="s">
        <v>342</v>
      </c>
      <c r="C12" s="40">
        <v>4766</v>
      </c>
      <c r="D12" s="40">
        <v>818</v>
      </c>
      <c r="E12" s="40">
        <v>515.1</v>
      </c>
      <c r="F12" s="39">
        <f t="shared" si="0"/>
        <v>0.10807805287452792</v>
      </c>
      <c r="G12" s="39">
        <f t="shared" si="1"/>
        <v>0.6297066014669926</v>
      </c>
    </row>
    <row r="13" spans="1:7" ht="16.5" customHeight="1" hidden="1">
      <c r="A13" s="150"/>
      <c r="B13" s="142" t="s">
        <v>258</v>
      </c>
      <c r="C13" s="40"/>
      <c r="D13" s="40"/>
      <c r="E13" s="40"/>
      <c r="F13" s="39" t="e">
        <f t="shared" si="0"/>
        <v>#DIV/0!</v>
      </c>
      <c r="G13" s="39" t="e">
        <f t="shared" si="1"/>
        <v>#DIV/0!</v>
      </c>
    </row>
    <row r="14" spans="1:7" ht="31.5">
      <c r="A14" s="150"/>
      <c r="B14" s="142" t="s">
        <v>343</v>
      </c>
      <c r="C14" s="40">
        <v>6300</v>
      </c>
      <c r="D14" s="40">
        <v>1300</v>
      </c>
      <c r="E14" s="40">
        <v>656.6</v>
      </c>
      <c r="F14" s="39">
        <f t="shared" si="0"/>
        <v>0.10422222222222223</v>
      </c>
      <c r="G14" s="39">
        <f t="shared" si="1"/>
        <v>0.5050769230769231</v>
      </c>
    </row>
    <row r="15" spans="1:7" ht="30" customHeight="1">
      <c r="A15" s="150"/>
      <c r="B15" s="142" t="s">
        <v>349</v>
      </c>
      <c r="C15" s="40">
        <v>2000</v>
      </c>
      <c r="D15" s="40">
        <v>500</v>
      </c>
      <c r="E15" s="40">
        <v>359.6</v>
      </c>
      <c r="F15" s="39">
        <f t="shared" si="0"/>
        <v>0.17980000000000002</v>
      </c>
      <c r="G15" s="39">
        <f t="shared" si="1"/>
        <v>0.7192000000000001</v>
      </c>
    </row>
    <row r="16" spans="1:7" ht="18.75" customHeight="1" hidden="1">
      <c r="A16" s="150"/>
      <c r="B16" s="142" t="s">
        <v>12</v>
      </c>
      <c r="C16" s="40"/>
      <c r="D16" s="40"/>
      <c r="E16" s="40"/>
      <c r="F16" s="39" t="e">
        <f t="shared" si="0"/>
        <v>#DIV/0!</v>
      </c>
      <c r="G16" s="39" t="e">
        <f t="shared" si="1"/>
        <v>#DIV/0!</v>
      </c>
    </row>
    <row r="17" spans="1:7" ht="31.5">
      <c r="A17" s="150"/>
      <c r="B17" s="142" t="s">
        <v>332</v>
      </c>
      <c r="C17" s="40">
        <v>15</v>
      </c>
      <c r="D17" s="40">
        <v>3</v>
      </c>
      <c r="E17" s="40">
        <v>3</v>
      </c>
      <c r="F17" s="39">
        <f t="shared" si="0"/>
        <v>0.2</v>
      </c>
      <c r="G17" s="39">
        <f t="shared" si="1"/>
        <v>1</v>
      </c>
    </row>
    <row r="18" spans="1:7" ht="31.5" hidden="1">
      <c r="A18" s="150"/>
      <c r="B18" s="142" t="s">
        <v>333</v>
      </c>
      <c r="C18" s="40">
        <v>0</v>
      </c>
      <c r="D18" s="40">
        <v>0</v>
      </c>
      <c r="E18" s="40">
        <v>0</v>
      </c>
      <c r="F18" s="39" t="e">
        <f t="shared" si="0"/>
        <v>#DIV/0!</v>
      </c>
      <c r="G18" s="39" t="e">
        <f t="shared" si="1"/>
        <v>#DIV/0!</v>
      </c>
    </row>
    <row r="19" spans="1:7" ht="31.5">
      <c r="A19" s="150"/>
      <c r="B19" s="142" t="s">
        <v>344</v>
      </c>
      <c r="C19" s="40">
        <v>300</v>
      </c>
      <c r="D19" s="40">
        <v>75</v>
      </c>
      <c r="E19" s="40">
        <v>42.4</v>
      </c>
      <c r="F19" s="39">
        <f t="shared" si="0"/>
        <v>0.14133333333333334</v>
      </c>
      <c r="G19" s="39">
        <f t="shared" si="1"/>
        <v>0.5653333333333334</v>
      </c>
    </row>
    <row r="20" spans="1:7" ht="20.25" customHeight="1">
      <c r="A20" s="150"/>
      <c r="B20" s="142" t="s">
        <v>345</v>
      </c>
      <c r="C20" s="40">
        <v>660</v>
      </c>
      <c r="D20" s="40">
        <v>146</v>
      </c>
      <c r="E20" s="40">
        <v>181.8</v>
      </c>
      <c r="F20" s="39">
        <f t="shared" si="0"/>
        <v>0.27545454545454545</v>
      </c>
      <c r="G20" s="39">
        <f t="shared" si="1"/>
        <v>1.2452054794520548</v>
      </c>
    </row>
    <row r="21" spans="1:7" ht="27" customHeight="1" hidden="1">
      <c r="A21" s="150"/>
      <c r="B21" s="142" t="s">
        <v>15</v>
      </c>
      <c r="C21" s="40"/>
      <c r="D21" s="40"/>
      <c r="E21" s="40"/>
      <c r="F21" s="39" t="e">
        <f t="shared" si="0"/>
        <v>#DIV/0!</v>
      </c>
      <c r="G21" s="39" t="e">
        <f t="shared" si="1"/>
        <v>#DIV/0!</v>
      </c>
    </row>
    <row r="22" spans="1:7" ht="20.25" customHeight="1">
      <c r="A22" s="150"/>
      <c r="B22" s="142" t="s">
        <v>360</v>
      </c>
      <c r="C22" s="40">
        <v>0</v>
      </c>
      <c r="D22" s="40">
        <v>0</v>
      </c>
      <c r="E22" s="40">
        <v>28.7</v>
      </c>
      <c r="F22" s="39">
        <v>0</v>
      </c>
      <c r="G22" s="39">
        <v>0</v>
      </c>
    </row>
    <row r="23" spans="1:7" ht="31.5">
      <c r="A23" s="150"/>
      <c r="B23" s="142" t="s">
        <v>347</v>
      </c>
      <c r="C23" s="40">
        <v>1100</v>
      </c>
      <c r="D23" s="40">
        <v>250</v>
      </c>
      <c r="E23" s="40">
        <v>208.2</v>
      </c>
      <c r="F23" s="39">
        <f t="shared" si="0"/>
        <v>0.18927272727272726</v>
      </c>
      <c r="G23" s="39">
        <f t="shared" si="1"/>
        <v>0.8328</v>
      </c>
    </row>
    <row r="24" spans="1:7" ht="31.5">
      <c r="A24" s="150"/>
      <c r="B24" s="142" t="s">
        <v>348</v>
      </c>
      <c r="C24" s="40">
        <v>1939.3</v>
      </c>
      <c r="D24" s="40">
        <v>446</v>
      </c>
      <c r="E24" s="40">
        <v>344.2</v>
      </c>
      <c r="F24" s="39">
        <f t="shared" si="0"/>
        <v>0.1774867220130975</v>
      </c>
      <c r="G24" s="39">
        <f t="shared" si="1"/>
        <v>0.7717488789237668</v>
      </c>
    </row>
    <row r="25" spans="1:7" ht="18.75">
      <c r="A25" s="150"/>
      <c r="B25" s="142" t="s">
        <v>17</v>
      </c>
      <c r="C25" s="40">
        <v>1177.1</v>
      </c>
      <c r="D25" s="40">
        <v>291</v>
      </c>
      <c r="E25" s="40">
        <v>298.2</v>
      </c>
      <c r="F25" s="39">
        <f t="shared" si="0"/>
        <v>0.25333446606065757</v>
      </c>
      <c r="G25" s="39">
        <f t="shared" si="1"/>
        <v>1.024742268041237</v>
      </c>
    </row>
    <row r="26" spans="1:7" ht="18.75">
      <c r="A26" s="150"/>
      <c r="B26" s="142" t="s">
        <v>18</v>
      </c>
      <c r="C26" s="40">
        <v>0</v>
      </c>
      <c r="D26" s="40">
        <v>0</v>
      </c>
      <c r="E26" s="40">
        <v>0</v>
      </c>
      <c r="F26" s="39">
        <v>0</v>
      </c>
      <c r="G26" s="39">
        <v>0</v>
      </c>
    </row>
    <row r="27" spans="1:7" ht="14.25" customHeight="1" hidden="1">
      <c r="A27" s="150"/>
      <c r="B27" s="142" t="s">
        <v>289</v>
      </c>
      <c r="C27" s="40"/>
      <c r="D27" s="40"/>
      <c r="E27" s="40"/>
      <c r="F27" s="39" t="e">
        <f t="shared" si="0"/>
        <v>#DIV/0!</v>
      </c>
      <c r="G27" s="39" t="e">
        <f t="shared" si="1"/>
        <v>#DIV/0!</v>
      </c>
    </row>
    <row r="28" spans="1:12" ht="18.75">
      <c r="A28" s="150"/>
      <c r="B28" s="147" t="s">
        <v>69</v>
      </c>
      <c r="C28" s="40">
        <f>C29+C30+C32+C34+C33</f>
        <v>562886.4</v>
      </c>
      <c r="D28" s="40">
        <f>D29+D30+D32+D34+D33</f>
        <v>140648.4</v>
      </c>
      <c r="E28" s="40">
        <f>E29+E30+E32+E34+E33</f>
        <v>75678.99999999999</v>
      </c>
      <c r="F28" s="39">
        <f t="shared" si="0"/>
        <v>0.13444808757148863</v>
      </c>
      <c r="G28" s="39">
        <f t="shared" si="1"/>
        <v>0.5380722425566162</v>
      </c>
      <c r="I28" s="35"/>
      <c r="J28" s="35"/>
      <c r="K28" s="35"/>
      <c r="L28" s="35"/>
    </row>
    <row r="29" spans="1:12" ht="21" customHeight="1">
      <c r="A29" s="150"/>
      <c r="B29" s="142" t="s">
        <v>20</v>
      </c>
      <c r="C29" s="40">
        <f>МР!D26+'МО г.Ртищево'!D23+'Кр-звезда'!D22+Макарово!D24+Октябрьский!D22+Салтыковка!D22+Урусово!D23+'Ш-Голицыно'!D23</f>
        <v>141440.8</v>
      </c>
      <c r="D29" s="40">
        <f>МР!E26+'МО г.Ртищево'!E23+'Кр-звезда'!E22+Макарово!E24+Октябрьский!E22+Салтыковка!E22+Урусово!E23+'Ш-Голицыно'!E23</f>
        <v>35360.40000000001</v>
      </c>
      <c r="E29" s="40">
        <f>МР!F26+'МО г.Ртищево'!F23+'Кр-звезда'!F22+Макарово!F24+Октябрьский!F22+Салтыковка!F22+Урусово!F23+'Ш-Голицыно'!F23</f>
        <v>22394</v>
      </c>
      <c r="F29" s="39">
        <f t="shared" si="0"/>
        <v>0.15832772439069917</v>
      </c>
      <c r="G29" s="39">
        <f t="shared" si="1"/>
        <v>0.6333073155281047</v>
      </c>
      <c r="I29" s="35"/>
      <c r="J29" s="36"/>
      <c r="K29" s="35"/>
      <c r="L29" s="35"/>
    </row>
    <row r="30" spans="1:12" ht="23.25" customHeight="1">
      <c r="A30" s="150"/>
      <c r="B30" s="142" t="s">
        <v>21</v>
      </c>
      <c r="C30" s="40">
        <f>МР!D27+'Кр-звезда'!D23+Макарово!D25+Октябрьский!D23+Салтыковка!D23+Урусово!D25+'Ш-Голицыно'!D25</f>
        <v>363722.4</v>
      </c>
      <c r="D30" s="40">
        <f>МР!E27+'Кр-звезда'!E23+Макарово!E25+Октябрьский!E23+Салтыковка!E23+Урусово!E25+'Ш-Голицыно'!E25</f>
        <v>90930.5</v>
      </c>
      <c r="E30" s="40">
        <f>МР!F27+'Кр-звезда'!F23+Макарово!F25+Октябрьский!F23+Салтыковка!F23+Урусово!F25+'Ш-Голицыно'!F25</f>
        <v>49947.59999999999</v>
      </c>
      <c r="F30" s="39">
        <f t="shared" si="0"/>
        <v>0.137323409281364</v>
      </c>
      <c r="G30" s="39">
        <f t="shared" si="1"/>
        <v>0.5492942412061959</v>
      </c>
      <c r="I30" s="35"/>
      <c r="J30" s="35"/>
      <c r="K30" s="36"/>
      <c r="L30" s="35"/>
    </row>
    <row r="31" spans="1:12" ht="23.25" customHeight="1">
      <c r="A31" s="150"/>
      <c r="B31" s="142" t="s">
        <v>135</v>
      </c>
      <c r="C31" s="40">
        <f>'Кр-звезда'!D23+Макарово!D25+Октябрьский!D23+Салтыковка!D23+Урусово!D25+'Ш-Голицыно'!D25</f>
        <v>995</v>
      </c>
      <c r="D31" s="40">
        <f>'Кр-звезда'!E23+Макарово!E25+Октябрьский!E23+Салтыковка!E23+Урусово!E25+'Ш-Голицыно'!E25</f>
        <v>248.60000000000002</v>
      </c>
      <c r="E31" s="40">
        <f>'Кр-звезда'!F23+Макарово!F25+Октябрьский!F23+Салтыковка!F23+Урусово!F25+'Ш-Голицыно'!F25</f>
        <v>92.1</v>
      </c>
      <c r="F31" s="39">
        <f t="shared" si="0"/>
        <v>0.09256281407035176</v>
      </c>
      <c r="G31" s="39">
        <f t="shared" si="1"/>
        <v>0.3704746580852775</v>
      </c>
      <c r="I31" s="35"/>
      <c r="J31" s="35"/>
      <c r="K31" s="35"/>
      <c r="L31" s="35"/>
    </row>
    <row r="32" spans="1:7" ht="22.5" customHeight="1">
      <c r="A32" s="150"/>
      <c r="B32" s="142" t="s">
        <v>22</v>
      </c>
      <c r="C32" s="40">
        <f>МР!D28+'МО г.Ртищево'!D24+'Кр-звезда'!D24+Макарово!D26+Октябрьский!D24+Салтыковка!D24+Урусово!D24+'Ш-Голицыно'!D24</f>
        <v>53738.200000000004</v>
      </c>
      <c r="D32" s="40">
        <f>МР!E28+'МО г.Ртищево'!E24+'Кр-звезда'!E24+Макарово!E26+Октябрьский!E24+Салтыковка!E24+Урусово!E24+'Ш-Голицыно'!E24</f>
        <v>13434.699999999999</v>
      </c>
      <c r="E32" s="40">
        <f>МР!F28+'МО г.Ртищево'!F24+'Кр-звезда'!F24+Макарово!F26+Октябрьский!F24+Салтыковка!F24+Урусово!F24+'Ш-Голицыно'!F24</f>
        <v>3337.4</v>
      </c>
      <c r="F32" s="39">
        <f t="shared" si="0"/>
        <v>0.062104796960076813</v>
      </c>
      <c r="G32" s="39">
        <f t="shared" si="1"/>
        <v>0.2484164142109612</v>
      </c>
    </row>
    <row r="33" spans="1:7" ht="22.5" customHeight="1">
      <c r="A33" s="150"/>
      <c r="B33" s="142" t="s">
        <v>525</v>
      </c>
      <c r="C33" s="40">
        <f>'Кр-звезда'!D25+Макарово!D28+Макарово!D27+Октябрьский!D26+Октябрьский!D25+Салтыковка!D25+Салтыковка!D26+Урусово!D26+'Ш-Голицыно'!D26</f>
        <v>294</v>
      </c>
      <c r="D33" s="40">
        <f>'Кр-звезда'!E25+Макарово!E28+Макарово!E27+Октябрьский!E26+Октябрьский!E25+Салтыковка!E25+Салтыковка!E26+Урусово!E26+'Ш-Голицыно'!E26</f>
        <v>0</v>
      </c>
      <c r="E33" s="40">
        <f>'Кр-звезда'!F25+Макарово!F28+Макарово!F27+Октябрьский!F26+Октябрьский!F25+Салтыковка!F25+Салтыковка!F26+Урусово!F26+'Ш-Голицыно'!F26</f>
        <v>0</v>
      </c>
      <c r="F33" s="39">
        <f t="shared" si="0"/>
        <v>0</v>
      </c>
      <c r="G33" s="39">
        <v>0</v>
      </c>
    </row>
    <row r="34" spans="1:7" ht="22.5" customHeight="1">
      <c r="A34" s="150"/>
      <c r="B34" s="142" t="s">
        <v>55</v>
      </c>
      <c r="C34" s="40">
        <f>МР!D29+МР!D30</f>
        <v>3691</v>
      </c>
      <c r="D34" s="40">
        <f>МР!E29+МР!E30</f>
        <v>922.8</v>
      </c>
      <c r="E34" s="40">
        <f>МР!F29+МР!F30</f>
        <v>0</v>
      </c>
      <c r="F34" s="39">
        <f t="shared" si="0"/>
        <v>0</v>
      </c>
      <c r="G34" s="39">
        <f t="shared" si="1"/>
        <v>0</v>
      </c>
    </row>
    <row r="35" spans="1:7" ht="18.75">
      <c r="A35" s="150"/>
      <c r="B35" s="142" t="s">
        <v>23</v>
      </c>
      <c r="C35" s="40">
        <f>C4+C28</f>
        <v>833258.1000000001</v>
      </c>
      <c r="D35" s="40">
        <f>МР!E31</f>
        <v>178294.4</v>
      </c>
      <c r="E35" s="40">
        <f>E4+E28</f>
        <v>119792.89999999997</v>
      </c>
      <c r="F35" s="39">
        <f t="shared" si="0"/>
        <v>0.14376445905536345</v>
      </c>
      <c r="G35" s="39">
        <f t="shared" si="1"/>
        <v>0.6718825717465045</v>
      </c>
    </row>
    <row r="36" spans="1:7" ht="18.75">
      <c r="A36" s="150"/>
      <c r="B36" s="43" t="s">
        <v>180</v>
      </c>
      <c r="C36" s="40">
        <v>6266.5</v>
      </c>
      <c r="D36" s="40">
        <v>1518.4</v>
      </c>
      <c r="E36" s="40">
        <v>408</v>
      </c>
      <c r="F36" s="39">
        <f t="shared" si="0"/>
        <v>0.06510811457751536</v>
      </c>
      <c r="G36" s="39">
        <f t="shared" si="1"/>
        <v>0.26870389884088514</v>
      </c>
    </row>
    <row r="37" spans="1:7" ht="18.75">
      <c r="A37" s="150"/>
      <c r="B37" s="92" t="s">
        <v>181</v>
      </c>
      <c r="C37" s="40">
        <f>C35-C36</f>
        <v>826991.6000000001</v>
      </c>
      <c r="D37" s="40">
        <f>D35-D36</f>
        <v>176776</v>
      </c>
      <c r="E37" s="40">
        <f>E35-E36</f>
        <v>119384.89999999997</v>
      </c>
      <c r="F37" s="39">
        <f t="shared" si="0"/>
        <v>0.14436047476177502</v>
      </c>
      <c r="G37" s="39">
        <f t="shared" si="1"/>
        <v>0.6753456351540931</v>
      </c>
    </row>
    <row r="38" spans="1:7" ht="18.75" hidden="1">
      <c r="A38" s="150"/>
      <c r="B38" s="142" t="s">
        <v>93</v>
      </c>
      <c r="C38" s="40">
        <f>C4</f>
        <v>270371.7</v>
      </c>
      <c r="D38" s="40">
        <f>D4</f>
        <v>57736.9</v>
      </c>
      <c r="E38" s="40">
        <f>E4</f>
        <v>44113.89999999999</v>
      </c>
      <c r="F38" s="39">
        <f>E38/C38</f>
        <v>0.1631601976094391</v>
      </c>
      <c r="G38" s="39">
        <f>E38/D38</f>
        <v>0.7640503733314394</v>
      </c>
    </row>
    <row r="39" spans="1:7" ht="12.75">
      <c r="A39" s="190"/>
      <c r="B39" s="172"/>
      <c r="C39" s="172"/>
      <c r="D39" s="172"/>
      <c r="E39" s="172"/>
      <c r="F39" s="172"/>
      <c r="G39" s="173"/>
    </row>
    <row r="40" spans="1:7" ht="15" customHeight="1">
      <c r="A40" s="182" t="s">
        <v>134</v>
      </c>
      <c r="B40" s="183" t="s">
        <v>24</v>
      </c>
      <c r="C40" s="156" t="s">
        <v>3</v>
      </c>
      <c r="D40" s="153" t="s">
        <v>359</v>
      </c>
      <c r="E40" s="156" t="s">
        <v>4</v>
      </c>
      <c r="F40" s="153" t="s">
        <v>273</v>
      </c>
      <c r="G40" s="153" t="s">
        <v>361</v>
      </c>
    </row>
    <row r="41" spans="1:7" ht="24.75" customHeight="1">
      <c r="A41" s="182"/>
      <c r="B41" s="183"/>
      <c r="C41" s="156"/>
      <c r="D41" s="154"/>
      <c r="E41" s="156"/>
      <c r="F41" s="154"/>
      <c r="G41" s="154"/>
    </row>
    <row r="42" spans="1:7" ht="21" customHeight="1">
      <c r="A42" s="41" t="s">
        <v>57</v>
      </c>
      <c r="B42" s="147" t="s">
        <v>25</v>
      </c>
      <c r="C42" s="38">
        <f>+C44+C45+C46+C47+C43</f>
        <v>75958.2</v>
      </c>
      <c r="D42" s="38">
        <f>+D44+D45+D46+D47+D43</f>
        <v>17690.2</v>
      </c>
      <c r="E42" s="38">
        <f>+E44+E45+E46+E47+E43</f>
        <v>10964.6</v>
      </c>
      <c r="F42" s="39">
        <f>E42/C42</f>
        <v>0.14435044537653605</v>
      </c>
      <c r="G42" s="39">
        <f>E42/D42</f>
        <v>0.6198120993544448</v>
      </c>
    </row>
    <row r="43" spans="1:7" ht="17.25" customHeight="1">
      <c r="A43" s="41" t="s">
        <v>58</v>
      </c>
      <c r="B43" s="93" t="s">
        <v>252</v>
      </c>
      <c r="C43" s="38">
        <f>МР!D37</f>
        <v>1900</v>
      </c>
      <c r="D43" s="38">
        <f>МР!E37</f>
        <v>475</v>
      </c>
      <c r="E43" s="38">
        <f>МР!F37</f>
        <v>259.1</v>
      </c>
      <c r="F43" s="39">
        <f aca="true" t="shared" si="2" ref="F43:F105">E43/C43</f>
        <v>0.13636842105263158</v>
      </c>
      <c r="G43" s="39">
        <f aca="true" t="shared" si="3" ref="G43:G104">E43/D43</f>
        <v>0.5454736842105263</v>
      </c>
    </row>
    <row r="44" spans="1:8" s="32" customFormat="1" ht="31.5">
      <c r="A44" s="69" t="s">
        <v>60</v>
      </c>
      <c r="B44" s="93" t="s">
        <v>270</v>
      </c>
      <c r="C44" s="67">
        <f>МР!D38+'Кр-звезда'!D33+Макарово!D35+Октябрьский!D33+Салтыковка!D33+Урусово!D34+'Ш-Голицыно'!D33</f>
        <v>39135.2</v>
      </c>
      <c r="D44" s="67">
        <f>МР!E38+'Кр-звезда'!E33+Макарово!E35+Октябрьский!E33+Салтыковка!E33+Урусово!E34+'Ш-Голицыно'!E33</f>
        <v>9761.199999999999</v>
      </c>
      <c r="E44" s="67">
        <f>МР!F38+'Кр-звезда'!F33+Макарово!F35+Октябрьский!F33+Салтыковка!F33+Урусово!F34+'Ш-Голицыно'!F33</f>
        <v>6045.099999999999</v>
      </c>
      <c r="F44" s="39">
        <f t="shared" si="2"/>
        <v>0.15446707823136205</v>
      </c>
      <c r="G44" s="39">
        <f t="shared" si="3"/>
        <v>0.619298856697947</v>
      </c>
      <c r="H44" s="111"/>
    </row>
    <row r="45" spans="1:8" s="32" customFormat="1" ht="31.5">
      <c r="A45" s="69" t="s">
        <v>61</v>
      </c>
      <c r="B45" s="93" t="s">
        <v>271</v>
      </c>
      <c r="C45" s="67">
        <f>МР!D41</f>
        <v>9102.4</v>
      </c>
      <c r="D45" s="67">
        <f>МР!E41</f>
        <v>2417.8</v>
      </c>
      <c r="E45" s="67">
        <f>МР!F41</f>
        <v>1240.3</v>
      </c>
      <c r="F45" s="39">
        <f t="shared" si="2"/>
        <v>0.13626076639128143</v>
      </c>
      <c r="G45" s="39">
        <f t="shared" si="3"/>
        <v>0.5129870129870129</v>
      </c>
      <c r="H45" s="111"/>
    </row>
    <row r="46" spans="1:8" s="32" customFormat="1" ht="31.5">
      <c r="A46" s="69" t="s">
        <v>62</v>
      </c>
      <c r="B46" s="93" t="s">
        <v>27</v>
      </c>
      <c r="C46" s="67">
        <f>МР!D43+'МО г.Ртищево'!D35+'Кр-звезда'!D36+Макарово!D38+Октябрьский!D37+Салтыковка!D36+Урусово!D37+'Ш-Голицыно'!D36</f>
        <v>3320</v>
      </c>
      <c r="D46" s="67">
        <f>МР!E43+'МО г.Ртищево'!E35+'Кр-звезда'!E36+Макарово!E38+Октябрьский!E37+Салтыковка!E36+Урусово!E37+'Ш-Голицыно'!E36</f>
        <v>0</v>
      </c>
      <c r="E46" s="67">
        <f>МР!F43+'МО г.Ртищево'!F35+'Кр-звезда'!F36+Макарово!F38+Октябрьский!F37+Салтыковка!F36+Урусово!F37+'Ш-Голицыно'!F36</f>
        <v>0</v>
      </c>
      <c r="F46" s="39">
        <f t="shared" si="2"/>
        <v>0</v>
      </c>
      <c r="G46" s="39">
        <v>0</v>
      </c>
      <c r="H46" s="111"/>
    </row>
    <row r="47" spans="1:8" s="32" customFormat="1" ht="31.5">
      <c r="A47" s="69" t="s">
        <v>111</v>
      </c>
      <c r="B47" s="93" t="s">
        <v>28</v>
      </c>
      <c r="C47" s="67">
        <f>C48++C49+C50+C51+C52+C53+C54+C55</f>
        <v>22500.600000000002</v>
      </c>
      <c r="D47" s="67">
        <f>D48++D49+D50+D51+D52+D53+D54+D55</f>
        <v>5036.2</v>
      </c>
      <c r="E47" s="67">
        <f>E48++E49+E50+E51+E52+E53+E54+E55</f>
        <v>3420.1000000000004</v>
      </c>
      <c r="F47" s="39">
        <f t="shared" si="2"/>
        <v>0.15200039110068175</v>
      </c>
      <c r="G47" s="39">
        <f t="shared" si="3"/>
        <v>0.6791032921647274</v>
      </c>
      <c r="H47" s="111"/>
    </row>
    <row r="48" spans="1:7" ht="18.75">
      <c r="A48" s="146"/>
      <c r="B48" s="142" t="s">
        <v>130</v>
      </c>
      <c r="C48" s="40">
        <f>МР!D45+'МО г.Ртищево'!D37</f>
        <v>10523</v>
      </c>
      <c r="D48" s="40">
        <f>МР!E45+'МО г.Ртищево'!E37</f>
        <v>2761.3</v>
      </c>
      <c r="E48" s="40">
        <f>МР!F45+'МО г.Ртищево'!F37</f>
        <v>2335.2000000000003</v>
      </c>
      <c r="F48" s="39">
        <f t="shared" si="2"/>
        <v>0.22191390287940704</v>
      </c>
      <c r="G48" s="39">
        <f t="shared" si="3"/>
        <v>0.8456886249230435</v>
      </c>
    </row>
    <row r="49" spans="1:7" ht="18.75">
      <c r="A49" s="146"/>
      <c r="B49" s="142" t="s">
        <v>29</v>
      </c>
      <c r="C49" s="40">
        <f>'Кр-звезда'!D38+Макарово!D40+Октябрьский!D41+Салтыковка!D38+Урусово!D39+'Ш-Голицыно'!D38+МР!D46+'МО г.Ртищево'!D40</f>
        <v>220.4</v>
      </c>
      <c r="D49" s="40">
        <f>'Кр-звезда'!E38+Макарово!E40+Октябрьский!E41+Салтыковка!E38+Урусово!E39+'Ш-Голицыно'!E38+МР!E46+'МО г.Ртищево'!E40</f>
        <v>75.3</v>
      </c>
      <c r="E49" s="40">
        <f>'Кр-звезда'!F38+Макарово!F40+Октябрьский!F41+Салтыковка!F38+Урусово!F39+'Ш-Голицыно'!F38+МР!F46+'МО г.Ртищево'!F40</f>
        <v>41.3</v>
      </c>
      <c r="F49" s="39">
        <f t="shared" si="2"/>
        <v>0.18738656987295824</v>
      </c>
      <c r="G49" s="39">
        <f t="shared" si="3"/>
        <v>0.548472775564409</v>
      </c>
    </row>
    <row r="50" spans="1:7" ht="18.75">
      <c r="A50" s="146"/>
      <c r="B50" s="142" t="s">
        <v>254</v>
      </c>
      <c r="C50" s="40">
        <f>МР!D48</f>
        <v>4106.6</v>
      </c>
      <c r="D50" s="40">
        <f>МР!E48</f>
        <v>1007.7</v>
      </c>
      <c r="E50" s="40">
        <f>МР!F48</f>
        <v>646.7</v>
      </c>
      <c r="F50" s="39">
        <f t="shared" si="2"/>
        <v>0.15747820581502947</v>
      </c>
      <c r="G50" s="39">
        <f t="shared" si="3"/>
        <v>0.6417584598590851</v>
      </c>
    </row>
    <row r="51" spans="1:7" ht="20.25" customHeight="1">
      <c r="A51" s="146"/>
      <c r="B51" s="142" t="s">
        <v>183</v>
      </c>
      <c r="C51" s="136">
        <f>'МО г.Ртищево'!D42</f>
        <v>240</v>
      </c>
      <c r="D51" s="136">
        <f>'МО г.Ртищево'!E42</f>
        <v>56</v>
      </c>
      <c r="E51" s="136">
        <f>'МО г.Ртищево'!F42</f>
        <v>25.1</v>
      </c>
      <c r="F51" s="39">
        <f t="shared" si="2"/>
        <v>0.10458333333333333</v>
      </c>
      <c r="G51" s="39">
        <f t="shared" si="3"/>
        <v>0.44821428571428573</v>
      </c>
    </row>
    <row r="52" spans="1:7" ht="37.5" customHeight="1">
      <c r="A52" s="146"/>
      <c r="B52" s="48" t="s">
        <v>253</v>
      </c>
      <c r="C52" s="136">
        <f>МР!D49</f>
        <v>6061.7</v>
      </c>
      <c r="D52" s="136">
        <f>МР!E49</f>
        <v>703.3</v>
      </c>
      <c r="E52" s="136">
        <f>МР!F49</f>
        <v>228.6</v>
      </c>
      <c r="F52" s="39">
        <f t="shared" si="2"/>
        <v>0.037712192949172677</v>
      </c>
      <c r="G52" s="39">
        <f t="shared" si="3"/>
        <v>0.3250391013792123</v>
      </c>
    </row>
    <row r="53" spans="1:7" ht="40.5" customHeight="1">
      <c r="A53" s="146"/>
      <c r="B53" s="48" t="s">
        <v>164</v>
      </c>
      <c r="C53" s="136">
        <f>МР!D47+'Кр-звезда'!D39+Макарово!D41+Урусово!D40+'Ш-Голицыно'!D39+Октябрьский!D39+Салтыковка!D39+'МО г.Ртищево'!D41</f>
        <v>390.7</v>
      </c>
      <c r="D53" s="136">
        <f>МР!E47+'Кр-звезда'!E39+Макарово!E41+Урусово!E40+'Ш-Голицыно'!E39+Октябрьский!E39+Салтыковка!E39+'МО г.Ртищево'!E41</f>
        <v>85.4</v>
      </c>
      <c r="E53" s="136">
        <f>МР!F47+'Кр-звезда'!F39+Макарово!F41+Урусово!F40+'Ш-Голицыно'!F39+Октябрьский!F39+Салтыковка!F39+'МО г.Ртищево'!F41</f>
        <v>1.6</v>
      </c>
      <c r="F53" s="39">
        <f t="shared" si="2"/>
        <v>0.004095213718965959</v>
      </c>
      <c r="G53" s="39">
        <f t="shared" si="3"/>
        <v>0.01873536299765808</v>
      </c>
    </row>
    <row r="54" spans="1:7" ht="35.25" customHeight="1">
      <c r="A54" s="146"/>
      <c r="B54" s="48" t="s">
        <v>265</v>
      </c>
      <c r="C54" s="136">
        <f>Салтыковка!D41+'Ш-Голицыно'!D40</f>
        <v>146.5</v>
      </c>
      <c r="D54" s="136">
        <f>Салтыковка!E41+'Ш-Голицыно'!E40</f>
        <v>125.89999999999999</v>
      </c>
      <c r="E54" s="136">
        <f>Салтыковка!F41+'Ш-Голицыно'!F40</f>
        <v>0</v>
      </c>
      <c r="F54" s="39">
        <f t="shared" si="2"/>
        <v>0</v>
      </c>
      <c r="G54" s="39">
        <f t="shared" si="3"/>
        <v>0</v>
      </c>
    </row>
    <row r="55" spans="1:7" ht="35.25" customHeight="1">
      <c r="A55" s="146"/>
      <c r="B55" s="48" t="s">
        <v>287</v>
      </c>
      <c r="C55" s="136">
        <f>МР!D50+'МО г.Ртищево'!D39</f>
        <v>811.7</v>
      </c>
      <c r="D55" s="136">
        <f>МР!E50+'МО г.Ртищево'!E39</f>
        <v>221.3</v>
      </c>
      <c r="E55" s="136">
        <f>МР!F50+'МО г.Ртищево'!F39</f>
        <v>141.6</v>
      </c>
      <c r="F55" s="39">
        <f t="shared" si="2"/>
        <v>0.17444868793889368</v>
      </c>
      <c r="G55" s="39">
        <f t="shared" si="3"/>
        <v>0.6398553999096249</v>
      </c>
    </row>
    <row r="56" spans="1:7" ht="21" customHeight="1">
      <c r="A56" s="41" t="s">
        <v>94</v>
      </c>
      <c r="B56" s="147" t="s">
        <v>89</v>
      </c>
      <c r="C56" s="38">
        <f>C57</f>
        <v>995</v>
      </c>
      <c r="D56" s="38">
        <f>D57</f>
        <v>248.8</v>
      </c>
      <c r="E56" s="38">
        <f>E57</f>
        <v>92</v>
      </c>
      <c r="F56" s="39">
        <f t="shared" si="2"/>
        <v>0.09246231155778895</v>
      </c>
      <c r="G56" s="39">
        <f t="shared" si="3"/>
        <v>0.3697749196141479</v>
      </c>
    </row>
    <row r="57" spans="1:8" s="32" customFormat="1" ht="31.5">
      <c r="A57" s="69" t="s">
        <v>95</v>
      </c>
      <c r="B57" s="93" t="s">
        <v>90</v>
      </c>
      <c r="C57" s="67">
        <f>'Кр-звезда'!D43+Макарово!D45+Октябрьский!D44+Салтыковка!D43+Урусово!D44+'Ш-Голицыно'!D43</f>
        <v>995</v>
      </c>
      <c r="D57" s="67">
        <f>'Кр-звезда'!E43+Макарово!E45+Октябрьский!E44+Салтыковка!E43+Урусово!E44+'Ш-Голицыно'!E43</f>
        <v>248.8</v>
      </c>
      <c r="E57" s="67">
        <f>'Кр-звезда'!F43+Макарово!F45+Октябрьский!F44+Салтыковка!F43+Урусово!F44+'Ш-Голицыно'!F43</f>
        <v>92</v>
      </c>
      <c r="F57" s="39">
        <f t="shared" si="2"/>
        <v>0.09246231155778895</v>
      </c>
      <c r="G57" s="39">
        <f t="shared" si="3"/>
        <v>0.3697749196141479</v>
      </c>
      <c r="H57" s="111"/>
    </row>
    <row r="58" spans="1:7" ht="21" customHeight="1">
      <c r="A58" s="41" t="s">
        <v>63</v>
      </c>
      <c r="B58" s="147" t="s">
        <v>30</v>
      </c>
      <c r="C58" s="38">
        <f aca="true" t="shared" si="4" ref="C58:E59">C59</f>
        <v>730</v>
      </c>
      <c r="D58" s="38">
        <f t="shared" si="4"/>
        <v>127.8</v>
      </c>
      <c r="E58" s="38">
        <f t="shared" si="4"/>
        <v>94.5</v>
      </c>
      <c r="F58" s="39">
        <f t="shared" si="2"/>
        <v>0.12945205479452054</v>
      </c>
      <c r="G58" s="39">
        <f t="shared" si="3"/>
        <v>0.7394366197183099</v>
      </c>
    </row>
    <row r="59" spans="1:8" s="32" customFormat="1" ht="39.75" customHeight="1">
      <c r="A59" s="69" t="s">
        <v>133</v>
      </c>
      <c r="B59" s="93" t="s">
        <v>154</v>
      </c>
      <c r="C59" s="67">
        <f t="shared" si="4"/>
        <v>730</v>
      </c>
      <c r="D59" s="67">
        <f t="shared" si="4"/>
        <v>127.8</v>
      </c>
      <c r="E59" s="67">
        <f t="shared" si="4"/>
        <v>94.5</v>
      </c>
      <c r="F59" s="39">
        <f t="shared" si="2"/>
        <v>0.12945205479452054</v>
      </c>
      <c r="G59" s="39">
        <f t="shared" si="3"/>
        <v>0.7394366197183099</v>
      </c>
      <c r="H59" s="111"/>
    </row>
    <row r="60" spans="1:7" ht="93.75" customHeight="1">
      <c r="A60" s="146"/>
      <c r="B60" s="142" t="s">
        <v>277</v>
      </c>
      <c r="C60" s="40">
        <f>C61+C62+C63</f>
        <v>730</v>
      </c>
      <c r="D60" s="40">
        <f>D61+D62+D63</f>
        <v>127.8</v>
      </c>
      <c r="E60" s="40">
        <f>E61+E62+E63</f>
        <v>94.5</v>
      </c>
      <c r="F60" s="39">
        <f t="shared" si="2"/>
        <v>0.12945205479452054</v>
      </c>
      <c r="G60" s="39">
        <f t="shared" si="3"/>
        <v>0.7394366197183099</v>
      </c>
    </row>
    <row r="61" spans="1:7" ht="35.25" customHeight="1">
      <c r="A61" s="146"/>
      <c r="B61" s="43" t="s">
        <v>241</v>
      </c>
      <c r="C61" s="40">
        <f>'МО г.Ртищево'!D46</f>
        <v>150</v>
      </c>
      <c r="D61" s="40">
        <f>'МО г.Ртищево'!E46</f>
        <v>26.3</v>
      </c>
      <c r="E61" s="40">
        <f>'МО г.Ртищево'!F46</f>
        <v>0</v>
      </c>
      <c r="F61" s="39">
        <f t="shared" si="2"/>
        <v>0</v>
      </c>
      <c r="G61" s="39">
        <f t="shared" si="3"/>
        <v>0</v>
      </c>
    </row>
    <row r="62" spans="1:7" ht="51.75" customHeight="1">
      <c r="A62" s="146"/>
      <c r="B62" s="43" t="s">
        <v>243</v>
      </c>
      <c r="C62" s="40">
        <f>'МО г.Ртищево'!D47</f>
        <v>570</v>
      </c>
      <c r="D62" s="40">
        <f>'МО г.Ртищево'!E47</f>
        <v>99.8</v>
      </c>
      <c r="E62" s="40">
        <f>'МО г.Ртищево'!F47</f>
        <v>94.5</v>
      </c>
      <c r="F62" s="39">
        <f t="shared" si="2"/>
        <v>0.16578947368421051</v>
      </c>
      <c r="G62" s="39">
        <f t="shared" si="3"/>
        <v>0.9468937875751503</v>
      </c>
    </row>
    <row r="63" spans="1:7" ht="34.5" customHeight="1">
      <c r="A63" s="146"/>
      <c r="B63" s="43" t="s">
        <v>247</v>
      </c>
      <c r="C63" s="40">
        <f>'МО г.Ртищево'!D49</f>
        <v>10</v>
      </c>
      <c r="D63" s="40">
        <f>'МО г.Ртищево'!E49</f>
        <v>1.7</v>
      </c>
      <c r="E63" s="40">
        <f>'МО г.Ртищево'!F49</f>
        <v>0</v>
      </c>
      <c r="F63" s="39">
        <f t="shared" si="2"/>
        <v>0</v>
      </c>
      <c r="G63" s="39">
        <f t="shared" si="3"/>
        <v>0</v>
      </c>
    </row>
    <row r="64" spans="1:7" ht="22.5" customHeight="1">
      <c r="A64" s="41" t="s">
        <v>64</v>
      </c>
      <c r="B64" s="147" t="s">
        <v>31</v>
      </c>
      <c r="C64" s="38">
        <f>C65+C67+C70+C90</f>
        <v>44648.100000000006</v>
      </c>
      <c r="D64" s="38">
        <f>D65+D67+D70+D90</f>
        <v>7736.800000000001</v>
      </c>
      <c r="E64" s="38">
        <f>E65+E67+E70+E90</f>
        <v>896.8000000000001</v>
      </c>
      <c r="F64" s="39">
        <f t="shared" si="2"/>
        <v>0.02008596110472786</v>
      </c>
      <c r="G64" s="39">
        <f t="shared" si="3"/>
        <v>0.11591355599214144</v>
      </c>
    </row>
    <row r="65" spans="1:7" ht="22.5" customHeight="1">
      <c r="A65" s="41" t="s">
        <v>196</v>
      </c>
      <c r="B65" s="147" t="s">
        <v>256</v>
      </c>
      <c r="C65" s="38">
        <f>C66</f>
        <v>48.7</v>
      </c>
      <c r="D65" s="38">
        <f>D66</f>
        <v>11.6</v>
      </c>
      <c r="E65" s="38">
        <f>E66</f>
        <v>0</v>
      </c>
      <c r="F65" s="39">
        <f t="shared" si="2"/>
        <v>0</v>
      </c>
      <c r="G65" s="39">
        <f t="shared" si="3"/>
        <v>0</v>
      </c>
    </row>
    <row r="66" spans="1:7" ht="32.25" customHeight="1">
      <c r="A66" s="41"/>
      <c r="B66" s="142" t="s">
        <v>215</v>
      </c>
      <c r="C66" s="38">
        <f>МР!D59</f>
        <v>48.7</v>
      </c>
      <c r="D66" s="38">
        <f>МР!E59</f>
        <v>11.6</v>
      </c>
      <c r="E66" s="38">
        <f>МР!F59</f>
        <v>0</v>
      </c>
      <c r="F66" s="39">
        <f t="shared" si="2"/>
        <v>0</v>
      </c>
      <c r="G66" s="39">
        <f t="shared" si="3"/>
        <v>0</v>
      </c>
    </row>
    <row r="67" spans="1:7" ht="19.5" customHeight="1">
      <c r="A67" s="41" t="s">
        <v>230</v>
      </c>
      <c r="B67" s="147" t="s">
        <v>257</v>
      </c>
      <c r="C67" s="38">
        <f aca="true" t="shared" si="5" ref="C67:E68">C68</f>
        <v>1400</v>
      </c>
      <c r="D67" s="38">
        <f t="shared" si="5"/>
        <v>193.5</v>
      </c>
      <c r="E67" s="38">
        <f t="shared" si="5"/>
        <v>26.6</v>
      </c>
      <c r="F67" s="39">
        <f t="shared" si="2"/>
        <v>0.019</v>
      </c>
      <c r="G67" s="39">
        <f t="shared" si="3"/>
        <v>0.13746770025839794</v>
      </c>
    </row>
    <row r="68" spans="1:7" ht="31.5">
      <c r="A68" s="41"/>
      <c r="B68" s="49" t="s">
        <v>296</v>
      </c>
      <c r="C68" s="38">
        <f t="shared" si="5"/>
        <v>1400</v>
      </c>
      <c r="D68" s="38">
        <f t="shared" si="5"/>
        <v>193.5</v>
      </c>
      <c r="E68" s="38">
        <f t="shared" si="5"/>
        <v>26.6</v>
      </c>
      <c r="F68" s="39">
        <f t="shared" si="2"/>
        <v>0.019</v>
      </c>
      <c r="G68" s="39">
        <f t="shared" si="3"/>
        <v>0.13746770025839794</v>
      </c>
    </row>
    <row r="69" spans="1:7" ht="67.5" customHeight="1">
      <c r="A69" s="41"/>
      <c r="B69" s="142" t="s">
        <v>298</v>
      </c>
      <c r="C69" s="38">
        <f>МР!D62+'МО г.Ртищево'!D53</f>
        <v>1400</v>
      </c>
      <c r="D69" s="38">
        <f>МР!E62+'МО г.Ртищево'!E53</f>
        <v>193.5</v>
      </c>
      <c r="E69" s="38">
        <f>МР!F62+'МО г.Ртищево'!F53</f>
        <v>26.6</v>
      </c>
      <c r="F69" s="39">
        <f t="shared" si="2"/>
        <v>0.019</v>
      </c>
      <c r="G69" s="39">
        <f t="shared" si="3"/>
        <v>0.13746770025839794</v>
      </c>
    </row>
    <row r="70" spans="1:8" s="32" customFormat="1" ht="35.25" customHeight="1">
      <c r="A70" s="69" t="s">
        <v>102</v>
      </c>
      <c r="B70" s="93" t="s">
        <v>184</v>
      </c>
      <c r="C70" s="67">
        <f>C71+C74+C76</f>
        <v>42296.40000000001</v>
      </c>
      <c r="D70" s="67">
        <f>D71+D74+D76</f>
        <v>7321.1</v>
      </c>
      <c r="E70" s="67">
        <f>E71+E74+E76</f>
        <v>870.2</v>
      </c>
      <c r="F70" s="39">
        <f t="shared" si="2"/>
        <v>0.020573854985294255</v>
      </c>
      <c r="G70" s="39">
        <f t="shared" si="3"/>
        <v>0.11886191965688216</v>
      </c>
      <c r="H70" s="111"/>
    </row>
    <row r="71" spans="1:8" s="32" customFormat="1" ht="49.5" customHeight="1">
      <c r="A71" s="69"/>
      <c r="B71" s="142" t="s">
        <v>239</v>
      </c>
      <c r="C71" s="67">
        <f>C72+C73</f>
        <v>600</v>
      </c>
      <c r="D71" s="67">
        <f>D72+D73</f>
        <v>155</v>
      </c>
      <c r="E71" s="67">
        <f>E72+E73</f>
        <v>0</v>
      </c>
      <c r="F71" s="39">
        <f t="shared" si="2"/>
        <v>0</v>
      </c>
      <c r="G71" s="39">
        <f t="shared" si="3"/>
        <v>0</v>
      </c>
      <c r="H71" s="111"/>
    </row>
    <row r="72" spans="1:8" s="32" customFormat="1" ht="98.25" customHeight="1">
      <c r="A72" s="69"/>
      <c r="B72" s="43" t="s">
        <v>368</v>
      </c>
      <c r="C72" s="67">
        <f>МР!D65</f>
        <v>500</v>
      </c>
      <c r="D72" s="67">
        <f>МР!E65</f>
        <v>137.5</v>
      </c>
      <c r="E72" s="67">
        <f>МР!F65</f>
        <v>0</v>
      </c>
      <c r="F72" s="39">
        <f t="shared" si="2"/>
        <v>0</v>
      </c>
      <c r="G72" s="39">
        <f t="shared" si="3"/>
        <v>0</v>
      </c>
      <c r="H72" s="111"/>
    </row>
    <row r="73" spans="1:8" s="32" customFormat="1" ht="56.25" customHeight="1">
      <c r="A73" s="69"/>
      <c r="B73" s="49" t="s">
        <v>370</v>
      </c>
      <c r="C73" s="67">
        <f>МР!D66</f>
        <v>100</v>
      </c>
      <c r="D73" s="67">
        <f>МР!E66</f>
        <v>17.5</v>
      </c>
      <c r="E73" s="67">
        <f>МР!F66</f>
        <v>0</v>
      </c>
      <c r="F73" s="39">
        <f t="shared" si="2"/>
        <v>0</v>
      </c>
      <c r="G73" s="39">
        <f t="shared" si="3"/>
        <v>0</v>
      </c>
      <c r="H73" s="111"/>
    </row>
    <row r="74" spans="1:8" s="32" customFormat="1" ht="69" customHeight="1">
      <c r="A74" s="69"/>
      <c r="B74" s="54" t="s">
        <v>377</v>
      </c>
      <c r="C74" s="67">
        <f>C75</f>
        <v>17785</v>
      </c>
      <c r="D74" s="67">
        <f>D75</f>
        <v>2545.6</v>
      </c>
      <c r="E74" s="67">
        <f>E75</f>
        <v>0</v>
      </c>
      <c r="F74" s="39">
        <f t="shared" si="2"/>
        <v>0</v>
      </c>
      <c r="G74" s="39">
        <f t="shared" si="3"/>
        <v>0</v>
      </c>
      <c r="H74" s="111"/>
    </row>
    <row r="75" spans="1:8" s="32" customFormat="1" ht="83.25" customHeight="1">
      <c r="A75" s="69"/>
      <c r="B75" s="49" t="s">
        <v>372</v>
      </c>
      <c r="C75" s="67">
        <f>МР!D68</f>
        <v>17785</v>
      </c>
      <c r="D75" s="67">
        <f>МР!E68</f>
        <v>2545.6</v>
      </c>
      <c r="E75" s="67">
        <f>МР!F68</f>
        <v>0</v>
      </c>
      <c r="F75" s="39">
        <f t="shared" si="2"/>
        <v>0</v>
      </c>
      <c r="G75" s="39">
        <f t="shared" si="3"/>
        <v>0</v>
      </c>
      <c r="H75" s="111"/>
    </row>
    <row r="76" spans="1:8" s="32" customFormat="1" ht="51.75" customHeight="1">
      <c r="A76" s="69"/>
      <c r="B76" s="54" t="s">
        <v>311</v>
      </c>
      <c r="C76" s="67">
        <f>C78+C79+C80+C81+C82+C83+C84+C85+C86+C87+C88+C77+C89</f>
        <v>23911.400000000005</v>
      </c>
      <c r="D76" s="67">
        <f>D78+D79+D80+D81+D82+D83+D84+D85+D86+D87+D88+D77+D89</f>
        <v>4620.5</v>
      </c>
      <c r="E76" s="67">
        <f>E78+E79+E80+E81+E82+E83+E84+E85+E86+E87+E88+E77+E89</f>
        <v>870.2</v>
      </c>
      <c r="F76" s="39">
        <f t="shared" si="2"/>
        <v>0.036392682988030806</v>
      </c>
      <c r="G76" s="39">
        <f t="shared" si="3"/>
        <v>0.18833459582296289</v>
      </c>
      <c r="H76" s="111"/>
    </row>
    <row r="77" spans="1:8" s="32" customFormat="1" ht="51.75" customHeight="1">
      <c r="A77" s="69"/>
      <c r="B77" s="49" t="s">
        <v>487</v>
      </c>
      <c r="C77" s="67">
        <f>МР!D70</f>
        <v>74.5</v>
      </c>
      <c r="D77" s="67">
        <f>МР!E70</f>
        <v>74.5</v>
      </c>
      <c r="E77" s="67">
        <f>МР!F70</f>
        <v>0</v>
      </c>
      <c r="F77" s="39">
        <f t="shared" si="2"/>
        <v>0</v>
      </c>
      <c r="G77" s="39">
        <f t="shared" si="3"/>
        <v>0</v>
      </c>
      <c r="H77" s="111"/>
    </row>
    <row r="78" spans="1:8" s="32" customFormat="1" ht="51.75" customHeight="1">
      <c r="A78" s="69"/>
      <c r="B78" s="49" t="s">
        <v>374</v>
      </c>
      <c r="C78" s="67">
        <f>МР!D71</f>
        <v>2000</v>
      </c>
      <c r="D78" s="67">
        <f>МР!E71</f>
        <v>350</v>
      </c>
      <c r="E78" s="67">
        <f>МР!F71</f>
        <v>0</v>
      </c>
      <c r="F78" s="39">
        <f t="shared" si="2"/>
        <v>0</v>
      </c>
      <c r="G78" s="39">
        <f t="shared" si="3"/>
        <v>0</v>
      </c>
      <c r="H78" s="111"/>
    </row>
    <row r="79" spans="1:8" s="32" customFormat="1" ht="39.75" customHeight="1">
      <c r="A79" s="69"/>
      <c r="B79" s="49" t="s">
        <v>379</v>
      </c>
      <c r="C79" s="67">
        <f>МР!D72+'МО г.Ртищево'!D58</f>
        <v>2489.4</v>
      </c>
      <c r="D79" s="67">
        <f>МР!E72+'МО г.Ртищево'!E58</f>
        <v>435.6</v>
      </c>
      <c r="E79" s="67">
        <f>МР!F72+'МО г.Ртищево'!F58</f>
        <v>0</v>
      </c>
      <c r="F79" s="39">
        <f t="shared" si="2"/>
        <v>0</v>
      </c>
      <c r="G79" s="39">
        <f t="shared" si="3"/>
        <v>0</v>
      </c>
      <c r="H79" s="111"/>
    </row>
    <row r="80" spans="1:8" s="32" customFormat="1" ht="38.25" customHeight="1">
      <c r="A80" s="69"/>
      <c r="B80" s="49" t="s">
        <v>380</v>
      </c>
      <c r="C80" s="67">
        <f>МР!D73</f>
        <v>1600</v>
      </c>
      <c r="D80" s="67">
        <f>МР!E73</f>
        <v>870.2</v>
      </c>
      <c r="E80" s="67">
        <f>МР!F73</f>
        <v>870.2</v>
      </c>
      <c r="F80" s="39">
        <f t="shared" si="2"/>
        <v>0.543875</v>
      </c>
      <c r="G80" s="39">
        <f t="shared" si="3"/>
        <v>1</v>
      </c>
      <c r="H80" s="111"/>
    </row>
    <row r="81" spans="1:8" s="32" customFormat="1" ht="56.25" customHeight="1">
      <c r="A81" s="69"/>
      <c r="B81" s="49" t="s">
        <v>261</v>
      </c>
      <c r="C81" s="67">
        <f>МР!D74</f>
        <v>10571.5</v>
      </c>
      <c r="D81" s="67">
        <f>МР!E74</f>
        <v>1410.2</v>
      </c>
      <c r="E81" s="67">
        <f>МР!F74</f>
        <v>0</v>
      </c>
      <c r="F81" s="39">
        <f t="shared" si="2"/>
        <v>0</v>
      </c>
      <c r="G81" s="39">
        <f t="shared" si="3"/>
        <v>0</v>
      </c>
      <c r="H81" s="111"/>
    </row>
    <row r="82" spans="1:7" ht="69" customHeight="1">
      <c r="A82" s="146"/>
      <c r="B82" s="49" t="s">
        <v>263</v>
      </c>
      <c r="C82" s="67">
        <f>МР!D75</f>
        <v>105.7</v>
      </c>
      <c r="D82" s="67">
        <f>МР!E75</f>
        <v>18.5</v>
      </c>
      <c r="E82" s="67">
        <f>МР!F75</f>
        <v>0</v>
      </c>
      <c r="F82" s="39">
        <f t="shared" si="2"/>
        <v>0</v>
      </c>
      <c r="G82" s="39">
        <f t="shared" si="3"/>
        <v>0</v>
      </c>
    </row>
    <row r="83" spans="1:7" ht="48" customHeight="1">
      <c r="A83" s="146"/>
      <c r="B83" s="52" t="s">
        <v>383</v>
      </c>
      <c r="C83" s="67">
        <f>МР!D76+'МО г.Ртищево'!D59</f>
        <v>890</v>
      </c>
      <c r="D83" s="67">
        <f>МР!E76+'МО г.Ртищево'!E59</f>
        <v>147.5</v>
      </c>
      <c r="E83" s="67">
        <f>МР!F76+'МО г.Ртищево'!F59</f>
        <v>0</v>
      </c>
      <c r="F83" s="39">
        <f t="shared" si="2"/>
        <v>0</v>
      </c>
      <c r="G83" s="39">
        <f t="shared" si="3"/>
        <v>0</v>
      </c>
    </row>
    <row r="84" spans="1:7" ht="45.75" customHeight="1">
      <c r="A84" s="146"/>
      <c r="B84" s="52" t="s">
        <v>385</v>
      </c>
      <c r="C84" s="67">
        <f>МР!D77</f>
        <v>215.9</v>
      </c>
      <c r="D84" s="67">
        <f>МР!E77</f>
        <v>65</v>
      </c>
      <c r="E84" s="67">
        <f>МР!F77</f>
        <v>0</v>
      </c>
      <c r="F84" s="39">
        <f t="shared" si="2"/>
        <v>0</v>
      </c>
      <c r="G84" s="39">
        <f t="shared" si="3"/>
        <v>0</v>
      </c>
    </row>
    <row r="85" spans="1:7" ht="33" customHeight="1">
      <c r="A85" s="146"/>
      <c r="B85" s="52" t="s">
        <v>387</v>
      </c>
      <c r="C85" s="67">
        <f>МР!D78</f>
        <v>545.3</v>
      </c>
      <c r="D85" s="67">
        <f>МР!E78</f>
        <v>165</v>
      </c>
      <c r="E85" s="67">
        <f>МР!F78</f>
        <v>0</v>
      </c>
      <c r="F85" s="39">
        <f t="shared" si="2"/>
        <v>0</v>
      </c>
      <c r="G85" s="39">
        <f t="shared" si="3"/>
        <v>0</v>
      </c>
    </row>
    <row r="86" spans="1:7" ht="72.75" customHeight="1">
      <c r="A86" s="146"/>
      <c r="B86" s="43" t="s">
        <v>396</v>
      </c>
      <c r="C86" s="44">
        <f>'МО г.Ртищево'!D57</f>
        <v>4422.4</v>
      </c>
      <c r="D86" s="44">
        <f>'МО г.Ртищево'!E57</f>
        <v>899</v>
      </c>
      <c r="E86" s="44">
        <f>'МО г.Ртищево'!F57</f>
        <v>0</v>
      </c>
      <c r="F86" s="39">
        <f t="shared" si="2"/>
        <v>0</v>
      </c>
      <c r="G86" s="39">
        <f t="shared" si="3"/>
        <v>0</v>
      </c>
    </row>
    <row r="87" spans="1:7" ht="32.25" customHeight="1">
      <c r="A87" s="146"/>
      <c r="B87" s="43" t="s">
        <v>398</v>
      </c>
      <c r="C87" s="44">
        <f>'МО г.Ртищево'!D60</f>
        <v>286.7</v>
      </c>
      <c r="D87" s="44">
        <f>'МО г.Ртищево'!E60</f>
        <v>0</v>
      </c>
      <c r="E87" s="44">
        <f>'МО г.Ртищево'!F60</f>
        <v>0</v>
      </c>
      <c r="F87" s="39">
        <f t="shared" si="2"/>
        <v>0</v>
      </c>
      <c r="G87" s="39">
        <v>0</v>
      </c>
    </row>
    <row r="88" spans="1:7" ht="26.25" customHeight="1">
      <c r="A88" s="146"/>
      <c r="B88" s="43" t="s">
        <v>400</v>
      </c>
      <c r="C88" s="44">
        <f>'МО г.Ртищево'!D61</f>
        <v>700</v>
      </c>
      <c r="D88" s="44">
        <f>'МО г.Ртищево'!E61</f>
        <v>175</v>
      </c>
      <c r="E88" s="44">
        <f>'МО г.Ртищево'!F61</f>
        <v>0</v>
      </c>
      <c r="F88" s="39">
        <f t="shared" si="2"/>
        <v>0</v>
      </c>
      <c r="G88" s="39">
        <f t="shared" si="3"/>
        <v>0</v>
      </c>
    </row>
    <row r="89" spans="1:7" ht="26.25" customHeight="1">
      <c r="A89" s="146"/>
      <c r="B89" s="43" t="s">
        <v>491</v>
      </c>
      <c r="C89" s="44">
        <f>'МО г.Ртищево'!D62</f>
        <v>10</v>
      </c>
      <c r="D89" s="44">
        <f>'МО г.Ртищево'!E62</f>
        <v>10</v>
      </c>
      <c r="E89" s="44">
        <f>'МО г.Ртищево'!F62</f>
        <v>0</v>
      </c>
      <c r="F89" s="39">
        <f t="shared" si="2"/>
        <v>0</v>
      </c>
      <c r="G89" s="39">
        <f t="shared" si="3"/>
        <v>0</v>
      </c>
    </row>
    <row r="90" spans="1:8" s="32" customFormat="1" ht="36" customHeight="1">
      <c r="A90" s="69" t="s">
        <v>65</v>
      </c>
      <c r="B90" s="94" t="s">
        <v>163</v>
      </c>
      <c r="C90" s="67">
        <f>C91+C92+C93</f>
        <v>903</v>
      </c>
      <c r="D90" s="67">
        <f>D91+D92+D93</f>
        <v>210.60000000000002</v>
      </c>
      <c r="E90" s="67">
        <f>E91+E92+E93</f>
        <v>0</v>
      </c>
      <c r="F90" s="39">
        <f t="shared" si="2"/>
        <v>0</v>
      </c>
      <c r="G90" s="39">
        <f t="shared" si="3"/>
        <v>0</v>
      </c>
      <c r="H90" s="111"/>
    </row>
    <row r="91" spans="1:7" ht="39.75" customHeight="1">
      <c r="A91" s="41"/>
      <c r="B91" s="56" t="s">
        <v>106</v>
      </c>
      <c r="C91" s="40">
        <f>МР!D80+'МО г.Ртищево'!D64+Макарово!D51+Октябрьский!D50+Салтыковка!D49+'Ш-Голицыно'!D49+'Кр-звезда'!D50</f>
        <v>870</v>
      </c>
      <c r="D91" s="40">
        <f>МР!E80+'МО г.Ртищево'!E64+Макарово!E51+Октябрьский!E50+Салтыковка!E49+'Ш-Голицыно'!E49+'Кр-звезда'!E50</f>
        <v>210.20000000000002</v>
      </c>
      <c r="E91" s="40">
        <f>МР!F80+'МО г.Ртищево'!F64+Макарово!F51+Октябрьский!F50+Салтыковка!F49+'Ш-Голицыно'!F49+'Кр-звезда'!F50</f>
        <v>0</v>
      </c>
      <c r="F91" s="39">
        <f t="shared" si="2"/>
        <v>0</v>
      </c>
      <c r="G91" s="39">
        <f t="shared" si="3"/>
        <v>0</v>
      </c>
    </row>
    <row r="92" spans="1:7" ht="65.25" customHeight="1">
      <c r="A92" s="41"/>
      <c r="B92" s="56" t="s">
        <v>434</v>
      </c>
      <c r="C92" s="40">
        <f>'Кр-звезда'!D49+Макарово!D52+Октябрьский!D51+Салтыковка!D50+Урусово!D51+'Ш-Голицыно'!D50</f>
        <v>18</v>
      </c>
      <c r="D92" s="40">
        <f>'Кр-звезда'!E49+Макарово!E52+Октябрьский!E51+Салтыковка!E50+Урусово!E51+'Ш-Голицыно'!E50</f>
        <v>0.4</v>
      </c>
      <c r="E92" s="40">
        <f>'Кр-звезда'!F49+Макарово!F52+Октябрьский!F51+Салтыковка!F50+Урусово!F51+'Ш-Голицыно'!F50</f>
        <v>0</v>
      </c>
      <c r="F92" s="39">
        <f t="shared" si="2"/>
        <v>0</v>
      </c>
      <c r="G92" s="39">
        <f t="shared" si="3"/>
        <v>0</v>
      </c>
    </row>
    <row r="93" spans="1:7" ht="33" customHeight="1">
      <c r="A93" s="41"/>
      <c r="B93" s="56" t="s">
        <v>234</v>
      </c>
      <c r="C93" s="40">
        <f>МР!D81</f>
        <v>15</v>
      </c>
      <c r="D93" s="40">
        <f>МР!E81</f>
        <v>0</v>
      </c>
      <c r="E93" s="40">
        <f>МР!F81</f>
        <v>0</v>
      </c>
      <c r="F93" s="39">
        <f t="shared" si="2"/>
        <v>0</v>
      </c>
      <c r="G93" s="39">
        <v>0</v>
      </c>
    </row>
    <row r="94" spans="1:7" ht="27" customHeight="1">
      <c r="A94" s="58" t="s">
        <v>66</v>
      </c>
      <c r="B94" s="145" t="s">
        <v>32</v>
      </c>
      <c r="C94" s="38">
        <f>C95+C100+C106</f>
        <v>63788.7</v>
      </c>
      <c r="D94" s="38">
        <f>D95+D100+D106</f>
        <v>17413.8</v>
      </c>
      <c r="E94" s="38">
        <f>E95+E100+E106</f>
        <v>5797</v>
      </c>
      <c r="F94" s="39">
        <f t="shared" si="2"/>
        <v>0.09087816494143948</v>
      </c>
      <c r="G94" s="39">
        <f t="shared" si="3"/>
        <v>0.3328968978626147</v>
      </c>
    </row>
    <row r="95" spans="1:8" s="32" customFormat="1" ht="31.5">
      <c r="A95" s="69" t="s">
        <v>67</v>
      </c>
      <c r="B95" s="93" t="s">
        <v>33</v>
      </c>
      <c r="C95" s="67">
        <f>C96+C97+C99</f>
        <v>5066.3</v>
      </c>
      <c r="D95" s="67">
        <f>D96+D97+D99</f>
        <v>753.1</v>
      </c>
      <c r="E95" s="67">
        <f>E96+E97+E99</f>
        <v>378.9</v>
      </c>
      <c r="F95" s="39">
        <f t="shared" si="2"/>
        <v>0.0747883070485364</v>
      </c>
      <c r="G95" s="39">
        <f t="shared" si="3"/>
        <v>0.5031204355331297</v>
      </c>
      <c r="H95" s="111"/>
    </row>
    <row r="96" spans="1:8" s="32" customFormat="1" ht="39.75" customHeight="1">
      <c r="A96" s="69"/>
      <c r="B96" s="43" t="s">
        <v>146</v>
      </c>
      <c r="C96" s="67">
        <f>МР!D84+'МО г.Ртищево'!D69</f>
        <v>2966.3</v>
      </c>
      <c r="D96" s="67">
        <f>МР!E84+'МО г.Ртищево'!E69</f>
        <v>587.1</v>
      </c>
      <c r="E96" s="67">
        <f>МР!F84+'МО г.Ртищево'!F69</f>
        <v>256.8</v>
      </c>
      <c r="F96" s="39">
        <f t="shared" si="2"/>
        <v>0.08657249772443786</v>
      </c>
      <c r="G96" s="39">
        <f t="shared" si="3"/>
        <v>0.43740419008686765</v>
      </c>
      <c r="H96" s="111"/>
    </row>
    <row r="97" spans="1:8" s="32" customFormat="1" ht="52.5" customHeight="1">
      <c r="A97" s="69"/>
      <c r="B97" s="43" t="s">
        <v>231</v>
      </c>
      <c r="C97" s="67">
        <f>C98</f>
        <v>1500</v>
      </c>
      <c r="D97" s="67">
        <f>D98</f>
        <v>0</v>
      </c>
      <c r="E97" s="67">
        <f>E98</f>
        <v>0</v>
      </c>
      <c r="F97" s="39">
        <f t="shared" si="2"/>
        <v>0</v>
      </c>
      <c r="G97" s="39">
        <v>0</v>
      </c>
      <c r="H97" s="111"/>
    </row>
    <row r="98" spans="1:8" s="32" customFormat="1" ht="40.5" customHeight="1">
      <c r="A98" s="69"/>
      <c r="B98" s="43" t="s">
        <v>390</v>
      </c>
      <c r="C98" s="67">
        <f>МР!D86</f>
        <v>1500</v>
      </c>
      <c r="D98" s="67">
        <f>МР!E86</f>
        <v>0</v>
      </c>
      <c r="E98" s="67">
        <f>МР!F86</f>
        <v>0</v>
      </c>
      <c r="F98" s="39">
        <f t="shared" si="2"/>
        <v>0</v>
      </c>
      <c r="G98" s="39">
        <v>0</v>
      </c>
      <c r="H98" s="111"/>
    </row>
    <row r="99" spans="1:8" s="32" customFormat="1" ht="52.5" customHeight="1">
      <c r="A99" s="69"/>
      <c r="B99" s="43" t="s">
        <v>208</v>
      </c>
      <c r="C99" s="67">
        <f>'МО г.Ртищево'!D67</f>
        <v>600</v>
      </c>
      <c r="D99" s="67">
        <f>'МО г.Ртищево'!E67</f>
        <v>166</v>
      </c>
      <c r="E99" s="67">
        <f>'МО г.Ртищево'!F67</f>
        <v>122.1</v>
      </c>
      <c r="F99" s="39">
        <f t="shared" si="2"/>
        <v>0.2035</v>
      </c>
      <c r="G99" s="39">
        <f t="shared" si="3"/>
        <v>0.7355421686746988</v>
      </c>
      <c r="H99" s="111"/>
    </row>
    <row r="100" spans="1:8" s="32" customFormat="1" ht="21" customHeight="1">
      <c r="A100" s="69" t="s">
        <v>68</v>
      </c>
      <c r="B100" s="93" t="s">
        <v>185</v>
      </c>
      <c r="C100" s="67">
        <f>C101+C103</f>
        <v>13596.2</v>
      </c>
      <c r="D100" s="67">
        <f>D101+D103</f>
        <v>552.6</v>
      </c>
      <c r="E100" s="67">
        <f>E101+E103</f>
        <v>0</v>
      </c>
      <c r="F100" s="39">
        <f t="shared" si="2"/>
        <v>0</v>
      </c>
      <c r="G100" s="39">
        <f t="shared" si="3"/>
        <v>0</v>
      </c>
      <c r="H100" s="111"/>
    </row>
    <row r="101" spans="1:8" s="32" customFormat="1" ht="68.25" customHeight="1">
      <c r="A101" s="69"/>
      <c r="B101" s="43" t="s">
        <v>280</v>
      </c>
      <c r="C101" s="67">
        <f>C102+C104+C105</f>
        <v>8110.1</v>
      </c>
      <c r="D101" s="67">
        <f>D102+D104+D105</f>
        <v>552.6</v>
      </c>
      <c r="E101" s="67">
        <f>E102+E104+E105</f>
        <v>0</v>
      </c>
      <c r="F101" s="39">
        <f t="shared" si="2"/>
        <v>0</v>
      </c>
      <c r="G101" s="39">
        <f t="shared" si="3"/>
        <v>0</v>
      </c>
      <c r="H101" s="111"/>
    </row>
    <row r="102" spans="1:8" s="32" customFormat="1" ht="34.5" customHeight="1">
      <c r="A102" s="69"/>
      <c r="B102" s="43" t="s">
        <v>267</v>
      </c>
      <c r="C102" s="67">
        <f>МР!D89</f>
        <v>110.1</v>
      </c>
      <c r="D102" s="67">
        <f>МР!E89</f>
        <v>27.6</v>
      </c>
      <c r="E102" s="67">
        <f>МР!F89</f>
        <v>0</v>
      </c>
      <c r="F102" s="39">
        <f t="shared" si="2"/>
        <v>0</v>
      </c>
      <c r="G102" s="39">
        <f t="shared" si="3"/>
        <v>0</v>
      </c>
      <c r="H102" s="111"/>
    </row>
    <row r="103" spans="1:8" s="32" customFormat="1" ht="34.5" customHeight="1">
      <c r="A103" s="69"/>
      <c r="B103" s="43" t="s">
        <v>489</v>
      </c>
      <c r="C103" s="67">
        <f>МР!D90</f>
        <v>5486.1</v>
      </c>
      <c r="D103" s="67">
        <f>МР!E90</f>
        <v>0</v>
      </c>
      <c r="E103" s="67">
        <f>МР!F90</f>
        <v>0</v>
      </c>
      <c r="F103" s="39">
        <f t="shared" si="2"/>
        <v>0</v>
      </c>
      <c r="G103" s="39">
        <v>0</v>
      </c>
      <c r="H103" s="111"/>
    </row>
    <row r="104" spans="1:8" s="32" customFormat="1" ht="52.5" customHeight="1">
      <c r="A104" s="69"/>
      <c r="B104" s="43" t="s">
        <v>402</v>
      </c>
      <c r="C104" s="67">
        <f>'МО г.Ртищево'!D76</f>
        <v>3000</v>
      </c>
      <c r="D104" s="67">
        <f>'МО г.Ртищево'!E76</f>
        <v>525</v>
      </c>
      <c r="E104" s="67">
        <f>'МО г.Ртищево'!F76</f>
        <v>0</v>
      </c>
      <c r="F104" s="39">
        <f t="shared" si="2"/>
        <v>0</v>
      </c>
      <c r="G104" s="39">
        <f t="shared" si="3"/>
        <v>0</v>
      </c>
      <c r="H104" s="111"/>
    </row>
    <row r="105" spans="1:8" s="32" customFormat="1" ht="40.5" customHeight="1">
      <c r="A105" s="69"/>
      <c r="B105" s="43" t="s">
        <v>335</v>
      </c>
      <c r="C105" s="67">
        <f>'МО г.Ртищево'!D77</f>
        <v>5000</v>
      </c>
      <c r="D105" s="67">
        <f>'МО г.Ртищево'!E77</f>
        <v>0</v>
      </c>
      <c r="E105" s="67">
        <f>'МО г.Ртищево'!F77</f>
        <v>0</v>
      </c>
      <c r="F105" s="39">
        <f t="shared" si="2"/>
        <v>0</v>
      </c>
      <c r="G105" s="39">
        <v>0</v>
      </c>
      <c r="H105" s="111"/>
    </row>
    <row r="106" spans="1:8" s="32" customFormat="1" ht="21.75" customHeight="1">
      <c r="A106" s="69" t="s">
        <v>35</v>
      </c>
      <c r="B106" s="95" t="s">
        <v>36</v>
      </c>
      <c r="C106" s="67">
        <f>C107+C145</f>
        <v>45126.2</v>
      </c>
      <c r="D106" s="67">
        <f>D107+D145</f>
        <v>16108.1</v>
      </c>
      <c r="E106" s="67">
        <f>E107+E145</f>
        <v>5418.1</v>
      </c>
      <c r="F106" s="39">
        <f aca="true" t="shared" si="6" ref="F106:F169">E106/C106</f>
        <v>0.12006550518324167</v>
      </c>
      <c r="G106" s="39">
        <f aca="true" t="shared" si="7" ref="G106:G168">E106/D106</f>
        <v>0.33635872635506364</v>
      </c>
      <c r="H106" s="111"/>
    </row>
    <row r="107" spans="1:7" ht="52.5" customHeight="1">
      <c r="A107" s="146"/>
      <c r="B107" s="96" t="s">
        <v>476</v>
      </c>
      <c r="C107" s="40">
        <f>C108+C109+C110+C112+C113+C120+C121+C122+C123+C124+C132+C133+C125+C126+C135+C134+C136+C137+C138+C139+C140+C141+C142+C143+C144+C114+C115+C116+C117+C118+C119+C127+C131+C111+C128+C129+C130</f>
        <v>44502.2</v>
      </c>
      <c r="D107" s="40">
        <f>D108+D109+D110+D112+D113+D120+D121+D122+D123+D124+D132+D133+D125+D126+D135+D134+D136+D137+D138+D139+D140+D141+D142+D143+D144+D114+D115+D116+D117+D118+D119+D127+D131+D111+D128+D129+D130</f>
        <v>16108.1</v>
      </c>
      <c r="E107" s="40">
        <f>E108+E109+E110+E112+E113+E120+E121+E122+E123+E124+E132+E133+E125+E126+E135+E134+E136+E137+E138+E139+E140+E141+E142+E143+E144+E114+E115+E116+E117+E118+E119+E127+E131+E111+E128+E129+E130</f>
        <v>5418.1</v>
      </c>
      <c r="F107" s="39">
        <f t="shared" si="6"/>
        <v>0.12174903712625444</v>
      </c>
      <c r="G107" s="39">
        <f t="shared" si="7"/>
        <v>0.33635872635506364</v>
      </c>
    </row>
    <row r="108" spans="1:7" ht="32.25" customHeight="1">
      <c r="A108" s="146"/>
      <c r="B108" s="43" t="s">
        <v>404</v>
      </c>
      <c r="C108" s="40">
        <f>'МО г.Ртищево'!D81+'Кр-звезда'!D55+Макарово!D56+Салтыковка!D54+Урусово!D55</f>
        <v>305</v>
      </c>
      <c r="D108" s="40">
        <f>'МО г.Ртищево'!E81+'Кр-звезда'!E55+Макарово!E56+Салтыковка!E54+Урусово!E55</f>
        <v>42.5</v>
      </c>
      <c r="E108" s="40">
        <f>'МО г.Ртищево'!F81+'Кр-звезда'!F55+Макарово!F56+Салтыковка!F54+Урусово!F55</f>
        <v>0</v>
      </c>
      <c r="F108" s="39">
        <f t="shared" si="6"/>
        <v>0</v>
      </c>
      <c r="G108" s="39">
        <f t="shared" si="7"/>
        <v>0</v>
      </c>
    </row>
    <row r="109" spans="1:7" ht="21.75" customHeight="1">
      <c r="A109" s="146"/>
      <c r="B109" s="43" t="s">
        <v>407</v>
      </c>
      <c r="C109" s="40">
        <f>'МО г.Ртищево'!D82</f>
        <v>125</v>
      </c>
      <c r="D109" s="40">
        <f>'МО г.Ртищево'!E82</f>
        <v>0</v>
      </c>
      <c r="E109" s="40">
        <f>'МО г.Ртищево'!F82</f>
        <v>0</v>
      </c>
      <c r="F109" s="39">
        <f t="shared" si="6"/>
        <v>0</v>
      </c>
      <c r="G109" s="39">
        <v>0</v>
      </c>
    </row>
    <row r="110" spans="1:7" ht="22.5" customHeight="1">
      <c r="A110" s="146"/>
      <c r="B110" s="43" t="s">
        <v>409</v>
      </c>
      <c r="C110" s="40">
        <f>'МО г.Ртищево'!D83+'Кр-звезда'!D56+Макарово!D57+Октябрьский!D58+Салтыковка!D55+Урусово!D56+'Ш-Голицыно'!D54</f>
        <v>223.7</v>
      </c>
      <c r="D110" s="40">
        <f>'МО г.Ртищево'!E83+'Кр-звезда'!E56+Макарово!E57+Октябрьский!E58+Салтыковка!E55+Урусово!E56+'Ш-Голицыно'!E54</f>
        <v>33.300000000000004</v>
      </c>
      <c r="E110" s="40">
        <f>'МО г.Ртищево'!F83+'Кр-звезда'!F56+Макарово!F57+Октябрьский!F58+Салтыковка!F55+Урусово!F56+'Ш-Голицыно'!F54</f>
        <v>0</v>
      </c>
      <c r="F110" s="39">
        <f t="shared" si="6"/>
        <v>0</v>
      </c>
      <c r="G110" s="39">
        <f t="shared" si="7"/>
        <v>0</v>
      </c>
    </row>
    <row r="111" spans="1:7" ht="22.5" customHeight="1">
      <c r="A111" s="146"/>
      <c r="B111" s="43" t="s">
        <v>234</v>
      </c>
      <c r="C111" s="40">
        <f>'МО г.Ртищево'!D84</f>
        <v>380</v>
      </c>
      <c r="D111" s="40">
        <f>'МО г.Ртищево'!E84</f>
        <v>114</v>
      </c>
      <c r="E111" s="40">
        <f>'МО г.Ртищево'!F84</f>
        <v>0</v>
      </c>
      <c r="F111" s="39">
        <f t="shared" si="6"/>
        <v>0</v>
      </c>
      <c r="G111" s="39">
        <f t="shared" si="7"/>
        <v>0</v>
      </c>
    </row>
    <row r="112" spans="1:7" ht="28.5" customHeight="1">
      <c r="A112" s="146"/>
      <c r="B112" s="43" t="s">
        <v>411</v>
      </c>
      <c r="C112" s="40">
        <f>'МО г.Ртищево'!D85+'Кр-звезда'!D57+Макарово!D58+Октябрьский!D59+Салтыковка!D56+Урусово!D57+'Ш-Голицыно'!D55</f>
        <v>857.5</v>
      </c>
      <c r="D112" s="40">
        <f>'МО г.Ртищево'!E85+'Кр-звезда'!E57+Макарово!E58+Октябрьский!E59+Салтыковка!E56+Урусово!E57+'Ш-Голицыно'!E55</f>
        <v>150.20000000000002</v>
      </c>
      <c r="E112" s="40">
        <f>'МО г.Ртищево'!F85+'Кр-звезда'!F57+Макарово!F58+Октябрьский!F59+Салтыковка!F56+Урусово!F57+'Ш-Голицыно'!F55</f>
        <v>0</v>
      </c>
      <c r="F112" s="39">
        <f t="shared" si="6"/>
        <v>0</v>
      </c>
      <c r="G112" s="39">
        <f t="shared" si="7"/>
        <v>0</v>
      </c>
    </row>
    <row r="113" spans="1:7" ht="28.5" customHeight="1">
      <c r="A113" s="146"/>
      <c r="B113" s="43" t="s">
        <v>413</v>
      </c>
      <c r="C113" s="40">
        <f>'МО г.Ртищево'!D86</f>
        <v>225</v>
      </c>
      <c r="D113" s="40">
        <f>'МО г.Ртищево'!E86</f>
        <v>39.4</v>
      </c>
      <c r="E113" s="40">
        <f>'МО г.Ртищево'!F86</f>
        <v>0</v>
      </c>
      <c r="F113" s="39">
        <f t="shared" si="6"/>
        <v>0</v>
      </c>
      <c r="G113" s="39">
        <f t="shared" si="7"/>
        <v>0</v>
      </c>
    </row>
    <row r="114" spans="1:7" ht="28.5" customHeight="1">
      <c r="A114" s="146"/>
      <c r="B114" s="43" t="s">
        <v>436</v>
      </c>
      <c r="C114" s="40">
        <f>'Ш-Голицыно'!D56+Салтыковка!D57+Октябрьский!D60+Макарово!D59+'Кр-звезда'!D58</f>
        <v>250</v>
      </c>
      <c r="D114" s="40">
        <f>'Ш-Голицыно'!E56+Салтыковка!E57+Октябрьский!E60+Макарово!E59+'Кр-звезда'!E58</f>
        <v>151</v>
      </c>
      <c r="E114" s="40">
        <f>'Ш-Голицыно'!F56+Салтыковка!F57+Октябрьский!F60+Макарово!F59+'Кр-звезда'!F58</f>
        <v>29.8</v>
      </c>
      <c r="F114" s="39">
        <f t="shared" si="6"/>
        <v>0.1192</v>
      </c>
      <c r="G114" s="39">
        <f t="shared" si="7"/>
        <v>0.19735099337748344</v>
      </c>
    </row>
    <row r="115" spans="1:7" ht="28.5" customHeight="1">
      <c r="A115" s="146"/>
      <c r="B115" s="43" t="s">
        <v>453</v>
      </c>
      <c r="C115" s="40">
        <f>Макарово!D60</f>
        <v>25</v>
      </c>
      <c r="D115" s="40">
        <f>Макарово!E60</f>
        <v>0</v>
      </c>
      <c r="E115" s="40">
        <f>Макарово!F60</f>
        <v>0</v>
      </c>
      <c r="F115" s="39">
        <f t="shared" si="6"/>
        <v>0</v>
      </c>
      <c r="G115" s="39">
        <v>0</v>
      </c>
    </row>
    <row r="116" spans="1:7" ht="39" customHeight="1">
      <c r="A116" s="146"/>
      <c r="B116" s="43" t="s">
        <v>474</v>
      </c>
      <c r="C116" s="40">
        <f>'Ш-Голицыно'!D57</f>
        <v>20</v>
      </c>
      <c r="D116" s="40">
        <f>'Ш-Голицыно'!E57</f>
        <v>0</v>
      </c>
      <c r="E116" s="40">
        <f>'Ш-Голицыно'!F57</f>
        <v>0</v>
      </c>
      <c r="F116" s="39">
        <f t="shared" si="6"/>
        <v>0</v>
      </c>
      <c r="G116" s="39">
        <v>0</v>
      </c>
    </row>
    <row r="117" spans="1:7" ht="39" customHeight="1">
      <c r="A117" s="146"/>
      <c r="B117" s="43" t="s">
        <v>471</v>
      </c>
      <c r="C117" s="40">
        <f>'Ш-Голицыно'!D58+Урусово!D58</f>
        <v>45</v>
      </c>
      <c r="D117" s="40">
        <f>'Ш-Голицыно'!E58+Урусово!E58</f>
        <v>4.4</v>
      </c>
      <c r="E117" s="40">
        <f>'Ш-Голицыно'!F58+Урусово!F58</f>
        <v>0</v>
      </c>
      <c r="F117" s="39">
        <f t="shared" si="6"/>
        <v>0</v>
      </c>
      <c r="G117" s="39">
        <f t="shared" si="7"/>
        <v>0</v>
      </c>
    </row>
    <row r="118" spans="1:7" ht="25.5" customHeight="1">
      <c r="A118" s="146"/>
      <c r="B118" s="43" t="s">
        <v>438</v>
      </c>
      <c r="C118" s="40">
        <f>'Ш-Голицыно'!D59+Салтыковка!D58+Октябрьский!D61+Макарово!D61+'Кр-звезда'!D59</f>
        <v>104.8</v>
      </c>
      <c r="D118" s="40">
        <f>'Ш-Голицыно'!E59+Салтыковка!E58+Октябрьский!E61+Макарово!E61+'Кр-звезда'!E59</f>
        <v>15.2</v>
      </c>
      <c r="E118" s="40">
        <f>'Ш-Голицыно'!F59+Салтыковка!F58+Октябрьский!F61+Макарово!F61+'Кр-звезда'!F59</f>
        <v>0</v>
      </c>
      <c r="F118" s="39">
        <f t="shared" si="6"/>
        <v>0</v>
      </c>
      <c r="G118" s="39">
        <f t="shared" si="7"/>
        <v>0</v>
      </c>
    </row>
    <row r="119" spans="1:7" ht="24.75" customHeight="1">
      <c r="A119" s="146"/>
      <c r="B119" s="43" t="s">
        <v>415</v>
      </c>
      <c r="C119" s="138">
        <f>'МО г.Ртищево'!D87+Салтыковка!D59</f>
        <v>11300</v>
      </c>
      <c r="D119" s="138">
        <f>'МО г.Ртищево'!E87+Салтыковка!E59</f>
        <v>5810</v>
      </c>
      <c r="E119" s="138">
        <f>'МО г.Ртищево'!F87+Салтыковка!F59</f>
        <v>0</v>
      </c>
      <c r="F119" s="39">
        <f t="shared" si="6"/>
        <v>0</v>
      </c>
      <c r="G119" s="39">
        <f t="shared" si="7"/>
        <v>0</v>
      </c>
    </row>
    <row r="120" spans="1:7" ht="36" customHeight="1">
      <c r="A120" s="146"/>
      <c r="B120" s="43" t="s">
        <v>417</v>
      </c>
      <c r="C120" s="40">
        <f>'Ш-Голицыно'!D60+Урусово!D59+Салтыковка!D60+Октябрьский!D62+Макарово!D62+'Кр-звезда'!D60+'МО г.Ртищево'!D88</f>
        <v>15771.4</v>
      </c>
      <c r="D120" s="40">
        <f>'Ш-Голицыно'!E60+Урусово!E59+Салтыковка!E60+Октябрьский!E62+Макарово!E62+'Кр-звезда'!E60+'МО г.Ртищево'!E88</f>
        <v>6582.8</v>
      </c>
      <c r="E120" s="40">
        <f>'Ш-Голицыно'!F60+Урусово!F59+Салтыковка!F60+Октябрьский!F62+Макарово!F62+'Кр-звезда'!F60+'МО г.Ртищево'!F88</f>
        <v>3456</v>
      </c>
      <c r="F120" s="39">
        <f t="shared" si="6"/>
        <v>0.2191308317587532</v>
      </c>
      <c r="G120" s="39">
        <f t="shared" si="7"/>
        <v>0.5250045573312269</v>
      </c>
    </row>
    <row r="121" spans="1:7" ht="34.5" customHeight="1">
      <c r="A121" s="146"/>
      <c r="B121" s="43" t="s">
        <v>419</v>
      </c>
      <c r="C121" s="40">
        <f>'МО г.Ртищево'!D89</f>
        <v>2500</v>
      </c>
      <c r="D121" s="40">
        <f>'МО г.Ртищево'!E89</f>
        <v>0</v>
      </c>
      <c r="E121" s="40">
        <f>'МО г.Ртищево'!F89</f>
        <v>0</v>
      </c>
      <c r="F121" s="39">
        <f t="shared" si="6"/>
        <v>0</v>
      </c>
      <c r="G121" s="39">
        <v>0</v>
      </c>
    </row>
    <row r="122" spans="1:7" ht="23.25" customHeight="1">
      <c r="A122" s="146"/>
      <c r="B122" s="43" t="s">
        <v>421</v>
      </c>
      <c r="C122" s="40">
        <f>'МО г.Ртищево'!D90</f>
        <v>100</v>
      </c>
      <c r="D122" s="40">
        <f>'МО г.Ртищево'!E90</f>
        <v>17.5</v>
      </c>
      <c r="E122" s="40">
        <f>'МО г.Ртищево'!F90</f>
        <v>0</v>
      </c>
      <c r="F122" s="39">
        <f t="shared" si="6"/>
        <v>0</v>
      </c>
      <c r="G122" s="39">
        <f t="shared" si="7"/>
        <v>0</v>
      </c>
    </row>
    <row r="123" spans="1:7" ht="34.5" customHeight="1">
      <c r="A123" s="146"/>
      <c r="B123" s="43" t="s">
        <v>423</v>
      </c>
      <c r="C123" s="40">
        <f>'Ш-Голицыно'!D61+Урусово!D60+Салтыковка!D61+Октябрьский!D63+Макарово!D63+'Кр-звезда'!D61+'МО г.Ртищево'!D91</f>
        <v>7591.299999999999</v>
      </c>
      <c r="D123" s="40">
        <f>'Ш-Голицыно'!E61+Урусово!E60+Салтыковка!E61+Октябрьский!E63+Макарово!E63+'Кр-звезда'!E61+'МО г.Ртищево'!E91</f>
        <v>2217.2</v>
      </c>
      <c r="E123" s="40">
        <f>'Ш-Голицыно'!F61+Урусово!F60+Салтыковка!F61+Октябрьский!F63+Макарово!F63+'Кр-звезда'!F61+'МО г.Ртищево'!F91</f>
        <v>1528.9</v>
      </c>
      <c r="F123" s="39">
        <f t="shared" si="6"/>
        <v>0.20140160446827293</v>
      </c>
      <c r="G123" s="39">
        <f t="shared" si="7"/>
        <v>0.68956341331409</v>
      </c>
    </row>
    <row r="124" spans="1:7" ht="33.75" customHeight="1">
      <c r="A124" s="146"/>
      <c r="B124" s="43" t="s">
        <v>425</v>
      </c>
      <c r="C124" s="40">
        <f>'МО г.Ртищево'!D92</f>
        <v>1350</v>
      </c>
      <c r="D124" s="40">
        <f>'МО г.Ртищево'!E92</f>
        <v>663</v>
      </c>
      <c r="E124" s="40">
        <f>'МО г.Ртищево'!F92</f>
        <v>361.6</v>
      </c>
      <c r="F124" s="39">
        <f t="shared" si="6"/>
        <v>0.26785185185185184</v>
      </c>
      <c r="G124" s="39">
        <f t="shared" si="7"/>
        <v>0.5453996983408749</v>
      </c>
    </row>
    <row r="125" spans="1:7" ht="22.5" customHeight="1">
      <c r="A125" s="146"/>
      <c r="B125" s="43" t="s">
        <v>427</v>
      </c>
      <c r="C125" s="40">
        <f>'МО г.Ртищево'!D93</f>
        <v>15</v>
      </c>
      <c r="D125" s="40">
        <f>'МО г.Ртищево'!E93</f>
        <v>2.6</v>
      </c>
      <c r="E125" s="40">
        <f>'МО г.Ртищево'!F93</f>
        <v>0</v>
      </c>
      <c r="F125" s="39">
        <f t="shared" si="6"/>
        <v>0</v>
      </c>
      <c r="G125" s="39">
        <f t="shared" si="7"/>
        <v>0</v>
      </c>
    </row>
    <row r="126" spans="1:7" ht="24" customHeight="1">
      <c r="A126" s="146"/>
      <c r="B126" s="43" t="s">
        <v>429</v>
      </c>
      <c r="C126" s="40">
        <f>'МО г.Ртищево'!D94</f>
        <v>100</v>
      </c>
      <c r="D126" s="40">
        <f>'МО г.Ртищево'!E94</f>
        <v>0</v>
      </c>
      <c r="E126" s="40">
        <f>'МО г.Ртищево'!F94</f>
        <v>0</v>
      </c>
      <c r="F126" s="39">
        <f t="shared" si="6"/>
        <v>0</v>
      </c>
      <c r="G126" s="39">
        <v>0</v>
      </c>
    </row>
    <row r="127" spans="1:7" ht="37.5" customHeight="1">
      <c r="A127" s="146"/>
      <c r="B127" s="43" t="s">
        <v>439</v>
      </c>
      <c r="C127" s="40">
        <f>'Ш-Голицыно'!D62+Урусово!D61+Салтыковка!D62+Октябрьский!D64+Макарово!D64+'Кр-звезда'!D62</f>
        <v>255</v>
      </c>
      <c r="D127" s="40">
        <f>'Ш-Голицыно'!E62+Урусово!E61+Салтыковка!E62+Октябрьский!E64+Макарово!E64+'Кр-звезда'!E62</f>
        <v>0</v>
      </c>
      <c r="E127" s="40">
        <f>'Ш-Голицыно'!F62+Урусово!F61+Салтыковка!F62+Октябрьский!F64+Макарово!F64+'Кр-звезда'!F62</f>
        <v>0</v>
      </c>
      <c r="F127" s="39">
        <f t="shared" si="6"/>
        <v>0</v>
      </c>
      <c r="G127" s="39">
        <v>0</v>
      </c>
    </row>
    <row r="128" spans="1:7" ht="23.25" customHeight="1">
      <c r="A128" s="146"/>
      <c r="B128" s="43" t="s">
        <v>519</v>
      </c>
      <c r="C128" s="40">
        <f>'Ш-Голицыно'!D63</f>
        <v>10</v>
      </c>
      <c r="D128" s="40">
        <f>'Ш-Голицыно'!E63</f>
        <v>10</v>
      </c>
      <c r="E128" s="40">
        <f>'Ш-Голицыно'!F63</f>
        <v>0</v>
      </c>
      <c r="F128" s="39">
        <f t="shared" si="6"/>
        <v>0</v>
      </c>
      <c r="G128" s="39">
        <f t="shared" si="7"/>
        <v>0</v>
      </c>
    </row>
    <row r="129" spans="1:7" ht="24" customHeight="1">
      <c r="A129" s="146"/>
      <c r="B129" s="43" t="s">
        <v>441</v>
      </c>
      <c r="C129" s="40">
        <f>'Ш-Голицыно'!D64</f>
        <v>50</v>
      </c>
      <c r="D129" s="40">
        <f>'Ш-Голицыно'!E64</f>
        <v>50</v>
      </c>
      <c r="E129" s="40">
        <f>'Ш-Голицыно'!F64</f>
        <v>0</v>
      </c>
      <c r="F129" s="39">
        <f t="shared" si="6"/>
        <v>0</v>
      </c>
      <c r="G129" s="39">
        <f t="shared" si="7"/>
        <v>0</v>
      </c>
    </row>
    <row r="130" spans="1:7" ht="37.5" customHeight="1">
      <c r="A130" s="146"/>
      <c r="B130" s="43" t="s">
        <v>431</v>
      </c>
      <c r="C130" s="40">
        <f>'Ш-Голицыно'!D65</f>
        <v>10</v>
      </c>
      <c r="D130" s="40">
        <f>'Ш-Голицыно'!E65</f>
        <v>10</v>
      </c>
      <c r="E130" s="40">
        <f>'Ш-Голицыно'!F65</f>
        <v>0</v>
      </c>
      <c r="F130" s="39">
        <f t="shared" si="6"/>
        <v>0</v>
      </c>
      <c r="G130" s="39">
        <f t="shared" si="7"/>
        <v>0</v>
      </c>
    </row>
    <row r="131" spans="1:7" ht="27" customHeight="1">
      <c r="A131" s="146"/>
      <c r="B131" s="43" t="s">
        <v>441</v>
      </c>
      <c r="C131" s="40">
        <f>Урусово!D62+Салтыковка!D63+Октябрьский!D65+Макарово!D65+'Кр-звезда'!D63</f>
        <v>186.9</v>
      </c>
      <c r="D131" s="40">
        <f>Урусово!E62+Салтыковка!E63+Октябрьский!E65+Макарово!E65+'Кр-звезда'!E63</f>
        <v>64.5</v>
      </c>
      <c r="E131" s="40">
        <f>Урусово!F62+Салтыковка!F63+Октябрьский!F65+Макарово!F65+'Кр-звезда'!F63</f>
        <v>41.8</v>
      </c>
      <c r="F131" s="39">
        <f t="shared" si="6"/>
        <v>0.22364901016586408</v>
      </c>
      <c r="G131" s="39">
        <f t="shared" si="7"/>
        <v>0.6480620155038759</v>
      </c>
    </row>
    <row r="132" spans="1:7" ht="34.5" customHeight="1">
      <c r="A132" s="146"/>
      <c r="B132" s="43" t="s">
        <v>431</v>
      </c>
      <c r="C132" s="40">
        <f>'МО г.Ртищево'!D95</f>
        <v>500</v>
      </c>
      <c r="D132" s="40">
        <f>'МО г.Ртищево'!E95</f>
        <v>87.5</v>
      </c>
      <c r="E132" s="40">
        <f>'МО г.Ртищево'!F95</f>
        <v>0</v>
      </c>
      <c r="F132" s="39">
        <f t="shared" si="6"/>
        <v>0</v>
      </c>
      <c r="G132" s="39">
        <f t="shared" si="7"/>
        <v>0</v>
      </c>
    </row>
    <row r="133" spans="1:7" ht="39.75" customHeight="1">
      <c r="A133" s="146"/>
      <c r="B133" s="43" t="s">
        <v>444</v>
      </c>
      <c r="C133" s="40">
        <f>'Кр-звезда'!D64+Макарово!D66+Салтыковка!D64+Урусово!D63+'Ш-Голицыно'!D66</f>
        <v>52</v>
      </c>
      <c r="D133" s="40">
        <f>'Кр-звезда'!E64+Макарово!E66+Салтыковка!E64+Урусово!E63+'Ш-Голицыно'!E66</f>
        <v>9.2</v>
      </c>
      <c r="E133" s="40">
        <f>'Кр-звезда'!F64+Макарово!F66+Салтыковка!F64+Урусово!F63+'Ш-Голицыно'!F66</f>
        <v>0</v>
      </c>
      <c r="F133" s="39">
        <f t="shared" si="6"/>
        <v>0</v>
      </c>
      <c r="G133" s="39">
        <f t="shared" si="7"/>
        <v>0</v>
      </c>
    </row>
    <row r="134" spans="1:7" ht="52.5" customHeight="1">
      <c r="A134" s="146"/>
      <c r="B134" s="43" t="s">
        <v>446</v>
      </c>
      <c r="C134" s="40">
        <f>Урусово!D64+Октябрьский!D66+'Кр-звезда'!D65</f>
        <v>65</v>
      </c>
      <c r="D134" s="40">
        <f>Урусово!E64+Октябрьский!E66+'Кр-звезда'!E65</f>
        <v>0</v>
      </c>
      <c r="E134" s="40">
        <f>Урусово!F64+Октябрьский!F66+'Кр-звезда'!F65</f>
        <v>0</v>
      </c>
      <c r="F134" s="39">
        <f t="shared" si="6"/>
        <v>0</v>
      </c>
      <c r="G134" s="39">
        <v>0</v>
      </c>
    </row>
    <row r="135" spans="1:7" ht="26.25" customHeight="1">
      <c r="A135" s="146"/>
      <c r="B135" s="43" t="s">
        <v>448</v>
      </c>
      <c r="C135" s="40">
        <f>'Кр-звезда'!D66</f>
        <v>300</v>
      </c>
      <c r="D135" s="40">
        <f>'Кр-звезда'!E66</f>
        <v>0</v>
      </c>
      <c r="E135" s="40">
        <f>'Кр-звезда'!F66</f>
        <v>0</v>
      </c>
      <c r="F135" s="39">
        <f t="shared" si="6"/>
        <v>0</v>
      </c>
      <c r="G135" s="39">
        <v>0</v>
      </c>
    </row>
    <row r="136" spans="1:7" ht="33.75" customHeight="1">
      <c r="A136" s="146"/>
      <c r="B136" s="43" t="s">
        <v>467</v>
      </c>
      <c r="C136" s="40">
        <f>'Ш-Голицыно'!D67+Салтыковка!D65</f>
        <v>885.6</v>
      </c>
      <c r="D136" s="40">
        <f>'Ш-Голицыно'!E67+Салтыковка!E65</f>
        <v>0</v>
      </c>
      <c r="E136" s="40">
        <f>'Ш-Голицыно'!F67+Салтыковка!F65</f>
        <v>0</v>
      </c>
      <c r="F136" s="39">
        <f t="shared" si="6"/>
        <v>0</v>
      </c>
      <c r="G136" s="39">
        <v>0</v>
      </c>
    </row>
    <row r="137" spans="1:7" ht="34.5" customHeight="1">
      <c r="A137" s="146"/>
      <c r="B137" s="43" t="s">
        <v>459</v>
      </c>
      <c r="C137" s="40">
        <f>Октябрьский!D67</f>
        <v>336.4</v>
      </c>
      <c r="D137" s="40">
        <f>Октябрьский!E67</f>
        <v>0</v>
      </c>
      <c r="E137" s="40">
        <f>Октябрьский!F67</f>
        <v>0</v>
      </c>
      <c r="F137" s="39">
        <f t="shared" si="6"/>
        <v>0</v>
      </c>
      <c r="G137" s="39">
        <v>0</v>
      </c>
    </row>
    <row r="138" spans="1:7" ht="26.25" customHeight="1">
      <c r="A138" s="146"/>
      <c r="B138" s="43" t="s">
        <v>450</v>
      </c>
      <c r="C138" s="40">
        <f>'Кр-звезда'!D67</f>
        <v>50</v>
      </c>
      <c r="D138" s="40">
        <f>'Кр-звезда'!E67</f>
        <v>0</v>
      </c>
      <c r="E138" s="40">
        <f>'Кр-звезда'!F67</f>
        <v>0</v>
      </c>
      <c r="F138" s="39">
        <f t="shared" si="6"/>
        <v>0</v>
      </c>
      <c r="G138" s="39">
        <v>0</v>
      </c>
    </row>
    <row r="139" spans="1:7" ht="32.25" customHeight="1">
      <c r="A139" s="146"/>
      <c r="B139" s="127" t="s">
        <v>468</v>
      </c>
      <c r="C139" s="40">
        <f>'Ш-Голицыно'!D68+Урусово!D65+Салтыковка!D66</f>
        <v>250</v>
      </c>
      <c r="D139" s="40">
        <f>'Ш-Голицыно'!E68+Урусово!E65+Салтыковка!E66</f>
        <v>0</v>
      </c>
      <c r="E139" s="40">
        <f>'Ш-Голицыно'!F68+Урусово!F65+Салтыковка!F66</f>
        <v>0</v>
      </c>
      <c r="F139" s="39">
        <f t="shared" si="6"/>
        <v>0</v>
      </c>
      <c r="G139" s="39">
        <v>0</v>
      </c>
    </row>
    <row r="140" spans="1:7" ht="27.75" customHeight="1">
      <c r="A140" s="146"/>
      <c r="B140" s="127" t="s">
        <v>462</v>
      </c>
      <c r="C140" s="40">
        <f>Октябрьский!D68</f>
        <v>5</v>
      </c>
      <c r="D140" s="40">
        <f>Октябрьский!E68</f>
        <v>0</v>
      </c>
      <c r="E140" s="40">
        <f>Октябрьский!F68</f>
        <v>0</v>
      </c>
      <c r="F140" s="39">
        <f t="shared" si="6"/>
        <v>0</v>
      </c>
      <c r="G140" s="39">
        <v>0</v>
      </c>
    </row>
    <row r="141" spans="1:7" ht="39" customHeight="1">
      <c r="A141" s="146"/>
      <c r="B141" s="127" t="s">
        <v>454</v>
      </c>
      <c r="C141" s="40">
        <f>Макарово!D67+Салтыковка!D67</f>
        <v>50</v>
      </c>
      <c r="D141" s="40">
        <f>Макарово!E67+Салтыковка!E67</f>
        <v>7.5</v>
      </c>
      <c r="E141" s="40">
        <f>Макарово!F67+Салтыковка!F67</f>
        <v>0</v>
      </c>
      <c r="F141" s="39">
        <f t="shared" si="6"/>
        <v>0</v>
      </c>
      <c r="G141" s="39">
        <f t="shared" si="7"/>
        <v>0</v>
      </c>
    </row>
    <row r="142" spans="1:7" ht="38.25" customHeight="1">
      <c r="A142" s="146"/>
      <c r="B142" s="127" t="s">
        <v>460</v>
      </c>
      <c r="C142" s="40">
        <f>Октябрьский!D69+Салтыковка!D68</f>
        <v>47</v>
      </c>
      <c r="D142" s="40">
        <f>Октябрьский!E69+Салтыковка!E68</f>
        <v>0</v>
      </c>
      <c r="E142" s="40">
        <f>Октябрьский!F69+Салтыковка!F68</f>
        <v>0</v>
      </c>
      <c r="F142" s="39">
        <f t="shared" si="6"/>
        <v>0</v>
      </c>
      <c r="G142" s="39">
        <v>0</v>
      </c>
    </row>
    <row r="143" spans="1:7" ht="30.75" customHeight="1">
      <c r="A143" s="146"/>
      <c r="B143" s="127" t="s">
        <v>472</v>
      </c>
      <c r="C143" s="40">
        <f>Урусово!D66</f>
        <v>10.6</v>
      </c>
      <c r="D143" s="40">
        <f>Урусово!E66</f>
        <v>0</v>
      </c>
      <c r="E143" s="40">
        <f>Урусово!F66</f>
        <v>0</v>
      </c>
      <c r="F143" s="39">
        <f t="shared" si="6"/>
        <v>0</v>
      </c>
      <c r="G143" s="39">
        <v>0</v>
      </c>
    </row>
    <row r="144" spans="1:7" ht="29.25" customHeight="1">
      <c r="A144" s="146"/>
      <c r="B144" s="127" t="s">
        <v>461</v>
      </c>
      <c r="C144" s="40">
        <f>Октябрьский!D70</f>
        <v>150</v>
      </c>
      <c r="D144" s="40">
        <f>Октябрьский!E70</f>
        <v>26.3</v>
      </c>
      <c r="E144" s="40">
        <f>Октябрьский!F70</f>
        <v>0</v>
      </c>
      <c r="F144" s="39">
        <f t="shared" si="6"/>
        <v>0</v>
      </c>
      <c r="G144" s="39">
        <f t="shared" si="7"/>
        <v>0</v>
      </c>
    </row>
    <row r="145" spans="1:7" ht="49.5" customHeight="1">
      <c r="A145" s="146"/>
      <c r="B145" s="96" t="s">
        <v>520</v>
      </c>
      <c r="C145" s="40">
        <f>C146+C147+C148</f>
        <v>624</v>
      </c>
      <c r="D145" s="40">
        <f>D146+D147+D148</f>
        <v>0</v>
      </c>
      <c r="E145" s="40">
        <f>E146+E147+E148</f>
        <v>0</v>
      </c>
      <c r="F145" s="39">
        <f t="shared" si="6"/>
        <v>0</v>
      </c>
      <c r="G145" s="39">
        <v>0</v>
      </c>
    </row>
    <row r="146" spans="1:7" ht="95.25" customHeight="1">
      <c r="A146" s="146"/>
      <c r="B146" s="43" t="s">
        <v>494</v>
      </c>
      <c r="C146" s="40">
        <f>'Кр-звезда'!D69+Макарово!D69+Октябрьский!D72+Салтыковка!D70+Урусово!D68+'Ш-Голицыно'!D70</f>
        <v>330</v>
      </c>
      <c r="D146" s="40">
        <f>'Кр-звезда'!E69+Макарово!E69+Октябрьский!E72+Салтыковка!E70+Урусово!E68+'Ш-Голицыно'!E70</f>
        <v>0</v>
      </c>
      <c r="E146" s="40">
        <f>'Кр-звезда'!F69+Макарово!F69+Октябрьский!F72+Салтыковка!F70+Урусово!F68+'Ш-Голицыно'!F70</f>
        <v>0</v>
      </c>
      <c r="F146" s="39">
        <f t="shared" si="6"/>
        <v>0</v>
      </c>
      <c r="G146" s="39">
        <v>0</v>
      </c>
    </row>
    <row r="147" spans="1:7" ht="81" customHeight="1">
      <c r="A147" s="146"/>
      <c r="B147" s="43" t="s">
        <v>495</v>
      </c>
      <c r="C147" s="40">
        <f>'Кр-звезда'!D70+Макарово!D70+Октябрьский!D73+Салтыковка!D71+Урусово!D69+'Ш-Голицыно'!D71</f>
        <v>99</v>
      </c>
      <c r="D147" s="40">
        <f>'Кр-звезда'!E70+Макарово!E70+Октябрьский!E73+Салтыковка!E71+Урусово!E69+'Ш-Голицыно'!E71</f>
        <v>0</v>
      </c>
      <c r="E147" s="40">
        <f>'Кр-звезда'!F70+Макарово!F70+Октябрьский!F73+Салтыковка!F71+Урусово!F69+'Ш-Голицыно'!F71</f>
        <v>0</v>
      </c>
      <c r="F147" s="39">
        <f t="shared" si="6"/>
        <v>0</v>
      </c>
      <c r="G147" s="39">
        <v>0</v>
      </c>
    </row>
    <row r="148" spans="1:7" ht="81.75" customHeight="1">
      <c r="A148" s="146"/>
      <c r="B148" s="43" t="s">
        <v>502</v>
      </c>
      <c r="C148" s="40">
        <f>Макарово!D71+Октябрьский!D74+Салтыковка!D72</f>
        <v>195</v>
      </c>
      <c r="D148" s="40">
        <f>Макарово!E71+Октябрьский!E74+Салтыковка!E72</f>
        <v>0</v>
      </c>
      <c r="E148" s="40">
        <f>Макарово!F71+Октябрьский!F74+Салтыковка!F72</f>
        <v>0</v>
      </c>
      <c r="F148" s="39">
        <f t="shared" si="6"/>
        <v>0</v>
      </c>
      <c r="G148" s="39">
        <v>0</v>
      </c>
    </row>
    <row r="149" spans="1:7" ht="35.25" customHeight="1">
      <c r="A149" s="41" t="s">
        <v>37</v>
      </c>
      <c r="B149" s="147" t="s">
        <v>38</v>
      </c>
      <c r="C149" s="38">
        <f>C150+C151+C153+C154+C152</f>
        <v>510300.2</v>
      </c>
      <c r="D149" s="38">
        <f>D150+D151+D153+D154+D152</f>
        <v>132290.8</v>
      </c>
      <c r="E149" s="38">
        <f>E150+E151+E153+E154+E152</f>
        <v>69814.59999999999</v>
      </c>
      <c r="F149" s="39">
        <f t="shared" si="6"/>
        <v>0.13681084193186674</v>
      </c>
      <c r="G149" s="39">
        <f t="shared" si="7"/>
        <v>0.5277358667420561</v>
      </c>
    </row>
    <row r="150" spans="1:7" ht="24.75" customHeight="1">
      <c r="A150" s="146" t="s">
        <v>39</v>
      </c>
      <c r="B150" s="142" t="s">
        <v>128</v>
      </c>
      <c r="C150" s="40">
        <f>МР!D92</f>
        <v>164392.2</v>
      </c>
      <c r="D150" s="40">
        <f>МР!E92</f>
        <v>37847.1</v>
      </c>
      <c r="E150" s="40">
        <f>МР!F92</f>
        <v>21991.6</v>
      </c>
      <c r="F150" s="39">
        <f t="shared" si="6"/>
        <v>0.1337752034463922</v>
      </c>
      <c r="G150" s="39">
        <f t="shared" si="7"/>
        <v>0.5810643351802384</v>
      </c>
    </row>
    <row r="151" spans="1:7" ht="24.75" customHeight="1">
      <c r="A151" s="146" t="s">
        <v>40</v>
      </c>
      <c r="B151" s="142" t="s">
        <v>129</v>
      </c>
      <c r="C151" s="40">
        <f>МР!D93</f>
        <v>288031.2</v>
      </c>
      <c r="D151" s="40">
        <f>МР!E93</f>
        <v>80582</v>
      </c>
      <c r="E151" s="40">
        <f>МР!F93</f>
        <v>39766.6</v>
      </c>
      <c r="F151" s="39">
        <f t="shared" si="6"/>
        <v>0.13806351534139355</v>
      </c>
      <c r="G151" s="39">
        <f t="shared" si="7"/>
        <v>0.49349234320319674</v>
      </c>
    </row>
    <row r="152" spans="1:7" ht="24.75" customHeight="1">
      <c r="A152" s="146" t="s">
        <v>235</v>
      </c>
      <c r="B152" s="142" t="s">
        <v>236</v>
      </c>
      <c r="C152" s="40">
        <f>МР!D94+'МО г.Ртищево'!D105</f>
        <v>28382</v>
      </c>
      <c r="D152" s="40">
        <f>МР!E94+'МО г.Ртищево'!E105</f>
        <v>7554</v>
      </c>
      <c r="E152" s="40">
        <f>МР!F94+'МО г.Ртищево'!F105</f>
        <v>4443.3</v>
      </c>
      <c r="F152" s="39">
        <f t="shared" si="6"/>
        <v>0.1565534493693186</v>
      </c>
      <c r="G152" s="39">
        <f t="shared" si="7"/>
        <v>0.5882049245432883</v>
      </c>
    </row>
    <row r="153" spans="1:7" ht="24.75" customHeight="1">
      <c r="A153" s="146" t="s">
        <v>41</v>
      </c>
      <c r="B153" s="142" t="s">
        <v>42</v>
      </c>
      <c r="C153" s="40">
        <f>МР!D95+'Кр-звезда'!D76+Макарово!D77+Октябрьский!D80+Салтыковка!D78+Урусово!D75+'Ш-Голицыно'!D77</f>
        <v>4630.1</v>
      </c>
      <c r="D153" s="40">
        <f>МР!E95+'Кр-звезда'!E76+Макарово!E77+Октябрьский!E80+Салтыковка!E78+Урусово!E75+'Ш-Голицыно'!E77</f>
        <v>171.9</v>
      </c>
      <c r="E153" s="40">
        <f>МР!F95+'Кр-звезда'!F76+Макарово!F77+Октябрьский!F80+Салтыковка!F78+Урусово!F75+'Ш-Голицыно'!F77</f>
        <v>135.6</v>
      </c>
      <c r="F153" s="39">
        <f t="shared" si="6"/>
        <v>0.029286624478952934</v>
      </c>
      <c r="G153" s="39">
        <f t="shared" si="7"/>
        <v>0.7888307155322861</v>
      </c>
    </row>
    <row r="154" spans="1:7" ht="24.75" customHeight="1">
      <c r="A154" s="146" t="s">
        <v>43</v>
      </c>
      <c r="B154" s="142" t="s">
        <v>238</v>
      </c>
      <c r="C154" s="40">
        <f>МР!D96</f>
        <v>24864.7</v>
      </c>
      <c r="D154" s="40">
        <f>МР!E96</f>
        <v>6135.8</v>
      </c>
      <c r="E154" s="40">
        <f>МР!F96</f>
        <v>3477.5</v>
      </c>
      <c r="F154" s="39">
        <f t="shared" si="6"/>
        <v>0.13985690557296085</v>
      </c>
      <c r="G154" s="39">
        <f t="shared" si="7"/>
        <v>0.566755761269924</v>
      </c>
    </row>
    <row r="155" spans="1:7" ht="24.75" customHeight="1">
      <c r="A155" s="41" t="s">
        <v>44</v>
      </c>
      <c r="B155" s="147" t="s">
        <v>132</v>
      </c>
      <c r="C155" s="38">
        <f>C156+C157</f>
        <v>90445.70000000001</v>
      </c>
      <c r="D155" s="38">
        <f>D156+D157</f>
        <v>26975.300000000003</v>
      </c>
      <c r="E155" s="38">
        <f>E156+E157</f>
        <v>15624.5</v>
      </c>
      <c r="F155" s="39">
        <f t="shared" si="6"/>
        <v>0.17275005887510406</v>
      </c>
      <c r="G155" s="39">
        <f t="shared" si="7"/>
        <v>0.5792150597027651</v>
      </c>
    </row>
    <row r="156" spans="1:7" ht="24.75" customHeight="1">
      <c r="A156" s="146" t="s">
        <v>45</v>
      </c>
      <c r="B156" s="142" t="s">
        <v>46</v>
      </c>
      <c r="C156" s="40">
        <f>МР!D98</f>
        <v>70217.1</v>
      </c>
      <c r="D156" s="40">
        <f>МР!E98</f>
        <v>19487.4</v>
      </c>
      <c r="E156" s="40">
        <f>МР!F98</f>
        <v>11737.2</v>
      </c>
      <c r="F156" s="39">
        <f t="shared" si="6"/>
        <v>0.16715586374259261</v>
      </c>
      <c r="G156" s="39">
        <f t="shared" si="7"/>
        <v>0.6022968687459589</v>
      </c>
    </row>
    <row r="157" spans="1:7" ht="24.75" customHeight="1">
      <c r="A157" s="146" t="s">
        <v>47</v>
      </c>
      <c r="B157" s="142" t="s">
        <v>259</v>
      </c>
      <c r="C157" s="40">
        <f>МР!D99</f>
        <v>20228.6</v>
      </c>
      <c r="D157" s="40">
        <f>МР!E99</f>
        <v>7487.9</v>
      </c>
      <c r="E157" s="40">
        <f>МР!F99</f>
        <v>3887.3</v>
      </c>
      <c r="F157" s="39">
        <f t="shared" si="6"/>
        <v>0.19216851388627984</v>
      </c>
      <c r="G157" s="39">
        <f t="shared" si="7"/>
        <v>0.5191442193405361</v>
      </c>
    </row>
    <row r="158" spans="1:7" ht="24.75" customHeight="1">
      <c r="A158" s="41" t="s">
        <v>48</v>
      </c>
      <c r="B158" s="147" t="s">
        <v>49</v>
      </c>
      <c r="C158" s="38">
        <f>C159+C160+C162+C163+C161</f>
        <v>23910.399999999998</v>
      </c>
      <c r="D158" s="38">
        <f>D159+D160+D162+D163+D161</f>
        <v>6941.8</v>
      </c>
      <c r="E158" s="38">
        <f>E159+E160+E162+E163+E161</f>
        <v>6041.5</v>
      </c>
      <c r="F158" s="39">
        <f t="shared" si="6"/>
        <v>0.25267247724839403</v>
      </c>
      <c r="G158" s="39">
        <f t="shared" si="7"/>
        <v>0.8703074130628943</v>
      </c>
    </row>
    <row r="159" spans="1:7" ht="36.75" customHeight="1">
      <c r="A159" s="146" t="s">
        <v>50</v>
      </c>
      <c r="B159" s="59" t="s">
        <v>169</v>
      </c>
      <c r="C159" s="40">
        <f>МР!D101+'МО г.Ртищево'!D107+'Кр-звезда'!D78+Макарово!D76+Октябрьский!D82+Салтыковка!D80+Урусово!D77+'Ш-Голицыно'!D79</f>
        <v>2306.1</v>
      </c>
      <c r="D159" s="40">
        <f>МР!E101+'МО г.Ртищево'!E107+'Кр-звезда'!E78+Макарово!E76+Октябрьский!E82+Салтыковка!E80+Урусово!E77+'Ш-Голицыно'!E79</f>
        <v>575.2</v>
      </c>
      <c r="E159" s="40">
        <f>МР!F101+'МО г.Ртищево'!F107+'Кр-звезда'!F78+Макарово!F76+Октябрьский!F82+Салтыковка!F80+Урусово!F77+'Ш-Голицыно'!F79</f>
        <v>359.1</v>
      </c>
      <c r="F159" s="39">
        <f t="shared" si="6"/>
        <v>0.1557174450370756</v>
      </c>
      <c r="G159" s="39">
        <f t="shared" si="7"/>
        <v>0.6243045897079277</v>
      </c>
    </row>
    <row r="160" spans="1:7" ht="36.75" customHeight="1">
      <c r="A160" s="146"/>
      <c r="B160" s="59" t="s">
        <v>224</v>
      </c>
      <c r="C160" s="40">
        <f>МР!D102</f>
        <v>15066.3</v>
      </c>
      <c r="D160" s="40">
        <f>МР!E102</f>
        <v>4520.3</v>
      </c>
      <c r="E160" s="40">
        <f>МР!F102</f>
        <v>4368</v>
      </c>
      <c r="F160" s="39">
        <f t="shared" si="6"/>
        <v>0.2899185599649549</v>
      </c>
      <c r="G160" s="39">
        <f t="shared" si="7"/>
        <v>0.966307545959339</v>
      </c>
    </row>
    <row r="161" spans="1:7" ht="70.5" customHeight="1">
      <c r="A161" s="146" t="s">
        <v>51</v>
      </c>
      <c r="B161" s="142" t="s">
        <v>149</v>
      </c>
      <c r="C161" s="40">
        <f>'МО г.Ртищево'!D108</f>
        <v>51.3</v>
      </c>
      <c r="D161" s="40">
        <f>'МО г.Ртищево'!E108</f>
        <v>12.8</v>
      </c>
      <c r="E161" s="40">
        <f>'МО г.Ртищево'!F108</f>
        <v>8.5</v>
      </c>
      <c r="F161" s="39">
        <f t="shared" si="6"/>
        <v>0.16569200779727097</v>
      </c>
      <c r="G161" s="39">
        <f t="shared" si="7"/>
        <v>0.6640625</v>
      </c>
    </row>
    <row r="162" spans="1:7" ht="50.25" customHeight="1">
      <c r="A162" s="146" t="s">
        <v>52</v>
      </c>
      <c r="B162" s="142" t="s">
        <v>218</v>
      </c>
      <c r="C162" s="40">
        <f>МР!D110</f>
        <v>6471.7</v>
      </c>
      <c r="D162" s="40">
        <f>МР!E110</f>
        <v>1833.5</v>
      </c>
      <c r="E162" s="40">
        <f>МР!F110</f>
        <v>1305.9</v>
      </c>
      <c r="F162" s="39">
        <f t="shared" si="6"/>
        <v>0.20178623854628616</v>
      </c>
      <c r="G162" s="39">
        <f t="shared" si="7"/>
        <v>0.712244341423507</v>
      </c>
    </row>
    <row r="163" spans="1:7" ht="36.75" customHeight="1">
      <c r="A163" s="146"/>
      <c r="B163" s="142" t="s">
        <v>312</v>
      </c>
      <c r="C163" s="40">
        <f>МР!D103</f>
        <v>15</v>
      </c>
      <c r="D163" s="40">
        <f>МР!E103</f>
        <v>0</v>
      </c>
      <c r="E163" s="40">
        <f>МР!F103</f>
        <v>0</v>
      </c>
      <c r="F163" s="39">
        <f t="shared" si="6"/>
        <v>0</v>
      </c>
      <c r="G163" s="39">
        <v>0</v>
      </c>
    </row>
    <row r="164" spans="1:7" ht="52.5" customHeight="1">
      <c r="A164" s="41" t="s">
        <v>53</v>
      </c>
      <c r="B164" s="145" t="s">
        <v>112</v>
      </c>
      <c r="C164" s="38">
        <f>C165+C166</f>
        <v>34099.9</v>
      </c>
      <c r="D164" s="38">
        <f>D165+D166</f>
        <v>10624.2</v>
      </c>
      <c r="E164" s="38">
        <f>E165+E166</f>
        <v>6282.2</v>
      </c>
      <c r="F164" s="39">
        <f t="shared" si="6"/>
        <v>0.18422927926474855</v>
      </c>
      <c r="G164" s="39">
        <f t="shared" si="7"/>
        <v>0.5913104045481071</v>
      </c>
    </row>
    <row r="165" spans="1:7" ht="34.5" customHeight="1">
      <c r="A165" s="146" t="s">
        <v>54</v>
      </c>
      <c r="B165" s="142" t="s">
        <v>113</v>
      </c>
      <c r="C165" s="40">
        <f>'МО г.Ртищево'!D110</f>
        <v>33349.9</v>
      </c>
      <c r="D165" s="40">
        <f>'МО г.Ртищево'!E110</f>
        <v>10437.1</v>
      </c>
      <c r="E165" s="40">
        <f>'МО г.Ртищево'!F110</f>
        <v>6179.5</v>
      </c>
      <c r="F165" s="39">
        <f t="shared" si="6"/>
        <v>0.18529290942401624</v>
      </c>
      <c r="G165" s="39">
        <f t="shared" si="7"/>
        <v>0.5920705943221776</v>
      </c>
    </row>
    <row r="166" spans="1:7" ht="34.5" customHeight="1">
      <c r="A166" s="144" t="s">
        <v>114</v>
      </c>
      <c r="B166" s="142" t="s">
        <v>115</v>
      </c>
      <c r="C166" s="40">
        <f>МР!D112</f>
        <v>750</v>
      </c>
      <c r="D166" s="40">
        <f>МР!E112</f>
        <v>187.1</v>
      </c>
      <c r="E166" s="40">
        <f>МР!F112</f>
        <v>102.7</v>
      </c>
      <c r="F166" s="39">
        <f t="shared" si="6"/>
        <v>0.13693333333333332</v>
      </c>
      <c r="G166" s="39">
        <f t="shared" si="7"/>
        <v>0.5489043292357029</v>
      </c>
    </row>
    <row r="167" spans="1:7" ht="34.5" customHeight="1">
      <c r="A167" s="41" t="s">
        <v>116</v>
      </c>
      <c r="B167" s="145" t="s">
        <v>117</v>
      </c>
      <c r="C167" s="38">
        <f>C168</f>
        <v>760</v>
      </c>
      <c r="D167" s="38">
        <f>D168</f>
        <v>351.3</v>
      </c>
      <c r="E167" s="38">
        <f>E168</f>
        <v>342.09999999999997</v>
      </c>
      <c r="F167" s="39">
        <f t="shared" si="6"/>
        <v>0.4501315789473684</v>
      </c>
      <c r="G167" s="39">
        <f t="shared" si="7"/>
        <v>0.973811557073726</v>
      </c>
    </row>
    <row r="168" spans="1:7" ht="34.5" customHeight="1">
      <c r="A168" s="144" t="s">
        <v>118</v>
      </c>
      <c r="B168" s="142" t="s">
        <v>119</v>
      </c>
      <c r="C168" s="40">
        <f>МР!D114+'МО г.Ртищево'!D112</f>
        <v>760</v>
      </c>
      <c r="D168" s="40">
        <f>МР!E114+'МО г.Ртищево'!E112</f>
        <v>351.3</v>
      </c>
      <c r="E168" s="40">
        <f>МР!F114+'МО г.Ртищево'!F112</f>
        <v>342.09999999999997</v>
      </c>
      <c r="F168" s="39">
        <f t="shared" si="6"/>
        <v>0.4501315789473684</v>
      </c>
      <c r="G168" s="39">
        <f t="shared" si="7"/>
        <v>0.973811557073726</v>
      </c>
    </row>
    <row r="169" spans="1:7" ht="34.5" customHeight="1">
      <c r="A169" s="41" t="s">
        <v>120</v>
      </c>
      <c r="B169" s="145" t="s">
        <v>121</v>
      </c>
      <c r="C169" s="38">
        <f>C170</f>
        <v>5</v>
      </c>
      <c r="D169" s="38">
        <f>D170</f>
        <v>0</v>
      </c>
      <c r="E169" s="38">
        <f>E170</f>
        <v>0</v>
      </c>
      <c r="F169" s="39">
        <f t="shared" si="6"/>
        <v>0</v>
      </c>
      <c r="G169" s="39">
        <v>0</v>
      </c>
    </row>
    <row r="170" spans="1:7" ht="34.5" customHeight="1">
      <c r="A170" s="146" t="s">
        <v>122</v>
      </c>
      <c r="B170" s="145" t="s">
        <v>152</v>
      </c>
      <c r="C170" s="40">
        <f>МР!D116</f>
        <v>5</v>
      </c>
      <c r="D170" s="40">
        <f>МР!E116</f>
        <v>0</v>
      </c>
      <c r="E170" s="40">
        <f>МР!F116</f>
        <v>0</v>
      </c>
      <c r="F170" s="39">
        <f>E170/C170</f>
        <v>0</v>
      </c>
      <c r="G170" s="39">
        <v>0</v>
      </c>
    </row>
    <row r="171" spans="1:7" ht="22.5" customHeight="1">
      <c r="A171" s="146"/>
      <c r="B171" s="147" t="s">
        <v>56</v>
      </c>
      <c r="C171" s="38">
        <f>C42+C56+C58+C64+C94+C149+C155+C158+C164+C167+C169</f>
        <v>845641.2</v>
      </c>
      <c r="D171" s="38">
        <f>D42+D56+D58+D64+D94+D149+D155+D158+D164+D167+D169</f>
        <v>220400.8</v>
      </c>
      <c r="E171" s="38">
        <f>E42+E56+E58+E64+E94+E149+E155+E158+E164+E167+E169</f>
        <v>115949.8</v>
      </c>
      <c r="F171" s="39">
        <f>E171/C171</f>
        <v>0.13711465335416487</v>
      </c>
      <c r="G171" s="39">
        <f>E171/D171</f>
        <v>0.526086112210119</v>
      </c>
    </row>
    <row r="172" spans="3:6" ht="18.75">
      <c r="C172" s="63"/>
      <c r="D172" s="63"/>
      <c r="E172" s="63"/>
      <c r="F172" s="139"/>
    </row>
    <row r="173" spans="3:6" ht="18">
      <c r="C173" s="63"/>
      <c r="D173" s="63"/>
      <c r="E173" s="63"/>
      <c r="F173" s="140"/>
    </row>
    <row r="174" spans="2:6" ht="18">
      <c r="B174" s="65" t="s">
        <v>286</v>
      </c>
      <c r="C174" s="63"/>
      <c r="D174" s="63"/>
      <c r="E174" s="63">
        <f>МР!F125+'МО г.Ртищево'!F121+'Кр-звезда'!F84+Макарово!F84+Октябрьский!F89+Салтыковка!F87+Урусово!F84+'Ш-Голицыно'!F86</f>
        <v>50689.500000000015</v>
      </c>
      <c r="F174" s="63"/>
    </row>
    <row r="175" spans="2:6" ht="18">
      <c r="B175" s="65"/>
      <c r="C175" s="63"/>
      <c r="D175" s="63"/>
      <c r="E175" s="63"/>
      <c r="F175" s="63"/>
    </row>
    <row r="176" spans="2:6" ht="18" hidden="1">
      <c r="B176" s="66" t="s">
        <v>292</v>
      </c>
      <c r="C176" s="63"/>
      <c r="D176" s="63"/>
      <c r="E176" s="63"/>
      <c r="F176" s="63"/>
    </row>
    <row r="177" spans="2:7" ht="18.75" hidden="1">
      <c r="B177" s="65" t="s">
        <v>72</v>
      </c>
      <c r="C177" s="63"/>
      <c r="D177" s="63"/>
      <c r="E177" s="63"/>
      <c r="F177" s="63"/>
      <c r="G177" s="98"/>
    </row>
    <row r="178" spans="2:6" ht="18" hidden="1">
      <c r="B178" s="65" t="s">
        <v>73</v>
      </c>
      <c r="C178" s="63"/>
      <c r="D178" s="63"/>
      <c r="E178" s="63"/>
      <c r="F178" s="63"/>
    </row>
    <row r="179" spans="2:6" ht="18" hidden="1">
      <c r="B179" s="65"/>
      <c r="C179" s="63"/>
      <c r="D179" s="63"/>
      <c r="E179" s="63"/>
      <c r="F179" s="63"/>
    </row>
    <row r="180" spans="2:7" ht="18.75" hidden="1">
      <c r="B180" s="65" t="s">
        <v>74</v>
      </c>
      <c r="C180" s="63"/>
      <c r="D180" s="63"/>
      <c r="E180" s="63"/>
      <c r="F180" s="63"/>
      <c r="G180" s="99"/>
    </row>
    <row r="181" spans="2:6" ht="18" hidden="1">
      <c r="B181" s="65" t="s">
        <v>75</v>
      </c>
      <c r="C181" s="63"/>
      <c r="D181" s="63"/>
      <c r="E181" s="63"/>
      <c r="F181" s="63"/>
    </row>
    <row r="182" spans="2:6" ht="18" hidden="1">
      <c r="B182" s="65"/>
      <c r="C182" s="63"/>
      <c r="D182" s="63"/>
      <c r="E182" s="63"/>
      <c r="F182" s="63"/>
    </row>
    <row r="183" spans="2:7" ht="18.75" hidden="1">
      <c r="B183" s="65" t="s">
        <v>76</v>
      </c>
      <c r="C183" s="63"/>
      <c r="D183" s="63"/>
      <c r="E183" s="63"/>
      <c r="F183" s="63"/>
      <c r="G183" s="141"/>
    </row>
    <row r="184" spans="2:6" ht="18" hidden="1">
      <c r="B184" s="65" t="s">
        <v>77</v>
      </c>
      <c r="C184" s="63"/>
      <c r="D184" s="63"/>
      <c r="E184" s="63"/>
      <c r="F184" s="63"/>
    </row>
    <row r="185" spans="2:6" ht="18">
      <c r="B185" s="66" t="s">
        <v>293</v>
      </c>
      <c r="C185" s="63"/>
      <c r="D185" s="63"/>
      <c r="E185" s="63">
        <f>МР!F136</f>
        <v>0</v>
      </c>
      <c r="F185" s="63"/>
    </row>
    <row r="186" spans="1:7" ht="18.75">
      <c r="A186" s="61"/>
      <c r="B186" s="66"/>
      <c r="C186" s="63"/>
      <c r="D186" s="63"/>
      <c r="E186" s="63"/>
      <c r="F186" s="63"/>
      <c r="G186" s="137"/>
    </row>
    <row r="187" spans="1:6" ht="12" customHeight="1" hidden="1">
      <c r="A187" s="61"/>
      <c r="B187" s="65"/>
      <c r="C187" s="63"/>
      <c r="D187" s="63"/>
      <c r="E187" s="63"/>
      <c r="F187" s="63"/>
    </row>
    <row r="188" spans="1:6" ht="5.25" customHeight="1" hidden="1">
      <c r="A188" s="61"/>
      <c r="B188" s="65"/>
      <c r="C188" s="63"/>
      <c r="D188" s="63"/>
      <c r="E188" s="63"/>
      <c r="F188" s="63"/>
    </row>
    <row r="189" spans="1:7" ht="45" customHeight="1">
      <c r="A189" s="61"/>
      <c r="B189" s="65" t="s">
        <v>80</v>
      </c>
      <c r="C189" s="63"/>
      <c r="D189" s="63"/>
      <c r="E189" s="63">
        <f>E174+E37-E171-E185+E175</f>
        <v>54124.59999999996</v>
      </c>
      <c r="F189" s="63"/>
      <c r="G189" s="101"/>
    </row>
    <row r="190" spans="1:6" ht="18">
      <c r="A190" s="61"/>
      <c r="B190" s="65"/>
      <c r="C190" s="63"/>
      <c r="D190" s="63"/>
      <c r="E190" s="63"/>
      <c r="F190" s="63"/>
    </row>
    <row r="191" spans="1:6" ht="18" hidden="1">
      <c r="A191" s="61"/>
      <c r="C191" s="63"/>
      <c r="D191" s="63"/>
      <c r="E191" s="63"/>
      <c r="F191" s="63"/>
    </row>
    <row r="192" spans="1:6" ht="18">
      <c r="A192" s="61"/>
      <c r="C192" s="63"/>
      <c r="D192" s="63"/>
      <c r="E192" s="63"/>
      <c r="F192" s="63"/>
    </row>
    <row r="193" spans="1:6" ht="18">
      <c r="A193" s="61"/>
      <c r="B193" s="65" t="s">
        <v>81</v>
      </c>
      <c r="C193" s="63"/>
      <c r="D193" s="63"/>
      <c r="E193" s="63"/>
      <c r="F193" s="63"/>
    </row>
    <row r="194" spans="1:6" ht="18">
      <c r="A194" s="61"/>
      <c r="B194" s="65" t="s">
        <v>82</v>
      </c>
      <c r="C194" s="63"/>
      <c r="D194" s="63"/>
      <c r="E194" s="63"/>
      <c r="F194" s="63"/>
    </row>
    <row r="195" ht="18">
      <c r="B195" s="65" t="s">
        <v>83</v>
      </c>
    </row>
  </sheetData>
  <sheetProtection/>
  <mergeCells count="16">
    <mergeCell ref="A39:G39"/>
    <mergeCell ref="F40:F41"/>
    <mergeCell ref="G40:G41"/>
    <mergeCell ref="A40:A41"/>
    <mergeCell ref="B40:B41"/>
    <mergeCell ref="C40:C41"/>
    <mergeCell ref="E40:E41"/>
    <mergeCell ref="D40:D41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2019-03-13T12:50:05Z</cp:lastPrinted>
  <dcterms:created xsi:type="dcterms:W3CDTF">1996-10-08T23:32:33Z</dcterms:created>
  <dcterms:modified xsi:type="dcterms:W3CDTF">2019-03-13T12:50:15Z</dcterms:modified>
  <cp:category/>
  <cp:version/>
  <cp:contentType/>
  <cp:contentStatus/>
</cp:coreProperties>
</file>