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<sst xmlns="http://schemas.openxmlformats.org/spreadsheetml/2006/main" count="1272" uniqueCount="371">
  <si>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</si>
  <si>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</si>
  <si>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</si>
  <si>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</si>
  <si>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</si>
  <si>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</si>
  <si>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</si>
  <si>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</si>
  <si>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</si>
  <si>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</si>
  <si>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</si>
  <si>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</si>
  <si>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</si>
  <si>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</si>
  <si>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</si>
  <si>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</si>
  <si>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</si>
  <si>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</si>
  <si>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</si>
  <si>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</si>
  <si>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</si>
  <si>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</si>
  <si>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</si>
  <si>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</si>
  <si>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</si>
  <si>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</si>
  <si>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</si>
  <si>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</si>
  <si>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</si>
  <si>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</si>
  <si>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</si>
  <si>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</si>
  <si>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</si>
  <si>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</si>
  <si>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</si>
  <si>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</si>
  <si>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</si>
  <si>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</si>
  <si>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</si>
  <si>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</si>
  <si>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</si>
  <si>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</si>
  <si>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</si>
  <si>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</si>
  <si>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</si>
  <si>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</si>
  <si>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</si>
  <si>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</si>
  <si>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</si>
  <si>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</si>
  <si>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</si>
  <si>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</si>
  <si>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</si>
  <si>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</si>
  <si>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</si>
  <si>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</si>
  <si>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</si>
  <si>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</si>
  <si>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</si>
  <si>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</si>
  <si>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</si>
  <si>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</si>
  <si>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</si>
  <si>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</si>
  <si>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</si>
  <si>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</si>
  <si>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</si>
  <si>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</si>
  <si>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</si>
  <si>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</si>
  <si>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</si>
  <si>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</si>
  <si>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</si>
  <si>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</si>
  <si>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</si>
  <si>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</si>
  <si>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</si>
  <si>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</si>
  <si>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</si>
  <si>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</si>
  <si>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</si>
  <si>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</si>
  <si>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</si>
  <si>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</si>
  <si>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</si>
  <si>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</si>
  <si>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</si>
  <si>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</si>
  <si>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</si>
  <si>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</si>
  <si>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</si>
  <si>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</si>
  <si>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</si>
  <si>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</si>
  <si>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</si>
  <si>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</si>
  <si>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</si>
  <si>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</si>
  <si>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</si>
  <si>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</si>
  <si>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</si>
  <si>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</si>
  <si>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</si>
  <si>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</si>
  <si>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</si>
  <si>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</si>
  <si>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</si>
  <si>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</si>
  <si>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</si>
  <si>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</si>
  <si>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</si>
  <si>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</si>
  <si>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</si>
  <si>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</si>
  <si>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</si>
  <si>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</si>
  <si>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</si>
  <si>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</si>
  <si>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</si>
  <si>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</si>
  <si>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</si>
  <si>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</si>
  <si>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</si>
  <si>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</si>
  <si>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</si>
  <si>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</si>
  <si>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</si>
  <si>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</si>
  <si>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</si>
  <si>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</si>
  <si>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</si>
  <si>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</si>
  <si>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Доходы мест.бюдж.от продажи имущ.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</si>
  <si>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</si>
  <si>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</si>
  <si>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</si>
  <si>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</si>
  <si>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</si>
  <si>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</si>
  <si>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</si>
  <si>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</si>
  <si>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</si>
  <si>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</si>
  <si>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</si>
  <si>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</si>
  <si>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</si>
  <si>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</si>
  <si>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</si>
  <si>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</si>
  <si>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</si>
  <si>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</si>
  <si>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</si>
  <si>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</si>
  <si>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</si>
  <si>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</si>
  <si>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</si>
  <si>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</si>
  <si>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</si>
  <si>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</si>
  <si>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</si>
  <si>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</si>
  <si>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из областного бюджета (комплект книж.фондов и модернизацию здравоохранения)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</si>
  <si>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</si>
  <si>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</si>
  <si>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</si>
  <si>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</si>
  <si>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</si>
  <si>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</si>
  <si>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</si>
  <si>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</si>
  <si>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</si>
  <si>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</si>
  <si>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(ген. план поселений)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</si>
  <si>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</si>
  <si>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</si>
  <si>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</si>
  <si>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</si>
  <si>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</si>
  <si>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</si>
  <si>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</si>
  <si>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</si>
  <si>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</si>
  <si>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</si>
  <si>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</si>
  <si>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</si>
  <si>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</si>
  <si>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</si>
  <si>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</si>
  <si>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</si>
  <si>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</si>
  <si>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</si>
  <si>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</si>
  <si>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</si>
  <si>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</si>
  <si>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</si>
  <si>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</si>
  <si>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</si>
  <si>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</si>
  <si>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</si>
  <si>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</si>
  <si>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</si>
  <si>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</si>
  <si>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</si>
  <si>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</si>
  <si>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</si>
  <si>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</si>
  <si>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</si>
  <si>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</si>
  <si>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</si>
  <si>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</si>
  <si>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</si>
  <si>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</si>
  <si>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</si>
  <si>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</si>
  <si>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</si>
  <si>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</si>
  <si>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</si>
  <si>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</si>
  <si>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</si>
  <si>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</si>
  <si>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</si>
  <si>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</si>
  <si>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</si>
  <si>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</si>
  <si>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</si>
  <si>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</si>
  <si>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</si>
  <si>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</si>
  <si>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</si>
  <si>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</si>
  <si>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</si>
  <si>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</si>
  <si>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</si>
  <si>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</si>
  <si>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</si>
  <si>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</si>
  <si>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</si>
  <si>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</si>
  <si>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</si>
  <si>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</si>
  <si>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</si>
  <si>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</si>
  <si>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</si>
  <si>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</si>
  <si>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</si>
  <si>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</si>
  <si>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</si>
  <si>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</si>
  <si>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</si>
  <si>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</si>
  <si>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</si>
  <si>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</si>
  <si>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</si>
  <si>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</si>
  <si>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</si>
  <si>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0701  9950100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</si>
  <si>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</si>
  <si>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</si>
  <si>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</si>
  <si>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</si>
  <si>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</si>
  <si>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</si>
  <si>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</si>
  <si>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</si>
  <si>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</si>
  <si>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</si>
  <si>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</si>
  <si>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</si>
  <si>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</si>
  <si>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</si>
  <si>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</si>
  <si>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</si>
  <si>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</si>
  <si>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</si>
  <si>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</si>
  <si>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</si>
  <si>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</si>
  <si>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</si>
  <si>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</si>
  <si>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</si>
  <si>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</si>
  <si>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</si>
  <si>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</si>
  <si>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</si>
  <si>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</si>
  <si>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</si>
  <si>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</si>
  <si>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</si>
  <si>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</si>
  <si>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</si>
  <si>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</si>
  <si>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</si>
  <si>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</si>
  <si>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</si>
  <si>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</si>
  <si>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</si>
  <si>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</si>
  <si>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</si>
  <si>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</si>
  <si>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</si>
  <si>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</si>
  <si>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</si>
  <si>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</si>
  <si>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</si>
  <si>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</si>
  <si>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</si>
  <si>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</si>
  <si>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</si>
  <si>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</si>
  <si>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</si>
  <si>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</si>
  <si>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</si>
  <si>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</si>
  <si>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</si>
  <si>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</si>
  <si>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</si>
  <si>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</si>
  <si>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</si>
  <si>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</si>
  <si>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</si>
  <si>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</si>
  <si>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</si>
  <si>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</si>
  <si>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</si>
  <si>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</si>
  <si>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</si>
  <si>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</si>
  <si>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</si>
  <si>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</si>
  <si>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</si>
  <si>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</si>
  <si>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</si>
  <si>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</si>
  <si>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</si>
  <si>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</si>
  <si>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</si>
  <si>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</si>
  <si>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</si>
  <si>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</si>
  <si>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</si>
  <si>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</si>
  <si>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</si>
  <si>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</si>
  <si>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</si>
  <si>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</si>
  <si>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</si>
  <si>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</si>
  <si>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</si>
  <si>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</si>
  <si>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</si>
  <si>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</si>
  <si>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</si>
  <si>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</si>
  <si>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</si>
  <si>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</si>
  <si>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</si>
  <si>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план на 6 месяцев</t>
  </si>
  <si>
    <t>% к плану 6 месяцев</t>
  </si>
  <si>
    <t>% к плану 6 месяцев.</t>
  </si>
  <si>
    <t xml:space="preserve">СПРАВКА
об исполнении бюджета Ртищевского района (консолидация)
на 01.06.2014г.
</t>
  </si>
  <si>
    <t xml:space="preserve">СПРАВКА
об исполнении бюджета Шило-Голицинского МО
на 01.06.2014г.
</t>
  </si>
  <si>
    <t xml:space="preserve">СПРАВКА
об исполнении бюджета Урусовского МО
на 01.06.2014г.
</t>
  </si>
  <si>
    <t xml:space="preserve">СПРАВКА
об исполнении бюджета Салтыковского МО
на 01.06.2014г.
</t>
  </si>
  <si>
    <t xml:space="preserve">СПРАВКА
об исполнении бюджета Октябрьского МО
на 01.06.2014г.
</t>
  </si>
  <si>
    <t xml:space="preserve">СПРАВКА
об исполнении бюджета Макаровского МО
на 01.06.2014г.
</t>
  </si>
  <si>
    <t xml:space="preserve">СПРАВКА
об исполнении бюджета Краснозвездинского МО
на 01.06.2014г.
</t>
  </si>
  <si>
    <t xml:space="preserve">СПРАВКА
об исполнении бюджета МО г. Ртищево
на 01.06.2014г.
</t>
  </si>
  <si>
    <t xml:space="preserve">СПРАВКА
об исполнении бюджета Ртищевского района
на 01.06.2014 г.
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</si>
  <si>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</si>
  <si>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</si>
  <si>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36,0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</si>
</sst>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vertical="center" wrapText="1"/>
      <protection hidden="1"/>
    </xf>
    <xf numFmtId="49" fontId="14" fillId="33" borderId="11" xfId="52" applyNumberFormat="1" applyFont="1" applyFill="1" applyBorder="1" applyAlignment="1" applyProtection="1">
      <alignment vertical="center" wrapText="1"/>
      <protection hidden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177" fontId="2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1"/>
  <sheetViews>
    <sheetView workbookViewId="0" topLeftCell="A117">
      <selection activeCell="G136" sqref="G136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customWidth="1"/>
    <col min="4" max="4" width="18.28125" style="36" customWidth="1"/>
    <col min="5" max="5" width="17.57421875" style="36" customWidth="1"/>
    <col min="6" max="6" width="13.8515625" style="36" customWidth="1"/>
    <col min="7" max="7" width="13.8515625" style="133" customWidth="1"/>
    <col min="8" max="8" width="12.57421875" style="133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3" t="s">
        <v>367</v>
      </c>
      <c r="B1" s="153"/>
      <c r="C1" s="153"/>
      <c r="D1" s="153"/>
      <c r="E1" s="153"/>
      <c r="F1" s="153"/>
      <c r="G1" s="153"/>
      <c r="H1" s="153"/>
      <c r="I1" s="12"/>
    </row>
    <row r="2" spans="1:9" ht="12.75" customHeight="1">
      <c r="A2" s="160"/>
      <c r="B2" s="159" t="s">
        <v>10</v>
      </c>
      <c r="C2" s="150" t="s">
        <v>176</v>
      </c>
      <c r="D2" s="152" t="s">
        <v>11</v>
      </c>
      <c r="E2" s="155" t="s">
        <v>356</v>
      </c>
      <c r="F2" s="152" t="s">
        <v>12</v>
      </c>
      <c r="G2" s="158" t="s">
        <v>13</v>
      </c>
      <c r="H2" s="155" t="s">
        <v>357</v>
      </c>
      <c r="I2" s="13"/>
    </row>
    <row r="3" spans="1:9" ht="21" customHeight="1">
      <c r="A3" s="161"/>
      <c r="B3" s="159"/>
      <c r="C3" s="151"/>
      <c r="D3" s="152"/>
      <c r="E3" s="156"/>
      <c r="F3" s="152"/>
      <c r="G3" s="158"/>
      <c r="H3" s="156"/>
      <c r="I3" s="13"/>
    </row>
    <row r="4" spans="1:9" ht="15" customHeight="1">
      <c r="A4" s="144"/>
      <c r="B4" s="142" t="s">
        <v>90</v>
      </c>
      <c r="C4" s="147"/>
      <c r="D4" s="140">
        <f>D5+D6+D7+D8+D9+D10+D11+D12+D13+D14+D15+D16+D17+D18+D19+D20+D21+D23</f>
        <v>139120.7</v>
      </c>
      <c r="E4" s="140">
        <f>E5+E6+E7+E8+E9+E10+E11+E12+E13+E14+E15+E16+E17+E18+E19+E20+E21+E23</f>
        <v>68647</v>
      </c>
      <c r="F4" s="140">
        <f>F5+F6+F7+F8+F9+F10+F11+F12+F13+F14+F15+F16+F17+F18+F19+F20+F21+F23</f>
        <v>61784.60000000001</v>
      </c>
      <c r="G4" s="112">
        <f>F4/D4</f>
        <v>0.44410788617366076</v>
      </c>
      <c r="H4" s="112">
        <f>F4/E4</f>
        <v>0.9000335047416494</v>
      </c>
      <c r="I4" s="14"/>
    </row>
    <row r="5" spans="1:9" ht="15">
      <c r="A5" s="144"/>
      <c r="B5" s="141" t="s">
        <v>14</v>
      </c>
      <c r="C5" s="148"/>
      <c r="D5" s="32">
        <v>98630</v>
      </c>
      <c r="E5" s="32">
        <v>46500</v>
      </c>
      <c r="F5" s="32">
        <v>38683.3</v>
      </c>
      <c r="G5" s="112">
        <f aca="true" t="shared" si="0" ref="G5:G33">F5/D5</f>
        <v>0.392206225286424</v>
      </c>
      <c r="H5" s="112">
        <f aca="true" t="shared" si="1" ref="H5:H33">F5/E5</f>
        <v>0.8318989247311829</v>
      </c>
      <c r="I5" s="14"/>
    </row>
    <row r="6" spans="1:9" ht="15">
      <c r="A6" s="144"/>
      <c r="B6" s="141" t="s">
        <v>15</v>
      </c>
      <c r="C6" s="148"/>
      <c r="D6" s="32">
        <v>19000</v>
      </c>
      <c r="E6" s="32">
        <v>8700</v>
      </c>
      <c r="F6" s="32">
        <v>9318.6</v>
      </c>
      <c r="G6" s="112">
        <f t="shared" si="0"/>
        <v>0.49045263157894736</v>
      </c>
      <c r="H6" s="112">
        <f t="shared" si="1"/>
        <v>1.0711034482758621</v>
      </c>
      <c r="I6" s="14"/>
    </row>
    <row r="7" spans="1:9" ht="15">
      <c r="A7" s="144"/>
      <c r="B7" s="141" t="s">
        <v>16</v>
      </c>
      <c r="C7" s="148"/>
      <c r="D7" s="32">
        <v>2400</v>
      </c>
      <c r="E7" s="32">
        <v>1558</v>
      </c>
      <c r="F7" s="32">
        <v>1626.3</v>
      </c>
      <c r="G7" s="112">
        <f t="shared" si="0"/>
        <v>0.677625</v>
      </c>
      <c r="H7" s="112">
        <f t="shared" si="1"/>
        <v>1.0438382541720155</v>
      </c>
      <c r="I7" s="14"/>
    </row>
    <row r="8" spans="1:9" ht="15">
      <c r="A8" s="144"/>
      <c r="B8" s="141" t="s">
        <v>17</v>
      </c>
      <c r="C8" s="148"/>
      <c r="D8" s="32">
        <v>0</v>
      </c>
      <c r="E8" s="32">
        <v>0</v>
      </c>
      <c r="F8" s="32">
        <v>0</v>
      </c>
      <c r="G8" s="112">
        <v>0</v>
      </c>
      <c r="H8" s="112">
        <v>0</v>
      </c>
      <c r="I8" s="14"/>
    </row>
    <row r="9" spans="1:9" ht="15">
      <c r="A9" s="144"/>
      <c r="B9" s="141" t="s">
        <v>333</v>
      </c>
      <c r="C9" s="148"/>
      <c r="D9" s="32">
        <v>3607.4</v>
      </c>
      <c r="E9" s="32">
        <v>1800</v>
      </c>
      <c r="F9" s="32">
        <v>2094.3</v>
      </c>
      <c r="G9" s="112">
        <f t="shared" si="0"/>
        <v>0.5805566335865167</v>
      </c>
      <c r="H9" s="112">
        <f t="shared" si="1"/>
        <v>1.1635000000000002</v>
      </c>
      <c r="I9" s="14"/>
    </row>
    <row r="10" spans="1:9" ht="15">
      <c r="A10" s="144"/>
      <c r="B10" s="141" t="s">
        <v>18</v>
      </c>
      <c r="C10" s="148"/>
      <c r="D10" s="32">
        <v>0</v>
      </c>
      <c r="E10" s="32">
        <v>0</v>
      </c>
      <c r="F10" s="32">
        <v>0</v>
      </c>
      <c r="G10" s="112">
        <v>0</v>
      </c>
      <c r="H10" s="112">
        <v>0</v>
      </c>
      <c r="I10" s="14"/>
    </row>
    <row r="11" spans="1:9" ht="15">
      <c r="A11" s="144"/>
      <c r="B11" s="141" t="s">
        <v>115</v>
      </c>
      <c r="C11" s="148"/>
      <c r="D11" s="32">
        <v>2240</v>
      </c>
      <c r="E11" s="32">
        <v>1020</v>
      </c>
      <c r="F11" s="32">
        <v>1098.4</v>
      </c>
      <c r="G11" s="112">
        <f t="shared" si="0"/>
        <v>0.4903571428571429</v>
      </c>
      <c r="H11" s="112">
        <f t="shared" si="1"/>
        <v>1.0768627450980393</v>
      </c>
      <c r="I11" s="14"/>
    </row>
    <row r="12" spans="1:9" ht="15">
      <c r="A12" s="144"/>
      <c r="B12" s="141" t="s">
        <v>19</v>
      </c>
      <c r="C12" s="148"/>
      <c r="D12" s="32">
        <v>0</v>
      </c>
      <c r="E12" s="32">
        <v>0</v>
      </c>
      <c r="F12" s="32">
        <v>0</v>
      </c>
      <c r="G12" s="112">
        <v>0</v>
      </c>
      <c r="H12" s="112">
        <v>0</v>
      </c>
      <c r="I12" s="14"/>
    </row>
    <row r="13" spans="1:9" ht="15">
      <c r="A13" s="144"/>
      <c r="B13" s="141" t="s">
        <v>20</v>
      </c>
      <c r="C13" s="148"/>
      <c r="D13" s="32">
        <v>2700</v>
      </c>
      <c r="E13" s="32">
        <v>1300</v>
      </c>
      <c r="F13" s="32">
        <v>1355.5</v>
      </c>
      <c r="G13" s="112">
        <f t="shared" si="0"/>
        <v>0.5020370370370371</v>
      </c>
      <c r="H13" s="112">
        <f t="shared" si="1"/>
        <v>1.0426923076923076</v>
      </c>
      <c r="I13" s="14"/>
    </row>
    <row r="14" spans="1:9" ht="15">
      <c r="A14" s="144"/>
      <c r="B14" s="141" t="s">
        <v>21</v>
      </c>
      <c r="C14" s="148"/>
      <c r="D14" s="32">
        <v>728.5</v>
      </c>
      <c r="E14" s="32">
        <v>300</v>
      </c>
      <c r="F14" s="32">
        <v>326.6</v>
      </c>
      <c r="G14" s="112">
        <f t="shared" si="0"/>
        <v>0.448318462594372</v>
      </c>
      <c r="H14" s="112">
        <f t="shared" si="1"/>
        <v>1.0886666666666667</v>
      </c>
      <c r="I14" s="14"/>
    </row>
    <row r="15" spans="1:9" ht="15">
      <c r="A15" s="144"/>
      <c r="B15" s="141" t="s">
        <v>22</v>
      </c>
      <c r="C15" s="148"/>
      <c r="D15" s="32">
        <v>50</v>
      </c>
      <c r="E15" s="32">
        <v>50</v>
      </c>
      <c r="F15" s="32">
        <v>50.3</v>
      </c>
      <c r="G15" s="112">
        <v>0</v>
      </c>
      <c r="H15" s="112">
        <v>0</v>
      </c>
      <c r="I15" s="14"/>
    </row>
    <row r="16" spans="1:9" ht="15">
      <c r="A16" s="144"/>
      <c r="B16" s="141" t="s">
        <v>23</v>
      </c>
      <c r="C16" s="148"/>
      <c r="D16" s="32">
        <v>0</v>
      </c>
      <c r="E16" s="32">
        <v>0</v>
      </c>
      <c r="F16" s="32">
        <v>0</v>
      </c>
      <c r="G16" s="112">
        <v>0</v>
      </c>
      <c r="H16" s="112">
        <v>0</v>
      </c>
      <c r="I16" s="14"/>
    </row>
    <row r="17" spans="1:9" ht="15">
      <c r="A17" s="144"/>
      <c r="B17" s="141" t="s">
        <v>24</v>
      </c>
      <c r="C17" s="148"/>
      <c r="D17" s="32">
        <v>860</v>
      </c>
      <c r="E17" s="32">
        <v>430</v>
      </c>
      <c r="F17" s="32">
        <v>369</v>
      </c>
      <c r="G17" s="112">
        <f t="shared" si="0"/>
        <v>0.4290697674418605</v>
      </c>
      <c r="H17" s="112">
        <f t="shared" si="1"/>
        <v>0.858139534883721</v>
      </c>
      <c r="I17" s="14"/>
    </row>
    <row r="18" spans="1:9" ht="15">
      <c r="A18" s="144"/>
      <c r="B18" s="141"/>
      <c r="C18" s="148"/>
      <c r="D18" s="32">
        <v>0</v>
      </c>
      <c r="E18" s="32">
        <v>0</v>
      </c>
      <c r="F18" s="32"/>
      <c r="G18" s="112">
        <v>0</v>
      </c>
      <c r="H18" s="112">
        <v>0</v>
      </c>
      <c r="I18" s="14"/>
    </row>
    <row r="19" spans="1:9" ht="15">
      <c r="A19" s="144"/>
      <c r="B19" s="141" t="s">
        <v>26</v>
      </c>
      <c r="C19" s="148"/>
      <c r="D19" s="32">
        <v>110</v>
      </c>
      <c r="E19" s="32">
        <v>110</v>
      </c>
      <c r="F19" s="32">
        <v>115.1</v>
      </c>
      <c r="G19" s="112">
        <v>0</v>
      </c>
      <c r="H19" s="112">
        <v>0</v>
      </c>
      <c r="I19" s="14"/>
    </row>
    <row r="20" spans="1:9" ht="15">
      <c r="A20" s="144"/>
      <c r="B20" s="141" t="s">
        <v>27</v>
      </c>
      <c r="C20" s="148"/>
      <c r="D20" s="32">
        <v>6914.1</v>
      </c>
      <c r="E20" s="32">
        <v>5950</v>
      </c>
      <c r="F20" s="32">
        <v>5886.4</v>
      </c>
      <c r="G20" s="112">
        <f t="shared" si="0"/>
        <v>0.8513617101285778</v>
      </c>
      <c r="H20" s="112">
        <f t="shared" si="1"/>
        <v>0.9893109243697479</v>
      </c>
      <c r="I20" s="14"/>
    </row>
    <row r="21" spans="1:9" ht="15">
      <c r="A21" s="144"/>
      <c r="B21" s="141" t="s">
        <v>28</v>
      </c>
      <c r="C21" s="148"/>
      <c r="D21" s="32">
        <v>1880.7</v>
      </c>
      <c r="E21" s="32">
        <v>929</v>
      </c>
      <c r="F21" s="32">
        <v>860.8</v>
      </c>
      <c r="G21" s="112">
        <f t="shared" si="0"/>
        <v>0.4577019194980592</v>
      </c>
      <c r="H21" s="112">
        <f t="shared" si="1"/>
        <v>0.9265877287405813</v>
      </c>
      <c r="I21" s="14"/>
    </row>
    <row r="22" spans="1:9" ht="15">
      <c r="A22" s="144"/>
      <c r="B22" s="141" t="s">
        <v>29</v>
      </c>
      <c r="C22" s="148"/>
      <c r="D22" s="32">
        <v>852.8</v>
      </c>
      <c r="E22" s="32">
        <v>422</v>
      </c>
      <c r="F22" s="32">
        <v>282.3</v>
      </c>
      <c r="G22" s="112">
        <f t="shared" si="0"/>
        <v>0.3310272045028143</v>
      </c>
      <c r="H22" s="112">
        <f t="shared" si="1"/>
        <v>0.668957345971564</v>
      </c>
      <c r="I22" s="14"/>
    </row>
    <row r="23" spans="1:9" ht="15">
      <c r="A23" s="144"/>
      <c r="B23" s="141" t="s">
        <v>30</v>
      </c>
      <c r="C23" s="148"/>
      <c r="D23" s="32">
        <v>0</v>
      </c>
      <c r="E23" s="32">
        <v>0</v>
      </c>
      <c r="F23" s="32">
        <v>0</v>
      </c>
      <c r="G23" s="112">
        <v>0</v>
      </c>
      <c r="H23" s="112">
        <v>0</v>
      </c>
      <c r="I23" s="14"/>
    </row>
    <row r="24" spans="1:9" ht="15">
      <c r="A24" s="144"/>
      <c r="B24" s="45" t="s">
        <v>89</v>
      </c>
      <c r="C24" s="50"/>
      <c r="D24" s="32">
        <f>D25+D26+D27+D28+D29+D30+D31</f>
        <v>483647.4</v>
      </c>
      <c r="E24" s="32">
        <f>E25+E26+E27+E28+E29+E30+E31</f>
        <v>244603.59999999998</v>
      </c>
      <c r="F24" s="32">
        <f>F25+F26+F27+F28+F29+F30+F31</f>
        <v>188825.3</v>
      </c>
      <c r="G24" s="112">
        <f t="shared" si="0"/>
        <v>0.39041934268642814</v>
      </c>
      <c r="H24" s="112">
        <f t="shared" si="1"/>
        <v>0.7719645172842918</v>
      </c>
      <c r="I24" s="14"/>
    </row>
    <row r="25" spans="1:9" ht="15">
      <c r="A25" s="144"/>
      <c r="B25" s="141" t="s">
        <v>32</v>
      </c>
      <c r="C25" s="148"/>
      <c r="D25" s="32">
        <v>108376.4</v>
      </c>
      <c r="E25" s="32">
        <v>54188.2</v>
      </c>
      <c r="F25" s="32">
        <v>52269</v>
      </c>
      <c r="G25" s="112">
        <f t="shared" si="0"/>
        <v>0.48229134756275355</v>
      </c>
      <c r="H25" s="112">
        <f t="shared" si="1"/>
        <v>0.9645826951255071</v>
      </c>
      <c r="I25" s="14"/>
    </row>
    <row r="26" spans="1:9" ht="15">
      <c r="A26" s="144"/>
      <c r="B26" s="141" t="s">
        <v>33</v>
      </c>
      <c r="C26" s="148"/>
      <c r="D26" s="32">
        <v>350058.4</v>
      </c>
      <c r="E26" s="32">
        <v>177487.9</v>
      </c>
      <c r="F26" s="32">
        <v>131199.8</v>
      </c>
      <c r="G26" s="112">
        <f t="shared" si="0"/>
        <v>0.374794034366837</v>
      </c>
      <c r="H26" s="112">
        <f t="shared" si="1"/>
        <v>0.7392041936379888</v>
      </c>
      <c r="I26" s="14"/>
    </row>
    <row r="27" spans="1:9" ht="15">
      <c r="A27" s="144"/>
      <c r="B27" s="141" t="s">
        <v>34</v>
      </c>
      <c r="C27" s="148"/>
      <c r="D27" s="32">
        <v>11725</v>
      </c>
      <c r="E27" s="32">
        <v>5900</v>
      </c>
      <c r="F27" s="32">
        <v>0</v>
      </c>
      <c r="G27" s="112">
        <f t="shared" si="0"/>
        <v>0</v>
      </c>
      <c r="H27" s="112">
        <f t="shared" si="1"/>
        <v>0</v>
      </c>
      <c r="I27" s="14"/>
    </row>
    <row r="28" spans="1:9" ht="29.25" customHeight="1">
      <c r="A28" s="144"/>
      <c r="B28" s="141" t="s">
        <v>237</v>
      </c>
      <c r="C28" s="148"/>
      <c r="D28" s="32">
        <v>7.6</v>
      </c>
      <c r="E28" s="32">
        <v>7.6</v>
      </c>
      <c r="F28" s="32">
        <v>0</v>
      </c>
      <c r="G28" s="112">
        <f t="shared" si="0"/>
        <v>0</v>
      </c>
      <c r="H28" s="112">
        <f t="shared" si="1"/>
        <v>0</v>
      </c>
      <c r="I28" s="14"/>
    </row>
    <row r="29" spans="1:9" ht="26.25" customHeight="1">
      <c r="A29" s="144"/>
      <c r="B29" s="45" t="s">
        <v>162</v>
      </c>
      <c r="C29" s="50"/>
      <c r="D29" s="32">
        <v>13920.1</v>
      </c>
      <c r="E29" s="32">
        <v>7460</v>
      </c>
      <c r="F29" s="32">
        <v>5796.6</v>
      </c>
      <c r="G29" s="112">
        <f t="shared" si="0"/>
        <v>0.41641942227426526</v>
      </c>
      <c r="H29" s="112">
        <f t="shared" si="1"/>
        <v>0.7770241286863271</v>
      </c>
      <c r="I29" s="14"/>
    </row>
    <row r="30" spans="1:9" ht="17.25" customHeight="1">
      <c r="A30" s="144"/>
      <c r="B30" s="141" t="s">
        <v>35</v>
      </c>
      <c r="C30" s="148"/>
      <c r="D30" s="32">
        <v>0</v>
      </c>
      <c r="E30" s="32">
        <v>0</v>
      </c>
      <c r="F30" s="32">
        <v>0</v>
      </c>
      <c r="G30" s="112">
        <v>0</v>
      </c>
      <c r="H30" s="112">
        <v>0</v>
      </c>
      <c r="I30" s="14"/>
    </row>
    <row r="31" spans="1:9" ht="25.5" customHeight="1" thickBot="1">
      <c r="A31" s="144"/>
      <c r="B31" s="113" t="s">
        <v>170</v>
      </c>
      <c r="C31" s="114"/>
      <c r="D31" s="32">
        <v>-440.1</v>
      </c>
      <c r="E31" s="32">
        <v>-440.1</v>
      </c>
      <c r="F31" s="32">
        <v>-440.1</v>
      </c>
      <c r="G31" s="112">
        <f t="shared" si="0"/>
        <v>1</v>
      </c>
      <c r="H31" s="112">
        <f t="shared" si="1"/>
        <v>1</v>
      </c>
      <c r="I31" s="14"/>
    </row>
    <row r="32" spans="1:9" ht="18.75">
      <c r="A32" s="144"/>
      <c r="B32" s="47" t="s">
        <v>36</v>
      </c>
      <c r="C32" s="84"/>
      <c r="D32" s="140">
        <f>D4+D24</f>
        <v>622768.1000000001</v>
      </c>
      <c r="E32" s="140">
        <f>E4+E24</f>
        <v>313250.6</v>
      </c>
      <c r="F32" s="140">
        <f>F4+F24</f>
        <v>250609.9</v>
      </c>
      <c r="G32" s="112">
        <f t="shared" si="0"/>
        <v>0.4024128724640841</v>
      </c>
      <c r="H32" s="112">
        <f t="shared" si="1"/>
        <v>0.8000300717700142</v>
      </c>
      <c r="I32" s="14"/>
    </row>
    <row r="33" spans="1:9" ht="15">
      <c r="A33" s="144"/>
      <c r="B33" s="141" t="s">
        <v>116</v>
      </c>
      <c r="C33" s="148"/>
      <c r="D33" s="32">
        <f>D4</f>
        <v>139120.7</v>
      </c>
      <c r="E33" s="32">
        <f>E4</f>
        <v>68647</v>
      </c>
      <c r="F33" s="32">
        <f>F4</f>
        <v>61784.60000000001</v>
      </c>
      <c r="G33" s="112">
        <f t="shared" si="0"/>
        <v>0.44410788617366076</v>
      </c>
      <c r="H33" s="112">
        <f t="shared" si="1"/>
        <v>0.9000335047416494</v>
      </c>
      <c r="I33" s="14"/>
    </row>
    <row r="34" spans="1:9" ht="12.75">
      <c r="A34" s="165"/>
      <c r="B34" s="166"/>
      <c r="C34" s="166"/>
      <c r="D34" s="166"/>
      <c r="E34" s="166"/>
      <c r="F34" s="166"/>
      <c r="G34" s="166"/>
      <c r="H34" s="167"/>
      <c r="I34" s="10"/>
    </row>
    <row r="35" spans="1:9" ht="15" customHeight="1">
      <c r="A35" s="154" t="s">
        <v>174</v>
      </c>
      <c r="B35" s="152" t="s">
        <v>37</v>
      </c>
      <c r="C35" s="150" t="s">
        <v>176</v>
      </c>
      <c r="D35" s="157" t="s">
        <v>11</v>
      </c>
      <c r="E35" s="155" t="s">
        <v>356</v>
      </c>
      <c r="F35" s="157" t="s">
        <v>12</v>
      </c>
      <c r="G35" s="158" t="s">
        <v>13</v>
      </c>
      <c r="H35" s="155" t="s">
        <v>357</v>
      </c>
      <c r="I35" s="13"/>
    </row>
    <row r="36" spans="1:9" ht="13.5" customHeight="1">
      <c r="A36" s="154"/>
      <c r="B36" s="152"/>
      <c r="C36" s="151"/>
      <c r="D36" s="157"/>
      <c r="E36" s="156"/>
      <c r="F36" s="157"/>
      <c r="G36" s="158"/>
      <c r="H36" s="156"/>
      <c r="I36" s="13"/>
    </row>
    <row r="37" spans="1:9" ht="19.5" customHeight="1">
      <c r="A37" s="50" t="s">
        <v>77</v>
      </c>
      <c r="B37" s="45" t="s">
        <v>38</v>
      </c>
      <c r="C37" s="50"/>
      <c r="D37" s="85">
        <f>D38+D39+D43+D44+D41+D42</f>
        <v>44576.799999999996</v>
      </c>
      <c r="E37" s="85">
        <f>E38+E39+E43+E44+E41+E42</f>
        <v>25724.4</v>
      </c>
      <c r="F37" s="85">
        <f>F38+F39+F43+F44+F41+F42</f>
        <v>19575.800000000003</v>
      </c>
      <c r="G37" s="112">
        <f aca="true" t="shared" si="2" ref="G37:G100">F37/D37</f>
        <v>0.4391477180955117</v>
      </c>
      <c r="H37" s="112">
        <f>F37/E37</f>
        <v>0.7609817916064127</v>
      </c>
      <c r="I37" s="17"/>
    </row>
    <row r="38" spans="1:9" ht="43.5" customHeight="1">
      <c r="A38" s="148" t="s">
        <v>79</v>
      </c>
      <c r="B38" s="141" t="s">
        <v>177</v>
      </c>
      <c r="C38" s="148" t="s">
        <v>239</v>
      </c>
      <c r="D38" s="32">
        <v>636.6</v>
      </c>
      <c r="E38" s="32">
        <v>404.6</v>
      </c>
      <c r="F38" s="32">
        <v>355.1</v>
      </c>
      <c r="G38" s="112">
        <f t="shared" si="2"/>
        <v>0.5578071002199183</v>
      </c>
      <c r="H38" s="112">
        <f aca="true" t="shared" si="3" ref="H38:H101">F38/E38</f>
        <v>0.8776569451309936</v>
      </c>
      <c r="I38" s="15"/>
    </row>
    <row r="39" spans="1:14" ht="42.75" customHeight="1">
      <c r="A39" s="148" t="s">
        <v>80</v>
      </c>
      <c r="B39" s="141" t="s">
        <v>178</v>
      </c>
      <c r="C39" s="148" t="s">
        <v>80</v>
      </c>
      <c r="D39" s="32">
        <f>D40</f>
        <v>19349.8</v>
      </c>
      <c r="E39" s="32">
        <f>E40</f>
        <v>11362.5</v>
      </c>
      <c r="F39" s="32">
        <f>F40</f>
        <v>9571.6</v>
      </c>
      <c r="G39" s="112">
        <f t="shared" si="2"/>
        <v>0.4946614435291321</v>
      </c>
      <c r="H39" s="112">
        <f t="shared" si="3"/>
        <v>0.8423850385038504</v>
      </c>
      <c r="I39" s="18"/>
      <c r="J39" s="163"/>
      <c r="K39" s="163"/>
      <c r="L39" s="162"/>
      <c r="M39" s="162"/>
      <c r="N39" s="162"/>
    </row>
    <row r="40" spans="1:14" s="16" customFormat="1" ht="15">
      <c r="A40" s="87"/>
      <c r="B40" s="60" t="s">
        <v>41</v>
      </c>
      <c r="C40" s="87" t="s">
        <v>80</v>
      </c>
      <c r="D40" s="88">
        <v>19349.8</v>
      </c>
      <c r="E40" s="88">
        <v>11362.5</v>
      </c>
      <c r="F40" s="88">
        <v>9571.6</v>
      </c>
      <c r="G40" s="112">
        <f t="shared" si="2"/>
        <v>0.4946614435291321</v>
      </c>
      <c r="H40" s="112">
        <f t="shared" si="3"/>
        <v>0.8423850385038504</v>
      </c>
      <c r="I40" s="19"/>
      <c r="J40" s="164"/>
      <c r="K40" s="164"/>
      <c r="L40" s="162"/>
      <c r="M40" s="162"/>
      <c r="N40" s="162"/>
    </row>
    <row r="41" spans="1:14" s="31" customFormat="1" ht="30" customHeight="1">
      <c r="A41" s="148" t="s">
        <v>81</v>
      </c>
      <c r="B41" s="141" t="s">
        <v>179</v>
      </c>
      <c r="C41" s="148" t="s">
        <v>81</v>
      </c>
      <c r="D41" s="32">
        <v>8577.6</v>
      </c>
      <c r="E41" s="32">
        <v>4394.9</v>
      </c>
      <c r="F41" s="32">
        <v>2521</v>
      </c>
      <c r="G41" s="112">
        <f t="shared" si="2"/>
        <v>0.29390505502704717</v>
      </c>
      <c r="H41" s="112">
        <f t="shared" si="3"/>
        <v>0.5736194225124577</v>
      </c>
      <c r="I41" s="15"/>
      <c r="J41" s="29"/>
      <c r="K41" s="29"/>
      <c r="L41" s="30"/>
      <c r="M41" s="30"/>
      <c r="N41" s="30"/>
    </row>
    <row r="42" spans="1:14" s="31" customFormat="1" ht="30" customHeight="1" hidden="1">
      <c r="A42" s="148" t="s">
        <v>231</v>
      </c>
      <c r="B42" s="141" t="s">
        <v>232</v>
      </c>
      <c r="C42" s="148" t="s">
        <v>231</v>
      </c>
      <c r="D42" s="32">
        <v>0</v>
      </c>
      <c r="E42" s="32">
        <v>0</v>
      </c>
      <c r="F42" s="32">
        <v>0</v>
      </c>
      <c r="G42" s="112" t="e">
        <f t="shared" si="2"/>
        <v>#DIV/0!</v>
      </c>
      <c r="H42" s="112" t="e">
        <f t="shared" si="3"/>
        <v>#DIV/0!</v>
      </c>
      <c r="I42" s="15"/>
      <c r="J42" s="29"/>
      <c r="K42" s="29"/>
      <c r="L42" s="30"/>
      <c r="M42" s="30"/>
      <c r="N42" s="30"/>
    </row>
    <row r="43" spans="1:9" ht="17.25" customHeight="1">
      <c r="A43" s="148" t="s">
        <v>82</v>
      </c>
      <c r="B43" s="141" t="s">
        <v>180</v>
      </c>
      <c r="C43" s="148" t="s">
        <v>82</v>
      </c>
      <c r="D43" s="32">
        <v>500</v>
      </c>
      <c r="E43" s="32">
        <v>250</v>
      </c>
      <c r="F43" s="32">
        <v>0</v>
      </c>
      <c r="G43" s="112">
        <f t="shared" si="2"/>
        <v>0</v>
      </c>
      <c r="H43" s="112">
        <f t="shared" si="3"/>
        <v>0</v>
      </c>
      <c r="I43" s="15"/>
    </row>
    <row r="44" spans="1:9" ht="18" customHeight="1">
      <c r="A44" s="115" t="s">
        <v>141</v>
      </c>
      <c r="B44" s="116" t="s">
        <v>44</v>
      </c>
      <c r="C44" s="115"/>
      <c r="D44" s="32">
        <f>D45+D46+D47+D48+D49+D50+D51</f>
        <v>15512.8</v>
      </c>
      <c r="E44" s="32">
        <f>E45+E46+E47+E48+E49+E50+E51</f>
        <v>9312.4</v>
      </c>
      <c r="F44" s="32">
        <f>F45+F46+F47+F48+F49+F50+F51</f>
        <v>7128.1</v>
      </c>
      <c r="G44" s="112">
        <f t="shared" si="2"/>
        <v>0.45949796297251305</v>
      </c>
      <c r="H44" s="112">
        <f t="shared" si="3"/>
        <v>0.7654417765559899</v>
      </c>
      <c r="I44" s="15"/>
    </row>
    <row r="45" spans="1:9" s="16" customFormat="1" ht="30" customHeight="1">
      <c r="A45" s="117"/>
      <c r="B45" s="58" t="s">
        <v>245</v>
      </c>
      <c r="C45" s="117" t="s">
        <v>246</v>
      </c>
      <c r="D45" s="88">
        <v>8828.3</v>
      </c>
      <c r="E45" s="88">
        <v>4505.1</v>
      </c>
      <c r="F45" s="88">
        <v>3567.4</v>
      </c>
      <c r="G45" s="112">
        <f t="shared" si="2"/>
        <v>0.40408685703929415</v>
      </c>
      <c r="H45" s="112">
        <f t="shared" si="3"/>
        <v>0.7918581163570175</v>
      </c>
      <c r="I45" s="20"/>
    </row>
    <row r="46" spans="1:9" s="16" customFormat="1" ht="25.5" customHeight="1" hidden="1">
      <c r="A46" s="117"/>
      <c r="B46" s="58" t="s">
        <v>160</v>
      </c>
      <c r="C46" s="117"/>
      <c r="D46" s="88">
        <v>0</v>
      </c>
      <c r="E46" s="88">
        <v>0</v>
      </c>
      <c r="F46" s="88">
        <v>0</v>
      </c>
      <c r="G46" s="112" t="e">
        <f t="shared" si="2"/>
        <v>#DIV/0!</v>
      </c>
      <c r="H46" s="112" t="e">
        <f t="shared" si="3"/>
        <v>#DIV/0!</v>
      </c>
      <c r="I46" s="20"/>
    </row>
    <row r="47" spans="1:9" s="16" customFormat="1" ht="15">
      <c r="A47" s="117"/>
      <c r="B47" s="58" t="s">
        <v>241</v>
      </c>
      <c r="C47" s="117" t="s">
        <v>242</v>
      </c>
      <c r="D47" s="88">
        <v>30</v>
      </c>
      <c r="E47" s="88">
        <v>15</v>
      </c>
      <c r="F47" s="88">
        <v>0</v>
      </c>
      <c r="G47" s="112">
        <f t="shared" si="2"/>
        <v>0</v>
      </c>
      <c r="H47" s="112">
        <f t="shared" si="3"/>
        <v>0</v>
      </c>
      <c r="I47" s="20"/>
    </row>
    <row r="48" spans="1:9" s="16" customFormat="1" ht="25.5">
      <c r="A48" s="117"/>
      <c r="B48" s="58" t="s">
        <v>240</v>
      </c>
      <c r="C48" s="117" t="s">
        <v>243</v>
      </c>
      <c r="D48" s="88">
        <v>190</v>
      </c>
      <c r="E48" s="88">
        <v>185</v>
      </c>
      <c r="F48" s="88">
        <v>85</v>
      </c>
      <c r="G48" s="112">
        <f t="shared" si="2"/>
        <v>0.4473684210526316</v>
      </c>
      <c r="H48" s="112">
        <f t="shared" si="3"/>
        <v>0.4594594594594595</v>
      </c>
      <c r="I48" s="20"/>
    </row>
    <row r="49" spans="1:9" s="16" customFormat="1" ht="15">
      <c r="A49" s="117"/>
      <c r="B49" s="58" t="s">
        <v>183</v>
      </c>
      <c r="C49" s="117" t="s">
        <v>244</v>
      </c>
      <c r="D49" s="88">
        <v>4200.1</v>
      </c>
      <c r="E49" s="88">
        <v>2342.9</v>
      </c>
      <c r="F49" s="88">
        <v>1477.3</v>
      </c>
      <c r="G49" s="112">
        <f t="shared" si="2"/>
        <v>0.35172972072093517</v>
      </c>
      <c r="H49" s="112">
        <f t="shared" si="3"/>
        <v>0.6305433437193222</v>
      </c>
      <c r="I49" s="20"/>
    </row>
    <row r="50" spans="1:9" s="16" customFormat="1" ht="39" customHeight="1" hidden="1">
      <c r="A50" s="117"/>
      <c r="B50" s="58" t="s">
        <v>184</v>
      </c>
      <c r="C50" s="117" t="s">
        <v>233</v>
      </c>
      <c r="D50" s="88">
        <v>0</v>
      </c>
      <c r="E50" s="88">
        <v>0</v>
      </c>
      <c r="F50" s="88">
        <v>0</v>
      </c>
      <c r="G50" s="112" t="e">
        <f t="shared" si="2"/>
        <v>#DIV/0!</v>
      </c>
      <c r="H50" s="112" t="e">
        <f t="shared" si="3"/>
        <v>#DIV/0!</v>
      </c>
      <c r="I50" s="20"/>
    </row>
    <row r="51" spans="1:9" s="16" customFormat="1" ht="39" customHeight="1">
      <c r="A51" s="117"/>
      <c r="B51" s="58" t="s">
        <v>323</v>
      </c>
      <c r="C51" s="117" t="s">
        <v>324</v>
      </c>
      <c r="D51" s="88">
        <v>2264.4</v>
      </c>
      <c r="E51" s="88">
        <v>2264.4</v>
      </c>
      <c r="F51" s="88">
        <v>1998.4</v>
      </c>
      <c r="G51" s="112">
        <f t="shared" si="2"/>
        <v>0.8825295884119414</v>
      </c>
      <c r="H51" s="112">
        <f t="shared" si="3"/>
        <v>0.8825295884119414</v>
      </c>
      <c r="I51" s="20"/>
    </row>
    <row r="52" spans="1:9" ht="15">
      <c r="A52" s="50" t="s">
        <v>120</v>
      </c>
      <c r="B52" s="45" t="s">
        <v>112</v>
      </c>
      <c r="C52" s="50"/>
      <c r="D52" s="85">
        <f>D53</f>
        <v>924</v>
      </c>
      <c r="E52" s="85">
        <f>E53</f>
        <v>461.9</v>
      </c>
      <c r="F52" s="85">
        <f>F53</f>
        <v>383.3</v>
      </c>
      <c r="G52" s="112">
        <f t="shared" si="2"/>
        <v>0.4148268398268398</v>
      </c>
      <c r="H52" s="112">
        <f t="shared" si="3"/>
        <v>0.8298332972504872</v>
      </c>
      <c r="I52" s="15"/>
    </row>
    <row r="53" spans="1:9" ht="27.75" customHeight="1">
      <c r="A53" s="148" t="s">
        <v>121</v>
      </c>
      <c r="B53" s="141" t="s">
        <v>185</v>
      </c>
      <c r="C53" s="148" t="s">
        <v>247</v>
      </c>
      <c r="D53" s="32">
        <v>924</v>
      </c>
      <c r="E53" s="32">
        <v>461.9</v>
      </c>
      <c r="F53" s="32">
        <v>383.3</v>
      </c>
      <c r="G53" s="112">
        <f t="shared" si="2"/>
        <v>0.4148268398268398</v>
      </c>
      <c r="H53" s="112">
        <f t="shared" si="3"/>
        <v>0.8298332972504872</v>
      </c>
      <c r="I53" s="15"/>
    </row>
    <row r="54" spans="1:9" ht="20.25" customHeight="1">
      <c r="A54" s="50" t="s">
        <v>83</v>
      </c>
      <c r="B54" s="45" t="s">
        <v>186</v>
      </c>
      <c r="C54" s="50"/>
      <c r="D54" s="85">
        <f>D55</f>
        <v>100</v>
      </c>
      <c r="E54" s="85">
        <f>E55</f>
        <v>100</v>
      </c>
      <c r="F54" s="85">
        <f>F55</f>
        <v>0</v>
      </c>
      <c r="G54" s="112">
        <f t="shared" si="2"/>
        <v>0</v>
      </c>
      <c r="H54" s="112">
        <f t="shared" si="3"/>
        <v>0</v>
      </c>
      <c r="I54" s="15"/>
    </row>
    <row r="55" spans="1:9" ht="34.5" customHeight="1">
      <c r="A55" s="148" t="s">
        <v>173</v>
      </c>
      <c r="B55" s="141" t="s">
        <v>187</v>
      </c>
      <c r="C55" s="148"/>
      <c r="D55" s="32">
        <f>D56+D58</f>
        <v>100</v>
      </c>
      <c r="E55" s="32">
        <f>E56+E58</f>
        <v>100</v>
      </c>
      <c r="F55" s="32">
        <v>0</v>
      </c>
      <c r="G55" s="112">
        <f t="shared" si="2"/>
        <v>0</v>
      </c>
      <c r="H55" s="112">
        <f t="shared" si="3"/>
        <v>0</v>
      </c>
      <c r="I55" s="15"/>
    </row>
    <row r="56" spans="1:9" s="16" customFormat="1" ht="27.75" customHeight="1">
      <c r="A56" s="87"/>
      <c r="B56" s="60" t="s">
        <v>340</v>
      </c>
      <c r="C56" s="87" t="s">
        <v>341</v>
      </c>
      <c r="D56" s="88">
        <v>100</v>
      </c>
      <c r="E56" s="88">
        <v>100</v>
      </c>
      <c r="F56" s="88">
        <v>0</v>
      </c>
      <c r="G56" s="112">
        <f t="shared" si="2"/>
        <v>0</v>
      </c>
      <c r="H56" s="112">
        <f t="shared" si="3"/>
        <v>0</v>
      </c>
      <c r="I56" s="20"/>
    </row>
    <row r="57" spans="1:9" s="16" customFormat="1" ht="28.5" customHeight="1" hidden="1">
      <c r="A57" s="87"/>
      <c r="B57" s="60" t="s">
        <v>118</v>
      </c>
      <c r="C57" s="87"/>
      <c r="D57" s="88">
        <v>0</v>
      </c>
      <c r="E57" s="88">
        <v>0</v>
      </c>
      <c r="F57" s="88">
        <v>0</v>
      </c>
      <c r="G57" s="112" t="e">
        <f t="shared" si="2"/>
        <v>#DIV/0!</v>
      </c>
      <c r="H57" s="112" t="e">
        <f t="shared" si="3"/>
        <v>#DIV/0!</v>
      </c>
      <c r="I57" s="20"/>
    </row>
    <row r="58" spans="1:9" s="16" customFormat="1" ht="30" customHeight="1" hidden="1">
      <c r="A58" s="87"/>
      <c r="B58" s="60" t="s">
        <v>189</v>
      </c>
      <c r="C58" s="87" t="s">
        <v>188</v>
      </c>
      <c r="D58" s="88">
        <v>0</v>
      </c>
      <c r="E58" s="88">
        <v>0</v>
      </c>
      <c r="F58" s="88">
        <v>0</v>
      </c>
      <c r="G58" s="112" t="e">
        <f t="shared" si="2"/>
        <v>#DIV/0!</v>
      </c>
      <c r="H58" s="112" t="e">
        <f t="shared" si="3"/>
        <v>#DIV/0!</v>
      </c>
      <c r="I58" s="20"/>
    </row>
    <row r="59" spans="1:9" ht="19.5" customHeight="1">
      <c r="A59" s="50" t="s">
        <v>84</v>
      </c>
      <c r="B59" s="45" t="s">
        <v>48</v>
      </c>
      <c r="C59" s="50"/>
      <c r="D59" s="85">
        <f>D62+D63+D67+D60+D61</f>
        <v>22643.5</v>
      </c>
      <c r="E59" s="85">
        <f>E62+E63+E67+E60+E61</f>
        <v>14908.7</v>
      </c>
      <c r="F59" s="85">
        <f>F62+F63+F67+F60+F61</f>
        <v>1743.3</v>
      </c>
      <c r="G59" s="112">
        <f t="shared" si="2"/>
        <v>0.07698898138538653</v>
      </c>
      <c r="H59" s="112">
        <f t="shared" si="3"/>
        <v>0.11693172442936003</v>
      </c>
      <c r="I59" s="15"/>
    </row>
    <row r="60" spans="1:9" ht="33" customHeight="1">
      <c r="A60" s="148" t="s">
        <v>263</v>
      </c>
      <c r="B60" s="141" t="s">
        <v>264</v>
      </c>
      <c r="C60" s="148" t="s">
        <v>265</v>
      </c>
      <c r="D60" s="32">
        <v>1672.5</v>
      </c>
      <c r="E60" s="32">
        <v>1672.5</v>
      </c>
      <c r="F60" s="32">
        <v>1672.5</v>
      </c>
      <c r="G60" s="112">
        <f t="shared" si="2"/>
        <v>1</v>
      </c>
      <c r="H60" s="112">
        <f t="shared" si="3"/>
        <v>1</v>
      </c>
      <c r="I60" s="15"/>
    </row>
    <row r="61" spans="1:9" ht="33" customHeight="1">
      <c r="A61" s="148" t="s">
        <v>263</v>
      </c>
      <c r="B61" s="141" t="s">
        <v>343</v>
      </c>
      <c r="C61" s="148" t="s">
        <v>342</v>
      </c>
      <c r="D61" s="32">
        <v>106.2</v>
      </c>
      <c r="E61" s="32">
        <v>106.2</v>
      </c>
      <c r="F61" s="32">
        <v>70.8</v>
      </c>
      <c r="G61" s="112">
        <f t="shared" si="2"/>
        <v>0.6666666666666666</v>
      </c>
      <c r="H61" s="112">
        <f t="shared" si="3"/>
        <v>0.6666666666666666</v>
      </c>
      <c r="I61" s="15"/>
    </row>
    <row r="62" spans="1:9" s="22" customFormat="1" ht="89.25" customHeight="1">
      <c r="A62" s="145" t="s">
        <v>131</v>
      </c>
      <c r="B62" s="61" t="s">
        <v>248</v>
      </c>
      <c r="C62" s="118" t="s">
        <v>249</v>
      </c>
      <c r="D62" s="119">
        <f>11725+680</f>
        <v>12405</v>
      </c>
      <c r="E62" s="119">
        <v>6580</v>
      </c>
      <c r="F62" s="119">
        <v>0</v>
      </c>
      <c r="G62" s="112">
        <f t="shared" si="2"/>
        <v>0</v>
      </c>
      <c r="H62" s="112">
        <f t="shared" si="3"/>
        <v>0</v>
      </c>
      <c r="I62" s="21"/>
    </row>
    <row r="63" spans="1:9" s="22" customFormat="1" ht="41.25" customHeight="1">
      <c r="A63" s="145" t="s">
        <v>131</v>
      </c>
      <c r="B63" s="61" t="s">
        <v>194</v>
      </c>
      <c r="C63" s="118"/>
      <c r="D63" s="119">
        <f>D64+D65+D66</f>
        <v>8409.8</v>
      </c>
      <c r="E63" s="119">
        <f>E64+E65+E66</f>
        <v>6500</v>
      </c>
      <c r="F63" s="119">
        <f>F64+F65+F66</f>
        <v>0</v>
      </c>
      <c r="G63" s="112">
        <f t="shared" si="2"/>
        <v>0</v>
      </c>
      <c r="H63" s="112">
        <f t="shared" si="3"/>
        <v>0</v>
      </c>
      <c r="I63" s="21"/>
    </row>
    <row r="64" spans="1:9" s="24" customFormat="1" ht="39" customHeight="1">
      <c r="A64" s="120"/>
      <c r="B64" s="121" t="s">
        <v>250</v>
      </c>
      <c r="C64" s="122" t="s">
        <v>251</v>
      </c>
      <c r="D64" s="123">
        <v>8409.8</v>
      </c>
      <c r="E64" s="123">
        <v>6500</v>
      </c>
      <c r="F64" s="123">
        <v>0</v>
      </c>
      <c r="G64" s="112">
        <f t="shared" si="2"/>
        <v>0</v>
      </c>
      <c r="H64" s="112">
        <f t="shared" si="3"/>
        <v>0</v>
      </c>
      <c r="I64" s="23"/>
    </row>
    <row r="65" spans="1:9" s="24" customFormat="1" ht="66.75" customHeight="1" hidden="1">
      <c r="A65" s="120"/>
      <c r="B65" s="121" t="s">
        <v>195</v>
      </c>
      <c r="C65" s="122" t="s">
        <v>191</v>
      </c>
      <c r="D65" s="123">
        <v>0</v>
      </c>
      <c r="E65" s="123">
        <v>0</v>
      </c>
      <c r="F65" s="123">
        <v>0</v>
      </c>
      <c r="G65" s="112" t="e">
        <f t="shared" si="2"/>
        <v>#DIV/0!</v>
      </c>
      <c r="H65" s="112" t="e">
        <f t="shared" si="3"/>
        <v>#DIV/0!</v>
      </c>
      <c r="I65" s="23"/>
    </row>
    <row r="66" spans="1:9" s="24" customFormat="1" ht="41.25" customHeight="1" hidden="1">
      <c r="A66" s="120"/>
      <c r="B66" s="124" t="s">
        <v>192</v>
      </c>
      <c r="C66" s="125" t="s">
        <v>193</v>
      </c>
      <c r="D66" s="123">
        <v>0</v>
      </c>
      <c r="E66" s="123">
        <v>0</v>
      </c>
      <c r="F66" s="123">
        <v>0</v>
      </c>
      <c r="G66" s="112" t="e">
        <f t="shared" si="2"/>
        <v>#DIV/0!</v>
      </c>
      <c r="H66" s="112" t="e">
        <f t="shared" si="3"/>
        <v>#DIV/0!</v>
      </c>
      <c r="I66" s="23"/>
    </row>
    <row r="67" spans="1:9" s="22" customFormat="1" ht="30.75" customHeight="1">
      <c r="A67" s="145" t="s">
        <v>85</v>
      </c>
      <c r="B67" s="61" t="s">
        <v>235</v>
      </c>
      <c r="C67" s="118"/>
      <c r="D67" s="119">
        <f>D68+D69</f>
        <v>50</v>
      </c>
      <c r="E67" s="119">
        <f>E68+E69</f>
        <v>50</v>
      </c>
      <c r="F67" s="119">
        <f>F68+F69</f>
        <v>0</v>
      </c>
      <c r="G67" s="112">
        <f t="shared" si="2"/>
        <v>0</v>
      </c>
      <c r="H67" s="112">
        <f t="shared" si="3"/>
        <v>0</v>
      </c>
      <c r="I67" s="25"/>
    </row>
    <row r="68" spans="1:9" s="24" customFormat="1" ht="29.25" customHeight="1">
      <c r="A68" s="120" t="s">
        <v>85</v>
      </c>
      <c r="B68" s="63" t="s">
        <v>136</v>
      </c>
      <c r="C68" s="120" t="s">
        <v>339</v>
      </c>
      <c r="D68" s="123">
        <v>50</v>
      </c>
      <c r="E68" s="123">
        <v>50</v>
      </c>
      <c r="F68" s="123">
        <v>0</v>
      </c>
      <c r="G68" s="112">
        <f t="shared" si="2"/>
        <v>0</v>
      </c>
      <c r="H68" s="112">
        <f t="shared" si="3"/>
        <v>0</v>
      </c>
      <c r="I68" s="23"/>
    </row>
    <row r="69" spans="1:9" s="24" customFormat="1" ht="29.25" customHeight="1" hidden="1">
      <c r="A69" s="120" t="s">
        <v>85</v>
      </c>
      <c r="B69" s="63" t="s">
        <v>234</v>
      </c>
      <c r="C69" s="120" t="s">
        <v>236</v>
      </c>
      <c r="D69" s="123">
        <v>0</v>
      </c>
      <c r="E69" s="123">
        <v>0</v>
      </c>
      <c r="F69" s="123">
        <v>0</v>
      </c>
      <c r="G69" s="112" t="e">
        <f t="shared" si="2"/>
        <v>#DIV/0!</v>
      </c>
      <c r="H69" s="112" t="e">
        <f t="shared" si="3"/>
        <v>#DIV/0!</v>
      </c>
      <c r="I69" s="23"/>
    </row>
    <row r="70" spans="1:9" ht="21" customHeight="1">
      <c r="A70" s="50" t="s">
        <v>86</v>
      </c>
      <c r="B70" s="45" t="s">
        <v>49</v>
      </c>
      <c r="C70" s="50"/>
      <c r="D70" s="85">
        <f>D71+D74</f>
        <v>6488.2</v>
      </c>
      <c r="E70" s="85">
        <f>E71+E74</f>
        <v>6398.2</v>
      </c>
      <c r="F70" s="85">
        <f>F71+F74</f>
        <v>5784.6</v>
      </c>
      <c r="G70" s="112">
        <f t="shared" si="2"/>
        <v>0.8915569803643538</v>
      </c>
      <c r="H70" s="112">
        <f t="shared" si="3"/>
        <v>0.9040980275702543</v>
      </c>
      <c r="I70" s="15"/>
    </row>
    <row r="71" spans="1:9" ht="18.75" customHeight="1">
      <c r="A71" s="148" t="s">
        <v>87</v>
      </c>
      <c r="B71" s="45" t="s">
        <v>50</v>
      </c>
      <c r="C71" s="50"/>
      <c r="D71" s="32">
        <f>D73+D72</f>
        <v>180</v>
      </c>
      <c r="E71" s="32">
        <f>E73+E72</f>
        <v>90</v>
      </c>
      <c r="F71" s="32">
        <v>0</v>
      </c>
      <c r="G71" s="112">
        <f t="shared" si="2"/>
        <v>0</v>
      </c>
      <c r="H71" s="112">
        <f t="shared" si="3"/>
        <v>0</v>
      </c>
      <c r="I71" s="15"/>
    </row>
    <row r="72" spans="1:9" ht="30" customHeight="1" hidden="1">
      <c r="A72" s="148"/>
      <c r="B72" s="141" t="s">
        <v>268</v>
      </c>
      <c r="C72" s="148" t="s">
        <v>266</v>
      </c>
      <c r="D72" s="32">
        <v>0</v>
      </c>
      <c r="E72" s="32">
        <v>0</v>
      </c>
      <c r="F72" s="32">
        <v>0</v>
      </c>
      <c r="G72" s="112" t="e">
        <f t="shared" si="2"/>
        <v>#DIV/0!</v>
      </c>
      <c r="H72" s="112" t="e">
        <f t="shared" si="3"/>
        <v>#DIV/0!</v>
      </c>
      <c r="I72" s="15"/>
    </row>
    <row r="73" spans="1:9" ht="18.75" customHeight="1">
      <c r="A73" s="148"/>
      <c r="B73" s="141" t="s">
        <v>196</v>
      </c>
      <c r="C73" s="148" t="s">
        <v>252</v>
      </c>
      <c r="D73" s="32">
        <v>180</v>
      </c>
      <c r="E73" s="32">
        <v>90</v>
      </c>
      <c r="F73" s="32">
        <v>0</v>
      </c>
      <c r="G73" s="112">
        <f t="shared" si="2"/>
        <v>0</v>
      </c>
      <c r="H73" s="112">
        <f t="shared" si="3"/>
        <v>0</v>
      </c>
      <c r="I73" s="15"/>
    </row>
    <row r="74" spans="1:9" ht="15">
      <c r="A74" s="50" t="s">
        <v>88</v>
      </c>
      <c r="B74" s="45" t="s">
        <v>51</v>
      </c>
      <c r="C74" s="50"/>
      <c r="D74" s="85">
        <f>D75+D80+D77+D78</f>
        <v>6308.2</v>
      </c>
      <c r="E74" s="85">
        <f>E75+E80+E77+E78</f>
        <v>6308.2</v>
      </c>
      <c r="F74" s="85">
        <f>F75+F80+F77+F78</f>
        <v>5784.6</v>
      </c>
      <c r="G74" s="112">
        <f t="shared" si="2"/>
        <v>0.9169969246377732</v>
      </c>
      <c r="H74" s="112">
        <f t="shared" si="3"/>
        <v>0.9169969246377732</v>
      </c>
      <c r="I74" s="15"/>
    </row>
    <row r="75" spans="1:9" ht="41.25" customHeight="1">
      <c r="A75" s="50"/>
      <c r="B75" s="65" t="s">
        <v>197</v>
      </c>
      <c r="C75" s="126"/>
      <c r="D75" s="32">
        <f>D76</f>
        <v>5748.2</v>
      </c>
      <c r="E75" s="32">
        <f>E76</f>
        <v>5748.2</v>
      </c>
      <c r="F75" s="32">
        <f>F76</f>
        <v>5284.6</v>
      </c>
      <c r="G75" s="112">
        <f t="shared" si="2"/>
        <v>0.9193486656692531</v>
      </c>
      <c r="H75" s="112">
        <f t="shared" si="3"/>
        <v>0.9193486656692531</v>
      </c>
      <c r="I75" s="15"/>
    </row>
    <row r="76" spans="1:9" s="16" customFormat="1" ht="31.5" customHeight="1">
      <c r="A76" s="87"/>
      <c r="B76" s="66" t="s">
        <v>310</v>
      </c>
      <c r="C76" s="127" t="s">
        <v>253</v>
      </c>
      <c r="D76" s="88">
        <v>5748.2</v>
      </c>
      <c r="E76" s="88">
        <v>5748.2</v>
      </c>
      <c r="F76" s="88">
        <v>5284.6</v>
      </c>
      <c r="G76" s="112">
        <f t="shared" si="2"/>
        <v>0.9193486656692531</v>
      </c>
      <c r="H76" s="112">
        <f t="shared" si="3"/>
        <v>0.9193486656692531</v>
      </c>
      <c r="I76" s="20"/>
    </row>
    <row r="77" spans="1:9" s="16" customFormat="1" ht="17.25" customHeight="1">
      <c r="A77" s="87"/>
      <c r="B77" s="141" t="s">
        <v>345</v>
      </c>
      <c r="C77" s="127" t="s">
        <v>344</v>
      </c>
      <c r="D77" s="88">
        <v>60</v>
      </c>
      <c r="E77" s="88">
        <v>60</v>
      </c>
      <c r="F77" s="88">
        <v>0</v>
      </c>
      <c r="G77" s="112">
        <f t="shared" si="2"/>
        <v>0</v>
      </c>
      <c r="H77" s="112">
        <f t="shared" si="3"/>
        <v>0</v>
      </c>
      <c r="I77" s="20"/>
    </row>
    <row r="78" spans="1:9" s="16" customFormat="1" ht="16.5" customHeight="1">
      <c r="A78" s="87"/>
      <c r="B78" s="141" t="s">
        <v>347</v>
      </c>
      <c r="C78" s="127" t="s">
        <v>346</v>
      </c>
      <c r="D78" s="88">
        <v>500</v>
      </c>
      <c r="E78" s="88">
        <v>500</v>
      </c>
      <c r="F78" s="88">
        <v>500</v>
      </c>
      <c r="G78" s="112">
        <f t="shared" si="2"/>
        <v>1</v>
      </c>
      <c r="H78" s="112">
        <f t="shared" si="3"/>
        <v>1</v>
      </c>
      <c r="I78" s="20"/>
    </row>
    <row r="79" spans="1:9" s="16" customFormat="1" ht="16.5" customHeight="1" hidden="1">
      <c r="A79" s="87"/>
      <c r="B79" s="141" t="s">
        <v>0</v>
      </c>
      <c r="C79" s="127" t="s">
        <v>1</v>
      </c>
      <c r="D79" s="88"/>
      <c r="E79" s="88"/>
      <c r="F79" s="88"/>
      <c r="G79" s="112" t="e">
        <f t="shared" si="2"/>
        <v>#DIV/0!</v>
      </c>
      <c r="H79" s="112" t="e">
        <f t="shared" si="3"/>
        <v>#DIV/0!</v>
      </c>
      <c r="I79" s="20"/>
    </row>
    <row r="80" spans="1:9" ht="55.5" customHeight="1" hidden="1">
      <c r="A80" s="148" t="s">
        <v>52</v>
      </c>
      <c r="B80" s="65" t="s">
        <v>198</v>
      </c>
      <c r="C80" s="126"/>
      <c r="D80" s="32">
        <f>D81+D82+D83</f>
        <v>0</v>
      </c>
      <c r="E80" s="32">
        <f>E81+E82+E83</f>
        <v>0</v>
      </c>
      <c r="F80" s="32">
        <f>F81+F82+F83</f>
        <v>0</v>
      </c>
      <c r="G80" s="112" t="e">
        <f t="shared" si="2"/>
        <v>#DIV/0!</v>
      </c>
      <c r="H80" s="112" t="e">
        <f t="shared" si="3"/>
        <v>#DIV/0!</v>
      </c>
      <c r="I80" s="15"/>
    </row>
    <row r="81" spans="1:9" s="16" customFormat="1" ht="16.5" customHeight="1" hidden="1">
      <c r="A81" s="87"/>
      <c r="B81" s="66" t="s">
        <v>199</v>
      </c>
      <c r="C81" s="127" t="s">
        <v>200</v>
      </c>
      <c r="D81" s="88">
        <v>0</v>
      </c>
      <c r="E81" s="88">
        <v>0</v>
      </c>
      <c r="F81" s="88">
        <v>0</v>
      </c>
      <c r="G81" s="112" t="e">
        <f t="shared" si="2"/>
        <v>#DIV/0!</v>
      </c>
      <c r="H81" s="112" t="e">
        <f t="shared" si="3"/>
        <v>#DIV/0!</v>
      </c>
      <c r="I81" s="20"/>
    </row>
    <row r="82" spans="1:9" s="16" customFormat="1" ht="19.5" customHeight="1" hidden="1">
      <c r="A82" s="87"/>
      <c r="B82" s="66" t="s">
        <v>201</v>
      </c>
      <c r="C82" s="127" t="s">
        <v>202</v>
      </c>
      <c r="D82" s="88">
        <v>0</v>
      </c>
      <c r="E82" s="88">
        <v>0</v>
      </c>
      <c r="F82" s="88">
        <v>0</v>
      </c>
      <c r="G82" s="112" t="e">
        <f t="shared" si="2"/>
        <v>#DIV/0!</v>
      </c>
      <c r="H82" s="112" t="e">
        <f t="shared" si="3"/>
        <v>#DIV/0!</v>
      </c>
      <c r="I82" s="20"/>
    </row>
    <row r="83" spans="1:9" s="16" customFormat="1" ht="19.5" customHeight="1" hidden="1">
      <c r="A83" s="87"/>
      <c r="B83" s="66" t="s">
        <v>167</v>
      </c>
      <c r="C83" s="127" t="s">
        <v>203</v>
      </c>
      <c r="D83" s="88">
        <v>0</v>
      </c>
      <c r="E83" s="88">
        <v>0</v>
      </c>
      <c r="F83" s="88">
        <v>0</v>
      </c>
      <c r="G83" s="112" t="e">
        <f t="shared" si="2"/>
        <v>#DIV/0!</v>
      </c>
      <c r="H83" s="112" t="e">
        <f t="shared" si="3"/>
        <v>#DIV/0!</v>
      </c>
      <c r="I83" s="20"/>
    </row>
    <row r="84" spans="1:9" ht="14.25" customHeight="1">
      <c r="A84" s="50" t="s">
        <v>54</v>
      </c>
      <c r="B84" s="45" t="s">
        <v>55</v>
      </c>
      <c r="C84" s="50"/>
      <c r="D84" s="85">
        <f>D85+D87+D88+D90</f>
        <v>449899.8</v>
      </c>
      <c r="E84" s="85">
        <f>E85+E87+E88+E90</f>
        <v>260280.8</v>
      </c>
      <c r="F84" s="85">
        <f>F85+F87+F88+F90</f>
        <v>175859.40000000002</v>
      </c>
      <c r="G84" s="112">
        <f t="shared" si="2"/>
        <v>0.3908857038833981</v>
      </c>
      <c r="H84" s="112">
        <f t="shared" si="3"/>
        <v>0.6756526028811961</v>
      </c>
      <c r="I84" s="15"/>
    </row>
    <row r="85" spans="1:9" ht="14.25" customHeight="1">
      <c r="A85" s="148" t="s">
        <v>56</v>
      </c>
      <c r="B85" s="141" t="s">
        <v>163</v>
      </c>
      <c r="C85" s="148" t="s">
        <v>56</v>
      </c>
      <c r="D85" s="32">
        <v>132362.3</v>
      </c>
      <c r="E85" s="32">
        <v>75704.5</v>
      </c>
      <c r="F85" s="32">
        <v>52793.3</v>
      </c>
      <c r="G85" s="112">
        <f t="shared" si="2"/>
        <v>0.39885450766570246</v>
      </c>
      <c r="H85" s="112">
        <f t="shared" si="3"/>
        <v>0.6973601305074335</v>
      </c>
      <c r="I85" s="15"/>
    </row>
    <row r="86" spans="1:9" s="16" customFormat="1" ht="25.5">
      <c r="A86" s="87"/>
      <c r="B86" s="60" t="s">
        <v>254</v>
      </c>
      <c r="C86" s="87" t="s">
        <v>255</v>
      </c>
      <c r="D86" s="88">
        <v>5582.2</v>
      </c>
      <c r="E86" s="88">
        <v>5582.2</v>
      </c>
      <c r="F86" s="88">
        <v>3950.3</v>
      </c>
      <c r="G86" s="112">
        <f t="shared" si="2"/>
        <v>0.7076600623410125</v>
      </c>
      <c r="H86" s="112">
        <f t="shared" si="3"/>
        <v>0.7076600623410125</v>
      </c>
      <c r="I86" s="20"/>
    </row>
    <row r="87" spans="1:9" ht="16.5" customHeight="1">
      <c r="A87" s="148" t="s">
        <v>58</v>
      </c>
      <c r="B87" s="141" t="s">
        <v>164</v>
      </c>
      <c r="C87" s="148" t="s">
        <v>58</v>
      </c>
      <c r="D87" s="32">
        <v>291469.3</v>
      </c>
      <c r="E87" s="32">
        <v>169740.6</v>
      </c>
      <c r="F87" s="32">
        <v>113244.6</v>
      </c>
      <c r="G87" s="112">
        <f t="shared" si="2"/>
        <v>0.388530112776886</v>
      </c>
      <c r="H87" s="112">
        <f t="shared" si="3"/>
        <v>0.6671627176998314</v>
      </c>
      <c r="I87" s="15"/>
    </row>
    <row r="88" spans="1:9" ht="15.75" customHeight="1">
      <c r="A88" s="148" t="s">
        <v>59</v>
      </c>
      <c r="B88" s="141" t="s">
        <v>204</v>
      </c>
      <c r="C88" s="148" t="s">
        <v>59</v>
      </c>
      <c r="D88" s="32">
        <v>4215.9</v>
      </c>
      <c r="E88" s="32">
        <v>2103.8</v>
      </c>
      <c r="F88" s="32">
        <v>342.4</v>
      </c>
      <c r="G88" s="112">
        <f t="shared" si="2"/>
        <v>0.08121634763632914</v>
      </c>
      <c r="H88" s="112">
        <f t="shared" si="3"/>
        <v>0.1627531134138226</v>
      </c>
      <c r="I88" s="15"/>
    </row>
    <row r="89" spans="1:9" s="16" customFormat="1" ht="15" customHeight="1" hidden="1">
      <c r="A89" s="87"/>
      <c r="B89" s="60" t="s">
        <v>47</v>
      </c>
      <c r="C89" s="87"/>
      <c r="D89" s="88">
        <v>0</v>
      </c>
      <c r="E89" s="88">
        <v>0</v>
      </c>
      <c r="F89" s="88">
        <v>0</v>
      </c>
      <c r="G89" s="112" t="e">
        <f t="shared" si="2"/>
        <v>#DIV/0!</v>
      </c>
      <c r="H89" s="112" t="e">
        <f t="shared" si="3"/>
        <v>#DIV/0!</v>
      </c>
      <c r="I89" s="20"/>
    </row>
    <row r="90" spans="1:9" ht="15">
      <c r="A90" s="148" t="s">
        <v>61</v>
      </c>
      <c r="B90" s="141" t="s">
        <v>62</v>
      </c>
      <c r="C90" s="148" t="s">
        <v>61</v>
      </c>
      <c r="D90" s="32">
        <v>21852.3</v>
      </c>
      <c r="E90" s="32">
        <v>12731.9</v>
      </c>
      <c r="F90" s="32">
        <v>9479.1</v>
      </c>
      <c r="G90" s="112">
        <f t="shared" si="2"/>
        <v>0.4337804258590629</v>
      </c>
      <c r="H90" s="112">
        <f t="shared" si="3"/>
        <v>0.7445157439188181</v>
      </c>
      <c r="I90" s="15"/>
    </row>
    <row r="91" spans="1:9" s="16" customFormat="1" ht="15">
      <c r="A91" s="87"/>
      <c r="B91" s="60" t="s">
        <v>63</v>
      </c>
      <c r="C91" s="87"/>
      <c r="D91" s="88">
        <v>500</v>
      </c>
      <c r="E91" s="88">
        <v>359.5</v>
      </c>
      <c r="F91" s="88">
        <v>168.5</v>
      </c>
      <c r="G91" s="112">
        <f t="shared" si="2"/>
        <v>0.337</v>
      </c>
      <c r="H91" s="112">
        <f t="shared" si="3"/>
        <v>0.46870653685674546</v>
      </c>
      <c r="I91" s="20"/>
    </row>
    <row r="92" spans="1:9" ht="17.25" customHeight="1">
      <c r="A92" s="50" t="s">
        <v>64</v>
      </c>
      <c r="B92" s="45" t="s">
        <v>166</v>
      </c>
      <c r="C92" s="50"/>
      <c r="D92" s="85">
        <f>D93++D94</f>
        <v>71685.5</v>
      </c>
      <c r="E92" s="85">
        <f>E93++E94</f>
        <v>40234</v>
      </c>
      <c r="F92" s="85">
        <f>F93++F94</f>
        <v>29977.3</v>
      </c>
      <c r="G92" s="112">
        <f t="shared" si="2"/>
        <v>0.41817801368477586</v>
      </c>
      <c r="H92" s="112">
        <f t="shared" si="3"/>
        <v>0.7450738181637421</v>
      </c>
      <c r="I92" s="15"/>
    </row>
    <row r="93" spans="1:9" ht="15">
      <c r="A93" s="148" t="s">
        <v>65</v>
      </c>
      <c r="B93" s="141" t="s">
        <v>66</v>
      </c>
      <c r="C93" s="148" t="s">
        <v>65</v>
      </c>
      <c r="D93" s="32">
        <v>67633.2</v>
      </c>
      <c r="E93" s="32">
        <v>37987.4</v>
      </c>
      <c r="F93" s="32">
        <v>28358.1</v>
      </c>
      <c r="G93" s="112">
        <f t="shared" si="2"/>
        <v>0.4192925959440038</v>
      </c>
      <c r="H93" s="112">
        <f t="shared" si="3"/>
        <v>0.7465133175737217</v>
      </c>
      <c r="I93" s="15"/>
    </row>
    <row r="94" spans="1:9" ht="15">
      <c r="A94" s="148" t="s">
        <v>67</v>
      </c>
      <c r="B94" s="141" t="s">
        <v>119</v>
      </c>
      <c r="C94" s="148" t="s">
        <v>67</v>
      </c>
      <c r="D94" s="32">
        <v>4052.3</v>
      </c>
      <c r="E94" s="32">
        <v>2246.6</v>
      </c>
      <c r="F94" s="32">
        <v>1619.2</v>
      </c>
      <c r="G94" s="112">
        <f t="shared" si="2"/>
        <v>0.3995755496878316</v>
      </c>
      <c r="H94" s="112">
        <f t="shared" si="3"/>
        <v>0.7207335529244192</v>
      </c>
      <c r="I94" s="15"/>
    </row>
    <row r="95" spans="1:9" s="16" customFormat="1" ht="15" hidden="1">
      <c r="A95" s="87"/>
      <c r="B95" s="60" t="s">
        <v>47</v>
      </c>
      <c r="C95" s="87"/>
      <c r="D95" s="88">
        <v>0</v>
      </c>
      <c r="E95" s="88">
        <v>0</v>
      </c>
      <c r="F95" s="88">
        <v>0</v>
      </c>
      <c r="G95" s="112" t="e">
        <f t="shared" si="2"/>
        <v>#DIV/0!</v>
      </c>
      <c r="H95" s="112" t="e">
        <f t="shared" si="3"/>
        <v>#DIV/0!</v>
      </c>
      <c r="I95" s="20"/>
    </row>
    <row r="96" spans="1:9" ht="23.25" customHeight="1">
      <c r="A96" s="64" t="s">
        <v>68</v>
      </c>
      <c r="B96" s="146" t="s">
        <v>69</v>
      </c>
      <c r="C96" s="64"/>
      <c r="D96" s="51">
        <f>D97+D99+D100+D101+D104+D102+D103+D98</f>
        <v>17206.7</v>
      </c>
      <c r="E96" s="51">
        <f>E97+E99+E100+E101+E104+E102+E103+E98</f>
        <v>8942.5</v>
      </c>
      <c r="F96" s="51">
        <f>F97+F99+F100+F101+F104+F102+F103+F98</f>
        <v>5739.3</v>
      </c>
      <c r="G96" s="112">
        <f t="shared" si="2"/>
        <v>0.3335503030796143</v>
      </c>
      <c r="H96" s="112">
        <f t="shared" si="3"/>
        <v>0.6418003913894325</v>
      </c>
      <c r="I96" s="15"/>
    </row>
    <row r="97" spans="1:9" ht="30" customHeight="1">
      <c r="A97" s="145" t="s">
        <v>70</v>
      </c>
      <c r="B97" s="70" t="s">
        <v>256</v>
      </c>
      <c r="C97" s="145" t="s">
        <v>70</v>
      </c>
      <c r="D97" s="119">
        <v>967.3</v>
      </c>
      <c r="E97" s="119">
        <v>527.3</v>
      </c>
      <c r="F97" s="119">
        <v>461.4</v>
      </c>
      <c r="G97" s="112">
        <f t="shared" si="2"/>
        <v>0.47699782900858057</v>
      </c>
      <c r="H97" s="112">
        <f t="shared" si="3"/>
        <v>0.8750237056703964</v>
      </c>
      <c r="I97" s="15"/>
    </row>
    <row r="98" spans="1:9" ht="44.25" customHeight="1">
      <c r="A98" s="145" t="s">
        <v>71</v>
      </c>
      <c r="B98" s="70" t="s">
        <v>269</v>
      </c>
      <c r="C98" s="145" t="s">
        <v>270</v>
      </c>
      <c r="D98" s="119">
        <v>73.7</v>
      </c>
      <c r="E98" s="119">
        <v>73.7</v>
      </c>
      <c r="F98" s="119">
        <v>54.5</v>
      </c>
      <c r="G98" s="112">
        <f t="shared" si="2"/>
        <v>0.7394843962008141</v>
      </c>
      <c r="H98" s="112">
        <f t="shared" si="3"/>
        <v>0.7394843962008141</v>
      </c>
      <c r="I98" s="15"/>
    </row>
    <row r="99" spans="1:9" ht="36" customHeight="1">
      <c r="A99" s="145" t="s">
        <v>71</v>
      </c>
      <c r="B99" s="70" t="s">
        <v>206</v>
      </c>
      <c r="C99" s="145" t="s">
        <v>257</v>
      </c>
      <c r="D99" s="119">
        <v>11483.4</v>
      </c>
      <c r="E99" s="119">
        <v>5965.2</v>
      </c>
      <c r="F99" s="119">
        <v>4198.1</v>
      </c>
      <c r="G99" s="112">
        <f t="shared" si="2"/>
        <v>0.36557988052319</v>
      </c>
      <c r="H99" s="112">
        <f t="shared" si="3"/>
        <v>0.7037651713270302</v>
      </c>
      <c r="I99" s="15"/>
    </row>
    <row r="100" spans="1:9" s="26" customFormat="1" ht="22.5" customHeight="1">
      <c r="A100" s="128" t="s">
        <v>71</v>
      </c>
      <c r="B100" s="141" t="s">
        <v>348</v>
      </c>
      <c r="C100" s="148" t="s">
        <v>349</v>
      </c>
      <c r="D100" s="32">
        <v>50</v>
      </c>
      <c r="E100" s="32">
        <v>50</v>
      </c>
      <c r="F100" s="32">
        <v>0</v>
      </c>
      <c r="G100" s="112">
        <f t="shared" si="2"/>
        <v>0</v>
      </c>
      <c r="H100" s="112">
        <f t="shared" si="3"/>
        <v>0</v>
      </c>
      <c r="I100" s="15"/>
    </row>
    <row r="101" spans="1:9" s="26" customFormat="1" ht="35.25" customHeight="1" hidden="1">
      <c r="A101" s="128" t="s">
        <v>71</v>
      </c>
      <c r="B101" s="141" t="s">
        <v>208</v>
      </c>
      <c r="C101" s="148" t="s">
        <v>209</v>
      </c>
      <c r="D101" s="119">
        <v>0</v>
      </c>
      <c r="E101" s="119">
        <v>0</v>
      </c>
      <c r="F101" s="119">
        <v>0</v>
      </c>
      <c r="G101" s="112" t="e">
        <f aca="true" t="shared" si="4" ref="G101:G118">F101/D101</f>
        <v>#DIV/0!</v>
      </c>
      <c r="H101" s="112" t="e">
        <f t="shared" si="3"/>
        <v>#DIV/0!</v>
      </c>
      <c r="I101" s="15"/>
    </row>
    <row r="102" spans="1:9" s="26" customFormat="1" ht="21.75" customHeight="1" hidden="1">
      <c r="A102" s="128" t="s">
        <v>71</v>
      </c>
      <c r="B102" s="141" t="s">
        <v>3</v>
      </c>
      <c r="C102" s="148" t="s">
        <v>2</v>
      </c>
      <c r="D102" s="119">
        <v>0</v>
      </c>
      <c r="E102" s="119">
        <v>0</v>
      </c>
      <c r="F102" s="119">
        <v>0</v>
      </c>
      <c r="G102" s="112" t="e">
        <f t="shared" si="4"/>
        <v>#DIV/0!</v>
      </c>
      <c r="H102" s="112" t="e">
        <f aca="true" t="shared" si="5" ref="H102:H118">F102/E102</f>
        <v>#DIV/0!</v>
      </c>
      <c r="I102" s="15"/>
    </row>
    <row r="103" spans="1:9" s="26" customFormat="1" ht="18.75" customHeight="1" hidden="1">
      <c r="A103" s="128" t="s">
        <v>71</v>
      </c>
      <c r="B103" s="141" t="s">
        <v>4</v>
      </c>
      <c r="C103" s="148" t="s">
        <v>5</v>
      </c>
      <c r="D103" s="119">
        <v>0</v>
      </c>
      <c r="E103" s="119">
        <v>0</v>
      </c>
      <c r="F103" s="119">
        <v>0</v>
      </c>
      <c r="G103" s="112" t="e">
        <f t="shared" si="4"/>
        <v>#DIV/0!</v>
      </c>
      <c r="H103" s="112" t="e">
        <f t="shared" si="5"/>
        <v>#DIV/0!</v>
      </c>
      <c r="I103" s="15"/>
    </row>
    <row r="104" spans="1:9" ht="45" customHeight="1">
      <c r="A104" s="148" t="s">
        <v>72</v>
      </c>
      <c r="B104" s="141" t="s">
        <v>125</v>
      </c>
      <c r="C104" s="148" t="s">
        <v>259</v>
      </c>
      <c r="D104" s="32">
        <v>4632.3</v>
      </c>
      <c r="E104" s="32">
        <v>2326.3</v>
      </c>
      <c r="F104" s="32">
        <v>1025.3</v>
      </c>
      <c r="G104" s="112">
        <f t="shared" si="4"/>
        <v>0.2213371327418345</v>
      </c>
      <c r="H104" s="112">
        <f t="shared" si="5"/>
        <v>0.4407428104715642</v>
      </c>
      <c r="I104" s="15"/>
    </row>
    <row r="105" spans="1:9" ht="26.25" customHeight="1">
      <c r="A105" s="50" t="s">
        <v>73</v>
      </c>
      <c r="B105" s="45" t="s">
        <v>142</v>
      </c>
      <c r="C105" s="50"/>
      <c r="D105" s="85">
        <f>D106+D107</f>
        <v>453</v>
      </c>
      <c r="E105" s="85">
        <f>E106+E107</f>
        <v>453</v>
      </c>
      <c r="F105" s="85">
        <f>F106+F107</f>
        <v>274</v>
      </c>
      <c r="G105" s="112">
        <f t="shared" si="4"/>
        <v>0.6048565121412803</v>
      </c>
      <c r="H105" s="112">
        <f t="shared" si="5"/>
        <v>0.6048565121412803</v>
      </c>
      <c r="I105" s="15"/>
    </row>
    <row r="106" spans="1:9" ht="23.25" customHeight="1" hidden="1">
      <c r="A106" s="148" t="s">
        <v>74</v>
      </c>
      <c r="B106" s="141" t="s">
        <v>143</v>
      </c>
      <c r="C106" s="148" t="s">
        <v>74</v>
      </c>
      <c r="D106" s="32">
        <v>0</v>
      </c>
      <c r="E106" s="32">
        <v>0</v>
      </c>
      <c r="F106" s="32">
        <v>0</v>
      </c>
      <c r="G106" s="112" t="e">
        <f t="shared" si="4"/>
        <v>#DIV/0!</v>
      </c>
      <c r="H106" s="112" t="e">
        <f t="shared" si="5"/>
        <v>#DIV/0!</v>
      </c>
      <c r="I106" s="15"/>
    </row>
    <row r="107" spans="1:9" ht="26.25" customHeight="1">
      <c r="A107" s="148" t="s">
        <v>144</v>
      </c>
      <c r="B107" s="141" t="s">
        <v>145</v>
      </c>
      <c r="C107" s="148" t="s">
        <v>144</v>
      </c>
      <c r="D107" s="32">
        <v>453</v>
      </c>
      <c r="E107" s="32">
        <v>453</v>
      </c>
      <c r="F107" s="32">
        <v>274</v>
      </c>
      <c r="G107" s="112">
        <f t="shared" si="4"/>
        <v>0.6048565121412803</v>
      </c>
      <c r="H107" s="112">
        <f t="shared" si="5"/>
        <v>0.6048565121412803</v>
      </c>
      <c r="I107" s="15"/>
    </row>
    <row r="108" spans="1:9" ht="26.25" customHeight="1" hidden="1">
      <c r="A108" s="148"/>
      <c r="B108" s="60" t="s">
        <v>47</v>
      </c>
      <c r="C108" s="148"/>
      <c r="D108" s="32">
        <v>0</v>
      </c>
      <c r="E108" s="32">
        <v>0</v>
      </c>
      <c r="F108" s="32">
        <v>0</v>
      </c>
      <c r="G108" s="112" t="e">
        <f t="shared" si="4"/>
        <v>#DIV/0!</v>
      </c>
      <c r="H108" s="112" t="e">
        <f t="shared" si="5"/>
        <v>#DIV/0!</v>
      </c>
      <c r="I108" s="15"/>
    </row>
    <row r="109" spans="1:9" ht="27" customHeight="1">
      <c r="A109" s="50" t="s">
        <v>146</v>
      </c>
      <c r="B109" s="45" t="s">
        <v>147</v>
      </c>
      <c r="C109" s="50"/>
      <c r="D109" s="85">
        <f>D110</f>
        <v>205.5</v>
      </c>
      <c r="E109" s="85">
        <f>E110</f>
        <v>120</v>
      </c>
      <c r="F109" s="85">
        <f>F110</f>
        <v>80.4</v>
      </c>
      <c r="G109" s="112">
        <f t="shared" si="4"/>
        <v>0.3912408759124088</v>
      </c>
      <c r="H109" s="112">
        <f t="shared" si="5"/>
        <v>0.67</v>
      </c>
      <c r="I109" s="15"/>
    </row>
    <row r="110" spans="1:9" ht="17.25" customHeight="1">
      <c r="A110" s="148" t="s">
        <v>148</v>
      </c>
      <c r="B110" s="141" t="s">
        <v>149</v>
      </c>
      <c r="C110" s="148" t="s">
        <v>148</v>
      </c>
      <c r="D110" s="32">
        <v>205.5</v>
      </c>
      <c r="E110" s="32">
        <v>120</v>
      </c>
      <c r="F110" s="32">
        <v>80.4</v>
      </c>
      <c r="G110" s="112">
        <f t="shared" si="4"/>
        <v>0.3912408759124088</v>
      </c>
      <c r="H110" s="112">
        <f t="shared" si="5"/>
        <v>0.67</v>
      </c>
      <c r="I110" s="15"/>
    </row>
    <row r="111" spans="1:9" ht="39.75" customHeight="1">
      <c r="A111" s="50" t="s">
        <v>150</v>
      </c>
      <c r="B111" s="45" t="s">
        <v>151</v>
      </c>
      <c r="C111" s="50"/>
      <c r="D111" s="85">
        <f>D112</f>
        <v>800</v>
      </c>
      <c r="E111" s="85">
        <f>E112</f>
        <v>400</v>
      </c>
      <c r="F111" s="85">
        <f>F112</f>
        <v>375.8</v>
      </c>
      <c r="G111" s="112">
        <f t="shared" si="4"/>
        <v>0.46975</v>
      </c>
      <c r="H111" s="112">
        <f t="shared" si="5"/>
        <v>0.9395</v>
      </c>
      <c r="I111" s="15"/>
    </row>
    <row r="112" spans="1:9" ht="17.25" customHeight="1">
      <c r="A112" s="148" t="s">
        <v>153</v>
      </c>
      <c r="B112" s="141" t="s">
        <v>210</v>
      </c>
      <c r="C112" s="148" t="s">
        <v>153</v>
      </c>
      <c r="D112" s="32">
        <v>800</v>
      </c>
      <c r="E112" s="32">
        <v>400</v>
      </c>
      <c r="F112" s="32">
        <v>375.8</v>
      </c>
      <c r="G112" s="112">
        <f t="shared" si="4"/>
        <v>0.46975</v>
      </c>
      <c r="H112" s="112">
        <f t="shared" si="5"/>
        <v>0.9395</v>
      </c>
      <c r="I112" s="15"/>
    </row>
    <row r="113" spans="1:9" ht="26.25" customHeight="1">
      <c r="A113" s="50" t="s">
        <v>154</v>
      </c>
      <c r="B113" s="45" t="s">
        <v>157</v>
      </c>
      <c r="C113" s="50"/>
      <c r="D113" s="85">
        <f>D114+D116+D115</f>
        <v>12903.1</v>
      </c>
      <c r="E113" s="85">
        <f>E114+E116+E115</f>
        <v>8964.2</v>
      </c>
      <c r="F113" s="85">
        <f>F114+F116+F115</f>
        <v>5145.4</v>
      </c>
      <c r="G113" s="112">
        <f t="shared" si="4"/>
        <v>0.39877238803078324</v>
      </c>
      <c r="H113" s="112">
        <f t="shared" si="5"/>
        <v>0.5739943330135426</v>
      </c>
      <c r="I113" s="15"/>
    </row>
    <row r="114" spans="1:9" ht="27.75" customHeight="1">
      <c r="A114" s="148" t="s">
        <v>155</v>
      </c>
      <c r="B114" s="141" t="s">
        <v>211</v>
      </c>
      <c r="C114" s="148" t="s">
        <v>258</v>
      </c>
      <c r="D114" s="32">
        <v>2052.6</v>
      </c>
      <c r="E114" s="32">
        <v>1026.4</v>
      </c>
      <c r="F114" s="32">
        <v>855.4</v>
      </c>
      <c r="G114" s="112">
        <f t="shared" si="4"/>
        <v>0.41673974471402125</v>
      </c>
      <c r="H114" s="112">
        <f t="shared" si="5"/>
        <v>0.8333982852689009</v>
      </c>
      <c r="I114" s="15"/>
    </row>
    <row r="115" spans="1:9" ht="27.75" customHeight="1">
      <c r="A115" s="148" t="s">
        <v>155</v>
      </c>
      <c r="B115" s="141" t="s">
        <v>212</v>
      </c>
      <c r="C115" s="148" t="s">
        <v>261</v>
      </c>
      <c r="D115" s="32">
        <v>2289.9</v>
      </c>
      <c r="E115" s="32">
        <v>1145</v>
      </c>
      <c r="F115" s="32">
        <v>0</v>
      </c>
      <c r="G115" s="112">
        <f t="shared" si="4"/>
        <v>0</v>
      </c>
      <c r="H115" s="112">
        <f t="shared" si="5"/>
        <v>0</v>
      </c>
      <c r="I115" s="15"/>
    </row>
    <row r="116" spans="1:9" ht="30.75" customHeight="1">
      <c r="A116" s="148" t="s">
        <v>156</v>
      </c>
      <c r="B116" s="141" t="s">
        <v>260</v>
      </c>
      <c r="C116" s="148" t="s">
        <v>262</v>
      </c>
      <c r="D116" s="32">
        <v>8560.6</v>
      </c>
      <c r="E116" s="32">
        <v>6792.8</v>
      </c>
      <c r="F116" s="32">
        <v>4290</v>
      </c>
      <c r="G116" s="112">
        <f t="shared" si="4"/>
        <v>0.5011330981473261</v>
      </c>
      <c r="H116" s="112">
        <f t="shared" si="5"/>
        <v>0.6315510540572371</v>
      </c>
      <c r="I116" s="15"/>
    </row>
    <row r="117" spans="1:9" ht="26.25" customHeight="1">
      <c r="A117" s="64"/>
      <c r="B117" s="129" t="s">
        <v>76</v>
      </c>
      <c r="C117" s="130"/>
      <c r="D117" s="131">
        <f>D37+D52+D54+D59+D70+D84+D92+D96+D105+D109+D111+D113</f>
        <v>627886.0999999999</v>
      </c>
      <c r="E117" s="131">
        <f>E37+E52+E54+E59+E70+E84+E92+E96+E105+E109+E111+E113</f>
        <v>366987.7</v>
      </c>
      <c r="F117" s="131">
        <f>F37+F52+F54+F59+F70+F84+F92+F96+F105+F109+F111+F113</f>
        <v>244938.59999999998</v>
      </c>
      <c r="G117" s="112">
        <f t="shared" si="4"/>
        <v>0.3901003701148983</v>
      </c>
      <c r="H117" s="112">
        <f t="shared" si="5"/>
        <v>0.667429998335094</v>
      </c>
      <c r="I117" s="15"/>
    </row>
    <row r="118" spans="1:9" ht="19.5" customHeight="1">
      <c r="A118" s="144"/>
      <c r="B118" s="141" t="s">
        <v>91</v>
      </c>
      <c r="C118" s="148"/>
      <c r="D118" s="93">
        <f>D113+D53</f>
        <v>13827.1</v>
      </c>
      <c r="E118" s="93">
        <f>E113+E53</f>
        <v>9426.1</v>
      </c>
      <c r="F118" s="93">
        <f>F113+F53</f>
        <v>5528.7</v>
      </c>
      <c r="G118" s="112">
        <f t="shared" si="4"/>
        <v>0.3998452314657448</v>
      </c>
      <c r="H118" s="112">
        <f t="shared" si="5"/>
        <v>0.5865310149478575</v>
      </c>
      <c r="I118" s="15"/>
    </row>
    <row r="119" spans="4:7" ht="12.75">
      <c r="D119" s="43"/>
      <c r="E119" s="43"/>
      <c r="F119" s="43"/>
      <c r="G119" s="132"/>
    </row>
    <row r="120" spans="4:7" ht="12.75">
      <c r="D120" s="43"/>
      <c r="E120" s="43"/>
      <c r="F120" s="43"/>
      <c r="G120" s="132"/>
    </row>
    <row r="121" spans="2:8" ht="15">
      <c r="B121" s="38" t="s">
        <v>101</v>
      </c>
      <c r="C121" s="39"/>
      <c r="D121" s="43"/>
      <c r="E121" s="43"/>
      <c r="F121" s="43"/>
      <c r="G121" s="132"/>
      <c r="H121" s="133">
        <v>10826.5</v>
      </c>
    </row>
    <row r="122" spans="2:7" ht="15">
      <c r="B122" s="38"/>
      <c r="C122" s="39"/>
      <c r="D122" s="43"/>
      <c r="E122" s="43"/>
      <c r="F122" s="43"/>
      <c r="G122" s="132"/>
    </row>
    <row r="123" spans="2:7" ht="15">
      <c r="B123" s="38" t="s">
        <v>92</v>
      </c>
      <c r="C123" s="39"/>
      <c r="D123" s="43"/>
      <c r="E123" s="43"/>
      <c r="F123" s="43"/>
      <c r="G123" s="132"/>
    </row>
    <row r="124" spans="2:9" ht="15">
      <c r="B124" s="38" t="s">
        <v>93</v>
      </c>
      <c r="C124" s="39"/>
      <c r="D124" s="43"/>
      <c r="E124" s="43"/>
      <c r="F124" s="43"/>
      <c r="G124" s="132"/>
      <c r="H124" s="134" t="s">
        <v>158</v>
      </c>
      <c r="I124" s="6"/>
    </row>
    <row r="125" spans="2:7" ht="15">
      <c r="B125" s="38"/>
      <c r="C125" s="39"/>
      <c r="D125" s="43"/>
      <c r="E125" s="43"/>
      <c r="F125" s="43"/>
      <c r="G125" s="132"/>
    </row>
    <row r="126" spans="2:7" ht="15">
      <c r="B126" s="38" t="s">
        <v>94</v>
      </c>
      <c r="C126" s="39"/>
      <c r="D126" s="43"/>
      <c r="E126" s="43"/>
      <c r="F126" s="43"/>
      <c r="G126" s="132"/>
    </row>
    <row r="127" spans="2:9" ht="15">
      <c r="B127" s="38" t="s">
        <v>95</v>
      </c>
      <c r="C127" s="39"/>
      <c r="D127" s="43"/>
      <c r="E127" s="43"/>
      <c r="F127" s="43"/>
      <c r="G127" s="132"/>
      <c r="H127" s="134" t="s">
        <v>158</v>
      </c>
      <c r="I127" s="6"/>
    </row>
    <row r="128" spans="2:7" ht="15">
      <c r="B128" s="38"/>
      <c r="C128" s="39"/>
      <c r="D128" s="43"/>
      <c r="E128" s="43"/>
      <c r="F128" s="43"/>
      <c r="G128" s="132"/>
    </row>
    <row r="129" spans="2:7" ht="15">
      <c r="B129" s="38" t="s">
        <v>96</v>
      </c>
      <c r="C129" s="39"/>
      <c r="D129" s="43"/>
      <c r="E129" s="43"/>
      <c r="F129" s="43"/>
      <c r="G129" s="132"/>
    </row>
    <row r="130" spans="2:9" ht="15">
      <c r="B130" s="38" t="s">
        <v>97</v>
      </c>
      <c r="C130" s="39"/>
      <c r="D130" s="43"/>
      <c r="E130" s="43"/>
      <c r="F130" s="43"/>
      <c r="G130" s="132"/>
      <c r="H130" s="135">
        <v>0</v>
      </c>
      <c r="I130" s="3"/>
    </row>
    <row r="131" spans="2:7" ht="15">
      <c r="B131" s="38"/>
      <c r="C131" s="39"/>
      <c r="D131" s="43"/>
      <c r="E131" s="43"/>
      <c r="F131" s="43"/>
      <c r="G131" s="132"/>
    </row>
    <row r="132" spans="2:7" ht="15">
      <c r="B132" s="38" t="s">
        <v>98</v>
      </c>
      <c r="C132" s="39"/>
      <c r="D132" s="43"/>
      <c r="E132" s="43"/>
      <c r="F132" s="43"/>
      <c r="G132" s="132"/>
    </row>
    <row r="133" spans="2:9" ht="15">
      <c r="B133" s="38" t="s">
        <v>99</v>
      </c>
      <c r="C133" s="39"/>
      <c r="D133" s="43"/>
      <c r="E133" s="43"/>
      <c r="F133" s="43"/>
      <c r="G133" s="132"/>
      <c r="H133" s="136">
        <v>4000</v>
      </c>
      <c r="I133" s="3"/>
    </row>
    <row r="134" spans="2:7" ht="15">
      <c r="B134" s="38"/>
      <c r="C134" s="39"/>
      <c r="D134" s="43"/>
      <c r="E134" s="43"/>
      <c r="F134" s="43"/>
      <c r="G134" s="132"/>
    </row>
    <row r="135" spans="2:7" ht="15">
      <c r="B135" s="38"/>
      <c r="C135" s="39"/>
      <c r="D135" s="43"/>
      <c r="E135" s="43"/>
      <c r="F135" s="43"/>
      <c r="G135" s="132"/>
    </row>
    <row r="136" spans="2:9" ht="15">
      <c r="B136" s="38" t="s">
        <v>100</v>
      </c>
      <c r="C136" s="39"/>
      <c r="D136" s="43"/>
      <c r="E136" s="43"/>
      <c r="F136" s="43"/>
      <c r="G136" s="132"/>
      <c r="H136" s="137">
        <f>H121+F32+H124+H127-F117-H130-H133</f>
        <v>12497.800000000017</v>
      </c>
      <c r="I136" s="9"/>
    </row>
    <row r="137" spans="4:7" ht="12.75">
      <c r="D137" s="43"/>
      <c r="E137" s="43"/>
      <c r="F137" s="43"/>
      <c r="G137" s="132"/>
    </row>
    <row r="138" spans="4:7" ht="12.75">
      <c r="D138" s="43"/>
      <c r="E138" s="43"/>
      <c r="F138" s="43"/>
      <c r="G138" s="132"/>
    </row>
    <row r="139" spans="2:7" ht="15">
      <c r="B139" s="38" t="s">
        <v>102</v>
      </c>
      <c r="C139" s="39"/>
      <c r="D139" s="43"/>
      <c r="E139" s="43"/>
      <c r="F139" s="43"/>
      <c r="G139" s="132"/>
    </row>
    <row r="140" spans="2:7" ht="15">
      <c r="B140" s="38" t="s">
        <v>103</v>
      </c>
      <c r="C140" s="39"/>
      <c r="D140" s="43"/>
      <c r="E140" s="43"/>
      <c r="F140" s="43"/>
      <c r="G140" s="132"/>
    </row>
    <row r="141" spans="2:7" ht="15">
      <c r="B141" s="38" t="s">
        <v>104</v>
      </c>
      <c r="C141" s="39"/>
      <c r="D141" s="43"/>
      <c r="E141" s="43"/>
      <c r="F141" s="43"/>
      <c r="G141" s="132"/>
    </row>
  </sheetData>
  <sheetProtection/>
  <mergeCells count="21">
    <mergeCell ref="E35:E36"/>
    <mergeCell ref="E2:E3"/>
    <mergeCell ref="G2:G3"/>
    <mergeCell ref="C2:C3"/>
    <mergeCell ref="A2:A3"/>
    <mergeCell ref="L39:N40"/>
    <mergeCell ref="F35:F36"/>
    <mergeCell ref="J39:K39"/>
    <mergeCell ref="H2:H3"/>
    <mergeCell ref="J40:K40"/>
    <mergeCell ref="A34:H34"/>
    <mergeCell ref="C35:C36"/>
    <mergeCell ref="D2:D3"/>
    <mergeCell ref="F2:F3"/>
    <mergeCell ref="A1:H1"/>
    <mergeCell ref="A35:A36"/>
    <mergeCell ref="H35:H36"/>
    <mergeCell ref="B35:B36"/>
    <mergeCell ref="D35:D36"/>
    <mergeCell ref="G35:G36"/>
    <mergeCell ref="B2:B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6"/>
  <sheetViews>
    <sheetView zoomScalePageLayoutView="0" workbookViewId="0" topLeftCell="A53">
      <selection activeCell="G59" sqref="G59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3" t="s">
        <v>366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143"/>
      <c r="B2" s="159" t="s">
        <v>10</v>
      </c>
      <c r="C2" s="41"/>
      <c r="D2" s="152" t="s">
        <v>11</v>
      </c>
      <c r="E2" s="155" t="s">
        <v>356</v>
      </c>
      <c r="F2" s="152" t="s">
        <v>12</v>
      </c>
      <c r="G2" s="152" t="s">
        <v>13</v>
      </c>
      <c r="H2" s="155" t="s">
        <v>357</v>
      </c>
    </row>
    <row r="3" spans="1:8" ht="18" customHeight="1">
      <c r="A3" s="144"/>
      <c r="B3" s="159"/>
      <c r="C3" s="41"/>
      <c r="D3" s="152"/>
      <c r="E3" s="156"/>
      <c r="F3" s="152"/>
      <c r="G3" s="152"/>
      <c r="H3" s="156"/>
    </row>
    <row r="4" spans="1:8" ht="15">
      <c r="A4" s="144"/>
      <c r="B4" s="142" t="s">
        <v>90</v>
      </c>
      <c r="C4" s="147"/>
      <c r="D4" s="140">
        <f>D5+D6+D7+D8+D9+D10+D11+D12+D13+D14+D15+D16+D17+D18+D19</f>
        <v>60839.3</v>
      </c>
      <c r="E4" s="140">
        <f>E5+E6+E7+E8+E9+E10+E11+E12+E13+E14+E15+E16+E17+E18+E19</f>
        <v>26206.4</v>
      </c>
      <c r="F4" s="140">
        <f>F5+F6+F7+F8+F9+F10+F11+F12+F13+F14+F15+F16+F17+F18+F19</f>
        <v>25713.099999999995</v>
      </c>
      <c r="G4" s="34">
        <f aca="true" t="shared" si="0" ref="G4:G28">F4/D4</f>
        <v>0.4226396424679441</v>
      </c>
      <c r="H4" s="34">
        <f>F4/E4</f>
        <v>0.9811763538677573</v>
      </c>
    </row>
    <row r="5" spans="1:8" ht="15">
      <c r="A5" s="144"/>
      <c r="B5" s="141" t="s">
        <v>14</v>
      </c>
      <c r="C5" s="148"/>
      <c r="D5" s="32">
        <v>37080</v>
      </c>
      <c r="E5" s="32">
        <v>18057</v>
      </c>
      <c r="F5" s="32">
        <v>14616.1</v>
      </c>
      <c r="G5" s="34">
        <f t="shared" si="0"/>
        <v>0.39417745415318234</v>
      </c>
      <c r="H5" s="34">
        <f aca="true" t="shared" si="1" ref="H5:H28">F5/E5</f>
        <v>0.809442321537354</v>
      </c>
    </row>
    <row r="6" spans="1:8" ht="15">
      <c r="A6" s="144"/>
      <c r="B6" s="141" t="s">
        <v>333</v>
      </c>
      <c r="C6" s="148"/>
      <c r="D6" s="32">
        <v>2849.9</v>
      </c>
      <c r="E6" s="32">
        <v>1400</v>
      </c>
      <c r="F6" s="32">
        <v>1654.5</v>
      </c>
      <c r="G6" s="34">
        <f t="shared" si="0"/>
        <v>0.5805466858486262</v>
      </c>
      <c r="H6" s="34">
        <f t="shared" si="1"/>
        <v>1.1817857142857142</v>
      </c>
    </row>
    <row r="7" spans="1:8" ht="15">
      <c r="A7" s="144"/>
      <c r="B7" s="141" t="s">
        <v>16</v>
      </c>
      <c r="C7" s="148"/>
      <c r="D7" s="32">
        <v>270</v>
      </c>
      <c r="E7" s="32">
        <v>250</v>
      </c>
      <c r="F7" s="32">
        <v>410.7</v>
      </c>
      <c r="G7" s="34">
        <f t="shared" si="0"/>
        <v>1.521111111111111</v>
      </c>
      <c r="H7" s="34">
        <f t="shared" si="1"/>
        <v>1.6428</v>
      </c>
    </row>
    <row r="8" spans="1:8" ht="15">
      <c r="A8" s="144"/>
      <c r="B8" s="141" t="s">
        <v>17</v>
      </c>
      <c r="C8" s="148"/>
      <c r="D8" s="32">
        <v>5300</v>
      </c>
      <c r="E8" s="32">
        <v>600</v>
      </c>
      <c r="F8" s="32">
        <v>752.5</v>
      </c>
      <c r="G8" s="34">
        <f t="shared" si="0"/>
        <v>0.1419811320754717</v>
      </c>
      <c r="H8" s="34">
        <f t="shared" si="1"/>
        <v>1.2541666666666667</v>
      </c>
    </row>
    <row r="9" spans="1:8" ht="15">
      <c r="A9" s="144"/>
      <c r="B9" s="141" t="s">
        <v>18</v>
      </c>
      <c r="C9" s="148"/>
      <c r="D9" s="32">
        <v>12200</v>
      </c>
      <c r="E9" s="32">
        <v>4400</v>
      </c>
      <c r="F9" s="32">
        <v>6381.7</v>
      </c>
      <c r="G9" s="34">
        <f t="shared" si="0"/>
        <v>0.5230901639344262</v>
      </c>
      <c r="H9" s="34">
        <f t="shared" si="1"/>
        <v>1.4503863636363636</v>
      </c>
    </row>
    <row r="10" spans="1:8" ht="15">
      <c r="A10" s="144"/>
      <c r="B10" s="141" t="s">
        <v>115</v>
      </c>
      <c r="C10" s="148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4"/>
      <c r="B11" s="141" t="s">
        <v>105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4"/>
      <c r="B12" s="141" t="s">
        <v>20</v>
      </c>
      <c r="C12" s="148"/>
      <c r="D12" s="32">
        <v>2000</v>
      </c>
      <c r="E12" s="32">
        <v>900</v>
      </c>
      <c r="F12" s="32">
        <v>923.1</v>
      </c>
      <c r="G12" s="34">
        <f t="shared" si="0"/>
        <v>0.46155</v>
      </c>
      <c r="H12" s="34">
        <f t="shared" si="1"/>
        <v>1.0256666666666667</v>
      </c>
    </row>
    <row r="13" spans="1:8" ht="15">
      <c r="A13" s="144"/>
      <c r="B13" s="141" t="s">
        <v>21</v>
      </c>
      <c r="C13" s="148"/>
      <c r="D13" s="32">
        <v>636.4</v>
      </c>
      <c r="E13" s="32">
        <v>356.4</v>
      </c>
      <c r="F13" s="32">
        <v>687.6</v>
      </c>
      <c r="G13" s="34">
        <f t="shared" si="0"/>
        <v>1.0804525455688248</v>
      </c>
      <c r="H13" s="34">
        <f t="shared" si="1"/>
        <v>1.9292929292929295</v>
      </c>
    </row>
    <row r="14" spans="1:8" ht="15">
      <c r="A14" s="144"/>
      <c r="B14" s="141" t="s">
        <v>106</v>
      </c>
      <c r="C14" s="148"/>
      <c r="D14" s="32">
        <v>400</v>
      </c>
      <c r="E14" s="32">
        <v>200</v>
      </c>
      <c r="F14" s="32">
        <v>175.8</v>
      </c>
      <c r="G14" s="34">
        <f t="shared" si="0"/>
        <v>0.4395</v>
      </c>
      <c r="H14" s="34">
        <f t="shared" si="1"/>
        <v>0.879</v>
      </c>
    </row>
    <row r="15" spans="1:8" ht="15">
      <c r="A15" s="144"/>
      <c r="B15" s="141" t="s">
        <v>24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4"/>
      <c r="B16" s="141" t="s">
        <v>135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4"/>
      <c r="B17" s="141" t="s">
        <v>132</v>
      </c>
      <c r="C17" s="148"/>
      <c r="D17" s="32">
        <v>100</v>
      </c>
      <c r="E17" s="32">
        <v>40</v>
      </c>
      <c r="F17" s="32">
        <v>111.1</v>
      </c>
      <c r="G17" s="34">
        <f t="shared" si="0"/>
        <v>1.111</v>
      </c>
      <c r="H17" s="34">
        <f t="shared" si="1"/>
        <v>2.7775</v>
      </c>
    </row>
    <row r="18" spans="1:8" ht="15">
      <c r="A18" s="144"/>
      <c r="B18" s="141" t="s">
        <v>130</v>
      </c>
      <c r="C18" s="148"/>
      <c r="D18" s="32">
        <v>3</v>
      </c>
      <c r="E18" s="32">
        <v>3</v>
      </c>
      <c r="F18" s="32">
        <v>0</v>
      </c>
      <c r="G18" s="34">
        <f t="shared" si="0"/>
        <v>0</v>
      </c>
      <c r="H18" s="34">
        <f t="shared" si="1"/>
        <v>0</v>
      </c>
    </row>
    <row r="19" spans="1:8" ht="15">
      <c r="A19" s="144"/>
      <c r="B19" s="141" t="s">
        <v>30</v>
      </c>
      <c r="C19" s="148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4"/>
      <c r="B20" s="45" t="s">
        <v>89</v>
      </c>
      <c r="C20" s="50"/>
      <c r="D20" s="32">
        <f>D21+D22+D24+D25+D23+D26</f>
        <v>14719.5</v>
      </c>
      <c r="E20" s="32">
        <f>E21+E22+E24+E25+E23+E26</f>
        <v>12189.2</v>
      </c>
      <c r="F20" s="32">
        <f>F21+F22+F24+F25+F23+F26</f>
        <v>4895.5</v>
      </c>
      <c r="G20" s="34">
        <f t="shared" si="0"/>
        <v>0.33258602534053466</v>
      </c>
      <c r="H20" s="34">
        <f t="shared" si="1"/>
        <v>0.40162602959997373</v>
      </c>
    </row>
    <row r="21" spans="1:8" ht="15">
      <c r="A21" s="144"/>
      <c r="B21" s="141" t="s">
        <v>32</v>
      </c>
      <c r="C21" s="148"/>
      <c r="D21" s="32">
        <v>1453.2</v>
      </c>
      <c r="E21" s="32">
        <v>726.6</v>
      </c>
      <c r="F21" s="32">
        <v>605.5</v>
      </c>
      <c r="G21" s="34">
        <f t="shared" si="0"/>
        <v>0.41666666666666663</v>
      </c>
      <c r="H21" s="34">
        <f t="shared" si="1"/>
        <v>0.8333333333333333</v>
      </c>
    </row>
    <row r="22" spans="1:8" ht="15">
      <c r="A22" s="144"/>
      <c r="B22" s="141" t="s">
        <v>355</v>
      </c>
      <c r="C22" s="148"/>
      <c r="D22" s="32">
        <v>8976.3</v>
      </c>
      <c r="E22" s="32">
        <v>8976.3</v>
      </c>
      <c r="F22" s="32">
        <v>0</v>
      </c>
      <c r="G22" s="34">
        <f t="shared" si="0"/>
        <v>0</v>
      </c>
      <c r="H22" s="34">
        <f t="shared" si="1"/>
        <v>0</v>
      </c>
    </row>
    <row r="23" spans="1:8" ht="15" hidden="1">
      <c r="A23" s="144"/>
      <c r="B23" s="107" t="s">
        <v>172</v>
      </c>
      <c r="C23" s="108"/>
      <c r="D23" s="32">
        <v>0</v>
      </c>
      <c r="E23" s="32">
        <v>0</v>
      </c>
      <c r="F23" s="32">
        <v>0</v>
      </c>
      <c r="G23" s="34" t="e">
        <f t="shared" si="0"/>
        <v>#DIV/0!</v>
      </c>
      <c r="H23" s="34" t="e">
        <f t="shared" si="1"/>
        <v>#DIV/0!</v>
      </c>
    </row>
    <row r="24" spans="1:8" ht="15">
      <c r="A24" s="144"/>
      <c r="B24" s="141" t="s">
        <v>75</v>
      </c>
      <c r="C24" s="148"/>
      <c r="D24" s="32">
        <v>4290</v>
      </c>
      <c r="E24" s="32">
        <v>2486.3</v>
      </c>
      <c r="F24" s="32">
        <v>4290</v>
      </c>
      <c r="G24" s="34">
        <f t="shared" si="0"/>
        <v>1</v>
      </c>
      <c r="H24" s="34">
        <f t="shared" si="1"/>
        <v>1.7254554961187305</v>
      </c>
    </row>
    <row r="25" spans="1:8" ht="29.25" customHeight="1">
      <c r="A25" s="144"/>
      <c r="B25" s="141" t="s">
        <v>35</v>
      </c>
      <c r="C25" s="148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4"/>
      <c r="B26" s="109" t="s">
        <v>168</v>
      </c>
      <c r="C26" s="148"/>
      <c r="D26" s="110">
        <v>0</v>
      </c>
      <c r="E26" s="110">
        <v>0</v>
      </c>
      <c r="F26" s="110">
        <v>0</v>
      </c>
      <c r="G26" s="34">
        <v>0</v>
      </c>
      <c r="H26" s="34">
        <v>0</v>
      </c>
    </row>
    <row r="27" spans="1:8" ht="18.75">
      <c r="A27" s="144"/>
      <c r="B27" s="47" t="s">
        <v>36</v>
      </c>
      <c r="C27" s="84"/>
      <c r="D27" s="140">
        <f>D4+D20</f>
        <v>75558.8</v>
      </c>
      <c r="E27" s="140">
        <f>E4+E20</f>
        <v>38395.600000000006</v>
      </c>
      <c r="F27" s="140">
        <f>F4+F20</f>
        <v>30608.599999999995</v>
      </c>
      <c r="G27" s="34">
        <f t="shared" si="0"/>
        <v>0.4050964282122002</v>
      </c>
      <c r="H27" s="34">
        <f t="shared" si="1"/>
        <v>0.7971903030555582</v>
      </c>
    </row>
    <row r="28" spans="1:8" ht="15">
      <c r="A28" s="144"/>
      <c r="B28" s="141" t="s">
        <v>116</v>
      </c>
      <c r="C28" s="148"/>
      <c r="D28" s="32">
        <f>D4</f>
        <v>60839.3</v>
      </c>
      <c r="E28" s="32">
        <f>E4</f>
        <v>26206.4</v>
      </c>
      <c r="F28" s="32">
        <f>F4</f>
        <v>25713.099999999995</v>
      </c>
      <c r="G28" s="34">
        <f t="shared" si="0"/>
        <v>0.4226396424679441</v>
      </c>
      <c r="H28" s="34">
        <f t="shared" si="1"/>
        <v>0.9811763538677573</v>
      </c>
    </row>
    <row r="29" spans="1:8" ht="12.75">
      <c r="A29" s="165"/>
      <c r="B29" s="172"/>
      <c r="C29" s="172"/>
      <c r="D29" s="172"/>
      <c r="E29" s="172"/>
      <c r="F29" s="172"/>
      <c r="G29" s="172"/>
      <c r="H29" s="173"/>
    </row>
    <row r="30" spans="1:8" ht="15" customHeight="1">
      <c r="A30" s="168" t="s">
        <v>174</v>
      </c>
      <c r="B30" s="169" t="s">
        <v>37</v>
      </c>
      <c r="C30" s="170" t="s">
        <v>176</v>
      </c>
      <c r="D30" s="157" t="s">
        <v>11</v>
      </c>
      <c r="E30" s="155" t="s">
        <v>356</v>
      </c>
      <c r="F30" s="152" t="s">
        <v>12</v>
      </c>
      <c r="G30" s="152" t="s">
        <v>13</v>
      </c>
      <c r="H30" s="155" t="s">
        <v>358</v>
      </c>
    </row>
    <row r="31" spans="1:8" ht="15" customHeight="1">
      <c r="A31" s="168"/>
      <c r="B31" s="169"/>
      <c r="C31" s="171"/>
      <c r="D31" s="157"/>
      <c r="E31" s="156"/>
      <c r="F31" s="152"/>
      <c r="G31" s="152"/>
      <c r="H31" s="156"/>
    </row>
    <row r="32" spans="1:8" ht="12.75">
      <c r="A32" s="50" t="s">
        <v>77</v>
      </c>
      <c r="B32" s="45" t="s">
        <v>38</v>
      </c>
      <c r="C32" s="50"/>
      <c r="D32" s="85">
        <f>D33+D34+D35+D36</f>
        <v>2480.4</v>
      </c>
      <c r="E32" s="85">
        <f>E33+E34+E35+E36</f>
        <v>1898</v>
      </c>
      <c r="F32" s="85">
        <f>F33+F34+F35+F36</f>
        <v>1722.7999999999997</v>
      </c>
      <c r="G32" s="102">
        <f>F32/D32</f>
        <v>0.6945653926786001</v>
      </c>
      <c r="H32" s="102">
        <f>F32/E32</f>
        <v>0.9076923076923076</v>
      </c>
    </row>
    <row r="33" spans="1:8" ht="31.5" customHeight="1">
      <c r="A33" s="148" t="s">
        <v>79</v>
      </c>
      <c r="B33" s="141" t="s">
        <v>271</v>
      </c>
      <c r="C33" s="148" t="s">
        <v>79</v>
      </c>
      <c r="D33" s="32">
        <v>894.5</v>
      </c>
      <c r="E33" s="32">
        <v>484.3</v>
      </c>
      <c r="F33" s="32">
        <v>340.1</v>
      </c>
      <c r="G33" s="102">
        <f aca="true" t="shared" si="2" ref="G33:G82">F33/D33</f>
        <v>0.3802124091671325</v>
      </c>
      <c r="H33" s="102">
        <f aca="true" t="shared" si="3" ref="H33:H82">F33/E33</f>
        <v>0.7022506710716498</v>
      </c>
    </row>
    <row r="34" spans="1:8" ht="53.25" customHeight="1" hidden="1">
      <c r="A34" s="148" t="s">
        <v>80</v>
      </c>
      <c r="B34" s="141" t="s">
        <v>178</v>
      </c>
      <c r="C34" s="148" t="s">
        <v>80</v>
      </c>
      <c r="D34" s="32">
        <v>0</v>
      </c>
      <c r="E34" s="32">
        <v>0</v>
      </c>
      <c r="F34" s="32">
        <v>0</v>
      </c>
      <c r="G34" s="102" t="e">
        <f t="shared" si="2"/>
        <v>#DIV/0!</v>
      </c>
      <c r="H34" s="102" t="e">
        <f t="shared" si="3"/>
        <v>#DIV/0!</v>
      </c>
    </row>
    <row r="35" spans="1:8" ht="12.75" hidden="1">
      <c r="A35" s="148" t="s">
        <v>82</v>
      </c>
      <c r="B35" s="141" t="s">
        <v>213</v>
      </c>
      <c r="C35" s="148" t="s">
        <v>82</v>
      </c>
      <c r="D35" s="32">
        <v>0</v>
      </c>
      <c r="E35" s="32">
        <v>0</v>
      </c>
      <c r="F35" s="32">
        <v>0</v>
      </c>
      <c r="G35" s="102" t="e">
        <f t="shared" si="2"/>
        <v>#DIV/0!</v>
      </c>
      <c r="H35" s="102" t="e">
        <f t="shared" si="3"/>
        <v>#DIV/0!</v>
      </c>
    </row>
    <row r="36" spans="1:9" ht="14.25" customHeight="1">
      <c r="A36" s="148" t="s">
        <v>141</v>
      </c>
      <c r="B36" s="141" t="s">
        <v>128</v>
      </c>
      <c r="C36" s="148"/>
      <c r="D36" s="32">
        <f>D37+D38+D39+D40+D42+D43+D41</f>
        <v>1585.9</v>
      </c>
      <c r="E36" s="32">
        <f>E37+E38+E39+E40+E42+E43+E41</f>
        <v>1413.7</v>
      </c>
      <c r="F36" s="32">
        <f>F37+F38+F39+F40+F42+F43+F41</f>
        <v>1382.6999999999998</v>
      </c>
      <c r="G36" s="102">
        <f t="shared" si="2"/>
        <v>0.8718708619711203</v>
      </c>
      <c r="H36" s="102">
        <f t="shared" si="3"/>
        <v>0.9780717266746833</v>
      </c>
      <c r="I36" s="27"/>
    </row>
    <row r="37" spans="1:9" s="16" customFormat="1" ht="34.5" customHeight="1">
      <c r="A37" s="87"/>
      <c r="B37" s="60" t="s">
        <v>245</v>
      </c>
      <c r="C37" s="87" t="s">
        <v>317</v>
      </c>
      <c r="D37" s="88">
        <v>325.6</v>
      </c>
      <c r="E37" s="88">
        <v>243.4</v>
      </c>
      <c r="F37" s="88">
        <v>243.4</v>
      </c>
      <c r="G37" s="102">
        <f t="shared" si="2"/>
        <v>0.7475429975429975</v>
      </c>
      <c r="H37" s="102">
        <f t="shared" si="3"/>
        <v>1</v>
      </c>
      <c r="I37" s="28"/>
    </row>
    <row r="38" spans="1:9" s="16" customFormat="1" ht="12.75" hidden="1">
      <c r="A38" s="87"/>
      <c r="B38" s="60" t="s">
        <v>117</v>
      </c>
      <c r="C38" s="87" t="s">
        <v>182</v>
      </c>
      <c r="D38" s="88">
        <v>0</v>
      </c>
      <c r="E38" s="88">
        <v>0</v>
      </c>
      <c r="F38" s="88">
        <v>0</v>
      </c>
      <c r="G38" s="102" t="e">
        <f t="shared" si="2"/>
        <v>#DIV/0!</v>
      </c>
      <c r="H38" s="102" t="e">
        <f t="shared" si="3"/>
        <v>#DIV/0!</v>
      </c>
      <c r="I38" s="28"/>
    </row>
    <row r="39" spans="1:9" s="16" customFormat="1" ht="12.75" hidden="1">
      <c r="A39" s="87"/>
      <c r="B39" s="60" t="s">
        <v>218</v>
      </c>
      <c r="C39" s="87" t="s">
        <v>214</v>
      </c>
      <c r="D39" s="88">
        <v>0</v>
      </c>
      <c r="E39" s="88">
        <v>0</v>
      </c>
      <c r="F39" s="88">
        <v>0</v>
      </c>
      <c r="G39" s="102" t="e">
        <f t="shared" si="2"/>
        <v>#DIV/0!</v>
      </c>
      <c r="H39" s="102" t="e">
        <f t="shared" si="3"/>
        <v>#DIV/0!</v>
      </c>
      <c r="I39" s="28"/>
    </row>
    <row r="40" spans="1:9" s="16" customFormat="1" ht="25.5" hidden="1">
      <c r="A40" s="87"/>
      <c r="B40" s="60" t="s">
        <v>126</v>
      </c>
      <c r="C40" s="87" t="s">
        <v>181</v>
      </c>
      <c r="D40" s="88">
        <v>0</v>
      </c>
      <c r="E40" s="88">
        <v>0</v>
      </c>
      <c r="F40" s="88">
        <v>0</v>
      </c>
      <c r="G40" s="102" t="e">
        <f t="shared" si="2"/>
        <v>#DIV/0!</v>
      </c>
      <c r="H40" s="102" t="e">
        <f t="shared" si="3"/>
        <v>#DIV/0!</v>
      </c>
      <c r="I40" s="28"/>
    </row>
    <row r="41" spans="1:9" s="16" customFormat="1" ht="31.5" customHeight="1">
      <c r="A41" s="87"/>
      <c r="B41" s="60" t="s">
        <v>334</v>
      </c>
      <c r="C41" s="87" t="s">
        <v>324</v>
      </c>
      <c r="D41" s="88">
        <v>974.5</v>
      </c>
      <c r="E41" s="88">
        <v>974.5</v>
      </c>
      <c r="F41" s="88">
        <v>969.4</v>
      </c>
      <c r="G41" s="102">
        <f t="shared" si="2"/>
        <v>0.9947665469471524</v>
      </c>
      <c r="H41" s="102">
        <f t="shared" si="3"/>
        <v>0.9947665469471524</v>
      </c>
      <c r="I41" s="28"/>
    </row>
    <row r="42" spans="1:9" s="16" customFormat="1" ht="25.5">
      <c r="A42" s="87"/>
      <c r="B42" s="60" t="s">
        <v>321</v>
      </c>
      <c r="C42" s="87" t="s">
        <v>318</v>
      </c>
      <c r="D42" s="88">
        <v>105.8</v>
      </c>
      <c r="E42" s="88">
        <v>105.8</v>
      </c>
      <c r="F42" s="88">
        <v>105.8</v>
      </c>
      <c r="G42" s="102">
        <f t="shared" si="2"/>
        <v>1</v>
      </c>
      <c r="H42" s="102">
        <f t="shared" si="3"/>
        <v>1</v>
      </c>
      <c r="I42" s="28"/>
    </row>
    <row r="43" spans="1:9" s="16" customFormat="1" ht="12.75">
      <c r="A43" s="87"/>
      <c r="B43" s="60" t="s">
        <v>320</v>
      </c>
      <c r="C43" s="87" t="s">
        <v>319</v>
      </c>
      <c r="D43" s="88">
        <v>180</v>
      </c>
      <c r="E43" s="88">
        <v>90</v>
      </c>
      <c r="F43" s="88">
        <v>64.1</v>
      </c>
      <c r="G43" s="102">
        <f t="shared" si="2"/>
        <v>0.3561111111111111</v>
      </c>
      <c r="H43" s="102">
        <f t="shared" si="3"/>
        <v>0.7122222222222222</v>
      </c>
      <c r="I43" s="28"/>
    </row>
    <row r="44" spans="1:8" ht="18.75" customHeight="1">
      <c r="A44" s="64" t="s">
        <v>83</v>
      </c>
      <c r="B44" s="146" t="s">
        <v>46</v>
      </c>
      <c r="C44" s="64"/>
      <c r="D44" s="85">
        <f>D45</f>
        <v>800</v>
      </c>
      <c r="E44" s="85">
        <f>E45</f>
        <v>400</v>
      </c>
      <c r="F44" s="85">
        <f>F45</f>
        <v>205.1</v>
      </c>
      <c r="G44" s="102">
        <f t="shared" si="2"/>
        <v>0.256375</v>
      </c>
      <c r="H44" s="102">
        <f t="shared" si="3"/>
        <v>0.51275</v>
      </c>
    </row>
    <row r="45" spans="1:8" ht="33" customHeight="1">
      <c r="A45" s="148" t="s">
        <v>173</v>
      </c>
      <c r="B45" s="141" t="s">
        <v>215</v>
      </c>
      <c r="C45" s="148"/>
      <c r="D45" s="32">
        <f>D46+D47+D48</f>
        <v>800</v>
      </c>
      <c r="E45" s="32">
        <f>E46+E47+E48</f>
        <v>400</v>
      </c>
      <c r="F45" s="32">
        <f>F46+F47+F48</f>
        <v>205.1</v>
      </c>
      <c r="G45" s="102">
        <f t="shared" si="2"/>
        <v>0.256375</v>
      </c>
      <c r="H45" s="102">
        <f t="shared" si="3"/>
        <v>0.51275</v>
      </c>
    </row>
    <row r="46" spans="1:8" s="16" customFormat="1" ht="41.25" customHeight="1">
      <c r="A46" s="87"/>
      <c r="B46" s="60" t="s">
        <v>272</v>
      </c>
      <c r="C46" s="87" t="s">
        <v>273</v>
      </c>
      <c r="D46" s="88">
        <v>200</v>
      </c>
      <c r="E46" s="88">
        <v>100</v>
      </c>
      <c r="F46" s="88">
        <f>0</f>
        <v>0</v>
      </c>
      <c r="G46" s="102">
        <f t="shared" si="2"/>
        <v>0</v>
      </c>
      <c r="H46" s="102">
        <f t="shared" si="3"/>
        <v>0</v>
      </c>
    </row>
    <row r="47" spans="1:8" s="16" customFormat="1" ht="51" customHeight="1">
      <c r="A47" s="87"/>
      <c r="B47" s="60" t="s">
        <v>275</v>
      </c>
      <c r="C47" s="87" t="s">
        <v>274</v>
      </c>
      <c r="D47" s="88">
        <v>580</v>
      </c>
      <c r="E47" s="88">
        <v>290</v>
      </c>
      <c r="F47" s="88">
        <v>205.1</v>
      </c>
      <c r="G47" s="102">
        <f t="shared" si="2"/>
        <v>0.3536206896551724</v>
      </c>
      <c r="H47" s="102">
        <f t="shared" si="3"/>
        <v>0.7072413793103448</v>
      </c>
    </row>
    <row r="48" spans="1:8" s="16" customFormat="1" ht="55.5" customHeight="1">
      <c r="A48" s="87"/>
      <c r="B48" s="60" t="s">
        <v>277</v>
      </c>
      <c r="C48" s="87" t="s">
        <v>276</v>
      </c>
      <c r="D48" s="88">
        <v>20</v>
      </c>
      <c r="E48" s="88">
        <v>10</v>
      </c>
      <c r="F48" s="88">
        <v>0</v>
      </c>
      <c r="G48" s="102">
        <f t="shared" si="2"/>
        <v>0</v>
      </c>
      <c r="H48" s="102">
        <f t="shared" si="3"/>
        <v>0</v>
      </c>
    </row>
    <row r="49" spans="1:8" ht="34.5" customHeight="1">
      <c r="A49" s="50" t="s">
        <v>84</v>
      </c>
      <c r="B49" s="45" t="s">
        <v>48</v>
      </c>
      <c r="C49" s="50"/>
      <c r="D49" s="85">
        <f>SUM(D51:D53)</f>
        <v>12819.9</v>
      </c>
      <c r="E49" s="85">
        <f>SUM(E51:E53)</f>
        <v>12819.9</v>
      </c>
      <c r="F49" s="85">
        <f>SUM(F51:F53)</f>
        <v>7900.3</v>
      </c>
      <c r="G49" s="102">
        <f t="shared" si="2"/>
        <v>0.6162528568865592</v>
      </c>
      <c r="H49" s="102">
        <f t="shared" si="3"/>
        <v>0.6162528568865592</v>
      </c>
    </row>
    <row r="50" spans="1:8" ht="22.5" customHeight="1">
      <c r="A50" s="50" t="s">
        <v>131</v>
      </c>
      <c r="B50" s="45" t="s">
        <v>216</v>
      </c>
      <c r="C50" s="50"/>
      <c r="D50" s="85">
        <f>D53+D52+D51</f>
        <v>12819.9</v>
      </c>
      <c r="E50" s="85">
        <f>E53+E52+E51</f>
        <v>12819.9</v>
      </c>
      <c r="F50" s="85">
        <f>F53+F52+F51</f>
        <v>7900.3</v>
      </c>
      <c r="G50" s="102">
        <f t="shared" si="2"/>
        <v>0.6162528568865592</v>
      </c>
      <c r="H50" s="102">
        <f t="shared" si="3"/>
        <v>0.6162528568865592</v>
      </c>
    </row>
    <row r="51" spans="1:8" ht="69" customHeight="1">
      <c r="A51" s="50"/>
      <c r="B51" s="141" t="s">
        <v>335</v>
      </c>
      <c r="C51" s="148" t="s">
        <v>336</v>
      </c>
      <c r="D51" s="32">
        <v>140.5</v>
      </c>
      <c r="E51" s="32">
        <v>140.5</v>
      </c>
      <c r="F51" s="32">
        <v>140.5</v>
      </c>
      <c r="G51" s="102">
        <f t="shared" si="2"/>
        <v>1</v>
      </c>
      <c r="H51" s="102">
        <f t="shared" si="3"/>
        <v>1</v>
      </c>
    </row>
    <row r="52" spans="1:8" ht="68.25" customHeight="1">
      <c r="A52" s="50"/>
      <c r="B52" s="141" t="s">
        <v>338</v>
      </c>
      <c r="C52" s="148" t="s">
        <v>337</v>
      </c>
      <c r="D52" s="32">
        <v>59.5</v>
      </c>
      <c r="E52" s="32">
        <v>59.5</v>
      </c>
      <c r="F52" s="32">
        <v>59.5</v>
      </c>
      <c r="G52" s="102">
        <f t="shared" si="2"/>
        <v>1</v>
      </c>
      <c r="H52" s="102">
        <f t="shared" si="3"/>
        <v>1</v>
      </c>
    </row>
    <row r="53" spans="1:8" ht="45" customHeight="1">
      <c r="A53" s="148"/>
      <c r="B53" s="141" t="s">
        <v>279</v>
      </c>
      <c r="C53" s="148" t="s">
        <v>278</v>
      </c>
      <c r="D53" s="32">
        <v>12619.9</v>
      </c>
      <c r="E53" s="32">
        <v>12619.9</v>
      </c>
      <c r="F53" s="32">
        <v>7700.3</v>
      </c>
      <c r="G53" s="102">
        <f t="shared" si="2"/>
        <v>0.610171237489996</v>
      </c>
      <c r="H53" s="102">
        <f t="shared" si="3"/>
        <v>0.610171237489996</v>
      </c>
    </row>
    <row r="54" spans="1:8" ht="30.75" customHeight="1">
      <c r="A54" s="50" t="s">
        <v>86</v>
      </c>
      <c r="B54" s="45" t="s">
        <v>49</v>
      </c>
      <c r="C54" s="50"/>
      <c r="D54" s="85">
        <f>D55+D62</f>
        <v>31173.799999999996</v>
      </c>
      <c r="E54" s="85">
        <f>E55+E62</f>
        <v>23291.299999999996</v>
      </c>
      <c r="F54" s="85">
        <f>F55+F62</f>
        <v>12083.7</v>
      </c>
      <c r="G54" s="102">
        <f t="shared" si="2"/>
        <v>0.3876235813407413</v>
      </c>
      <c r="H54" s="102">
        <f t="shared" si="3"/>
        <v>0.5188074517094367</v>
      </c>
    </row>
    <row r="55" spans="1:8" ht="21.75" customHeight="1">
      <c r="A55" s="50" t="s">
        <v>87</v>
      </c>
      <c r="B55" s="45" t="s">
        <v>50</v>
      </c>
      <c r="C55" s="50"/>
      <c r="D55" s="32">
        <f>D56+D61+D60+D57+D58+D59</f>
        <v>11609.699999999999</v>
      </c>
      <c r="E55" s="32">
        <f>E56+E61+E60+E57+E58+E59</f>
        <v>10474.999999999998</v>
      </c>
      <c r="F55" s="32">
        <f>F56+F61+F60+F57+F58+F59</f>
        <v>1281.5</v>
      </c>
      <c r="G55" s="102">
        <f t="shared" si="2"/>
        <v>0.11038183587861874</v>
      </c>
      <c r="H55" s="102">
        <f t="shared" si="3"/>
        <v>0.12233890214797138</v>
      </c>
    </row>
    <row r="56" spans="1:8" ht="42" customHeight="1">
      <c r="A56" s="148"/>
      <c r="B56" s="141" t="s">
        <v>350</v>
      </c>
      <c r="C56" s="148" t="s">
        <v>316</v>
      </c>
      <c r="D56" s="32">
        <v>353.4</v>
      </c>
      <c r="E56" s="32">
        <v>353.4</v>
      </c>
      <c r="F56" s="32">
        <v>353.4</v>
      </c>
      <c r="G56" s="102">
        <f t="shared" si="2"/>
        <v>1</v>
      </c>
      <c r="H56" s="102">
        <f t="shared" si="3"/>
        <v>1</v>
      </c>
    </row>
    <row r="57" spans="1:8" ht="42" customHeight="1">
      <c r="A57" s="148"/>
      <c r="B57" s="141" t="s">
        <v>354</v>
      </c>
      <c r="C57" s="148" t="s">
        <v>351</v>
      </c>
      <c r="D57" s="32">
        <v>8962.9</v>
      </c>
      <c r="E57" s="32">
        <v>8962.9</v>
      </c>
      <c r="F57" s="32">
        <v>0</v>
      </c>
      <c r="G57" s="102">
        <f t="shared" si="2"/>
        <v>0</v>
      </c>
      <c r="H57" s="102">
        <f t="shared" si="3"/>
        <v>0</v>
      </c>
    </row>
    <row r="58" spans="1:8" ht="42" customHeight="1">
      <c r="A58" s="148"/>
      <c r="B58" s="141" t="s">
        <v>353</v>
      </c>
      <c r="C58" s="148" t="s">
        <v>352</v>
      </c>
      <c r="D58" s="32">
        <v>13.4</v>
      </c>
      <c r="E58" s="32">
        <v>13.4</v>
      </c>
      <c r="F58" s="32">
        <v>0</v>
      </c>
      <c r="G58" s="102">
        <f t="shared" si="2"/>
        <v>0</v>
      </c>
      <c r="H58" s="102">
        <f t="shared" si="3"/>
        <v>0</v>
      </c>
    </row>
    <row r="59" spans="1:8" ht="42" customHeight="1">
      <c r="A59" s="148"/>
      <c r="B59" s="141" t="s">
        <v>368</v>
      </c>
      <c r="C59" s="148" t="s">
        <v>369</v>
      </c>
      <c r="D59" s="32">
        <v>4.3</v>
      </c>
      <c r="E59" s="32">
        <v>4.3</v>
      </c>
      <c r="F59" s="32">
        <v>0</v>
      </c>
      <c r="G59" s="102">
        <f t="shared" si="2"/>
        <v>0</v>
      </c>
      <c r="H59" s="102">
        <f t="shared" si="3"/>
        <v>0</v>
      </c>
    </row>
    <row r="60" spans="1:8" ht="29.25" customHeight="1">
      <c r="A60" s="50"/>
      <c r="B60" s="141" t="s">
        <v>196</v>
      </c>
      <c r="C60" s="148" t="s">
        <v>252</v>
      </c>
      <c r="D60" s="32">
        <v>1275.7</v>
      </c>
      <c r="E60" s="32">
        <v>141</v>
      </c>
      <c r="F60" s="32">
        <v>0</v>
      </c>
      <c r="G60" s="102">
        <f t="shared" si="2"/>
        <v>0</v>
      </c>
      <c r="H60" s="102">
        <f t="shared" si="3"/>
        <v>0</v>
      </c>
    </row>
    <row r="61" spans="1:8" s="16" customFormat="1" ht="34.5" customHeight="1">
      <c r="A61" s="87"/>
      <c r="B61" s="60" t="s">
        <v>267</v>
      </c>
      <c r="C61" s="87" t="s">
        <v>266</v>
      </c>
      <c r="D61" s="88">
        <v>1000</v>
      </c>
      <c r="E61" s="88">
        <v>1000</v>
      </c>
      <c r="F61" s="88">
        <v>928.1</v>
      </c>
      <c r="G61" s="102">
        <f t="shared" si="2"/>
        <v>0.9281</v>
      </c>
      <c r="H61" s="102">
        <f t="shared" si="3"/>
        <v>0.9281</v>
      </c>
    </row>
    <row r="62" spans="1:8" s="16" customFormat="1" ht="21.75" customHeight="1">
      <c r="A62" s="50" t="s">
        <v>52</v>
      </c>
      <c r="B62" s="45" t="s">
        <v>6</v>
      </c>
      <c r="C62" s="50"/>
      <c r="D62" s="85">
        <f>D63+D64+D65++D66+D67+D68+D69</f>
        <v>19564.1</v>
      </c>
      <c r="E62" s="85">
        <f>E63+E64+E65++E66+E67+E68+E69</f>
        <v>12816.3</v>
      </c>
      <c r="F62" s="85">
        <f>F63+F64+F65++F66+F67+F68+F69</f>
        <v>10802.2</v>
      </c>
      <c r="G62" s="102">
        <f t="shared" si="2"/>
        <v>0.5521439780005214</v>
      </c>
      <c r="H62" s="102">
        <f t="shared" si="3"/>
        <v>0.8428485600368282</v>
      </c>
    </row>
    <row r="63" spans="1:8" s="16" customFormat="1" ht="30.75" customHeight="1">
      <c r="A63" s="87"/>
      <c r="B63" s="60" t="s">
        <v>281</v>
      </c>
      <c r="C63" s="87" t="s">
        <v>280</v>
      </c>
      <c r="D63" s="88">
        <v>400</v>
      </c>
      <c r="E63" s="88">
        <v>400</v>
      </c>
      <c r="F63" s="88">
        <v>355.8</v>
      </c>
      <c r="G63" s="102">
        <f t="shared" si="2"/>
        <v>0.8895000000000001</v>
      </c>
      <c r="H63" s="102">
        <f t="shared" si="3"/>
        <v>0.8895000000000001</v>
      </c>
    </row>
    <row r="64" spans="1:8" s="16" customFormat="1" ht="21.75" customHeight="1">
      <c r="A64" s="87"/>
      <c r="B64" s="60" t="s">
        <v>283</v>
      </c>
      <c r="C64" s="87" t="s">
        <v>282</v>
      </c>
      <c r="D64" s="88">
        <v>50</v>
      </c>
      <c r="E64" s="88">
        <v>50</v>
      </c>
      <c r="F64" s="88">
        <v>0</v>
      </c>
      <c r="G64" s="102">
        <f t="shared" si="2"/>
        <v>0</v>
      </c>
      <c r="H64" s="102">
        <f t="shared" si="3"/>
        <v>0</v>
      </c>
    </row>
    <row r="65" spans="1:8" s="16" customFormat="1" ht="30.75" customHeight="1">
      <c r="A65" s="87"/>
      <c r="B65" s="60" t="s">
        <v>285</v>
      </c>
      <c r="C65" s="87" t="s">
        <v>284</v>
      </c>
      <c r="D65" s="88">
        <v>50</v>
      </c>
      <c r="E65" s="88">
        <v>50</v>
      </c>
      <c r="F65" s="88">
        <v>50</v>
      </c>
      <c r="G65" s="102">
        <f t="shared" si="2"/>
        <v>1</v>
      </c>
      <c r="H65" s="102">
        <f t="shared" si="3"/>
        <v>1</v>
      </c>
    </row>
    <row r="66" spans="1:8" s="16" customFormat="1" ht="21.75" customHeight="1">
      <c r="A66" s="87"/>
      <c r="B66" s="60" t="s">
        <v>287</v>
      </c>
      <c r="C66" s="87" t="s">
        <v>286</v>
      </c>
      <c r="D66" s="88">
        <v>250</v>
      </c>
      <c r="E66" s="88">
        <v>250</v>
      </c>
      <c r="F66" s="88">
        <v>0</v>
      </c>
      <c r="G66" s="102">
        <f t="shared" si="2"/>
        <v>0</v>
      </c>
      <c r="H66" s="102">
        <f t="shared" si="3"/>
        <v>0</v>
      </c>
    </row>
    <row r="67" spans="1:8" s="16" customFormat="1" ht="21.75" customHeight="1">
      <c r="A67" s="87"/>
      <c r="B67" s="60" t="s">
        <v>289</v>
      </c>
      <c r="C67" s="87" t="s">
        <v>288</v>
      </c>
      <c r="D67" s="88">
        <v>50</v>
      </c>
      <c r="E67" s="88">
        <v>50</v>
      </c>
      <c r="F67" s="88">
        <v>50</v>
      </c>
      <c r="G67" s="102">
        <f t="shared" si="2"/>
        <v>1</v>
      </c>
      <c r="H67" s="102">
        <f t="shared" si="3"/>
        <v>1</v>
      </c>
    </row>
    <row r="68" spans="1:8" s="16" customFormat="1" ht="21.75" customHeight="1">
      <c r="A68" s="87"/>
      <c r="B68" s="60" t="s">
        <v>199</v>
      </c>
      <c r="C68" s="87" t="s">
        <v>290</v>
      </c>
      <c r="D68" s="88">
        <v>8014.1</v>
      </c>
      <c r="E68" s="88">
        <v>5368</v>
      </c>
      <c r="F68" s="88">
        <v>4723.1</v>
      </c>
      <c r="G68" s="102">
        <f t="shared" si="2"/>
        <v>0.5893487727879613</v>
      </c>
      <c r="H68" s="102">
        <f t="shared" si="3"/>
        <v>0.8798621460506707</v>
      </c>
    </row>
    <row r="69" spans="1:8" s="16" customFormat="1" ht="21.75" customHeight="1">
      <c r="A69" s="87"/>
      <c r="B69" s="60" t="s">
        <v>201</v>
      </c>
      <c r="C69" s="87" t="s">
        <v>296</v>
      </c>
      <c r="D69" s="88">
        <v>10750</v>
      </c>
      <c r="E69" s="88">
        <v>6648.3</v>
      </c>
      <c r="F69" s="88">
        <v>5623.3</v>
      </c>
      <c r="G69" s="102">
        <f t="shared" si="2"/>
        <v>0.5230976744186047</v>
      </c>
      <c r="H69" s="102">
        <f t="shared" si="3"/>
        <v>0.8458252485597823</v>
      </c>
    </row>
    <row r="70" spans="1:8" s="11" customFormat="1" ht="21.75" customHeight="1">
      <c r="A70" s="50" t="s">
        <v>54</v>
      </c>
      <c r="B70" s="45" t="s">
        <v>55</v>
      </c>
      <c r="C70" s="50" t="s">
        <v>292</v>
      </c>
      <c r="D70" s="85">
        <f>D71</f>
        <v>3930.1</v>
      </c>
      <c r="E70" s="85">
        <f>E71</f>
        <v>2732.3</v>
      </c>
      <c r="F70" s="85">
        <f>F71</f>
        <v>1661.6</v>
      </c>
      <c r="G70" s="102">
        <f t="shared" si="2"/>
        <v>0.42278822421821327</v>
      </c>
      <c r="H70" s="102">
        <f t="shared" si="3"/>
        <v>0.6081323427149288</v>
      </c>
    </row>
    <row r="71" spans="1:8" s="16" customFormat="1" ht="29.25" customHeight="1">
      <c r="A71" s="87" t="s">
        <v>58</v>
      </c>
      <c r="B71" s="60" t="s">
        <v>293</v>
      </c>
      <c r="C71" s="87" t="s">
        <v>292</v>
      </c>
      <c r="D71" s="88">
        <v>3930.1</v>
      </c>
      <c r="E71" s="88">
        <v>2732.3</v>
      </c>
      <c r="F71" s="88">
        <v>1661.6</v>
      </c>
      <c r="G71" s="102">
        <f t="shared" si="2"/>
        <v>0.42278822421821327</v>
      </c>
      <c r="H71" s="102">
        <f t="shared" si="3"/>
        <v>0.6081323427149288</v>
      </c>
    </row>
    <row r="72" spans="1:8" ht="20.25" customHeight="1">
      <c r="A72" s="50">
        <v>1000</v>
      </c>
      <c r="B72" s="45" t="s">
        <v>69</v>
      </c>
      <c r="C72" s="50"/>
      <c r="D72" s="85">
        <f>D73</f>
        <v>180</v>
      </c>
      <c r="E72" s="85">
        <f>E73</f>
        <v>180</v>
      </c>
      <c r="F72" s="85">
        <f>F73</f>
        <v>168.4</v>
      </c>
      <c r="G72" s="102">
        <f t="shared" si="2"/>
        <v>0.9355555555555556</v>
      </c>
      <c r="H72" s="102">
        <f t="shared" si="3"/>
        <v>0.9355555555555556</v>
      </c>
    </row>
    <row r="73" spans="1:8" ht="29.25" customHeight="1">
      <c r="A73" s="148">
        <v>1001</v>
      </c>
      <c r="B73" s="141" t="s">
        <v>256</v>
      </c>
      <c r="C73" s="148" t="s">
        <v>70</v>
      </c>
      <c r="D73" s="32">
        <v>180</v>
      </c>
      <c r="E73" s="32">
        <v>180</v>
      </c>
      <c r="F73" s="32">
        <v>168.4</v>
      </c>
      <c r="G73" s="102">
        <f t="shared" si="2"/>
        <v>0.9355555555555556</v>
      </c>
      <c r="H73" s="102">
        <f t="shared" si="3"/>
        <v>0.9355555555555556</v>
      </c>
    </row>
    <row r="74" spans="1:8" ht="29.25" customHeight="1">
      <c r="A74" s="50" t="s">
        <v>73</v>
      </c>
      <c r="B74" s="45" t="s">
        <v>142</v>
      </c>
      <c r="C74" s="50"/>
      <c r="D74" s="85">
        <f>D75</f>
        <v>26283</v>
      </c>
      <c r="E74" s="85">
        <f>E75</f>
        <v>14705.2</v>
      </c>
      <c r="F74" s="85">
        <f>F75</f>
        <v>8914.9</v>
      </c>
      <c r="G74" s="102">
        <f t="shared" si="2"/>
        <v>0.33918882928128447</v>
      </c>
      <c r="H74" s="102">
        <f t="shared" si="3"/>
        <v>0.6062413295976933</v>
      </c>
    </row>
    <row r="75" spans="1:8" ht="29.25" customHeight="1">
      <c r="A75" s="148" t="s">
        <v>74</v>
      </c>
      <c r="B75" s="141" t="s">
        <v>294</v>
      </c>
      <c r="C75" s="148" t="s">
        <v>74</v>
      </c>
      <c r="D75" s="32">
        <v>26283</v>
      </c>
      <c r="E75" s="32">
        <v>14705.2</v>
      </c>
      <c r="F75" s="32">
        <v>8914.9</v>
      </c>
      <c r="G75" s="102">
        <f t="shared" si="2"/>
        <v>0.33918882928128447</v>
      </c>
      <c r="H75" s="102">
        <f t="shared" si="3"/>
        <v>0.6062413295976933</v>
      </c>
    </row>
    <row r="76" spans="1:8" ht="20.25" customHeight="1">
      <c r="A76" s="50" t="s">
        <v>146</v>
      </c>
      <c r="B76" s="45" t="s">
        <v>147</v>
      </c>
      <c r="C76" s="50"/>
      <c r="D76" s="85">
        <f>D77</f>
        <v>50</v>
      </c>
      <c r="E76" s="85">
        <f>E77</f>
        <v>20</v>
      </c>
      <c r="F76" s="85">
        <f>F77</f>
        <v>1.9</v>
      </c>
      <c r="G76" s="102">
        <f t="shared" si="2"/>
        <v>0.038</v>
      </c>
      <c r="H76" s="102">
        <f t="shared" si="3"/>
        <v>0.095</v>
      </c>
    </row>
    <row r="77" spans="1:8" ht="18.75" customHeight="1">
      <c r="A77" s="148" t="s">
        <v>148</v>
      </c>
      <c r="B77" s="141" t="s">
        <v>149</v>
      </c>
      <c r="C77" s="148" t="s">
        <v>148</v>
      </c>
      <c r="D77" s="32">
        <v>50</v>
      </c>
      <c r="E77" s="32">
        <v>20</v>
      </c>
      <c r="F77" s="32">
        <v>1.9</v>
      </c>
      <c r="G77" s="102">
        <f t="shared" si="2"/>
        <v>0.038</v>
      </c>
      <c r="H77" s="102">
        <f t="shared" si="3"/>
        <v>0.095</v>
      </c>
    </row>
    <row r="78" spans="1:8" ht="25.5" customHeight="1" hidden="1">
      <c r="A78" s="50"/>
      <c r="B78" s="45" t="s">
        <v>108</v>
      </c>
      <c r="C78" s="50"/>
      <c r="D78" s="85">
        <f>D79+D80+D81</f>
        <v>0</v>
      </c>
      <c r="E78" s="85">
        <f>E79+E80+E81</f>
        <v>0</v>
      </c>
      <c r="F78" s="85">
        <f>F79+F80+F81</f>
        <v>0</v>
      </c>
      <c r="G78" s="102" t="e">
        <f t="shared" si="2"/>
        <v>#DIV/0!</v>
      </c>
      <c r="H78" s="102" t="e">
        <f t="shared" si="3"/>
        <v>#DIV/0!</v>
      </c>
    </row>
    <row r="79" spans="1:8" s="16" customFormat="1" ht="30" customHeight="1" hidden="1">
      <c r="A79" s="87"/>
      <c r="B79" s="60" t="s">
        <v>109</v>
      </c>
      <c r="C79" s="87" t="s">
        <v>217</v>
      </c>
      <c r="D79" s="88">
        <v>0</v>
      </c>
      <c r="E79" s="88">
        <v>0</v>
      </c>
      <c r="F79" s="88">
        <v>0</v>
      </c>
      <c r="G79" s="102" t="e">
        <f t="shared" si="2"/>
        <v>#DIV/0!</v>
      </c>
      <c r="H79" s="102" t="e">
        <f t="shared" si="3"/>
        <v>#DIV/0!</v>
      </c>
    </row>
    <row r="80" spans="1:8" s="16" customFormat="1" ht="106.5" customHeight="1" hidden="1">
      <c r="A80" s="87"/>
      <c r="B80" s="111" t="s">
        <v>7</v>
      </c>
      <c r="C80" s="87" t="s">
        <v>190</v>
      </c>
      <c r="D80" s="88">
        <v>0</v>
      </c>
      <c r="E80" s="88">
        <v>0</v>
      </c>
      <c r="F80" s="88">
        <v>0</v>
      </c>
      <c r="G80" s="102" t="e">
        <f t="shared" si="2"/>
        <v>#DIV/0!</v>
      </c>
      <c r="H80" s="102" t="e">
        <f t="shared" si="3"/>
        <v>#DIV/0!</v>
      </c>
    </row>
    <row r="81" spans="1:8" s="16" customFormat="1" ht="91.5" customHeight="1" hidden="1">
      <c r="A81" s="87"/>
      <c r="B81" s="111" t="s">
        <v>8</v>
      </c>
      <c r="C81" s="87" t="s">
        <v>191</v>
      </c>
      <c r="D81" s="88">
        <v>0</v>
      </c>
      <c r="E81" s="88">
        <v>0</v>
      </c>
      <c r="F81" s="88">
        <v>0</v>
      </c>
      <c r="G81" s="102" t="e">
        <f t="shared" si="2"/>
        <v>#DIV/0!</v>
      </c>
      <c r="H81" s="102" t="e">
        <f t="shared" si="3"/>
        <v>#DIV/0!</v>
      </c>
    </row>
    <row r="82" spans="1:8" ht="27" customHeight="1">
      <c r="A82" s="148"/>
      <c r="B82" s="71" t="s">
        <v>76</v>
      </c>
      <c r="C82" s="89"/>
      <c r="D82" s="90">
        <f>D32+D44+D49+D54+D72+D76+D78+D70+D74</f>
        <v>77717.19999999998</v>
      </c>
      <c r="E82" s="90">
        <f>E32+E44+E49+E54+E72+E76+E78+E70+E74</f>
        <v>56046.7</v>
      </c>
      <c r="F82" s="90">
        <f>F32+F44+F49+F54+F72+F76+F78+F70+F74</f>
        <v>32658.700000000004</v>
      </c>
      <c r="G82" s="102">
        <f t="shared" si="2"/>
        <v>0.42022486656750385</v>
      </c>
      <c r="H82" s="102">
        <f t="shared" si="3"/>
        <v>0.5827051369661372</v>
      </c>
    </row>
    <row r="83" spans="1:8" ht="12.75">
      <c r="A83" s="149"/>
      <c r="B83" s="141" t="s">
        <v>91</v>
      </c>
      <c r="C83" s="148"/>
      <c r="D83" s="93">
        <f>D78</f>
        <v>0</v>
      </c>
      <c r="E83" s="93">
        <f>E78</f>
        <v>0</v>
      </c>
      <c r="F83" s="93">
        <f>F78</f>
        <v>0</v>
      </c>
      <c r="G83" s="102">
        <v>0</v>
      </c>
      <c r="H83" s="102">
        <v>0</v>
      </c>
    </row>
    <row r="86" spans="2:8" ht="15">
      <c r="B86" s="38" t="s">
        <v>101</v>
      </c>
      <c r="C86" s="39"/>
      <c r="H86" s="36">
        <v>2054.6</v>
      </c>
    </row>
    <row r="87" spans="2:3" ht="15">
      <c r="B87" s="38"/>
      <c r="C87" s="39"/>
    </row>
    <row r="88" spans="2:3" ht="15">
      <c r="B88" s="38" t="s">
        <v>92</v>
      </c>
      <c r="C88" s="39"/>
    </row>
    <row r="89" spans="2:3" ht="15">
      <c r="B89" s="38" t="s">
        <v>93</v>
      </c>
      <c r="C89" s="39"/>
    </row>
    <row r="90" spans="2:3" ht="15">
      <c r="B90" s="38"/>
      <c r="C90" s="39"/>
    </row>
    <row r="91" spans="2:3" ht="15">
      <c r="B91" s="38" t="s">
        <v>94</v>
      </c>
      <c r="C91" s="39"/>
    </row>
    <row r="92" spans="2:3" ht="15">
      <c r="B92" s="38" t="s">
        <v>95</v>
      </c>
      <c r="C92" s="39"/>
    </row>
    <row r="93" spans="2:3" ht="15">
      <c r="B93" s="38"/>
      <c r="C93" s="39"/>
    </row>
    <row r="94" spans="2:3" ht="15">
      <c r="B94" s="38" t="s">
        <v>96</v>
      </c>
      <c r="C94" s="39"/>
    </row>
    <row r="95" spans="2:3" ht="15">
      <c r="B95" s="38" t="s">
        <v>97</v>
      </c>
      <c r="C95" s="39"/>
    </row>
    <row r="96" spans="2:3" ht="15">
      <c r="B96" s="38"/>
      <c r="C96" s="39"/>
    </row>
    <row r="97" spans="2:3" ht="15">
      <c r="B97" s="38" t="s">
        <v>98</v>
      </c>
      <c r="C97" s="39"/>
    </row>
    <row r="98" spans="2:3" ht="15">
      <c r="B98" s="38" t="s">
        <v>99</v>
      </c>
      <c r="C98" s="39"/>
    </row>
    <row r="99" spans="2:3" ht="15">
      <c r="B99" s="38"/>
      <c r="C99" s="39"/>
    </row>
    <row r="100" spans="2:3" ht="15">
      <c r="B100" s="38"/>
      <c r="C100" s="39"/>
    </row>
    <row r="101" spans="2:8" ht="15">
      <c r="B101" s="38" t="s">
        <v>100</v>
      </c>
      <c r="C101" s="39"/>
      <c r="H101" s="43">
        <f>F27+H86-F82</f>
        <v>4.499999999989086</v>
      </c>
    </row>
    <row r="104" spans="2:3" ht="15">
      <c r="B104" s="38" t="s">
        <v>102</v>
      </c>
      <c r="C104" s="39"/>
    </row>
    <row r="105" spans="2:3" ht="15">
      <c r="B105" s="38" t="s">
        <v>103</v>
      </c>
      <c r="C105" s="39"/>
    </row>
    <row r="106" spans="2:3" ht="15">
      <c r="B106" s="38" t="s">
        <v>104</v>
      </c>
      <c r="C106" s="39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323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6.28125" style="37" customWidth="1"/>
    <col min="4" max="5" width="11.7109375" style="36" customWidth="1"/>
    <col min="6" max="7" width="11.140625" style="36" customWidth="1"/>
    <col min="8" max="8" width="12.00390625" style="36" customWidth="1"/>
    <col min="9" max="9" width="12.57421875" style="1" customWidth="1"/>
    <col min="10" max="10" width="10.8515625" style="1" customWidth="1"/>
    <col min="11" max="11" width="11.28125" style="1" customWidth="1"/>
    <col min="12" max="16384" width="9.140625" style="1" customWidth="1"/>
  </cols>
  <sheetData>
    <row r="1" spans="1:8" s="7" customFormat="1" ht="57" customHeight="1">
      <c r="A1" s="153" t="s">
        <v>365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143"/>
      <c r="B2" s="176" t="s">
        <v>10</v>
      </c>
      <c r="C2" s="103"/>
      <c r="D2" s="152" t="s">
        <v>11</v>
      </c>
      <c r="E2" s="155" t="s">
        <v>356</v>
      </c>
      <c r="F2" s="152" t="s">
        <v>12</v>
      </c>
      <c r="G2" s="152" t="s">
        <v>13</v>
      </c>
      <c r="H2" s="155" t="s">
        <v>357</v>
      </c>
    </row>
    <row r="3" spans="1:8" ht="23.25" customHeight="1">
      <c r="A3" s="144"/>
      <c r="B3" s="177"/>
      <c r="C3" s="104"/>
      <c r="D3" s="152"/>
      <c r="E3" s="156"/>
      <c r="F3" s="152"/>
      <c r="G3" s="152"/>
      <c r="H3" s="156"/>
    </row>
    <row r="4" spans="1:8" ht="15">
      <c r="A4" s="144"/>
      <c r="B4" s="142" t="s">
        <v>90</v>
      </c>
      <c r="C4" s="147"/>
      <c r="D4" s="140">
        <f>D5+D6+D7+D8+D9+D10+D11+D12+D13+D14+D15+D16+D17+D18+D19</f>
        <v>3211.2</v>
      </c>
      <c r="E4" s="140">
        <f>E5+E6+E7+E8+E9+E10+E11+E12+E13+E14+E15+E16+E17+E18+E19</f>
        <v>1157</v>
      </c>
      <c r="F4" s="140">
        <f>F5+F6+F7+F8+F9+F10+F11+F12+F13+F14+F15+F16+F17+F18+F19</f>
        <v>1153.5</v>
      </c>
      <c r="G4" s="34">
        <f>F4/D4</f>
        <v>0.359211509715994</v>
      </c>
      <c r="H4" s="34">
        <f>F4/E4</f>
        <v>0.9969749351771824</v>
      </c>
    </row>
    <row r="5" spans="1:8" ht="15">
      <c r="A5" s="144"/>
      <c r="B5" s="141" t="s">
        <v>14</v>
      </c>
      <c r="C5" s="148"/>
      <c r="D5" s="32">
        <v>450</v>
      </c>
      <c r="E5" s="32">
        <v>210</v>
      </c>
      <c r="F5" s="32">
        <v>210.2</v>
      </c>
      <c r="G5" s="34">
        <f aca="true" t="shared" si="0" ref="G5:G27">F5/D5</f>
        <v>0.4671111111111111</v>
      </c>
      <c r="H5" s="34">
        <f aca="true" t="shared" si="1" ref="H5:H27">F5/E5</f>
        <v>1.0009523809523808</v>
      </c>
    </row>
    <row r="6" spans="1:8" ht="15">
      <c r="A6" s="144"/>
      <c r="B6" s="141" t="s">
        <v>333</v>
      </c>
      <c r="C6" s="148"/>
      <c r="D6" s="32">
        <v>941.2</v>
      </c>
      <c r="E6" s="32">
        <v>460</v>
      </c>
      <c r="F6" s="32">
        <v>546.4</v>
      </c>
      <c r="G6" s="34">
        <f t="shared" si="0"/>
        <v>0.5805354866128346</v>
      </c>
      <c r="H6" s="34">
        <f t="shared" si="1"/>
        <v>1.1878260869565216</v>
      </c>
    </row>
    <row r="7" spans="1:8" ht="15">
      <c r="A7" s="144"/>
      <c r="B7" s="141" t="s">
        <v>16</v>
      </c>
      <c r="C7" s="148"/>
      <c r="D7" s="32">
        <v>200</v>
      </c>
      <c r="E7" s="32">
        <v>100</v>
      </c>
      <c r="F7" s="32">
        <v>60.5</v>
      </c>
      <c r="G7" s="34">
        <f t="shared" si="0"/>
        <v>0.3025</v>
      </c>
      <c r="H7" s="34">
        <f t="shared" si="1"/>
        <v>0.605</v>
      </c>
    </row>
    <row r="8" spans="1:8" ht="15">
      <c r="A8" s="144"/>
      <c r="B8" s="141" t="s">
        <v>17</v>
      </c>
      <c r="C8" s="148"/>
      <c r="D8" s="32">
        <v>160</v>
      </c>
      <c r="E8" s="32">
        <v>20</v>
      </c>
      <c r="F8" s="32">
        <v>19.9</v>
      </c>
      <c r="G8" s="34">
        <f t="shared" si="0"/>
        <v>0.12437499999999999</v>
      </c>
      <c r="H8" s="34">
        <f t="shared" si="1"/>
        <v>0.9949999999999999</v>
      </c>
    </row>
    <row r="9" spans="1:8" ht="15">
      <c r="A9" s="144"/>
      <c r="B9" s="141" t="s">
        <v>18</v>
      </c>
      <c r="C9" s="148"/>
      <c r="D9" s="32">
        <v>1400</v>
      </c>
      <c r="E9" s="32">
        <v>338</v>
      </c>
      <c r="F9" s="32">
        <v>277.9</v>
      </c>
      <c r="G9" s="34">
        <f t="shared" si="0"/>
        <v>0.19849999999999998</v>
      </c>
      <c r="H9" s="34">
        <f t="shared" si="1"/>
        <v>0.8221893491124259</v>
      </c>
    </row>
    <row r="10" spans="1:8" ht="15">
      <c r="A10" s="144"/>
      <c r="B10" s="141" t="s">
        <v>115</v>
      </c>
      <c r="C10" s="148"/>
      <c r="D10" s="32">
        <v>10</v>
      </c>
      <c r="E10" s="32">
        <v>5</v>
      </c>
      <c r="F10" s="32">
        <v>24.2</v>
      </c>
      <c r="G10" s="34">
        <f t="shared" si="0"/>
        <v>2.42</v>
      </c>
      <c r="H10" s="34">
        <f t="shared" si="1"/>
        <v>4.84</v>
      </c>
    </row>
    <row r="11" spans="1:8" ht="15">
      <c r="A11" s="144"/>
      <c r="B11" s="141" t="s">
        <v>19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4"/>
      <c r="B12" s="141" t="s">
        <v>20</v>
      </c>
      <c r="C12" s="148"/>
      <c r="D12" s="32">
        <v>50</v>
      </c>
      <c r="E12" s="32">
        <v>24</v>
      </c>
      <c r="F12" s="32">
        <v>13.5</v>
      </c>
      <c r="G12" s="34">
        <f t="shared" si="0"/>
        <v>0.27</v>
      </c>
      <c r="H12" s="34">
        <f t="shared" si="1"/>
        <v>0.5625</v>
      </c>
    </row>
    <row r="13" spans="1:8" ht="15">
      <c r="A13" s="144"/>
      <c r="B13" s="141" t="s">
        <v>21</v>
      </c>
      <c r="C13" s="148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4"/>
      <c r="B14" s="141" t="s">
        <v>23</v>
      </c>
      <c r="C14" s="148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4"/>
      <c r="B15" s="141" t="s">
        <v>24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4"/>
      <c r="B16" s="141" t="s">
        <v>25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4"/>
      <c r="B17" s="141" t="s">
        <v>27</v>
      </c>
      <c r="C17" s="148"/>
      <c r="D17" s="32">
        <v>0</v>
      </c>
      <c r="E17" s="32">
        <v>0</v>
      </c>
      <c r="F17" s="32">
        <v>0.9</v>
      </c>
      <c r="G17" s="34">
        <v>0</v>
      </c>
      <c r="H17" s="34">
        <v>0</v>
      </c>
    </row>
    <row r="18" spans="1:8" ht="15">
      <c r="A18" s="144"/>
      <c r="B18" s="141" t="s">
        <v>130</v>
      </c>
      <c r="C18" s="148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4"/>
      <c r="B19" s="141" t="s">
        <v>30</v>
      </c>
      <c r="C19" s="148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4"/>
      <c r="B20" s="45" t="s">
        <v>89</v>
      </c>
      <c r="C20" s="50"/>
      <c r="D20" s="32">
        <f>D21+D22+D23+D24+D25</f>
        <v>963</v>
      </c>
      <c r="E20" s="32">
        <f>E21+E22+E23+E24+E25</f>
        <v>481.4</v>
      </c>
      <c r="F20" s="32">
        <f>F21+F22+F23+F24+F25</f>
        <v>106.6</v>
      </c>
      <c r="G20" s="34">
        <f t="shared" si="0"/>
        <v>0.1106957424714434</v>
      </c>
      <c r="H20" s="34">
        <f t="shared" si="1"/>
        <v>0.2214374740340673</v>
      </c>
    </row>
    <row r="21" spans="1:8" ht="15">
      <c r="A21" s="144"/>
      <c r="B21" s="141" t="s">
        <v>32</v>
      </c>
      <c r="C21" s="148"/>
      <c r="D21" s="32">
        <v>809</v>
      </c>
      <c r="E21" s="32">
        <v>404.4</v>
      </c>
      <c r="F21" s="32">
        <v>42.7</v>
      </c>
      <c r="G21" s="34">
        <f t="shared" si="0"/>
        <v>0.052781211372064284</v>
      </c>
      <c r="H21" s="34">
        <f t="shared" si="1"/>
        <v>0.10558852621167163</v>
      </c>
    </row>
    <row r="22" spans="1:8" ht="15">
      <c r="A22" s="144"/>
      <c r="B22" s="141" t="s">
        <v>75</v>
      </c>
      <c r="C22" s="148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4"/>
      <c r="B23" s="141" t="s">
        <v>110</v>
      </c>
      <c r="C23" s="148"/>
      <c r="D23" s="32">
        <f>154.5-0.5</f>
        <v>154</v>
      </c>
      <c r="E23" s="32">
        <v>77</v>
      </c>
      <c r="F23" s="32">
        <v>63.9</v>
      </c>
      <c r="G23" s="34">
        <f t="shared" si="0"/>
        <v>0.41493506493506493</v>
      </c>
      <c r="H23" s="34">
        <f t="shared" si="1"/>
        <v>0.8298701298701299</v>
      </c>
    </row>
    <row r="24" spans="1:8" ht="25.5">
      <c r="A24" s="144"/>
      <c r="B24" s="141" t="s">
        <v>35</v>
      </c>
      <c r="C24" s="148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4"/>
      <c r="B25" s="82" t="s">
        <v>168</v>
      </c>
      <c r="C25" s="8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5"/>
      <c r="B26" s="100" t="s">
        <v>36</v>
      </c>
      <c r="C26" s="101"/>
      <c r="D26" s="140">
        <f>D4+D20</f>
        <v>4174.2</v>
      </c>
      <c r="E26" s="140">
        <f>E4+E20</f>
        <v>1638.4</v>
      </c>
      <c r="F26" s="140">
        <f>F4+F20</f>
        <v>1260.1</v>
      </c>
      <c r="G26" s="34">
        <f t="shared" si="0"/>
        <v>0.3018782042067941</v>
      </c>
      <c r="H26" s="34">
        <f t="shared" si="1"/>
        <v>0.7691040039062499</v>
      </c>
    </row>
    <row r="27" spans="1:8" ht="15">
      <c r="A27" s="144"/>
      <c r="B27" s="141" t="s">
        <v>116</v>
      </c>
      <c r="C27" s="148"/>
      <c r="D27" s="32">
        <f>D4</f>
        <v>3211.2</v>
      </c>
      <c r="E27" s="32">
        <f>E4</f>
        <v>1157</v>
      </c>
      <c r="F27" s="32">
        <f>F4</f>
        <v>1153.5</v>
      </c>
      <c r="G27" s="34">
        <f t="shared" si="0"/>
        <v>0.359211509715994</v>
      </c>
      <c r="H27" s="34">
        <f t="shared" si="1"/>
        <v>0.9969749351771824</v>
      </c>
    </row>
    <row r="28" spans="1:8" ht="12.75">
      <c r="A28" s="165"/>
      <c r="B28" s="172"/>
      <c r="C28" s="172"/>
      <c r="D28" s="172"/>
      <c r="E28" s="172"/>
      <c r="F28" s="172"/>
      <c r="G28" s="172"/>
      <c r="H28" s="173"/>
    </row>
    <row r="29" spans="1:8" ht="15" customHeight="1">
      <c r="A29" s="174" t="s">
        <v>174</v>
      </c>
      <c r="B29" s="176" t="s">
        <v>37</v>
      </c>
      <c r="C29" s="178" t="s">
        <v>219</v>
      </c>
      <c r="D29" s="152" t="s">
        <v>11</v>
      </c>
      <c r="E29" s="155" t="s">
        <v>356</v>
      </c>
      <c r="F29" s="155" t="s">
        <v>12</v>
      </c>
      <c r="G29" s="152" t="s">
        <v>13</v>
      </c>
      <c r="H29" s="155" t="s">
        <v>357</v>
      </c>
    </row>
    <row r="30" spans="1:8" ht="15" customHeight="1">
      <c r="A30" s="175"/>
      <c r="B30" s="177"/>
      <c r="C30" s="179"/>
      <c r="D30" s="152"/>
      <c r="E30" s="156"/>
      <c r="F30" s="156"/>
      <c r="G30" s="152"/>
      <c r="H30" s="156"/>
    </row>
    <row r="31" spans="1:8" ht="12.75">
      <c r="A31" s="50" t="s">
        <v>77</v>
      </c>
      <c r="B31" s="45" t="s">
        <v>38</v>
      </c>
      <c r="C31" s="50"/>
      <c r="D31" s="85">
        <f>D32+D33+D34+D35</f>
        <v>2072.8</v>
      </c>
      <c r="E31" s="85">
        <f>E32+E33+E34+E35</f>
        <v>1084.7</v>
      </c>
      <c r="F31" s="85">
        <f>F32+F33+F34+F35</f>
        <v>836.7</v>
      </c>
      <c r="G31" s="102">
        <f>F31/D31</f>
        <v>0.40365688923195675</v>
      </c>
      <c r="H31" s="106">
        <f>F31/E31</f>
        <v>0.7713653544758919</v>
      </c>
    </row>
    <row r="32" spans="1:8" ht="12.75" hidden="1">
      <c r="A32" s="148" t="s">
        <v>78</v>
      </c>
      <c r="B32" s="141" t="s">
        <v>111</v>
      </c>
      <c r="C32" s="148"/>
      <c r="D32" s="32">
        <v>0</v>
      </c>
      <c r="E32" s="32">
        <v>0</v>
      </c>
      <c r="F32" s="32">
        <v>0</v>
      </c>
      <c r="G32" s="102" t="e">
        <f aca="true" t="shared" si="2" ref="G32:G61">F32/D32</f>
        <v>#DIV/0!</v>
      </c>
      <c r="H32" s="106" t="e">
        <f aca="true" t="shared" si="3" ref="H32:H61">F32/E32</f>
        <v>#DIV/0!</v>
      </c>
    </row>
    <row r="33" spans="1:8" ht="66.75" customHeight="1">
      <c r="A33" s="148" t="s">
        <v>80</v>
      </c>
      <c r="B33" s="141" t="s">
        <v>178</v>
      </c>
      <c r="C33" s="148" t="s">
        <v>80</v>
      </c>
      <c r="D33" s="32">
        <v>2058.4</v>
      </c>
      <c r="E33" s="32">
        <v>1075.3</v>
      </c>
      <c r="F33" s="32">
        <v>836.7</v>
      </c>
      <c r="G33" s="102">
        <f t="shared" si="2"/>
        <v>0.4064807617567042</v>
      </c>
      <c r="H33" s="106">
        <f t="shared" si="3"/>
        <v>0.7781084348553893</v>
      </c>
    </row>
    <row r="34" spans="1:8" ht="12.75">
      <c r="A34" s="148" t="s">
        <v>82</v>
      </c>
      <c r="B34" s="141" t="s">
        <v>43</v>
      </c>
      <c r="C34" s="148"/>
      <c r="D34" s="32">
        <v>10</v>
      </c>
      <c r="E34" s="32">
        <v>5</v>
      </c>
      <c r="F34" s="32">
        <f>0</f>
        <v>0</v>
      </c>
      <c r="G34" s="102">
        <f t="shared" si="2"/>
        <v>0</v>
      </c>
      <c r="H34" s="106">
        <f t="shared" si="3"/>
        <v>0</v>
      </c>
    </row>
    <row r="35" spans="1:8" ht="12.75">
      <c r="A35" s="148" t="s">
        <v>141</v>
      </c>
      <c r="B35" s="141" t="s">
        <v>134</v>
      </c>
      <c r="C35" s="148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6">
        <f t="shared" si="3"/>
        <v>0</v>
      </c>
    </row>
    <row r="36" spans="1:8" s="16" customFormat="1" ht="25.5">
      <c r="A36" s="87"/>
      <c r="B36" s="60" t="s">
        <v>126</v>
      </c>
      <c r="C36" s="87" t="s">
        <v>242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6">
        <f t="shared" si="3"/>
        <v>0</v>
      </c>
    </row>
    <row r="37" spans="1:8" ht="12.75">
      <c r="A37" s="50" t="s">
        <v>120</v>
      </c>
      <c r="B37" s="45" t="s">
        <v>112</v>
      </c>
      <c r="C37" s="50"/>
      <c r="D37" s="32">
        <f>D38</f>
        <v>154</v>
      </c>
      <c r="E37" s="32">
        <f>E38</f>
        <v>77.5</v>
      </c>
      <c r="F37" s="32">
        <f>F38</f>
        <v>44.2</v>
      </c>
      <c r="G37" s="102">
        <f t="shared" si="2"/>
        <v>0.28701298701298705</v>
      </c>
      <c r="H37" s="106">
        <f t="shared" si="3"/>
        <v>0.5703225806451613</v>
      </c>
    </row>
    <row r="38" spans="1:8" ht="39.75" customHeight="1">
      <c r="A38" s="148" t="s">
        <v>121</v>
      </c>
      <c r="B38" s="141" t="s">
        <v>185</v>
      </c>
      <c r="C38" s="148" t="s">
        <v>301</v>
      </c>
      <c r="D38" s="32">
        <v>154</v>
      </c>
      <c r="E38" s="32">
        <v>77.5</v>
      </c>
      <c r="F38" s="32">
        <v>44.2</v>
      </c>
      <c r="G38" s="102">
        <f t="shared" si="2"/>
        <v>0.28701298701298705</v>
      </c>
      <c r="H38" s="106">
        <f t="shared" si="3"/>
        <v>0.5703225806451613</v>
      </c>
    </row>
    <row r="39" spans="1:8" ht="25.5" hidden="1">
      <c r="A39" s="50" t="s">
        <v>83</v>
      </c>
      <c r="B39" s="45" t="s">
        <v>46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2" t="e">
        <f t="shared" si="2"/>
        <v>#DIV/0!</v>
      </c>
      <c r="H39" s="106" t="e">
        <f t="shared" si="3"/>
        <v>#DIV/0!</v>
      </c>
    </row>
    <row r="40" spans="1:8" ht="12.75" hidden="1">
      <c r="A40" s="148" t="s">
        <v>122</v>
      </c>
      <c r="B40" s="141" t="s">
        <v>114</v>
      </c>
      <c r="C40" s="148"/>
      <c r="D40" s="32">
        <f t="shared" si="4"/>
        <v>0</v>
      </c>
      <c r="E40" s="32">
        <f t="shared" si="4"/>
        <v>0</v>
      </c>
      <c r="F40" s="32">
        <f t="shared" si="4"/>
        <v>0</v>
      </c>
      <c r="G40" s="102" t="e">
        <f t="shared" si="2"/>
        <v>#DIV/0!</v>
      </c>
      <c r="H40" s="106" t="e">
        <f t="shared" si="3"/>
        <v>#DIV/0!</v>
      </c>
    </row>
    <row r="41" spans="1:8" s="16" customFormat="1" ht="51" hidden="1">
      <c r="A41" s="87"/>
      <c r="B41" s="60" t="s">
        <v>221</v>
      </c>
      <c r="C41" s="87" t="s">
        <v>222</v>
      </c>
      <c r="D41" s="88">
        <v>0</v>
      </c>
      <c r="E41" s="88">
        <v>0</v>
      </c>
      <c r="F41" s="88">
        <v>0</v>
      </c>
      <c r="G41" s="102" t="e">
        <f t="shared" si="2"/>
        <v>#DIV/0!</v>
      </c>
      <c r="H41" s="106" t="e">
        <f t="shared" si="3"/>
        <v>#DIV/0!</v>
      </c>
    </row>
    <row r="42" spans="1:8" s="11" customFormat="1" ht="12.75">
      <c r="A42" s="50" t="s">
        <v>84</v>
      </c>
      <c r="B42" s="45" t="s">
        <v>48</v>
      </c>
      <c r="C42" s="50"/>
      <c r="D42" s="85">
        <f aca="true" t="shared" si="5" ref="D42:F43">D43</f>
        <v>4.5</v>
      </c>
      <c r="E42" s="85">
        <f t="shared" si="5"/>
        <v>4.5</v>
      </c>
      <c r="F42" s="85">
        <f t="shared" si="5"/>
        <v>4.5</v>
      </c>
      <c r="G42" s="102">
        <f t="shared" si="2"/>
        <v>1</v>
      </c>
      <c r="H42" s="106">
        <f t="shared" si="3"/>
        <v>1</v>
      </c>
    </row>
    <row r="43" spans="1:8" ht="25.5">
      <c r="A43" s="145" t="s">
        <v>85</v>
      </c>
      <c r="B43" s="70" t="s">
        <v>136</v>
      </c>
      <c r="C43" s="148"/>
      <c r="D43" s="32">
        <f t="shared" si="5"/>
        <v>4.5</v>
      </c>
      <c r="E43" s="32">
        <f t="shared" si="5"/>
        <v>4.5</v>
      </c>
      <c r="F43" s="32">
        <f t="shared" si="5"/>
        <v>4.5</v>
      </c>
      <c r="G43" s="102">
        <f t="shared" si="2"/>
        <v>1</v>
      </c>
      <c r="H43" s="106">
        <f t="shared" si="3"/>
        <v>1</v>
      </c>
    </row>
    <row r="44" spans="1:8" s="16" customFormat="1" ht="25.5">
      <c r="A44" s="87"/>
      <c r="B44" s="63" t="s">
        <v>136</v>
      </c>
      <c r="C44" s="87" t="s">
        <v>339</v>
      </c>
      <c r="D44" s="88">
        <f>4.5</f>
        <v>4.5</v>
      </c>
      <c r="E44" s="88">
        <f>4.5</f>
        <v>4.5</v>
      </c>
      <c r="F44" s="88">
        <f>4.5</f>
        <v>4.5</v>
      </c>
      <c r="G44" s="102">
        <f t="shared" si="2"/>
        <v>1</v>
      </c>
      <c r="H44" s="106">
        <f t="shared" si="3"/>
        <v>1</v>
      </c>
    </row>
    <row r="45" spans="1:8" ht="25.5">
      <c r="A45" s="53" t="s">
        <v>86</v>
      </c>
      <c r="B45" s="45" t="s">
        <v>49</v>
      </c>
      <c r="C45" s="50"/>
      <c r="D45" s="85">
        <f>D46</f>
        <v>285</v>
      </c>
      <c r="E45" s="85">
        <f>E46</f>
        <v>185.5</v>
      </c>
      <c r="F45" s="85">
        <f>F46</f>
        <v>123.2</v>
      </c>
      <c r="G45" s="102">
        <f t="shared" si="2"/>
        <v>0.432280701754386</v>
      </c>
      <c r="H45" s="106">
        <f t="shared" si="3"/>
        <v>0.6641509433962264</v>
      </c>
    </row>
    <row r="46" spans="1:8" ht="12.75">
      <c r="A46" s="50" t="s">
        <v>52</v>
      </c>
      <c r="B46" s="45" t="s">
        <v>53</v>
      </c>
      <c r="C46" s="50"/>
      <c r="D46" s="85">
        <f>D47+D48+D49</f>
        <v>285</v>
      </c>
      <c r="E46" s="85">
        <f>E47+E48+E49</f>
        <v>185.5</v>
      </c>
      <c r="F46" s="85">
        <f>F47+F48+F49</f>
        <v>123.2</v>
      </c>
      <c r="G46" s="102">
        <f t="shared" si="2"/>
        <v>0.432280701754386</v>
      </c>
      <c r="H46" s="106">
        <f t="shared" si="3"/>
        <v>0.6641509433962264</v>
      </c>
    </row>
    <row r="47" spans="1:8" ht="12.75">
      <c r="A47" s="148"/>
      <c r="B47" s="141" t="s">
        <v>107</v>
      </c>
      <c r="C47" s="148" t="s">
        <v>290</v>
      </c>
      <c r="D47" s="32">
        <v>180</v>
      </c>
      <c r="E47" s="32">
        <v>90</v>
      </c>
      <c r="F47" s="32">
        <v>68</v>
      </c>
      <c r="G47" s="102">
        <f t="shared" si="2"/>
        <v>0.37777777777777777</v>
      </c>
      <c r="H47" s="106">
        <f t="shared" si="3"/>
        <v>0.7555555555555555</v>
      </c>
    </row>
    <row r="48" spans="1:8" s="16" customFormat="1" ht="20.25" customHeight="1">
      <c r="A48" s="87"/>
      <c r="B48" s="141" t="s">
        <v>295</v>
      </c>
      <c r="C48" s="87" t="s">
        <v>291</v>
      </c>
      <c r="D48" s="88">
        <v>25</v>
      </c>
      <c r="E48" s="88">
        <v>25</v>
      </c>
      <c r="F48" s="88">
        <v>0</v>
      </c>
      <c r="G48" s="102">
        <f t="shared" si="2"/>
        <v>0</v>
      </c>
      <c r="H48" s="106">
        <f t="shared" si="3"/>
        <v>0</v>
      </c>
    </row>
    <row r="49" spans="1:8" s="16" customFormat="1" ht="20.25" customHeight="1">
      <c r="A49" s="87"/>
      <c r="B49" s="141" t="s">
        <v>201</v>
      </c>
      <c r="C49" s="87" t="s">
        <v>296</v>
      </c>
      <c r="D49" s="88">
        <v>80</v>
      </c>
      <c r="E49" s="88">
        <v>70.5</v>
      </c>
      <c r="F49" s="88">
        <v>55.2</v>
      </c>
      <c r="G49" s="102">
        <f t="shared" si="2"/>
        <v>0.6900000000000001</v>
      </c>
      <c r="H49" s="106">
        <f t="shared" si="3"/>
        <v>0.7829787234042553</v>
      </c>
    </row>
    <row r="50" spans="1:8" ht="28.5" customHeight="1">
      <c r="A50" s="64" t="s">
        <v>139</v>
      </c>
      <c r="B50" s="146" t="s">
        <v>137</v>
      </c>
      <c r="C50" s="64"/>
      <c r="D50" s="32">
        <f aca="true" t="shared" si="6" ref="D50:F51">D51</f>
        <v>2.2</v>
      </c>
      <c r="E50" s="32">
        <f t="shared" si="6"/>
        <v>2.2</v>
      </c>
      <c r="F50" s="32">
        <f t="shared" si="6"/>
        <v>0.5</v>
      </c>
      <c r="G50" s="102">
        <f t="shared" si="2"/>
        <v>0.22727272727272727</v>
      </c>
      <c r="H50" s="106">
        <f t="shared" si="3"/>
        <v>0.22727272727272727</v>
      </c>
    </row>
    <row r="51" spans="1:8" ht="42.75" customHeight="1">
      <c r="A51" s="145" t="s">
        <v>133</v>
      </c>
      <c r="B51" s="70" t="s">
        <v>140</v>
      </c>
      <c r="C51" s="145"/>
      <c r="D51" s="32">
        <f t="shared" si="6"/>
        <v>2.2</v>
      </c>
      <c r="E51" s="32">
        <f t="shared" si="6"/>
        <v>2.2</v>
      </c>
      <c r="F51" s="32">
        <f t="shared" si="6"/>
        <v>0.5</v>
      </c>
      <c r="G51" s="102">
        <f t="shared" si="2"/>
        <v>0.22727272727272727</v>
      </c>
      <c r="H51" s="106">
        <f t="shared" si="3"/>
        <v>0.22727272727272727</v>
      </c>
    </row>
    <row r="52" spans="1:8" s="16" customFormat="1" ht="42" customHeight="1">
      <c r="A52" s="87"/>
      <c r="B52" s="60" t="s">
        <v>223</v>
      </c>
      <c r="C52" s="87" t="s">
        <v>297</v>
      </c>
      <c r="D52" s="88">
        <v>2.2</v>
      </c>
      <c r="E52" s="88">
        <f>2.2</f>
        <v>2.2</v>
      </c>
      <c r="F52" s="88">
        <v>0.5</v>
      </c>
      <c r="G52" s="102">
        <f t="shared" si="2"/>
        <v>0.22727272727272727</v>
      </c>
      <c r="H52" s="106">
        <f t="shared" si="3"/>
        <v>0.22727272727272727</v>
      </c>
    </row>
    <row r="53" spans="1:8" ht="17.25" customHeight="1">
      <c r="A53" s="50" t="s">
        <v>54</v>
      </c>
      <c r="B53" s="45" t="s">
        <v>55</v>
      </c>
      <c r="C53" s="50"/>
      <c r="D53" s="85">
        <f aca="true" t="shared" si="7" ref="D53:F54">D54</f>
        <v>3</v>
      </c>
      <c r="E53" s="85">
        <f t="shared" si="7"/>
        <v>0</v>
      </c>
      <c r="F53" s="85">
        <f t="shared" si="7"/>
        <v>0</v>
      </c>
      <c r="G53" s="102">
        <f t="shared" si="2"/>
        <v>0</v>
      </c>
      <c r="H53" s="106">
        <v>0</v>
      </c>
    </row>
    <row r="54" spans="1:8" ht="14.25" customHeight="1">
      <c r="A54" s="148" t="s">
        <v>59</v>
      </c>
      <c r="B54" s="141" t="s">
        <v>60</v>
      </c>
      <c r="C54" s="148"/>
      <c r="D54" s="32">
        <f t="shared" si="7"/>
        <v>3</v>
      </c>
      <c r="E54" s="32">
        <f t="shared" si="7"/>
        <v>0</v>
      </c>
      <c r="F54" s="32">
        <f t="shared" si="7"/>
        <v>0</v>
      </c>
      <c r="G54" s="102">
        <f t="shared" si="2"/>
        <v>0</v>
      </c>
      <c r="H54" s="106">
        <v>0</v>
      </c>
    </row>
    <row r="55" spans="1:8" s="16" customFormat="1" ht="39" customHeight="1">
      <c r="A55" s="87"/>
      <c r="B55" s="60" t="s">
        <v>298</v>
      </c>
      <c r="C55" s="87" t="s">
        <v>299</v>
      </c>
      <c r="D55" s="88">
        <v>3</v>
      </c>
      <c r="E55" s="88">
        <v>0</v>
      </c>
      <c r="F55" s="88">
        <v>0</v>
      </c>
      <c r="G55" s="102">
        <f t="shared" si="2"/>
        <v>0</v>
      </c>
      <c r="H55" s="106">
        <v>0</v>
      </c>
    </row>
    <row r="56" spans="1:8" ht="17.25" customHeight="1">
      <c r="A56" s="50">
        <v>1000</v>
      </c>
      <c r="B56" s="45" t="s">
        <v>69</v>
      </c>
      <c r="C56" s="50"/>
      <c r="D56" s="85">
        <f>D57</f>
        <v>36</v>
      </c>
      <c r="E56" s="85">
        <f>E57</f>
        <v>18</v>
      </c>
      <c r="F56" s="85">
        <f>F57</f>
        <v>15</v>
      </c>
      <c r="G56" s="102">
        <f t="shared" si="2"/>
        <v>0.4166666666666667</v>
      </c>
      <c r="H56" s="106">
        <f t="shared" si="3"/>
        <v>0.8333333333333334</v>
      </c>
    </row>
    <row r="57" spans="1:8" ht="16.5" customHeight="1">
      <c r="A57" s="148">
        <v>1001</v>
      </c>
      <c r="B57" s="141" t="s">
        <v>205</v>
      </c>
      <c r="C57" s="148" t="s">
        <v>300</v>
      </c>
      <c r="D57" s="32">
        <v>36</v>
      </c>
      <c r="E57" s="32">
        <v>18</v>
      </c>
      <c r="F57" s="32">
        <v>15</v>
      </c>
      <c r="G57" s="102">
        <f t="shared" si="2"/>
        <v>0.4166666666666667</v>
      </c>
      <c r="H57" s="106">
        <f t="shared" si="3"/>
        <v>0.8333333333333334</v>
      </c>
    </row>
    <row r="58" spans="1:8" ht="30.75" customHeight="1">
      <c r="A58" s="50"/>
      <c r="B58" s="45" t="s">
        <v>108</v>
      </c>
      <c r="C58" s="50"/>
      <c r="D58" s="32">
        <f>D59</f>
        <v>1616.7</v>
      </c>
      <c r="E58" s="32">
        <f>E59</f>
        <v>950.5</v>
      </c>
      <c r="F58" s="32">
        <f>F59</f>
        <v>389.8</v>
      </c>
      <c r="G58" s="102">
        <f t="shared" si="2"/>
        <v>0.24110843075400507</v>
      </c>
      <c r="H58" s="106">
        <f t="shared" si="3"/>
        <v>0.41009994739610733</v>
      </c>
    </row>
    <row r="59" spans="1:8" s="16" customFormat="1" ht="25.5">
      <c r="A59" s="87"/>
      <c r="B59" s="60" t="s">
        <v>109</v>
      </c>
      <c r="C59" s="87" t="s">
        <v>224</v>
      </c>
      <c r="D59" s="88">
        <v>1616.7</v>
      </c>
      <c r="E59" s="88">
        <v>950.5</v>
      </c>
      <c r="F59" s="88">
        <v>389.8</v>
      </c>
      <c r="G59" s="102">
        <f t="shared" si="2"/>
        <v>0.24110843075400507</v>
      </c>
      <c r="H59" s="106">
        <f t="shared" si="3"/>
        <v>0.41009994739610733</v>
      </c>
    </row>
    <row r="60" spans="1:8" ht="15.75">
      <c r="A60" s="50"/>
      <c r="B60" s="71" t="s">
        <v>76</v>
      </c>
      <c r="C60" s="89"/>
      <c r="D60" s="90">
        <f>D31+D37+D39+D42+D45++D50+D53+D56+D58</f>
        <v>4174.2</v>
      </c>
      <c r="E60" s="90">
        <f>E31+E37+E39+E42+E45++E50+E53+E56+E58</f>
        <v>2322.9</v>
      </c>
      <c r="F60" s="90">
        <f>F31+F37+F39+F42+F45++F50+F53+F56+F58</f>
        <v>1413.9</v>
      </c>
      <c r="G60" s="102">
        <f t="shared" si="2"/>
        <v>0.338723587753342</v>
      </c>
      <c r="H60" s="106">
        <f t="shared" si="3"/>
        <v>0.6086788066640837</v>
      </c>
    </row>
    <row r="61" spans="1:8" ht="15.75" customHeight="1">
      <c r="A61" s="149"/>
      <c r="B61" s="141" t="s">
        <v>91</v>
      </c>
      <c r="C61" s="148"/>
      <c r="D61" s="92">
        <f>D58</f>
        <v>1616.7</v>
      </c>
      <c r="E61" s="92">
        <f>E58</f>
        <v>950.5</v>
      </c>
      <c r="F61" s="92">
        <f>F58</f>
        <v>389.8</v>
      </c>
      <c r="G61" s="102">
        <f t="shared" si="2"/>
        <v>0.24110843075400507</v>
      </c>
      <c r="H61" s="106">
        <f t="shared" si="3"/>
        <v>0.41009994739610733</v>
      </c>
    </row>
    <row r="62" ht="12.75">
      <c r="A62" s="37"/>
    </row>
    <row r="63" spans="1:8" ht="15">
      <c r="A63" s="37"/>
      <c r="B63" s="38" t="s">
        <v>101</v>
      </c>
      <c r="C63" s="39"/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92</v>
      </c>
      <c r="C65" s="39"/>
    </row>
    <row r="66" spans="1:3" ht="15">
      <c r="A66" s="37"/>
      <c r="B66" s="38" t="s">
        <v>93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94</v>
      </c>
      <c r="C68" s="39"/>
    </row>
    <row r="69" spans="1:3" ht="15">
      <c r="A69" s="37"/>
      <c r="B69" s="38" t="s">
        <v>95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96</v>
      </c>
      <c r="C71" s="39"/>
    </row>
    <row r="72" spans="1:3" ht="15">
      <c r="A72" s="37"/>
      <c r="B72" s="38" t="s">
        <v>97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98</v>
      </c>
      <c r="C74" s="39"/>
    </row>
    <row r="75" spans="1:3" ht="15">
      <c r="A75" s="37"/>
      <c r="B75" s="38" t="s">
        <v>99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100</v>
      </c>
      <c r="C78" s="39"/>
      <c r="H78" s="43">
        <f>H63+F26-F60</f>
        <v>616.0999999999999</v>
      </c>
    </row>
    <row r="79" ht="12.75">
      <c r="A79" s="37"/>
    </row>
    <row r="80" ht="12.75">
      <c r="A80" s="37"/>
    </row>
    <row r="81" spans="1:3" ht="15">
      <c r="A81" s="37"/>
      <c r="B81" s="38" t="s">
        <v>102</v>
      </c>
      <c r="C81" s="39"/>
    </row>
    <row r="82" spans="1:3" ht="15">
      <c r="A82" s="37"/>
      <c r="B82" s="38" t="s">
        <v>103</v>
      </c>
      <c r="C82" s="39"/>
    </row>
    <row r="83" spans="1:3" ht="15">
      <c r="A83" s="37"/>
      <c r="B83" s="38" t="s">
        <v>104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hidden="1" customWidth="1"/>
    <col min="4" max="5" width="11.7109375" style="36" customWidth="1"/>
    <col min="6" max="7" width="12.57421875" style="36" customWidth="1"/>
    <col min="8" max="8" width="11.140625" style="36" customWidth="1"/>
    <col min="9" max="16384" width="9.140625" style="1" customWidth="1"/>
  </cols>
  <sheetData>
    <row r="1" spans="1:8" s="5" customFormat="1" ht="66.75" customHeight="1">
      <c r="A1" s="153" t="s">
        <v>364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40"/>
      <c r="B2" s="159" t="s">
        <v>10</v>
      </c>
      <c r="C2" s="41"/>
      <c r="D2" s="152" t="s">
        <v>11</v>
      </c>
      <c r="E2" s="155" t="s">
        <v>356</v>
      </c>
      <c r="F2" s="152" t="s">
        <v>12</v>
      </c>
      <c r="G2" s="152" t="s">
        <v>13</v>
      </c>
      <c r="H2" s="155" t="s">
        <v>357</v>
      </c>
    </row>
    <row r="3" spans="1:8" ht="21.75" customHeight="1">
      <c r="A3" s="144"/>
      <c r="B3" s="159"/>
      <c r="C3" s="41"/>
      <c r="D3" s="152"/>
      <c r="E3" s="156"/>
      <c r="F3" s="152"/>
      <c r="G3" s="152"/>
      <c r="H3" s="156"/>
    </row>
    <row r="4" spans="1:8" ht="15">
      <c r="A4" s="144"/>
      <c r="B4" s="142" t="s">
        <v>90</v>
      </c>
      <c r="C4" s="147"/>
      <c r="D4" s="140">
        <f>D5+D6+D7+D8+D9+D10+D11+D12+D13+D14+D15+D16+D17+D18+D19+D20</f>
        <v>4133.5</v>
      </c>
      <c r="E4" s="140">
        <f>E5+E6+E7+E8+E9+E10+E11+E12+E13+E14+E15+E16+E17+E18+E19+E20</f>
        <v>1641</v>
      </c>
      <c r="F4" s="140">
        <f>F5+F6+F7+F8+F9+F10+F11+F12+F13+F14+F15+F16+F17+F18+F19+F20</f>
        <v>1847.3999999999999</v>
      </c>
      <c r="G4" s="34">
        <f>F4/D4</f>
        <v>0.44693359138744404</v>
      </c>
      <c r="H4" s="34">
        <f>F4/E4</f>
        <v>1.1257769652650822</v>
      </c>
    </row>
    <row r="5" spans="1:8" ht="15">
      <c r="A5" s="144"/>
      <c r="B5" s="141" t="s">
        <v>14</v>
      </c>
      <c r="C5" s="148"/>
      <c r="D5" s="32">
        <v>640</v>
      </c>
      <c r="E5" s="32">
        <v>300</v>
      </c>
      <c r="F5" s="32">
        <v>203.6</v>
      </c>
      <c r="G5" s="34">
        <f aca="true" t="shared" si="0" ref="G5:G28">F5/D5</f>
        <v>0.318125</v>
      </c>
      <c r="H5" s="34">
        <f aca="true" t="shared" si="1" ref="H5:H28">F5/E5</f>
        <v>0.6786666666666666</v>
      </c>
    </row>
    <row r="6" spans="1:8" ht="15">
      <c r="A6" s="144"/>
      <c r="B6" s="141" t="s">
        <v>333</v>
      </c>
      <c r="C6" s="148"/>
      <c r="D6" s="32">
        <v>1003.5</v>
      </c>
      <c r="E6" s="32">
        <v>500</v>
      </c>
      <c r="F6" s="32">
        <v>582.6</v>
      </c>
      <c r="G6" s="34">
        <f t="shared" si="0"/>
        <v>0.5805680119581466</v>
      </c>
      <c r="H6" s="34">
        <f t="shared" si="1"/>
        <v>1.1652</v>
      </c>
    </row>
    <row r="7" spans="1:8" ht="15">
      <c r="A7" s="144"/>
      <c r="B7" s="141" t="s">
        <v>16</v>
      </c>
      <c r="C7" s="148"/>
      <c r="D7" s="32">
        <v>800</v>
      </c>
      <c r="E7" s="32">
        <v>410</v>
      </c>
      <c r="F7" s="32">
        <v>494.4</v>
      </c>
      <c r="G7" s="34">
        <f t="shared" si="0"/>
        <v>0.618</v>
      </c>
      <c r="H7" s="34">
        <f t="shared" si="1"/>
        <v>1.2058536585365853</v>
      </c>
    </row>
    <row r="8" spans="1:8" ht="15">
      <c r="A8" s="144"/>
      <c r="B8" s="141" t="s">
        <v>17</v>
      </c>
      <c r="C8" s="148"/>
      <c r="D8" s="32">
        <v>170</v>
      </c>
      <c r="E8" s="32">
        <v>20</v>
      </c>
      <c r="F8" s="32">
        <v>13.8</v>
      </c>
      <c r="G8" s="34">
        <f t="shared" si="0"/>
        <v>0.0811764705882353</v>
      </c>
      <c r="H8" s="34">
        <f t="shared" si="1"/>
        <v>0.6900000000000001</v>
      </c>
    </row>
    <row r="9" spans="1:8" ht="15">
      <c r="A9" s="144"/>
      <c r="B9" s="141" t="s">
        <v>18</v>
      </c>
      <c r="C9" s="148"/>
      <c r="D9" s="32">
        <v>1400</v>
      </c>
      <c r="E9" s="32">
        <v>352</v>
      </c>
      <c r="F9" s="32">
        <v>501.9</v>
      </c>
      <c r="G9" s="34">
        <f t="shared" si="0"/>
        <v>0.3585</v>
      </c>
      <c r="H9" s="34">
        <f t="shared" si="1"/>
        <v>1.4258522727272727</v>
      </c>
    </row>
    <row r="10" spans="1:8" ht="15">
      <c r="A10" s="144"/>
      <c r="B10" s="141" t="s">
        <v>115</v>
      </c>
      <c r="C10" s="148"/>
      <c r="D10" s="32">
        <v>10</v>
      </c>
      <c r="E10" s="32">
        <v>5</v>
      </c>
      <c r="F10" s="32">
        <v>13.7</v>
      </c>
      <c r="G10" s="34">
        <f t="shared" si="0"/>
        <v>1.3699999999999999</v>
      </c>
      <c r="H10" s="34">
        <f t="shared" si="1"/>
        <v>2.7399999999999998</v>
      </c>
    </row>
    <row r="11" spans="1:8" ht="15">
      <c r="A11" s="144"/>
      <c r="B11" s="141" t="s">
        <v>19</v>
      </c>
      <c r="C11" s="148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4"/>
      <c r="B12" s="141" t="s">
        <v>20</v>
      </c>
      <c r="C12" s="148"/>
      <c r="D12" s="32">
        <v>110</v>
      </c>
      <c r="E12" s="32">
        <v>54</v>
      </c>
      <c r="F12" s="32">
        <v>37.4</v>
      </c>
      <c r="G12" s="34">
        <f t="shared" si="0"/>
        <v>0.33999999999999997</v>
      </c>
      <c r="H12" s="34">
        <f t="shared" si="1"/>
        <v>0.6925925925925925</v>
      </c>
    </row>
    <row r="13" spans="1:8" ht="15">
      <c r="A13" s="144"/>
      <c r="B13" s="141" t="s">
        <v>21</v>
      </c>
      <c r="C13" s="148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4"/>
      <c r="B14" s="141" t="s">
        <v>23</v>
      </c>
      <c r="C14" s="148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4"/>
      <c r="B15" s="141" t="s">
        <v>24</v>
      </c>
      <c r="C15" s="148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4"/>
      <c r="B16" s="141" t="s">
        <v>25</v>
      </c>
      <c r="C16" s="148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4"/>
      <c r="B17" s="141" t="s">
        <v>127</v>
      </c>
      <c r="C17" s="148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4"/>
      <c r="B18" s="141" t="s">
        <v>27</v>
      </c>
      <c r="C18" s="148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4"/>
      <c r="B19" s="141" t="s">
        <v>130</v>
      </c>
      <c r="C19" s="148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4"/>
      <c r="B20" s="141" t="s">
        <v>30</v>
      </c>
      <c r="C20" s="148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4"/>
      <c r="B21" s="45" t="s">
        <v>31</v>
      </c>
      <c r="C21" s="50"/>
      <c r="D21" s="32">
        <f>D22+D23+D24+D25+D26</f>
        <v>1304.2</v>
      </c>
      <c r="E21" s="32">
        <f>E22+E23+E24+E25+E26</f>
        <v>652.1</v>
      </c>
      <c r="F21" s="32">
        <f>F22+F23+F24+F25+F26</f>
        <v>102.4</v>
      </c>
      <c r="G21" s="34">
        <f t="shared" si="0"/>
        <v>0.0785155650973777</v>
      </c>
      <c r="H21" s="34">
        <f t="shared" si="1"/>
        <v>0.1570311301947554</v>
      </c>
    </row>
    <row r="22" spans="1:8" ht="15">
      <c r="A22" s="144"/>
      <c r="B22" s="141" t="s">
        <v>32</v>
      </c>
      <c r="C22" s="148"/>
      <c r="D22" s="32">
        <v>92.4</v>
      </c>
      <c r="E22" s="32">
        <v>46.2</v>
      </c>
      <c r="F22" s="32">
        <v>38.5</v>
      </c>
      <c r="G22" s="34">
        <f t="shared" si="0"/>
        <v>0.41666666666666663</v>
      </c>
      <c r="H22" s="34">
        <f t="shared" si="1"/>
        <v>0.8333333333333333</v>
      </c>
    </row>
    <row r="23" spans="1:8" ht="15">
      <c r="A23" s="144"/>
      <c r="B23" s="141" t="s">
        <v>110</v>
      </c>
      <c r="C23" s="148"/>
      <c r="D23" s="32">
        <f>154.5-0.5</f>
        <v>154</v>
      </c>
      <c r="E23" s="32">
        <v>77</v>
      </c>
      <c r="F23" s="32">
        <v>63.9</v>
      </c>
      <c r="G23" s="34">
        <f t="shared" si="0"/>
        <v>0.41493506493506493</v>
      </c>
      <c r="H23" s="34">
        <f t="shared" si="1"/>
        <v>0.8298701298701299</v>
      </c>
    </row>
    <row r="24" spans="1:8" ht="15">
      <c r="A24" s="144"/>
      <c r="B24" s="141" t="s">
        <v>75</v>
      </c>
      <c r="C24" s="148"/>
      <c r="D24" s="32">
        <v>1057.8</v>
      </c>
      <c r="E24" s="32">
        <v>528.9</v>
      </c>
      <c r="F24" s="32">
        <v>0</v>
      </c>
      <c r="G24" s="34">
        <f t="shared" si="0"/>
        <v>0</v>
      </c>
      <c r="H24" s="34">
        <f t="shared" si="1"/>
        <v>0</v>
      </c>
    </row>
    <row r="25" spans="1:8" ht="25.5">
      <c r="A25" s="144"/>
      <c r="B25" s="141" t="s">
        <v>35</v>
      </c>
      <c r="C25" s="148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4"/>
      <c r="B26" s="82" t="s">
        <v>168</v>
      </c>
      <c r="C26" s="83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4"/>
      <c r="B27" s="100" t="s">
        <v>36</v>
      </c>
      <c r="C27" s="101"/>
      <c r="D27" s="140">
        <f>D4+D21</f>
        <v>5437.7</v>
      </c>
      <c r="E27" s="140">
        <f>E4+E21</f>
        <v>2293.1</v>
      </c>
      <c r="F27" s="140">
        <f>F4+F21</f>
        <v>1949.8</v>
      </c>
      <c r="G27" s="34">
        <f t="shared" si="0"/>
        <v>0.3585707192379131</v>
      </c>
      <c r="H27" s="34">
        <f t="shared" si="1"/>
        <v>0.8502900004360909</v>
      </c>
    </row>
    <row r="28" spans="1:8" ht="15">
      <c r="A28" s="144"/>
      <c r="B28" s="141" t="s">
        <v>116</v>
      </c>
      <c r="C28" s="148"/>
      <c r="D28" s="32">
        <f>D4</f>
        <v>4133.5</v>
      </c>
      <c r="E28" s="32">
        <f>E4</f>
        <v>1641</v>
      </c>
      <c r="F28" s="32">
        <f>F4</f>
        <v>1847.3999999999999</v>
      </c>
      <c r="G28" s="34">
        <f t="shared" si="0"/>
        <v>0.44693359138744404</v>
      </c>
      <c r="H28" s="34">
        <f t="shared" si="1"/>
        <v>1.1257769652650822</v>
      </c>
    </row>
    <row r="29" spans="1:8" ht="12.75">
      <c r="A29" s="165"/>
      <c r="B29" s="172"/>
      <c r="C29" s="172"/>
      <c r="D29" s="172"/>
      <c r="E29" s="172"/>
      <c r="F29" s="172"/>
      <c r="G29" s="172"/>
      <c r="H29" s="173"/>
    </row>
    <row r="30" spans="1:8" ht="15" customHeight="1">
      <c r="A30" s="180" t="s">
        <v>174</v>
      </c>
      <c r="B30" s="159" t="s">
        <v>37</v>
      </c>
      <c r="C30" s="150" t="s">
        <v>219</v>
      </c>
      <c r="D30" s="152" t="s">
        <v>11</v>
      </c>
      <c r="E30" s="155" t="s">
        <v>356</v>
      </c>
      <c r="F30" s="155" t="s">
        <v>12</v>
      </c>
      <c r="G30" s="152" t="s">
        <v>13</v>
      </c>
      <c r="H30" s="155" t="s">
        <v>357</v>
      </c>
    </row>
    <row r="31" spans="1:8" ht="15" customHeight="1">
      <c r="A31" s="180"/>
      <c r="B31" s="159"/>
      <c r="C31" s="151"/>
      <c r="D31" s="152"/>
      <c r="E31" s="156"/>
      <c r="F31" s="156"/>
      <c r="G31" s="152"/>
      <c r="H31" s="156"/>
    </row>
    <row r="32" spans="1:8" ht="20.25" customHeight="1">
      <c r="A32" s="50" t="s">
        <v>77</v>
      </c>
      <c r="B32" s="45" t="s">
        <v>38</v>
      </c>
      <c r="C32" s="50"/>
      <c r="D32" s="85">
        <f>D33+D34+D35</f>
        <v>2332.6</v>
      </c>
      <c r="E32" s="85">
        <f>E33+E34+E35</f>
        <v>1309.6000000000001</v>
      </c>
      <c r="F32" s="85">
        <f>F33+F34+F35</f>
        <v>973.7</v>
      </c>
      <c r="G32" s="102">
        <f>F32/D32</f>
        <v>0.4174311926605505</v>
      </c>
      <c r="H32" s="102">
        <f>F32/E32</f>
        <v>0.7435094685400122</v>
      </c>
    </row>
    <row r="33" spans="1:8" ht="65.25" customHeight="1">
      <c r="A33" s="148" t="s">
        <v>80</v>
      </c>
      <c r="B33" s="141" t="s">
        <v>178</v>
      </c>
      <c r="C33" s="148" t="s">
        <v>80</v>
      </c>
      <c r="D33" s="32">
        <v>2318.2</v>
      </c>
      <c r="E33" s="32">
        <v>1300.2</v>
      </c>
      <c r="F33" s="32">
        <v>973.7</v>
      </c>
      <c r="G33" s="102">
        <f aca="true" t="shared" si="2" ref="G33:G59">F33/D33</f>
        <v>0.420024156673281</v>
      </c>
      <c r="H33" s="102">
        <f aca="true" t="shared" si="3" ref="H33:H59">F33/E33</f>
        <v>0.7488847869558529</v>
      </c>
    </row>
    <row r="34" spans="1:8" ht="12.75">
      <c r="A34" s="148" t="s">
        <v>82</v>
      </c>
      <c r="B34" s="141" t="s">
        <v>43</v>
      </c>
      <c r="C34" s="148" t="s">
        <v>82</v>
      </c>
      <c r="D34" s="32">
        <f>30-20</f>
        <v>10</v>
      </c>
      <c r="E34" s="32">
        <v>5</v>
      </c>
      <c r="F34" s="32">
        <v>0</v>
      </c>
      <c r="G34" s="102">
        <f t="shared" si="2"/>
        <v>0</v>
      </c>
      <c r="H34" s="102">
        <f t="shared" si="3"/>
        <v>0</v>
      </c>
    </row>
    <row r="35" spans="1:8" ht="17.25" customHeight="1">
      <c r="A35" s="148" t="s">
        <v>141</v>
      </c>
      <c r="B35" s="141" t="s">
        <v>138</v>
      </c>
      <c r="C35" s="148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2">
        <f t="shared" si="3"/>
        <v>0</v>
      </c>
    </row>
    <row r="36" spans="1:8" s="16" customFormat="1" ht="25.5">
      <c r="A36" s="87"/>
      <c r="B36" s="60" t="s">
        <v>126</v>
      </c>
      <c r="C36" s="87" t="s">
        <v>242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2">
        <f t="shared" si="3"/>
        <v>0</v>
      </c>
    </row>
    <row r="37" spans="1:8" ht="17.25" customHeight="1">
      <c r="A37" s="50" t="s">
        <v>120</v>
      </c>
      <c r="B37" s="45" t="s">
        <v>112</v>
      </c>
      <c r="C37" s="50"/>
      <c r="D37" s="85">
        <f>D38</f>
        <v>154</v>
      </c>
      <c r="E37" s="85">
        <f>E38</f>
        <v>77.5</v>
      </c>
      <c r="F37" s="85">
        <f>F38</f>
        <v>50.1</v>
      </c>
      <c r="G37" s="102">
        <f t="shared" si="2"/>
        <v>0.32532467532467535</v>
      </c>
      <c r="H37" s="102">
        <f t="shared" si="3"/>
        <v>0.6464516129032258</v>
      </c>
    </row>
    <row r="38" spans="1:8" ht="38.25">
      <c r="A38" s="148" t="s">
        <v>121</v>
      </c>
      <c r="B38" s="141" t="s">
        <v>185</v>
      </c>
      <c r="C38" s="148" t="s">
        <v>301</v>
      </c>
      <c r="D38" s="32">
        <f>154.5-0.5</f>
        <v>154</v>
      </c>
      <c r="E38" s="32">
        <v>77.5</v>
      </c>
      <c r="F38" s="32">
        <v>50.1</v>
      </c>
      <c r="G38" s="102">
        <f t="shared" si="2"/>
        <v>0.32532467532467535</v>
      </c>
      <c r="H38" s="102">
        <f t="shared" si="3"/>
        <v>0.6464516129032258</v>
      </c>
    </row>
    <row r="39" spans="1:9" ht="25.5">
      <c r="A39" s="50" t="s">
        <v>83</v>
      </c>
      <c r="B39" s="45" t="s">
        <v>46</v>
      </c>
      <c r="C39" s="50"/>
      <c r="D39" s="85">
        <f>D40</f>
        <v>100</v>
      </c>
      <c r="E39" s="85">
        <f>E40</f>
        <v>50</v>
      </c>
      <c r="F39" s="85">
        <f>F40</f>
        <v>0</v>
      </c>
      <c r="G39" s="102">
        <f t="shared" si="2"/>
        <v>0</v>
      </c>
      <c r="H39" s="102">
        <f t="shared" si="3"/>
        <v>0</v>
      </c>
      <c r="I39" s="11"/>
    </row>
    <row r="40" spans="1:8" ht="12.75">
      <c r="A40" s="148" t="s">
        <v>122</v>
      </c>
      <c r="B40" s="141" t="s">
        <v>114</v>
      </c>
      <c r="C40" s="148"/>
      <c r="D40" s="32">
        <f>D41</f>
        <v>100</v>
      </c>
      <c r="E40" s="32">
        <f>E41</f>
        <v>50</v>
      </c>
      <c r="F40" s="32">
        <v>0</v>
      </c>
      <c r="G40" s="102">
        <f t="shared" si="2"/>
        <v>0</v>
      </c>
      <c r="H40" s="102">
        <f t="shared" si="3"/>
        <v>0</v>
      </c>
    </row>
    <row r="41" spans="1:8" s="16" customFormat="1" ht="54.75" customHeight="1">
      <c r="A41" s="87"/>
      <c r="B41" s="60" t="s">
        <v>303</v>
      </c>
      <c r="C41" s="87" t="s">
        <v>302</v>
      </c>
      <c r="D41" s="88">
        <v>100</v>
      </c>
      <c r="E41" s="88">
        <v>50</v>
      </c>
      <c r="F41" s="88">
        <v>0</v>
      </c>
      <c r="G41" s="102">
        <f t="shared" si="2"/>
        <v>0</v>
      </c>
      <c r="H41" s="102">
        <f t="shared" si="3"/>
        <v>0</v>
      </c>
    </row>
    <row r="42" spans="1:8" s="16" customFormat="1" ht="21.75" customHeight="1" hidden="1">
      <c r="A42" s="50" t="s">
        <v>84</v>
      </c>
      <c r="B42" s="45" t="s">
        <v>48</v>
      </c>
      <c r="C42" s="50"/>
      <c r="D42" s="85">
        <f aca="true" t="shared" si="4" ref="D42:F43">D43</f>
        <v>0</v>
      </c>
      <c r="E42" s="85">
        <f t="shared" si="4"/>
        <v>0</v>
      </c>
      <c r="F42" s="85">
        <f t="shared" si="4"/>
        <v>0</v>
      </c>
      <c r="G42" s="102" t="e">
        <f t="shared" si="2"/>
        <v>#DIV/0!</v>
      </c>
      <c r="H42" s="102" t="e">
        <f t="shared" si="3"/>
        <v>#DIV/0!</v>
      </c>
    </row>
    <row r="43" spans="1:8" s="16" customFormat="1" ht="33" customHeight="1" hidden="1">
      <c r="A43" s="145" t="s">
        <v>85</v>
      </c>
      <c r="B43" s="70" t="s">
        <v>136</v>
      </c>
      <c r="C43" s="148"/>
      <c r="D43" s="32">
        <f t="shared" si="4"/>
        <v>0</v>
      </c>
      <c r="E43" s="32">
        <f t="shared" si="4"/>
        <v>0</v>
      </c>
      <c r="F43" s="32">
        <f t="shared" si="4"/>
        <v>0</v>
      </c>
      <c r="G43" s="102" t="e">
        <f t="shared" si="2"/>
        <v>#DIV/0!</v>
      </c>
      <c r="H43" s="102" t="e">
        <f t="shared" si="3"/>
        <v>#DIV/0!</v>
      </c>
    </row>
    <row r="44" spans="1:8" s="16" customFormat="1" ht="32.25" customHeight="1" hidden="1">
      <c r="A44" s="87"/>
      <c r="B44" s="63" t="s">
        <v>136</v>
      </c>
      <c r="C44" s="87" t="s">
        <v>315</v>
      </c>
      <c r="D44" s="88">
        <f>0</f>
        <v>0</v>
      </c>
      <c r="E44" s="88">
        <f>0</f>
        <v>0</v>
      </c>
      <c r="F44" s="88">
        <f>0</f>
        <v>0</v>
      </c>
      <c r="G44" s="102" t="e">
        <f t="shared" si="2"/>
        <v>#DIV/0!</v>
      </c>
      <c r="H44" s="102" t="e">
        <f t="shared" si="3"/>
        <v>#DIV/0!</v>
      </c>
    </row>
    <row r="45" spans="1:8" ht="25.5">
      <c r="A45" s="50" t="s">
        <v>86</v>
      </c>
      <c r="B45" s="45" t="s">
        <v>49</v>
      </c>
      <c r="C45" s="50"/>
      <c r="D45" s="85">
        <f>D46</f>
        <v>445</v>
      </c>
      <c r="E45" s="85">
        <f>E46</f>
        <v>350.5</v>
      </c>
      <c r="F45" s="85">
        <f>F46</f>
        <v>229.4</v>
      </c>
      <c r="G45" s="102">
        <f t="shared" si="2"/>
        <v>0.5155056179775281</v>
      </c>
      <c r="H45" s="102">
        <f t="shared" si="3"/>
        <v>0.6544935805991441</v>
      </c>
    </row>
    <row r="46" spans="1:8" ht="12.75">
      <c r="A46" s="148" t="s">
        <v>52</v>
      </c>
      <c r="B46" s="141" t="s">
        <v>53</v>
      </c>
      <c r="C46" s="148"/>
      <c r="D46" s="32">
        <f>D47+D48+D49</f>
        <v>445</v>
      </c>
      <c r="E46" s="32">
        <f>E47+E48+E49</f>
        <v>350.5</v>
      </c>
      <c r="F46" s="32">
        <f>F47+F48+F49</f>
        <v>229.4</v>
      </c>
      <c r="G46" s="102">
        <f t="shared" si="2"/>
        <v>0.5155056179775281</v>
      </c>
      <c r="H46" s="102">
        <f t="shared" si="3"/>
        <v>0.6544935805991441</v>
      </c>
    </row>
    <row r="47" spans="1:8" s="16" customFormat="1" ht="12.75">
      <c r="A47" s="87"/>
      <c r="B47" s="60" t="s">
        <v>199</v>
      </c>
      <c r="C47" s="87" t="s">
        <v>290</v>
      </c>
      <c r="D47" s="88">
        <v>250</v>
      </c>
      <c r="E47" s="88">
        <v>155.5</v>
      </c>
      <c r="F47" s="88">
        <v>154.4</v>
      </c>
      <c r="G47" s="102">
        <f t="shared" si="2"/>
        <v>0.6176</v>
      </c>
      <c r="H47" s="102">
        <f t="shared" si="3"/>
        <v>0.9929260450160772</v>
      </c>
    </row>
    <row r="48" spans="1:8" s="16" customFormat="1" ht="18" customHeight="1">
      <c r="A48" s="87"/>
      <c r="B48" s="60" t="s">
        <v>295</v>
      </c>
      <c r="C48" s="87" t="s">
        <v>291</v>
      </c>
      <c r="D48" s="88">
        <v>25</v>
      </c>
      <c r="E48" s="88">
        <v>25</v>
      </c>
      <c r="F48" s="88">
        <f>0</f>
        <v>0</v>
      </c>
      <c r="G48" s="102">
        <f t="shared" si="2"/>
        <v>0</v>
      </c>
      <c r="H48" s="102">
        <f t="shared" si="3"/>
        <v>0</v>
      </c>
    </row>
    <row r="49" spans="1:8" s="16" customFormat="1" ht="18" customHeight="1">
      <c r="A49" s="87"/>
      <c r="B49" s="60" t="s">
        <v>201</v>
      </c>
      <c r="C49" s="87" t="s">
        <v>296</v>
      </c>
      <c r="D49" s="88">
        <v>170</v>
      </c>
      <c r="E49" s="88">
        <v>170</v>
      </c>
      <c r="F49" s="88">
        <f>75</f>
        <v>75</v>
      </c>
      <c r="G49" s="102">
        <f t="shared" si="2"/>
        <v>0.4411764705882353</v>
      </c>
      <c r="H49" s="102">
        <f t="shared" si="3"/>
        <v>0.4411764705882353</v>
      </c>
    </row>
    <row r="50" spans="1:8" ht="29.25" customHeight="1">
      <c r="A50" s="64" t="s">
        <v>139</v>
      </c>
      <c r="B50" s="146" t="s">
        <v>137</v>
      </c>
      <c r="C50" s="64"/>
      <c r="D50" s="51">
        <f>D52</f>
        <v>1</v>
      </c>
      <c r="E50" s="51">
        <f>E52</f>
        <v>1</v>
      </c>
      <c r="F50" s="51">
        <f>F52</f>
        <v>0.5</v>
      </c>
      <c r="G50" s="102">
        <f t="shared" si="2"/>
        <v>0.5</v>
      </c>
      <c r="H50" s="102">
        <f t="shared" si="3"/>
        <v>0.5</v>
      </c>
    </row>
    <row r="51" spans="1:8" ht="29.25" customHeight="1">
      <c r="A51" s="145" t="s">
        <v>133</v>
      </c>
      <c r="B51" s="70" t="s">
        <v>140</v>
      </c>
      <c r="C51" s="145"/>
      <c r="D51" s="32">
        <f>D52</f>
        <v>1</v>
      </c>
      <c r="E51" s="32">
        <f>E52</f>
        <v>1</v>
      </c>
      <c r="F51" s="32">
        <f>F52</f>
        <v>0.5</v>
      </c>
      <c r="G51" s="102">
        <f t="shared" si="2"/>
        <v>0.5</v>
      </c>
      <c r="H51" s="102">
        <f t="shared" si="3"/>
        <v>0.5</v>
      </c>
    </row>
    <row r="52" spans="1:8" s="16" customFormat="1" ht="31.5" customHeight="1">
      <c r="A52" s="87"/>
      <c r="B52" s="60" t="s">
        <v>304</v>
      </c>
      <c r="C52" s="87" t="s">
        <v>297</v>
      </c>
      <c r="D52" s="88">
        <v>1</v>
      </c>
      <c r="E52" s="88">
        <f>1</f>
        <v>1</v>
      </c>
      <c r="F52" s="88">
        <v>0.5</v>
      </c>
      <c r="G52" s="102">
        <f t="shared" si="2"/>
        <v>0.5</v>
      </c>
      <c r="H52" s="102">
        <f t="shared" si="3"/>
        <v>0.5</v>
      </c>
    </row>
    <row r="53" spans="1:8" ht="17.25" customHeight="1">
      <c r="A53" s="50" t="s">
        <v>54</v>
      </c>
      <c r="B53" s="45" t="s">
        <v>55</v>
      </c>
      <c r="C53" s="50"/>
      <c r="D53" s="85">
        <f aca="true" t="shared" si="5" ref="D53:F54">D54</f>
        <v>3</v>
      </c>
      <c r="E53" s="85">
        <f t="shared" si="5"/>
        <v>3</v>
      </c>
      <c r="F53" s="85">
        <f t="shared" si="5"/>
        <v>0</v>
      </c>
      <c r="G53" s="102">
        <f t="shared" si="2"/>
        <v>0</v>
      </c>
      <c r="H53" s="102">
        <f t="shared" si="3"/>
        <v>0</v>
      </c>
    </row>
    <row r="54" spans="1:8" ht="12.75">
      <c r="A54" s="148" t="s">
        <v>59</v>
      </c>
      <c r="B54" s="141" t="s">
        <v>60</v>
      </c>
      <c r="C54" s="148"/>
      <c r="D54" s="32">
        <f t="shared" si="5"/>
        <v>3</v>
      </c>
      <c r="E54" s="32">
        <f t="shared" si="5"/>
        <v>3</v>
      </c>
      <c r="F54" s="32">
        <f t="shared" si="5"/>
        <v>0</v>
      </c>
      <c r="G54" s="102">
        <f t="shared" si="2"/>
        <v>0</v>
      </c>
      <c r="H54" s="102">
        <f t="shared" si="3"/>
        <v>0</v>
      </c>
    </row>
    <row r="55" spans="1:8" s="16" customFormat="1" ht="27" customHeight="1">
      <c r="A55" s="87"/>
      <c r="B55" s="60" t="s">
        <v>298</v>
      </c>
      <c r="C55" s="87" t="s">
        <v>299</v>
      </c>
      <c r="D55" s="88">
        <v>3</v>
      </c>
      <c r="E55" s="88">
        <v>3</v>
      </c>
      <c r="F55" s="88">
        <v>0</v>
      </c>
      <c r="G55" s="102">
        <f t="shared" si="2"/>
        <v>0</v>
      </c>
      <c r="H55" s="102">
        <f t="shared" si="3"/>
        <v>0</v>
      </c>
    </row>
    <row r="56" spans="1:8" ht="23.25" customHeight="1">
      <c r="A56" s="50"/>
      <c r="B56" s="45" t="s">
        <v>108</v>
      </c>
      <c r="C56" s="50"/>
      <c r="D56" s="32">
        <f>D57</f>
        <v>2442.1</v>
      </c>
      <c r="E56" s="32">
        <f>E57</f>
        <v>1388.8</v>
      </c>
      <c r="F56" s="32">
        <f>F57</f>
        <v>791.1</v>
      </c>
      <c r="G56" s="102">
        <f t="shared" si="2"/>
        <v>0.3239425084967856</v>
      </c>
      <c r="H56" s="102">
        <f t="shared" si="3"/>
        <v>0.5696284562211982</v>
      </c>
    </row>
    <row r="57" spans="1:8" s="16" customFormat="1" ht="25.5">
      <c r="A57" s="87"/>
      <c r="B57" s="60" t="s">
        <v>109</v>
      </c>
      <c r="C57" s="87" t="s">
        <v>224</v>
      </c>
      <c r="D57" s="88">
        <v>2442.1</v>
      </c>
      <c r="E57" s="88">
        <v>1388.8</v>
      </c>
      <c r="F57" s="88">
        <v>791.1</v>
      </c>
      <c r="G57" s="102">
        <f t="shared" si="2"/>
        <v>0.3239425084967856</v>
      </c>
      <c r="H57" s="102">
        <f t="shared" si="3"/>
        <v>0.5696284562211982</v>
      </c>
    </row>
    <row r="58" spans="1:8" ht="24.75" customHeight="1">
      <c r="A58" s="148"/>
      <c r="B58" s="71" t="s">
        <v>76</v>
      </c>
      <c r="C58" s="89"/>
      <c r="D58" s="90">
        <f>D32+D37+D39+D42+D45+D50+D53+D56</f>
        <v>5477.7</v>
      </c>
      <c r="E58" s="90">
        <f>E32+E37+E39+E42+E45+E50+E53+E56</f>
        <v>3180.4</v>
      </c>
      <c r="F58" s="90">
        <f>F32+F37+F39+F42+F45+F50+F53+F56</f>
        <v>2044.8000000000002</v>
      </c>
      <c r="G58" s="102">
        <f t="shared" si="2"/>
        <v>0.3732953611917411</v>
      </c>
      <c r="H58" s="102">
        <f t="shared" si="3"/>
        <v>0.642937995220727</v>
      </c>
    </row>
    <row r="59" spans="1:8" ht="15">
      <c r="A59" s="91"/>
      <c r="B59" s="141" t="s">
        <v>91</v>
      </c>
      <c r="C59" s="148"/>
      <c r="D59" s="92">
        <f>D56</f>
        <v>2442.1</v>
      </c>
      <c r="E59" s="92">
        <f>E56</f>
        <v>1388.8</v>
      </c>
      <c r="F59" s="92">
        <f>F56</f>
        <v>791.1</v>
      </c>
      <c r="G59" s="102">
        <f t="shared" si="2"/>
        <v>0.3239425084967856</v>
      </c>
      <c r="H59" s="102">
        <f t="shared" si="3"/>
        <v>0.5696284562211982</v>
      </c>
    </row>
    <row r="60" ht="15">
      <c r="A60" s="39"/>
    </row>
    <row r="61" ht="12.75">
      <c r="A61" s="37"/>
    </row>
    <row r="62" spans="1:8" ht="15">
      <c r="A62" s="37"/>
      <c r="B62" s="38" t="s">
        <v>101</v>
      </c>
      <c r="C62" s="39"/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92</v>
      </c>
      <c r="C64" s="39"/>
      <c r="F64" s="43"/>
    </row>
    <row r="65" spans="1:3" ht="15">
      <c r="A65" s="37"/>
      <c r="B65" s="38" t="s">
        <v>93</v>
      </c>
      <c r="C65" s="39"/>
    </row>
    <row r="66" spans="2:3" ht="15">
      <c r="B66" s="38"/>
      <c r="C66" s="39"/>
    </row>
    <row r="67" spans="2:3" ht="15">
      <c r="B67" s="38" t="s">
        <v>94</v>
      </c>
      <c r="C67" s="39"/>
    </row>
    <row r="68" spans="2:3" ht="15">
      <c r="B68" s="38" t="s">
        <v>95</v>
      </c>
      <c r="C68" s="39"/>
    </row>
    <row r="69" spans="2:3" ht="15">
      <c r="B69" s="38"/>
      <c r="C69" s="39"/>
    </row>
    <row r="70" spans="2:3" ht="15">
      <c r="B70" s="38" t="s">
        <v>96</v>
      </c>
      <c r="C70" s="39"/>
    </row>
    <row r="71" spans="2:3" ht="15">
      <c r="B71" s="38" t="s">
        <v>97</v>
      </c>
      <c r="C71" s="39"/>
    </row>
    <row r="72" spans="2:3" ht="15">
      <c r="B72" s="38"/>
      <c r="C72" s="39"/>
    </row>
    <row r="73" spans="2:3" ht="15">
      <c r="B73" s="38" t="s">
        <v>98</v>
      </c>
      <c r="C73" s="39"/>
    </row>
    <row r="74" spans="2:3" ht="15">
      <c r="B74" s="38" t="s">
        <v>99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100</v>
      </c>
      <c r="C77" s="39"/>
      <c r="H77" s="43">
        <f>H62+F27-F58</f>
        <v>2301.2</v>
      </c>
    </row>
    <row r="80" spans="2:3" ht="15">
      <c r="B80" s="38" t="s">
        <v>102</v>
      </c>
      <c r="C80" s="39"/>
    </row>
    <row r="81" spans="2:3" ht="15">
      <c r="B81" s="38" t="s">
        <v>103</v>
      </c>
      <c r="C81" s="39"/>
    </row>
    <row r="82" spans="2:3" ht="15">
      <c r="B82" s="38" t="s">
        <v>104</v>
      </c>
      <c r="C82" s="39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4"/>
  <sheetViews>
    <sheetView zoomScalePageLayoutView="0" workbookViewId="0" topLeftCell="A28">
      <selection activeCell="H31" sqref="A1:H16384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customWidth="1"/>
    <col min="4" max="5" width="11.8515625" style="36" customWidth="1"/>
    <col min="6" max="7" width="11.57421875" style="36" customWidth="1"/>
    <col min="8" max="8" width="12.140625" style="36" customWidth="1"/>
    <col min="9" max="16384" width="9.140625" style="1" customWidth="1"/>
  </cols>
  <sheetData>
    <row r="1" spans="1:8" s="5" customFormat="1" ht="58.5" customHeight="1">
      <c r="A1" s="153" t="s">
        <v>363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40"/>
      <c r="B2" s="159" t="s">
        <v>10</v>
      </c>
      <c r="C2" s="41"/>
      <c r="D2" s="152" t="s">
        <v>11</v>
      </c>
      <c r="E2" s="155" t="s">
        <v>356</v>
      </c>
      <c r="F2" s="152" t="s">
        <v>12</v>
      </c>
      <c r="G2" s="181" t="s">
        <v>159</v>
      </c>
      <c r="H2" s="155" t="s">
        <v>357</v>
      </c>
    </row>
    <row r="3" spans="1:8" ht="24.75" customHeight="1">
      <c r="A3" s="144"/>
      <c r="B3" s="159"/>
      <c r="C3" s="41"/>
      <c r="D3" s="152"/>
      <c r="E3" s="156"/>
      <c r="F3" s="152"/>
      <c r="G3" s="182"/>
      <c r="H3" s="156"/>
    </row>
    <row r="4" spans="1:8" ht="30">
      <c r="A4" s="144"/>
      <c r="B4" s="142" t="s">
        <v>90</v>
      </c>
      <c r="C4" s="147"/>
      <c r="D4" s="140">
        <f>D5+D6+D7+D8+D9+D10+D11+D12+D13+D14+D15+D16+D17+D18+D19</f>
        <v>3040.1</v>
      </c>
      <c r="E4" s="140">
        <f>E5+E6+E7+E8+E9+E10+E11+E12+E13+E14+E15+E16+E17+E18+E19</f>
        <v>969</v>
      </c>
      <c r="F4" s="140">
        <f>F5+F6+F7+F8+F9+F10+F11+F12+F13+F14+F15+F16+F17+F18+F19</f>
        <v>1636.6</v>
      </c>
      <c r="G4" s="35">
        <f>F4/D4</f>
        <v>0.5383375546857011</v>
      </c>
      <c r="H4" s="35">
        <f>F4/E4</f>
        <v>1.6889576883384931</v>
      </c>
    </row>
    <row r="5" spans="1:8" ht="15">
      <c r="A5" s="144"/>
      <c r="B5" s="141" t="s">
        <v>14</v>
      </c>
      <c r="C5" s="148"/>
      <c r="D5" s="32">
        <v>1000</v>
      </c>
      <c r="E5" s="32">
        <v>340</v>
      </c>
      <c r="F5" s="32">
        <v>468.7</v>
      </c>
      <c r="G5" s="35">
        <f aca="true" t="shared" si="0" ref="G5:G27">F5/D5</f>
        <v>0.4687</v>
      </c>
      <c r="H5" s="35">
        <f aca="true" t="shared" si="1" ref="H5:H27">F5/E5</f>
        <v>1.3785294117647058</v>
      </c>
    </row>
    <row r="6" spans="1:8" ht="15">
      <c r="A6" s="144"/>
      <c r="B6" s="141" t="s">
        <v>333</v>
      </c>
      <c r="C6" s="148"/>
      <c r="D6" s="32">
        <v>400.1</v>
      </c>
      <c r="E6" s="32">
        <v>200</v>
      </c>
      <c r="F6" s="32">
        <v>232.3</v>
      </c>
      <c r="G6" s="35">
        <f t="shared" si="0"/>
        <v>0.580604848787803</v>
      </c>
      <c r="H6" s="35">
        <f t="shared" si="1"/>
        <v>1.1615</v>
      </c>
    </row>
    <row r="7" spans="1:8" ht="15">
      <c r="A7" s="144"/>
      <c r="B7" s="141" t="s">
        <v>16</v>
      </c>
      <c r="C7" s="148"/>
      <c r="D7" s="32">
        <v>100</v>
      </c>
      <c r="E7" s="32">
        <v>50</v>
      </c>
      <c r="F7" s="32">
        <v>16.4</v>
      </c>
      <c r="G7" s="35">
        <f t="shared" si="0"/>
        <v>0.16399999999999998</v>
      </c>
      <c r="H7" s="35">
        <f t="shared" si="1"/>
        <v>0.32799999999999996</v>
      </c>
    </row>
    <row r="8" spans="1:8" ht="15">
      <c r="A8" s="144"/>
      <c r="B8" s="141" t="s">
        <v>17</v>
      </c>
      <c r="C8" s="148"/>
      <c r="D8" s="32">
        <v>120</v>
      </c>
      <c r="E8" s="32">
        <v>20</v>
      </c>
      <c r="F8" s="32">
        <v>43.3</v>
      </c>
      <c r="G8" s="35">
        <f t="shared" si="0"/>
        <v>0.3608333333333333</v>
      </c>
      <c r="H8" s="35">
        <f t="shared" si="1"/>
        <v>2.165</v>
      </c>
    </row>
    <row r="9" spans="1:8" ht="15">
      <c r="A9" s="144"/>
      <c r="B9" s="141" t="s">
        <v>18</v>
      </c>
      <c r="C9" s="148"/>
      <c r="D9" s="32">
        <v>1300</v>
      </c>
      <c r="E9" s="32">
        <v>300</v>
      </c>
      <c r="F9" s="32">
        <v>815</v>
      </c>
      <c r="G9" s="35">
        <f t="shared" si="0"/>
        <v>0.6269230769230769</v>
      </c>
      <c r="H9" s="35">
        <f t="shared" si="1"/>
        <v>2.716666666666667</v>
      </c>
    </row>
    <row r="10" spans="1:8" ht="15">
      <c r="A10" s="144"/>
      <c r="B10" s="141" t="s">
        <v>115</v>
      </c>
      <c r="C10" s="148"/>
      <c r="D10" s="32">
        <v>10</v>
      </c>
      <c r="E10" s="32">
        <v>5</v>
      </c>
      <c r="F10" s="32">
        <v>7.2</v>
      </c>
      <c r="G10" s="35">
        <f t="shared" si="0"/>
        <v>0.72</v>
      </c>
      <c r="H10" s="35">
        <f t="shared" si="1"/>
        <v>1.44</v>
      </c>
    </row>
    <row r="11" spans="1:8" ht="25.5">
      <c r="A11" s="144"/>
      <c r="B11" s="141" t="s">
        <v>19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4"/>
      <c r="B12" s="141" t="s">
        <v>20</v>
      </c>
      <c r="C12" s="148"/>
      <c r="D12" s="32">
        <v>110</v>
      </c>
      <c r="E12" s="32">
        <v>54</v>
      </c>
      <c r="F12" s="32">
        <v>53.7</v>
      </c>
      <c r="G12" s="35">
        <f t="shared" si="0"/>
        <v>0.4881818181818182</v>
      </c>
      <c r="H12" s="35">
        <f t="shared" si="1"/>
        <v>0.9944444444444445</v>
      </c>
    </row>
    <row r="13" spans="1:8" ht="15">
      <c r="A13" s="144"/>
      <c r="B13" s="141" t="s">
        <v>21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4"/>
      <c r="B14" s="141" t="s">
        <v>23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4"/>
      <c r="B15" s="141" t="s">
        <v>24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4"/>
      <c r="B16" s="141" t="s">
        <v>25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4"/>
      <c r="B17" s="141" t="s">
        <v>27</v>
      </c>
      <c r="C17" s="148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44"/>
      <c r="B18" s="141" t="s">
        <v>130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4"/>
      <c r="B19" s="141" t="s">
        <v>30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4"/>
      <c r="B20" s="45" t="s">
        <v>89</v>
      </c>
      <c r="C20" s="50"/>
      <c r="D20" s="32">
        <f>D21+D22+D23+D24+D25</f>
        <v>1314.4</v>
      </c>
      <c r="E20" s="32">
        <f>E21+E22+E23+E24+E25</f>
        <v>657.2</v>
      </c>
      <c r="F20" s="32">
        <f>F21+F22+F23+F24+F25</f>
        <v>99.9</v>
      </c>
      <c r="G20" s="35">
        <f t="shared" si="0"/>
        <v>0.07600426049908704</v>
      </c>
      <c r="H20" s="35">
        <f t="shared" si="1"/>
        <v>0.15200852099817408</v>
      </c>
    </row>
    <row r="21" spans="1:8" ht="15">
      <c r="A21" s="144"/>
      <c r="B21" s="141" t="s">
        <v>32</v>
      </c>
      <c r="C21" s="148"/>
      <c r="D21" s="32">
        <v>86.2</v>
      </c>
      <c r="E21" s="32">
        <v>43.1</v>
      </c>
      <c r="F21" s="148" t="s">
        <v>370</v>
      </c>
      <c r="G21" s="35">
        <f t="shared" si="0"/>
        <v>0.4176334106728538</v>
      </c>
      <c r="H21" s="35">
        <f t="shared" si="1"/>
        <v>0.8352668213457076</v>
      </c>
    </row>
    <row r="22" spans="1:8" ht="15">
      <c r="A22" s="144"/>
      <c r="B22" s="141" t="s">
        <v>110</v>
      </c>
      <c r="C22" s="148"/>
      <c r="D22" s="32">
        <f>154.5-0.5</f>
        <v>154</v>
      </c>
      <c r="E22" s="32">
        <v>77</v>
      </c>
      <c r="F22" s="32">
        <v>63.9</v>
      </c>
      <c r="G22" s="35">
        <f t="shared" si="0"/>
        <v>0.41493506493506493</v>
      </c>
      <c r="H22" s="35">
        <f t="shared" si="1"/>
        <v>0.8298701298701299</v>
      </c>
    </row>
    <row r="23" spans="1:8" ht="15">
      <c r="A23" s="144"/>
      <c r="B23" s="141" t="s">
        <v>75</v>
      </c>
      <c r="C23" s="148"/>
      <c r="D23" s="32">
        <v>1074.2</v>
      </c>
      <c r="E23" s="32">
        <v>537.1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8.25">
      <c r="A24" s="144"/>
      <c r="B24" s="141" t="s">
        <v>35</v>
      </c>
      <c r="C24" s="148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4"/>
      <c r="B25" s="82" t="s">
        <v>168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4"/>
      <c r="B26" s="100" t="s">
        <v>36</v>
      </c>
      <c r="C26" s="101"/>
      <c r="D26" s="140">
        <f>D4+D20</f>
        <v>4354.5</v>
      </c>
      <c r="E26" s="140">
        <f>E4+E20</f>
        <v>1626.2</v>
      </c>
      <c r="F26" s="140">
        <f>F4+F20</f>
        <v>1736.5</v>
      </c>
      <c r="G26" s="35">
        <f t="shared" si="0"/>
        <v>0.39878286829716386</v>
      </c>
      <c r="H26" s="35">
        <f t="shared" si="1"/>
        <v>1.0678268355675808</v>
      </c>
    </row>
    <row r="27" spans="1:8" ht="40.5" customHeight="1">
      <c r="A27" s="144"/>
      <c r="B27" s="141" t="s">
        <v>116</v>
      </c>
      <c r="C27" s="148"/>
      <c r="D27" s="32">
        <f>D4</f>
        <v>3040.1</v>
      </c>
      <c r="E27" s="32">
        <f>E4</f>
        <v>969</v>
      </c>
      <c r="F27" s="32">
        <f>F4</f>
        <v>1636.6</v>
      </c>
      <c r="G27" s="35">
        <f t="shared" si="0"/>
        <v>0.5383375546857011</v>
      </c>
      <c r="H27" s="35">
        <f t="shared" si="1"/>
        <v>1.6889576883384931</v>
      </c>
    </row>
    <row r="28" spans="1:8" ht="12.75">
      <c r="A28" s="165"/>
      <c r="B28" s="183"/>
      <c r="C28" s="183"/>
      <c r="D28" s="183"/>
      <c r="E28" s="183"/>
      <c r="F28" s="183"/>
      <c r="G28" s="183"/>
      <c r="H28" s="184"/>
    </row>
    <row r="29" spans="1:8" ht="15" customHeight="1">
      <c r="A29" s="180" t="s">
        <v>174</v>
      </c>
      <c r="B29" s="159" t="s">
        <v>37</v>
      </c>
      <c r="C29" s="150" t="s">
        <v>219</v>
      </c>
      <c r="D29" s="152" t="s">
        <v>11</v>
      </c>
      <c r="E29" s="155" t="s">
        <v>356</v>
      </c>
      <c r="F29" s="155" t="s">
        <v>12</v>
      </c>
      <c r="G29" s="181" t="s">
        <v>159</v>
      </c>
      <c r="H29" s="155" t="s">
        <v>357</v>
      </c>
    </row>
    <row r="30" spans="1:8" ht="15" customHeight="1">
      <c r="A30" s="180"/>
      <c r="B30" s="159"/>
      <c r="C30" s="151"/>
      <c r="D30" s="152"/>
      <c r="E30" s="156"/>
      <c r="F30" s="156"/>
      <c r="G30" s="182"/>
      <c r="H30" s="156"/>
    </row>
    <row r="31" spans="1:8" ht="25.5">
      <c r="A31" s="50" t="s">
        <v>77</v>
      </c>
      <c r="B31" s="45" t="s">
        <v>38</v>
      </c>
      <c r="C31" s="50"/>
      <c r="D31" s="85">
        <f>D32+D33+D34</f>
        <v>1704.4</v>
      </c>
      <c r="E31" s="85">
        <f>E32+E33+E34</f>
        <v>871.9</v>
      </c>
      <c r="F31" s="85">
        <f>F32+F33+F34</f>
        <v>639.6</v>
      </c>
      <c r="G31" s="86">
        <f>F31/D31</f>
        <v>0.3752640225299225</v>
      </c>
      <c r="H31" s="99">
        <f>F31/E31</f>
        <v>0.7335703635738043</v>
      </c>
    </row>
    <row r="32" spans="1:8" ht="77.25" customHeight="1">
      <c r="A32" s="148" t="s">
        <v>80</v>
      </c>
      <c r="B32" s="141" t="s">
        <v>178</v>
      </c>
      <c r="C32" s="148" t="s">
        <v>80</v>
      </c>
      <c r="D32" s="32">
        <v>1689.9</v>
      </c>
      <c r="E32" s="32">
        <v>862.4</v>
      </c>
      <c r="F32" s="32">
        <v>639.6</v>
      </c>
      <c r="G32" s="86">
        <f aca="true" t="shared" si="2" ref="G32:G61">F32/D32</f>
        <v>0.3784839339605894</v>
      </c>
      <c r="H32" s="99">
        <f aca="true" t="shared" si="3" ref="H32:H61">F32/E32</f>
        <v>0.7416512059369202</v>
      </c>
    </row>
    <row r="33" spans="1:8" ht="12.75">
      <c r="A33" s="148" t="s">
        <v>82</v>
      </c>
      <c r="B33" s="141" t="s">
        <v>43</v>
      </c>
      <c r="C33" s="148" t="s">
        <v>82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5.5">
      <c r="A34" s="148" t="s">
        <v>141</v>
      </c>
      <c r="B34" s="141" t="s">
        <v>138</v>
      </c>
      <c r="C34" s="148"/>
      <c r="D34" s="32">
        <f>D35</f>
        <v>4.5</v>
      </c>
      <c r="E34" s="32">
        <f>E35</f>
        <v>4.5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25.5">
      <c r="A35" s="87"/>
      <c r="B35" s="60" t="s">
        <v>126</v>
      </c>
      <c r="C35" s="87" t="s">
        <v>242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4.25" customHeight="1">
      <c r="A36" s="50" t="s">
        <v>120</v>
      </c>
      <c r="B36" s="45" t="s">
        <v>112</v>
      </c>
      <c r="C36" s="50"/>
      <c r="D36" s="85">
        <f>D37</f>
        <v>154</v>
      </c>
      <c r="E36" s="85">
        <f>E37</f>
        <v>77.5</v>
      </c>
      <c r="F36" s="85">
        <f>F37</f>
        <v>45.8</v>
      </c>
      <c r="G36" s="86">
        <f t="shared" si="2"/>
        <v>0.2974025974025974</v>
      </c>
      <c r="H36" s="99">
        <f t="shared" si="3"/>
        <v>0.5909677419354838</v>
      </c>
    </row>
    <row r="37" spans="1:8" ht="38.25">
      <c r="A37" s="148" t="s">
        <v>121</v>
      </c>
      <c r="B37" s="141" t="s">
        <v>185</v>
      </c>
      <c r="C37" s="148" t="s">
        <v>301</v>
      </c>
      <c r="D37" s="32">
        <f>154.5-0.5</f>
        <v>154</v>
      </c>
      <c r="E37" s="32">
        <v>77.5</v>
      </c>
      <c r="F37" s="32">
        <v>45.8</v>
      </c>
      <c r="G37" s="86">
        <f t="shared" si="2"/>
        <v>0.2974025974025974</v>
      </c>
      <c r="H37" s="99">
        <f t="shared" si="3"/>
        <v>0.5909677419354838</v>
      </c>
    </row>
    <row r="38" spans="1:8" ht="25.5" hidden="1">
      <c r="A38" s="50" t="s">
        <v>83</v>
      </c>
      <c r="B38" s="45" t="s">
        <v>46</v>
      </c>
      <c r="C38" s="50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99" t="e">
        <f t="shared" si="3"/>
        <v>#DIV/0!</v>
      </c>
    </row>
    <row r="39" spans="1:8" ht="12.75" hidden="1">
      <c r="A39" s="148" t="s">
        <v>122</v>
      </c>
      <c r="B39" s="141" t="s">
        <v>114</v>
      </c>
      <c r="C39" s="148"/>
      <c r="D39" s="32">
        <f t="shared" si="4"/>
        <v>0</v>
      </c>
      <c r="E39" s="32">
        <f t="shared" si="4"/>
        <v>0</v>
      </c>
      <c r="F39" s="32">
        <f t="shared" si="4"/>
        <v>0</v>
      </c>
      <c r="G39" s="86" t="e">
        <f t="shared" si="2"/>
        <v>#DIV/0!</v>
      </c>
      <c r="H39" s="99" t="e">
        <f t="shared" si="3"/>
        <v>#DIV/0!</v>
      </c>
    </row>
    <row r="40" spans="1:8" s="16" customFormat="1" ht="54.75" customHeight="1" hidden="1">
      <c r="A40" s="87"/>
      <c r="B40" s="60" t="s">
        <v>226</v>
      </c>
      <c r="C40" s="87" t="s">
        <v>225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99" t="e">
        <f t="shared" si="3"/>
        <v>#DIV/0!</v>
      </c>
    </row>
    <row r="41" spans="1:8" s="16" customFormat="1" ht="18.75" customHeight="1" hidden="1">
      <c r="A41" s="50" t="s">
        <v>84</v>
      </c>
      <c r="B41" s="45" t="s">
        <v>48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s="16" customFormat="1" ht="27" customHeight="1" hidden="1">
      <c r="A42" s="145" t="s">
        <v>85</v>
      </c>
      <c r="B42" s="70" t="s">
        <v>136</v>
      </c>
      <c r="C42" s="148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s="16" customFormat="1" ht="32.25" customHeight="1" hidden="1">
      <c r="A43" s="87"/>
      <c r="B43" s="63" t="s">
        <v>136</v>
      </c>
      <c r="C43" s="87" t="s">
        <v>315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25.5">
      <c r="A44" s="50" t="s">
        <v>86</v>
      </c>
      <c r="B44" s="45" t="s">
        <v>49</v>
      </c>
      <c r="C44" s="50"/>
      <c r="D44" s="85">
        <f>D45</f>
        <v>236</v>
      </c>
      <c r="E44" s="85">
        <f>E45</f>
        <v>138</v>
      </c>
      <c r="F44" s="85">
        <f>F45</f>
        <v>86.7</v>
      </c>
      <c r="G44" s="86">
        <f t="shared" si="2"/>
        <v>0.3673728813559322</v>
      </c>
      <c r="H44" s="99">
        <f t="shared" si="3"/>
        <v>0.6282608695652174</v>
      </c>
    </row>
    <row r="45" spans="1:8" ht="12.75">
      <c r="A45" s="148" t="s">
        <v>52</v>
      </c>
      <c r="B45" s="141" t="s">
        <v>53</v>
      </c>
      <c r="C45" s="148"/>
      <c r="D45" s="32">
        <f>D46+D47+D48</f>
        <v>236</v>
      </c>
      <c r="E45" s="32">
        <f>E46+E47+E48</f>
        <v>138</v>
      </c>
      <c r="F45" s="32">
        <f>F46+F47+F48</f>
        <v>86.7</v>
      </c>
      <c r="G45" s="86">
        <f t="shared" si="2"/>
        <v>0.3673728813559322</v>
      </c>
      <c r="H45" s="99">
        <f t="shared" si="3"/>
        <v>0.6282608695652174</v>
      </c>
    </row>
    <row r="46" spans="1:8" s="16" customFormat="1" ht="12.75">
      <c r="A46" s="87"/>
      <c r="B46" s="60" t="s">
        <v>199</v>
      </c>
      <c r="C46" s="87" t="s">
        <v>290</v>
      </c>
      <c r="D46" s="88">
        <v>96</v>
      </c>
      <c r="E46" s="88">
        <v>48</v>
      </c>
      <c r="F46" s="88">
        <v>40</v>
      </c>
      <c r="G46" s="86">
        <f t="shared" si="2"/>
        <v>0.4166666666666667</v>
      </c>
      <c r="H46" s="99">
        <f t="shared" si="3"/>
        <v>0.8333333333333334</v>
      </c>
    </row>
    <row r="47" spans="1:8" s="16" customFormat="1" ht="20.25" customHeight="1">
      <c r="A47" s="87"/>
      <c r="B47" s="60" t="s">
        <v>295</v>
      </c>
      <c r="C47" s="87" t="s">
        <v>291</v>
      </c>
      <c r="D47" s="88">
        <v>20</v>
      </c>
      <c r="E47" s="88">
        <v>20</v>
      </c>
      <c r="F47" s="88">
        <v>0</v>
      </c>
      <c r="G47" s="86">
        <f t="shared" si="2"/>
        <v>0</v>
      </c>
      <c r="H47" s="99">
        <f t="shared" si="3"/>
        <v>0</v>
      </c>
    </row>
    <row r="48" spans="1:8" s="16" customFormat="1" ht="28.5" customHeight="1">
      <c r="A48" s="87"/>
      <c r="B48" s="60" t="s">
        <v>201</v>
      </c>
      <c r="C48" s="87" t="s">
        <v>296</v>
      </c>
      <c r="D48" s="88">
        <v>120</v>
      </c>
      <c r="E48" s="88">
        <v>70</v>
      </c>
      <c r="F48" s="88">
        <v>46.7</v>
      </c>
      <c r="G48" s="86">
        <f t="shared" si="2"/>
        <v>0.3891666666666667</v>
      </c>
      <c r="H48" s="99">
        <f t="shared" si="3"/>
        <v>0.6671428571428571</v>
      </c>
    </row>
    <row r="49" spans="1:8" s="16" customFormat="1" ht="20.25" customHeight="1" hidden="1">
      <c r="A49" s="87"/>
      <c r="B49" s="60"/>
      <c r="C49" s="87"/>
      <c r="D49" s="88"/>
      <c r="E49" s="88"/>
      <c r="F49" s="88"/>
      <c r="G49" s="86" t="e">
        <f t="shared" si="2"/>
        <v>#DIV/0!</v>
      </c>
      <c r="H49" s="99" t="e">
        <f t="shared" si="3"/>
        <v>#DIV/0!</v>
      </c>
    </row>
    <row r="50" spans="1:8" ht="18.75" customHeight="1">
      <c r="A50" s="50" t="s">
        <v>139</v>
      </c>
      <c r="B50" s="45" t="s">
        <v>137</v>
      </c>
      <c r="C50" s="50"/>
      <c r="D50" s="85">
        <f>D52</f>
        <v>1</v>
      </c>
      <c r="E50" s="85">
        <f>E52</f>
        <v>1</v>
      </c>
      <c r="F50" s="85">
        <f>F52</f>
        <v>0.3</v>
      </c>
      <c r="G50" s="86">
        <f t="shared" si="2"/>
        <v>0.3</v>
      </c>
      <c r="H50" s="99">
        <f t="shared" si="3"/>
        <v>0.3</v>
      </c>
    </row>
    <row r="51" spans="1:8" ht="35.25" customHeight="1">
      <c r="A51" s="148" t="s">
        <v>133</v>
      </c>
      <c r="B51" s="141" t="s">
        <v>140</v>
      </c>
      <c r="C51" s="148"/>
      <c r="D51" s="32">
        <f>D52</f>
        <v>1</v>
      </c>
      <c r="E51" s="32">
        <f>E52</f>
        <v>1</v>
      </c>
      <c r="F51" s="32">
        <f>F52</f>
        <v>0.3</v>
      </c>
      <c r="G51" s="86">
        <f t="shared" si="2"/>
        <v>0.3</v>
      </c>
      <c r="H51" s="99">
        <f t="shared" si="3"/>
        <v>0.3</v>
      </c>
    </row>
    <row r="52" spans="1:8" s="16" customFormat="1" ht="31.5" customHeight="1">
      <c r="A52" s="53"/>
      <c r="B52" s="60" t="s">
        <v>304</v>
      </c>
      <c r="C52" s="87" t="s">
        <v>297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99">
        <f t="shared" si="3"/>
        <v>0.3</v>
      </c>
    </row>
    <row r="53" spans="1:8" ht="12.75">
      <c r="A53" s="50" t="s">
        <v>54</v>
      </c>
      <c r="B53" s="45" t="s">
        <v>55</v>
      </c>
      <c r="C53" s="50"/>
      <c r="D53" s="85">
        <f aca="true" t="shared" si="6" ref="D53:F54">D54</f>
        <v>3</v>
      </c>
      <c r="E53" s="85">
        <f t="shared" si="6"/>
        <v>3</v>
      </c>
      <c r="F53" s="85">
        <f t="shared" si="6"/>
        <v>3</v>
      </c>
      <c r="G53" s="86">
        <f t="shared" si="2"/>
        <v>1</v>
      </c>
      <c r="H53" s="99">
        <f t="shared" si="3"/>
        <v>1</v>
      </c>
    </row>
    <row r="54" spans="1:8" ht="12.75">
      <c r="A54" s="148" t="s">
        <v>59</v>
      </c>
      <c r="B54" s="141" t="s">
        <v>60</v>
      </c>
      <c r="C54" s="148"/>
      <c r="D54" s="32">
        <f t="shared" si="6"/>
        <v>3</v>
      </c>
      <c r="E54" s="32">
        <f t="shared" si="6"/>
        <v>3</v>
      </c>
      <c r="F54" s="32">
        <f t="shared" si="6"/>
        <v>3</v>
      </c>
      <c r="G54" s="86">
        <f t="shared" si="2"/>
        <v>1</v>
      </c>
      <c r="H54" s="99">
        <f t="shared" si="3"/>
        <v>1</v>
      </c>
    </row>
    <row r="55" spans="1:8" s="16" customFormat="1" ht="27" customHeight="1">
      <c r="A55" s="87"/>
      <c r="B55" s="60" t="s">
        <v>298</v>
      </c>
      <c r="C55" s="87" t="s">
        <v>299</v>
      </c>
      <c r="D55" s="88">
        <v>3</v>
      </c>
      <c r="E55" s="88">
        <v>3</v>
      </c>
      <c r="F55" s="88">
        <v>3</v>
      </c>
      <c r="G55" s="86">
        <f t="shared" si="2"/>
        <v>1</v>
      </c>
      <c r="H55" s="99">
        <f t="shared" si="3"/>
        <v>1</v>
      </c>
    </row>
    <row r="56" spans="1:8" ht="15.75" customHeight="1">
      <c r="A56" s="50">
        <v>1000</v>
      </c>
      <c r="B56" s="45" t="s">
        <v>69</v>
      </c>
      <c r="C56" s="50"/>
      <c r="D56" s="85">
        <f>D57</f>
        <v>60</v>
      </c>
      <c r="E56" s="85">
        <f>E57</f>
        <v>30</v>
      </c>
      <c r="F56" s="85">
        <f>F57</f>
        <v>25</v>
      </c>
      <c r="G56" s="86">
        <f t="shared" si="2"/>
        <v>0.4166666666666667</v>
      </c>
      <c r="H56" s="99">
        <f t="shared" si="3"/>
        <v>0.8333333333333334</v>
      </c>
    </row>
    <row r="57" spans="1:8" ht="12.75">
      <c r="A57" s="148" t="s">
        <v>70</v>
      </c>
      <c r="B57" s="141" t="s">
        <v>205</v>
      </c>
      <c r="C57" s="148" t="s">
        <v>70</v>
      </c>
      <c r="D57" s="32">
        <v>60</v>
      </c>
      <c r="E57" s="32">
        <v>30</v>
      </c>
      <c r="F57" s="32">
        <v>25</v>
      </c>
      <c r="G57" s="86">
        <f t="shared" si="2"/>
        <v>0.4166666666666667</v>
      </c>
      <c r="H57" s="99">
        <f t="shared" si="3"/>
        <v>0.8333333333333334</v>
      </c>
    </row>
    <row r="58" spans="1:8" ht="12.75">
      <c r="A58" s="50"/>
      <c r="B58" s="45" t="s">
        <v>108</v>
      </c>
      <c r="C58" s="50"/>
      <c r="D58" s="32">
        <f>D59</f>
        <v>2696.1</v>
      </c>
      <c r="E58" s="32">
        <f>E59</f>
        <v>2417.5</v>
      </c>
      <c r="F58" s="32">
        <f>F59</f>
        <v>2126.9</v>
      </c>
      <c r="G58" s="86">
        <f t="shared" si="2"/>
        <v>0.7888802344126702</v>
      </c>
      <c r="H58" s="99">
        <f t="shared" si="3"/>
        <v>0.8797931747673217</v>
      </c>
    </row>
    <row r="59" spans="1:8" s="16" customFormat="1" ht="25.5">
      <c r="A59" s="87"/>
      <c r="B59" s="60" t="s">
        <v>109</v>
      </c>
      <c r="C59" s="87" t="s">
        <v>224</v>
      </c>
      <c r="D59" s="88">
        <v>2696.1</v>
      </c>
      <c r="E59" s="88">
        <v>2417.5</v>
      </c>
      <c r="F59" s="88">
        <v>2126.9</v>
      </c>
      <c r="G59" s="86">
        <f t="shared" si="2"/>
        <v>0.7888802344126702</v>
      </c>
      <c r="H59" s="99">
        <f t="shared" si="3"/>
        <v>0.8797931747673217</v>
      </c>
    </row>
    <row r="60" spans="1:8" ht="18" customHeight="1">
      <c r="A60" s="148"/>
      <c r="B60" s="71" t="s">
        <v>76</v>
      </c>
      <c r="C60" s="89"/>
      <c r="D60" s="90">
        <f>D31+D36+D38+D44+D52+D53+D56+D58</f>
        <v>4854.5</v>
      </c>
      <c r="E60" s="90">
        <f>E31+E36+E38+E44+E53+E56+E58+E50</f>
        <v>3538.9</v>
      </c>
      <c r="F60" s="90">
        <f>F31+F36+F38+F44+F52+F53+F56+F58+F50</f>
        <v>2927.6000000000004</v>
      </c>
      <c r="G60" s="86">
        <f t="shared" si="2"/>
        <v>0.6030693171284376</v>
      </c>
      <c r="H60" s="99">
        <f t="shared" si="3"/>
        <v>0.827262708751307</v>
      </c>
    </row>
    <row r="61" spans="1:8" ht="12.75">
      <c r="A61" s="149"/>
      <c r="B61" s="141" t="s">
        <v>91</v>
      </c>
      <c r="C61" s="148"/>
      <c r="D61" s="92">
        <f>D58</f>
        <v>2696.1</v>
      </c>
      <c r="E61" s="92">
        <f>E58</f>
        <v>2417.5</v>
      </c>
      <c r="F61" s="92">
        <f>F58</f>
        <v>2126.9</v>
      </c>
      <c r="G61" s="86">
        <f t="shared" si="2"/>
        <v>0.7888802344126702</v>
      </c>
      <c r="H61" s="99">
        <f t="shared" si="3"/>
        <v>0.8797931747673217</v>
      </c>
    </row>
    <row r="62" ht="12.75">
      <c r="A62" s="37"/>
    </row>
    <row r="63" ht="12.75">
      <c r="A63" s="37"/>
    </row>
    <row r="64" spans="1:8" ht="15">
      <c r="A64" s="37"/>
      <c r="B64" s="38" t="s">
        <v>101</v>
      </c>
      <c r="C64" s="39"/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92</v>
      </c>
      <c r="C66" s="39"/>
    </row>
    <row r="67" spans="1:3" ht="15">
      <c r="A67" s="37"/>
      <c r="B67" s="38" t="s">
        <v>93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94</v>
      </c>
      <c r="C69" s="39"/>
    </row>
    <row r="70" spans="1:3" ht="15">
      <c r="A70" s="37"/>
      <c r="B70" s="38" t="s">
        <v>95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96</v>
      </c>
      <c r="C72" s="39"/>
    </row>
    <row r="73" spans="1:3" ht="15">
      <c r="A73" s="37"/>
      <c r="B73" s="38" t="s">
        <v>97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98</v>
      </c>
      <c r="C75" s="39"/>
    </row>
    <row r="76" spans="1:3" ht="15">
      <c r="A76" s="37"/>
      <c r="B76" s="38" t="s">
        <v>99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100</v>
      </c>
      <c r="C79" s="39"/>
      <c r="H79" s="43">
        <f>H64+F26-F60</f>
        <v>401.6999999999998</v>
      </c>
    </row>
    <row r="80" ht="12.75">
      <c r="A80" s="37"/>
    </row>
    <row r="81" ht="12.75">
      <c r="A81" s="37"/>
    </row>
    <row r="82" spans="1:3" ht="15">
      <c r="A82" s="37"/>
      <c r="B82" s="38" t="s">
        <v>102</v>
      </c>
      <c r="C82" s="39"/>
    </row>
    <row r="83" spans="1:3" ht="15">
      <c r="A83" s="37"/>
      <c r="B83" s="38" t="s">
        <v>103</v>
      </c>
      <c r="C83" s="39"/>
    </row>
    <row r="84" spans="1:3" ht="15">
      <c r="A84" s="37"/>
      <c r="B84" s="38" t="s">
        <v>104</v>
      </c>
      <c r="C84" s="39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7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140625" style="36" customWidth="1"/>
    <col min="2" max="2" width="36.421875" style="36" customWidth="1"/>
    <col min="3" max="3" width="9.421875" style="37" hidden="1" customWidth="1"/>
    <col min="4" max="5" width="11.8515625" style="36" customWidth="1"/>
    <col min="6" max="7" width="11.28125" style="36" customWidth="1"/>
    <col min="8" max="8" width="10.8515625" style="36" customWidth="1"/>
    <col min="9" max="16384" width="9.140625" style="1" customWidth="1"/>
  </cols>
  <sheetData>
    <row r="1" spans="1:8" s="5" customFormat="1" ht="53.25" customHeight="1">
      <c r="A1" s="153" t="s">
        <v>362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40"/>
      <c r="B2" s="187" t="s">
        <v>10</v>
      </c>
      <c r="C2" s="97"/>
      <c r="D2" s="181" t="s">
        <v>11</v>
      </c>
      <c r="E2" s="155" t="s">
        <v>356</v>
      </c>
      <c r="F2" s="181" t="s">
        <v>12</v>
      </c>
      <c r="G2" s="181" t="s">
        <v>159</v>
      </c>
      <c r="H2" s="155" t="s">
        <v>357</v>
      </c>
    </row>
    <row r="3" spans="1:8" ht="18.75" customHeight="1">
      <c r="A3" s="144"/>
      <c r="B3" s="188"/>
      <c r="C3" s="98"/>
      <c r="D3" s="182"/>
      <c r="E3" s="156"/>
      <c r="F3" s="182"/>
      <c r="G3" s="185"/>
      <c r="H3" s="156"/>
    </row>
    <row r="4" spans="1:8" ht="15">
      <c r="A4" s="144"/>
      <c r="B4" s="142" t="s">
        <v>90</v>
      </c>
      <c r="C4" s="147"/>
      <c r="D4" s="140">
        <f>D5+D6+D7+D8+D9+D10+D11+D12+D13+D14+D15+D16+D17+D18+D19</f>
        <v>4492.9</v>
      </c>
      <c r="E4" s="140">
        <f>E5+E6+E7+E8+E9+E10+E11+E12+E13+E14+E15+E16+E17+E18+E19</f>
        <v>1606</v>
      </c>
      <c r="F4" s="140">
        <f>F5+F6+F7+F8+F9+F10+F11+F12+F13+F14+F15+F16+F17+F18+F19</f>
        <v>2419.7</v>
      </c>
      <c r="G4" s="35">
        <f>F4/D4</f>
        <v>0.5385608404371341</v>
      </c>
      <c r="H4" s="35">
        <f>F4/E4</f>
        <v>1.5066625155666251</v>
      </c>
    </row>
    <row r="5" spans="1:8" ht="15">
      <c r="A5" s="144"/>
      <c r="B5" s="141" t="s">
        <v>14</v>
      </c>
      <c r="C5" s="148"/>
      <c r="D5" s="32">
        <v>540</v>
      </c>
      <c r="E5" s="32">
        <v>260</v>
      </c>
      <c r="F5" s="32">
        <v>216.2</v>
      </c>
      <c r="G5" s="35">
        <f aca="true" t="shared" si="0" ref="G5:G27">F5/D5</f>
        <v>0.4003703703703704</v>
      </c>
      <c r="H5" s="35">
        <f aca="true" t="shared" si="1" ref="H5:H27">F5/E5</f>
        <v>0.8315384615384614</v>
      </c>
    </row>
    <row r="6" spans="1:8" ht="15">
      <c r="A6" s="144"/>
      <c r="B6" s="141" t="s">
        <v>333</v>
      </c>
      <c r="C6" s="148"/>
      <c r="D6" s="32">
        <v>1042.9</v>
      </c>
      <c r="E6" s="32">
        <v>520</v>
      </c>
      <c r="F6" s="32">
        <v>605.4</v>
      </c>
      <c r="G6" s="35">
        <f t="shared" si="0"/>
        <v>0.5804966919167704</v>
      </c>
      <c r="H6" s="35">
        <f t="shared" si="1"/>
        <v>1.1642307692307692</v>
      </c>
    </row>
    <row r="7" spans="1:8" ht="15">
      <c r="A7" s="144"/>
      <c r="B7" s="141" t="s">
        <v>16</v>
      </c>
      <c r="C7" s="148"/>
      <c r="D7" s="32">
        <v>300</v>
      </c>
      <c r="E7" s="32">
        <v>141</v>
      </c>
      <c r="F7" s="32">
        <v>133.7</v>
      </c>
      <c r="G7" s="35">
        <f t="shared" si="0"/>
        <v>0.44566666666666666</v>
      </c>
      <c r="H7" s="35">
        <f t="shared" si="1"/>
        <v>0.9482269503546098</v>
      </c>
    </row>
    <row r="8" spans="1:8" ht="15">
      <c r="A8" s="144"/>
      <c r="B8" s="141" t="s">
        <v>17</v>
      </c>
      <c r="C8" s="148"/>
      <c r="D8" s="32">
        <v>140</v>
      </c>
      <c r="E8" s="32">
        <v>20</v>
      </c>
      <c r="F8" s="32">
        <v>27.2</v>
      </c>
      <c r="G8" s="35">
        <f t="shared" si="0"/>
        <v>0.19428571428571428</v>
      </c>
      <c r="H8" s="35">
        <f t="shared" si="1"/>
        <v>1.3599999999999999</v>
      </c>
    </row>
    <row r="9" spans="1:8" ht="15">
      <c r="A9" s="144"/>
      <c r="B9" s="141" t="s">
        <v>18</v>
      </c>
      <c r="C9" s="148"/>
      <c r="D9" s="32">
        <v>2200</v>
      </c>
      <c r="E9" s="32">
        <v>480</v>
      </c>
      <c r="F9" s="32">
        <v>972.1</v>
      </c>
      <c r="G9" s="35">
        <f t="shared" si="0"/>
        <v>0.44186363636363635</v>
      </c>
      <c r="H9" s="35">
        <f t="shared" si="1"/>
        <v>2.0252083333333335</v>
      </c>
    </row>
    <row r="10" spans="1:8" ht="15">
      <c r="A10" s="144"/>
      <c r="B10" s="141" t="s">
        <v>115</v>
      </c>
      <c r="C10" s="148"/>
      <c r="D10" s="32">
        <v>10</v>
      </c>
      <c r="E10" s="32">
        <v>5</v>
      </c>
      <c r="F10" s="32">
        <v>23.9</v>
      </c>
      <c r="G10" s="35">
        <f t="shared" si="0"/>
        <v>2.3899999999999997</v>
      </c>
      <c r="H10" s="35">
        <f t="shared" si="1"/>
        <v>4.779999999999999</v>
      </c>
    </row>
    <row r="11" spans="1:8" ht="15">
      <c r="A11" s="144"/>
      <c r="B11" s="141" t="s">
        <v>19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4"/>
      <c r="B12" s="141" t="s">
        <v>20</v>
      </c>
      <c r="C12" s="148"/>
      <c r="D12" s="32">
        <v>260</v>
      </c>
      <c r="E12" s="32">
        <v>180</v>
      </c>
      <c r="F12" s="32">
        <v>191.2</v>
      </c>
      <c r="G12" s="35">
        <f t="shared" si="0"/>
        <v>0.7353846153846153</v>
      </c>
      <c r="H12" s="35">
        <f t="shared" si="1"/>
        <v>1.0622222222222222</v>
      </c>
    </row>
    <row r="13" spans="1:8" ht="15">
      <c r="A13" s="144"/>
      <c r="B13" s="141" t="s">
        <v>21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4"/>
      <c r="B14" s="141" t="s">
        <v>23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4"/>
      <c r="B15" s="141" t="s">
        <v>24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4"/>
      <c r="B16" s="141" t="s">
        <v>25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4"/>
      <c r="B17" s="141" t="s">
        <v>27</v>
      </c>
      <c r="C17" s="148"/>
      <c r="D17" s="32"/>
      <c r="E17" s="32">
        <v>0</v>
      </c>
      <c r="F17" s="32">
        <v>250</v>
      </c>
      <c r="G17" s="35">
        <v>0</v>
      </c>
      <c r="H17" s="35">
        <v>0</v>
      </c>
    </row>
    <row r="18" spans="1:8" ht="15">
      <c r="A18" s="144"/>
      <c r="B18" s="141" t="s">
        <v>130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4"/>
      <c r="B19" s="141" t="s">
        <v>30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4"/>
      <c r="B20" s="45" t="s">
        <v>89</v>
      </c>
      <c r="C20" s="50"/>
      <c r="D20" s="32">
        <f>D21+D22+D23+D24+D25</f>
        <v>1445.1</v>
      </c>
      <c r="E20" s="32">
        <f>E21+E22+E23+E24+E25</f>
        <v>722.6</v>
      </c>
      <c r="F20" s="32">
        <f>F21+F22+F23+F24+F25</f>
        <v>110.1</v>
      </c>
      <c r="G20" s="35">
        <f t="shared" si="0"/>
        <v>0.0761884990658086</v>
      </c>
      <c r="H20" s="35">
        <f t="shared" si="1"/>
        <v>0.15236645446996955</v>
      </c>
    </row>
    <row r="21" spans="1:8" ht="15">
      <c r="A21" s="144"/>
      <c r="B21" s="141" t="s">
        <v>32</v>
      </c>
      <c r="C21" s="148"/>
      <c r="D21" s="32">
        <v>110.8</v>
      </c>
      <c r="E21" s="32">
        <v>55.4</v>
      </c>
      <c r="F21" s="32">
        <v>46.2</v>
      </c>
      <c r="G21" s="35">
        <f t="shared" si="0"/>
        <v>0.4169675090252708</v>
      </c>
      <c r="H21" s="35">
        <f t="shared" si="1"/>
        <v>0.8339350180505416</v>
      </c>
    </row>
    <row r="22" spans="1:8" ht="15">
      <c r="A22" s="144"/>
      <c r="B22" s="141" t="s">
        <v>110</v>
      </c>
      <c r="C22" s="148"/>
      <c r="D22" s="32">
        <f>154.5-0.5</f>
        <v>154</v>
      </c>
      <c r="E22" s="32">
        <v>77</v>
      </c>
      <c r="F22" s="32">
        <v>63.9</v>
      </c>
      <c r="G22" s="35">
        <f t="shared" si="0"/>
        <v>0.41493506493506493</v>
      </c>
      <c r="H22" s="35">
        <f t="shared" si="1"/>
        <v>0.8298701298701299</v>
      </c>
    </row>
    <row r="23" spans="1:8" ht="15">
      <c r="A23" s="144"/>
      <c r="B23" s="141" t="s">
        <v>75</v>
      </c>
      <c r="C23" s="148"/>
      <c r="D23" s="32">
        <v>1180.3</v>
      </c>
      <c r="E23" s="32">
        <v>590.2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25.5">
      <c r="A24" s="144"/>
      <c r="B24" s="141" t="s">
        <v>35</v>
      </c>
      <c r="C24" s="148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4"/>
      <c r="B25" s="82" t="s">
        <v>168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4"/>
      <c r="B26" s="47" t="s">
        <v>36</v>
      </c>
      <c r="C26" s="84"/>
      <c r="D26" s="140">
        <f>D4+D20</f>
        <v>5938</v>
      </c>
      <c r="E26" s="140">
        <f>E4+E20</f>
        <v>2328.6</v>
      </c>
      <c r="F26" s="140">
        <f>F4+F20</f>
        <v>2529.7999999999997</v>
      </c>
      <c r="G26" s="35">
        <f t="shared" si="0"/>
        <v>0.42603570225665205</v>
      </c>
      <c r="H26" s="35">
        <f t="shared" si="1"/>
        <v>1.0864038478055482</v>
      </c>
    </row>
    <row r="27" spans="1:8" ht="15">
      <c r="A27" s="144"/>
      <c r="B27" s="141" t="s">
        <v>116</v>
      </c>
      <c r="C27" s="148"/>
      <c r="D27" s="32">
        <f>D4</f>
        <v>4492.9</v>
      </c>
      <c r="E27" s="32">
        <f>E4</f>
        <v>1606</v>
      </c>
      <c r="F27" s="32">
        <f>F4</f>
        <v>2419.7</v>
      </c>
      <c r="G27" s="35">
        <f t="shared" si="0"/>
        <v>0.5385608404371341</v>
      </c>
      <c r="H27" s="35">
        <f t="shared" si="1"/>
        <v>1.5066625155666251</v>
      </c>
    </row>
    <row r="28" spans="1:8" ht="12.75">
      <c r="A28" s="165"/>
      <c r="B28" s="183"/>
      <c r="C28" s="183"/>
      <c r="D28" s="183"/>
      <c r="E28" s="183"/>
      <c r="F28" s="183"/>
      <c r="G28" s="183"/>
      <c r="H28" s="184"/>
    </row>
    <row r="29" spans="1:8" ht="15" customHeight="1">
      <c r="A29" s="186" t="s">
        <v>174</v>
      </c>
      <c r="B29" s="159" t="s">
        <v>37</v>
      </c>
      <c r="C29" s="150" t="s">
        <v>219</v>
      </c>
      <c r="D29" s="152" t="s">
        <v>11</v>
      </c>
      <c r="E29" s="155" t="s">
        <v>356</v>
      </c>
      <c r="F29" s="155" t="s">
        <v>12</v>
      </c>
      <c r="G29" s="181" t="s">
        <v>159</v>
      </c>
      <c r="H29" s="155" t="s">
        <v>357</v>
      </c>
    </row>
    <row r="30" spans="1:8" ht="15" customHeight="1">
      <c r="A30" s="186"/>
      <c r="B30" s="159"/>
      <c r="C30" s="151"/>
      <c r="D30" s="152"/>
      <c r="E30" s="156"/>
      <c r="F30" s="156"/>
      <c r="G30" s="185"/>
      <c r="H30" s="156"/>
    </row>
    <row r="31" spans="1:8" ht="25.5">
      <c r="A31" s="50" t="s">
        <v>77</v>
      </c>
      <c r="B31" s="45" t="s">
        <v>38</v>
      </c>
      <c r="C31" s="50"/>
      <c r="D31" s="85">
        <f>D32+D33+D34</f>
        <v>2475.2</v>
      </c>
      <c r="E31" s="85">
        <f>E32+E33+E34</f>
        <v>1440</v>
      </c>
      <c r="F31" s="85">
        <f>F32+F33+F34</f>
        <v>1192.3</v>
      </c>
      <c r="G31" s="86">
        <f>F31/D31</f>
        <v>0.4816984486102133</v>
      </c>
      <c r="H31" s="99">
        <f>F31/E31</f>
        <v>0.8279861111111111</v>
      </c>
    </row>
    <row r="32" spans="1:8" ht="69.75" customHeight="1">
      <c r="A32" s="148" t="s">
        <v>80</v>
      </c>
      <c r="B32" s="141" t="s">
        <v>178</v>
      </c>
      <c r="C32" s="148" t="s">
        <v>80</v>
      </c>
      <c r="D32" s="32">
        <v>2460</v>
      </c>
      <c r="E32" s="32">
        <v>1429.8</v>
      </c>
      <c r="F32" s="32">
        <v>1192.3</v>
      </c>
      <c r="G32" s="86">
        <f aca="true" t="shared" si="2" ref="G32:G60">F32/D32</f>
        <v>0.4846747967479675</v>
      </c>
      <c r="H32" s="99">
        <f aca="true" t="shared" si="3" ref="H32:H60">F32/E32</f>
        <v>0.8338928521471535</v>
      </c>
    </row>
    <row r="33" spans="1:8" ht="12.75">
      <c r="A33" s="148" t="s">
        <v>82</v>
      </c>
      <c r="B33" s="141" t="s">
        <v>43</v>
      </c>
      <c r="C33" s="148" t="s">
        <v>82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12.75">
      <c r="A34" s="148" t="s">
        <v>141</v>
      </c>
      <c r="B34" s="141" t="s">
        <v>138</v>
      </c>
      <c r="C34" s="148"/>
      <c r="D34" s="32">
        <f>D35</f>
        <v>5.2</v>
      </c>
      <c r="E34" s="32">
        <f>E35</f>
        <v>5.2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36.75" customHeight="1">
      <c r="A35" s="87"/>
      <c r="B35" s="60" t="s">
        <v>126</v>
      </c>
      <c r="C35" s="87" t="s">
        <v>242</v>
      </c>
      <c r="D35" s="88">
        <v>5.2</v>
      </c>
      <c r="E35" s="88">
        <v>5.2</v>
      </c>
      <c r="F35" s="88"/>
      <c r="G35" s="86">
        <f t="shared" si="2"/>
        <v>0</v>
      </c>
      <c r="H35" s="99">
        <f t="shared" si="3"/>
        <v>0</v>
      </c>
    </row>
    <row r="36" spans="1:8" ht="12.75">
      <c r="A36" s="50" t="s">
        <v>120</v>
      </c>
      <c r="B36" s="45" t="s">
        <v>112</v>
      </c>
      <c r="C36" s="50"/>
      <c r="D36" s="85">
        <f>D37</f>
        <v>154</v>
      </c>
      <c r="E36" s="85">
        <f>E37</f>
        <v>77.5</v>
      </c>
      <c r="F36" s="85">
        <f>F37</f>
        <v>45.5</v>
      </c>
      <c r="G36" s="86">
        <f t="shared" si="2"/>
        <v>0.29545454545454547</v>
      </c>
      <c r="H36" s="99">
        <f t="shared" si="3"/>
        <v>0.5870967741935483</v>
      </c>
    </row>
    <row r="37" spans="1:8" ht="38.25">
      <c r="A37" s="148" t="s">
        <v>121</v>
      </c>
      <c r="B37" s="141" t="s">
        <v>185</v>
      </c>
      <c r="C37" s="148" t="s">
        <v>301</v>
      </c>
      <c r="D37" s="32">
        <f>154.5-0.5</f>
        <v>154</v>
      </c>
      <c r="E37" s="32">
        <v>77.5</v>
      </c>
      <c r="F37" s="32">
        <v>45.5</v>
      </c>
      <c r="G37" s="86">
        <f t="shared" si="2"/>
        <v>0.29545454545454547</v>
      </c>
      <c r="H37" s="99">
        <f t="shared" si="3"/>
        <v>0.5870967741935483</v>
      </c>
    </row>
    <row r="38" spans="1:8" ht="25.5">
      <c r="A38" s="50" t="s">
        <v>83</v>
      </c>
      <c r="B38" s="45" t="s">
        <v>46</v>
      </c>
      <c r="C38" s="50"/>
      <c r="D38" s="85">
        <f aca="true" t="shared" si="4" ref="D38:F39">D39</f>
        <v>30</v>
      </c>
      <c r="E38" s="85">
        <f t="shared" si="4"/>
        <v>15</v>
      </c>
      <c r="F38" s="85">
        <f t="shared" si="4"/>
        <v>0</v>
      </c>
      <c r="G38" s="86">
        <f t="shared" si="2"/>
        <v>0</v>
      </c>
      <c r="H38" s="99">
        <f t="shared" si="3"/>
        <v>0</v>
      </c>
    </row>
    <row r="39" spans="1:8" ht="12.75">
      <c r="A39" s="148" t="s">
        <v>122</v>
      </c>
      <c r="B39" s="141" t="s">
        <v>114</v>
      </c>
      <c r="C39" s="148"/>
      <c r="D39" s="32">
        <f t="shared" si="4"/>
        <v>30</v>
      </c>
      <c r="E39" s="32">
        <f t="shared" si="4"/>
        <v>15</v>
      </c>
      <c r="F39" s="32">
        <f t="shared" si="4"/>
        <v>0</v>
      </c>
      <c r="G39" s="86">
        <f t="shared" si="2"/>
        <v>0</v>
      </c>
      <c r="H39" s="99">
        <f t="shared" si="3"/>
        <v>0</v>
      </c>
    </row>
    <row r="40" spans="1:8" ht="54.75" customHeight="1">
      <c r="A40" s="148"/>
      <c r="B40" s="141" t="s">
        <v>305</v>
      </c>
      <c r="C40" s="148" t="s">
        <v>306</v>
      </c>
      <c r="D40" s="32">
        <v>30</v>
      </c>
      <c r="E40" s="32">
        <v>15</v>
      </c>
      <c r="F40" s="32">
        <v>0</v>
      </c>
      <c r="G40" s="86">
        <f t="shared" si="2"/>
        <v>0</v>
      </c>
      <c r="H40" s="99">
        <f t="shared" si="3"/>
        <v>0</v>
      </c>
    </row>
    <row r="41" spans="1:8" ht="16.5" customHeight="1" hidden="1">
      <c r="A41" s="50" t="s">
        <v>84</v>
      </c>
      <c r="B41" s="45" t="s">
        <v>48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ht="27.75" customHeight="1" hidden="1">
      <c r="A42" s="145" t="s">
        <v>85</v>
      </c>
      <c r="B42" s="70" t="s">
        <v>136</v>
      </c>
      <c r="C42" s="148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ht="27" customHeight="1" hidden="1">
      <c r="A43" s="87"/>
      <c r="B43" s="63" t="s">
        <v>136</v>
      </c>
      <c r="C43" s="87" t="s">
        <v>315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25.5">
      <c r="A44" s="50" t="s">
        <v>86</v>
      </c>
      <c r="B44" s="45" t="s">
        <v>49</v>
      </c>
      <c r="C44" s="50"/>
      <c r="D44" s="85">
        <f>D45</f>
        <v>343</v>
      </c>
      <c r="E44" s="85">
        <f>E45</f>
        <v>205</v>
      </c>
      <c r="F44" s="85">
        <f>F45</f>
        <v>126.5</v>
      </c>
      <c r="G44" s="86">
        <f t="shared" si="2"/>
        <v>0.3688046647230321</v>
      </c>
      <c r="H44" s="99">
        <f t="shared" si="3"/>
        <v>0.6170731707317073</v>
      </c>
    </row>
    <row r="45" spans="1:8" ht="12.75">
      <c r="A45" s="148" t="s">
        <v>52</v>
      </c>
      <c r="B45" s="141" t="s">
        <v>53</v>
      </c>
      <c r="C45" s="148"/>
      <c r="D45" s="32">
        <f>D46+D47+D48</f>
        <v>343</v>
      </c>
      <c r="E45" s="32">
        <f>E46+E47+E48</f>
        <v>205</v>
      </c>
      <c r="F45" s="32">
        <f>F46+F47+F48</f>
        <v>126.5</v>
      </c>
      <c r="G45" s="86">
        <f t="shared" si="2"/>
        <v>0.3688046647230321</v>
      </c>
      <c r="H45" s="99">
        <f t="shared" si="3"/>
        <v>0.6170731707317073</v>
      </c>
    </row>
    <row r="46" spans="1:8" s="16" customFormat="1" ht="12.75">
      <c r="A46" s="87"/>
      <c r="B46" s="60" t="s">
        <v>107</v>
      </c>
      <c r="C46" s="87" t="s">
        <v>290</v>
      </c>
      <c r="D46" s="88">
        <v>200</v>
      </c>
      <c r="E46" s="88">
        <v>115</v>
      </c>
      <c r="F46" s="88">
        <v>111.1</v>
      </c>
      <c r="G46" s="86">
        <f t="shared" si="2"/>
        <v>0.5555</v>
      </c>
      <c r="H46" s="99">
        <f t="shared" si="3"/>
        <v>0.966086956521739</v>
      </c>
    </row>
    <row r="47" spans="1:8" s="16" customFormat="1" ht="16.5" customHeight="1">
      <c r="A47" s="87"/>
      <c r="B47" s="60" t="s">
        <v>295</v>
      </c>
      <c r="C47" s="87" t="s">
        <v>291</v>
      </c>
      <c r="D47" s="88">
        <v>25</v>
      </c>
      <c r="E47" s="88">
        <v>25</v>
      </c>
      <c r="F47" s="88">
        <f>0</f>
        <v>0</v>
      </c>
      <c r="G47" s="86">
        <f t="shared" si="2"/>
        <v>0</v>
      </c>
      <c r="H47" s="99">
        <f t="shared" si="3"/>
        <v>0</v>
      </c>
    </row>
    <row r="48" spans="1:8" s="16" customFormat="1" ht="16.5" customHeight="1">
      <c r="A48" s="87"/>
      <c r="B48" s="60" t="s">
        <v>201</v>
      </c>
      <c r="C48" s="87" t="s">
        <v>296</v>
      </c>
      <c r="D48" s="88">
        <v>118</v>
      </c>
      <c r="E48" s="88">
        <v>65</v>
      </c>
      <c r="F48" s="88">
        <v>15.4</v>
      </c>
      <c r="G48" s="86">
        <f t="shared" si="2"/>
        <v>0.13050847457627118</v>
      </c>
      <c r="H48" s="99">
        <f t="shared" si="3"/>
        <v>0.23692307692307693</v>
      </c>
    </row>
    <row r="49" spans="1:8" ht="14.25">
      <c r="A49" s="41" t="s">
        <v>139</v>
      </c>
      <c r="B49" s="45" t="s">
        <v>137</v>
      </c>
      <c r="C49" s="50"/>
      <c r="D49" s="32">
        <f>D51</f>
        <v>1</v>
      </c>
      <c r="E49" s="32">
        <f>E51</f>
        <v>1</v>
      </c>
      <c r="F49" s="32">
        <f>F51</f>
        <v>0.3</v>
      </c>
      <c r="G49" s="86">
        <f t="shared" si="2"/>
        <v>0.3</v>
      </c>
      <c r="H49" s="99">
        <f t="shared" si="3"/>
        <v>0.3</v>
      </c>
    </row>
    <row r="50" spans="1:8" ht="36" customHeight="1">
      <c r="A50" s="147" t="s">
        <v>133</v>
      </c>
      <c r="B50" s="141" t="s">
        <v>140</v>
      </c>
      <c r="C50" s="148"/>
      <c r="D50" s="32">
        <f>D51</f>
        <v>1</v>
      </c>
      <c r="E50" s="32">
        <f>E51</f>
        <v>1</v>
      </c>
      <c r="F50" s="32">
        <f>F51</f>
        <v>0.3</v>
      </c>
      <c r="G50" s="86">
        <f t="shared" si="2"/>
        <v>0.3</v>
      </c>
      <c r="H50" s="99">
        <f t="shared" si="3"/>
        <v>0.3</v>
      </c>
    </row>
    <row r="51" spans="1:8" s="16" customFormat="1" ht="26.25" customHeight="1">
      <c r="A51" s="87"/>
      <c r="B51" s="60" t="s">
        <v>304</v>
      </c>
      <c r="C51" s="87" t="s">
        <v>297</v>
      </c>
      <c r="D51" s="88">
        <v>1</v>
      </c>
      <c r="E51" s="88">
        <v>1</v>
      </c>
      <c r="F51" s="88">
        <v>0.3</v>
      </c>
      <c r="G51" s="86">
        <f t="shared" si="2"/>
        <v>0.3</v>
      </c>
      <c r="H51" s="99">
        <f t="shared" si="3"/>
        <v>0.3</v>
      </c>
    </row>
    <row r="52" spans="1:8" ht="12.75">
      <c r="A52" s="50" t="s">
        <v>54</v>
      </c>
      <c r="B52" s="45" t="s">
        <v>55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3</v>
      </c>
      <c r="G52" s="86">
        <f t="shared" si="2"/>
        <v>1</v>
      </c>
      <c r="H52" s="99">
        <f t="shared" si="3"/>
        <v>1</v>
      </c>
    </row>
    <row r="53" spans="1:8" ht="12.75">
      <c r="A53" s="148" t="s">
        <v>59</v>
      </c>
      <c r="B53" s="141" t="s">
        <v>129</v>
      </c>
      <c r="C53" s="148"/>
      <c r="D53" s="32">
        <f t="shared" si="6"/>
        <v>3</v>
      </c>
      <c r="E53" s="32">
        <f t="shared" si="6"/>
        <v>3</v>
      </c>
      <c r="F53" s="32">
        <f t="shared" si="6"/>
        <v>3</v>
      </c>
      <c r="G53" s="86">
        <f t="shared" si="2"/>
        <v>1</v>
      </c>
      <c r="H53" s="99">
        <f t="shared" si="3"/>
        <v>1</v>
      </c>
    </row>
    <row r="54" spans="1:8" s="16" customFormat="1" ht="39" customHeight="1">
      <c r="A54" s="87"/>
      <c r="B54" s="60" t="s">
        <v>298</v>
      </c>
      <c r="C54" s="87" t="s">
        <v>299</v>
      </c>
      <c r="D54" s="88">
        <v>3</v>
      </c>
      <c r="E54" s="88">
        <v>3</v>
      </c>
      <c r="F54" s="88">
        <v>3</v>
      </c>
      <c r="G54" s="86">
        <f t="shared" si="2"/>
        <v>1</v>
      </c>
      <c r="H54" s="99">
        <f t="shared" si="3"/>
        <v>1</v>
      </c>
    </row>
    <row r="55" spans="1:8" ht="18.75" customHeight="1">
      <c r="A55" s="50">
        <v>1000</v>
      </c>
      <c r="B55" s="45" t="s">
        <v>69</v>
      </c>
      <c r="C55" s="50"/>
      <c r="D55" s="32">
        <f>D56</f>
        <v>40</v>
      </c>
      <c r="E55" s="32">
        <f>E56</f>
        <v>20</v>
      </c>
      <c r="F55" s="32">
        <f>F56</f>
        <v>16.5</v>
      </c>
      <c r="G55" s="86">
        <f t="shared" si="2"/>
        <v>0.4125</v>
      </c>
      <c r="H55" s="99">
        <f t="shared" si="3"/>
        <v>0.825</v>
      </c>
    </row>
    <row r="56" spans="1:8" ht="12.75">
      <c r="A56" s="148">
        <v>1001</v>
      </c>
      <c r="B56" s="141" t="s">
        <v>205</v>
      </c>
      <c r="C56" s="148" t="s">
        <v>70</v>
      </c>
      <c r="D56" s="32">
        <v>40</v>
      </c>
      <c r="E56" s="32">
        <v>20</v>
      </c>
      <c r="F56" s="32">
        <v>16.5</v>
      </c>
      <c r="G56" s="86">
        <f t="shared" si="2"/>
        <v>0.4125</v>
      </c>
      <c r="H56" s="99">
        <f t="shared" si="3"/>
        <v>0.825</v>
      </c>
    </row>
    <row r="57" spans="1:8" ht="12.75">
      <c r="A57" s="50"/>
      <c r="B57" s="45" t="s">
        <v>108</v>
      </c>
      <c r="C57" s="50"/>
      <c r="D57" s="85">
        <f>D58</f>
        <v>3261.8</v>
      </c>
      <c r="E57" s="85">
        <f>E58</f>
        <v>2043.5</v>
      </c>
      <c r="F57" s="85">
        <f>F58</f>
        <v>1440</v>
      </c>
      <c r="G57" s="86">
        <f t="shared" si="2"/>
        <v>0.4414740327426574</v>
      </c>
      <c r="H57" s="99">
        <f t="shared" si="3"/>
        <v>0.7046733545387815</v>
      </c>
    </row>
    <row r="58" spans="1:8" s="16" customFormat="1" ht="25.5">
      <c r="A58" s="87"/>
      <c r="B58" s="60" t="s">
        <v>109</v>
      </c>
      <c r="C58" s="87" t="s">
        <v>224</v>
      </c>
      <c r="D58" s="88">
        <v>3261.8</v>
      </c>
      <c r="E58" s="88">
        <v>2043.5</v>
      </c>
      <c r="F58" s="88">
        <v>1440</v>
      </c>
      <c r="G58" s="86">
        <f t="shared" si="2"/>
        <v>0.4414740327426574</v>
      </c>
      <c r="H58" s="99">
        <f t="shared" si="3"/>
        <v>0.7046733545387815</v>
      </c>
    </row>
    <row r="59" spans="1:8" ht="15.75">
      <c r="A59" s="148"/>
      <c r="B59" s="71" t="s">
        <v>76</v>
      </c>
      <c r="C59" s="89"/>
      <c r="D59" s="90">
        <f>D31+D36+D38+D41+D44+D49+D52+D55+D57</f>
        <v>6308</v>
      </c>
      <c r="E59" s="90">
        <f>E31+E36+E38+E41+E44+E49+E52+E55+E57</f>
        <v>3805</v>
      </c>
      <c r="F59" s="90">
        <f>F31+F36+F38+F41+F44+F49+F52+F55+F57</f>
        <v>2824.1</v>
      </c>
      <c r="G59" s="86">
        <f t="shared" si="2"/>
        <v>0.44770133164235887</v>
      </c>
      <c r="H59" s="99">
        <f t="shared" si="3"/>
        <v>0.7422076215505913</v>
      </c>
    </row>
    <row r="60" spans="1:8" ht="25.5" customHeight="1">
      <c r="A60" s="149"/>
      <c r="B60" s="70" t="s">
        <v>91</v>
      </c>
      <c r="C60" s="145"/>
      <c r="D60" s="93">
        <f>D57</f>
        <v>3261.8</v>
      </c>
      <c r="E60" s="93">
        <f>E57</f>
        <v>2043.5</v>
      </c>
      <c r="F60" s="93">
        <f>F57</f>
        <v>1440</v>
      </c>
      <c r="G60" s="86">
        <f t="shared" si="2"/>
        <v>0.4414740327426574</v>
      </c>
      <c r="H60" s="99">
        <f t="shared" si="3"/>
        <v>0.7046733545387815</v>
      </c>
    </row>
    <row r="61" ht="12.75">
      <c r="A61" s="37"/>
    </row>
    <row r="62" ht="12.75">
      <c r="A62" s="37"/>
    </row>
    <row r="63" spans="1:8" ht="15">
      <c r="A63" s="37"/>
      <c r="B63" s="38" t="s">
        <v>101</v>
      </c>
      <c r="C63" s="39"/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92</v>
      </c>
      <c r="C65" s="39"/>
    </row>
    <row r="66" spans="1:3" ht="15">
      <c r="A66" s="37"/>
      <c r="B66" s="38" t="s">
        <v>93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94</v>
      </c>
      <c r="C68" s="39"/>
    </row>
    <row r="69" spans="1:3" ht="15">
      <c r="A69" s="37"/>
      <c r="B69" s="38" t="s">
        <v>95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96</v>
      </c>
      <c r="C71" s="39"/>
    </row>
    <row r="72" spans="1:3" ht="15">
      <c r="A72" s="37"/>
      <c r="B72" s="38" t="s">
        <v>97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98</v>
      </c>
      <c r="C74" s="39"/>
    </row>
    <row r="75" spans="1:3" ht="15">
      <c r="A75" s="37"/>
      <c r="B75" s="38" t="s">
        <v>99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100</v>
      </c>
      <c r="C78" s="39"/>
      <c r="H78" s="43">
        <f>H63+F26-F59</f>
        <v>2898.5000000000005</v>
      </c>
    </row>
    <row r="79" ht="12.75">
      <c r="A79" s="37"/>
    </row>
    <row r="80" ht="12.75">
      <c r="A80" s="37"/>
    </row>
    <row r="81" spans="1:3" ht="15">
      <c r="A81" s="37"/>
      <c r="B81" s="38" t="s">
        <v>102</v>
      </c>
      <c r="C81" s="39"/>
    </row>
    <row r="82" spans="1:3" ht="15">
      <c r="A82" s="37"/>
      <c r="B82" s="38" t="s">
        <v>103</v>
      </c>
      <c r="C82" s="39"/>
    </row>
    <row r="83" spans="1:3" ht="15">
      <c r="A83" s="37"/>
      <c r="B83" s="38" t="s">
        <v>104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386"/>
  <sheetViews>
    <sheetView zoomScalePageLayoutView="0" workbookViewId="0" topLeftCell="A2">
      <selection activeCell="C10" sqref="C10"/>
    </sheetView>
  </sheetViews>
  <sheetFormatPr defaultColWidth="9.140625" defaultRowHeight="12.75"/>
  <cols>
    <col min="1" max="1" width="6.421875" style="96" customWidth="1"/>
    <col min="2" max="2" width="28.00390625" style="96" customWidth="1"/>
    <col min="3" max="3" width="10.28125" style="95" customWidth="1"/>
    <col min="4" max="5" width="12.421875" style="96" customWidth="1"/>
    <col min="6" max="6" width="11.7109375" style="96" customWidth="1"/>
    <col min="7" max="7" width="10.00390625" style="96" customWidth="1"/>
    <col min="8" max="8" width="11.00390625" style="96" customWidth="1"/>
    <col min="9" max="9" width="14.421875" style="2" customWidth="1"/>
    <col min="10" max="10" width="18.28125" style="2" customWidth="1"/>
    <col min="11" max="16384" width="9.140625" style="2" customWidth="1"/>
  </cols>
  <sheetData>
    <row r="1" spans="1:8" s="4" customFormat="1" ht="66" customHeight="1">
      <c r="A1" s="189" t="s">
        <v>361</v>
      </c>
      <c r="B1" s="189"/>
      <c r="C1" s="189"/>
      <c r="D1" s="189"/>
      <c r="E1" s="189"/>
      <c r="F1" s="189"/>
      <c r="G1" s="189"/>
      <c r="H1" s="189"/>
    </row>
    <row r="2" spans="1:8" s="1" customFormat="1" ht="12.75" customHeight="1">
      <c r="A2" s="40"/>
      <c r="B2" s="159" t="s">
        <v>10</v>
      </c>
      <c r="C2" s="41"/>
      <c r="D2" s="152" t="s">
        <v>11</v>
      </c>
      <c r="E2" s="155" t="s">
        <v>356</v>
      </c>
      <c r="F2" s="152" t="s">
        <v>12</v>
      </c>
      <c r="G2" s="181" t="s">
        <v>159</v>
      </c>
      <c r="H2" s="155" t="s">
        <v>357</v>
      </c>
    </row>
    <row r="3" spans="1:8" s="1" customFormat="1" ht="19.5" customHeight="1">
      <c r="A3" s="144"/>
      <c r="B3" s="159"/>
      <c r="C3" s="41"/>
      <c r="D3" s="152"/>
      <c r="E3" s="156"/>
      <c r="F3" s="152"/>
      <c r="G3" s="182"/>
      <c r="H3" s="156"/>
    </row>
    <row r="4" spans="1:8" s="1" customFormat="1" ht="30">
      <c r="A4" s="144"/>
      <c r="B4" s="142" t="s">
        <v>90</v>
      </c>
      <c r="C4" s="147"/>
      <c r="D4" s="42">
        <f>D5+D6+D7+D8+D9+D10+D11+D12+D13+D14+D15+D16+D17+D18+D19+D20</f>
        <v>3440.6</v>
      </c>
      <c r="E4" s="42">
        <f>E5+E6+E7+E8+E9+E10+E11+E12+E13+E14+E15+E16+E17+E18+E19+E20</f>
        <v>1227</v>
      </c>
      <c r="F4" s="42">
        <f>F5+F6+F7+F8+F9+F10+F11+F12+F13+F14+F15+F16+F17+F18+F19+F20</f>
        <v>1831.7999999999995</v>
      </c>
      <c r="G4" s="35">
        <f>F4/D4</f>
        <v>0.532407138289833</v>
      </c>
      <c r="H4" s="35">
        <f>F4/E4</f>
        <v>1.4929095354523223</v>
      </c>
    </row>
    <row r="5" spans="1:8" s="1" customFormat="1" ht="15">
      <c r="A5" s="144"/>
      <c r="B5" s="141" t="s">
        <v>14</v>
      </c>
      <c r="C5" s="148"/>
      <c r="D5" s="33">
        <v>670</v>
      </c>
      <c r="E5" s="33">
        <v>300</v>
      </c>
      <c r="F5" s="33">
        <v>267.3</v>
      </c>
      <c r="G5" s="35">
        <f aca="true" t="shared" si="0" ref="G5:G28">F5/D5</f>
        <v>0.398955223880597</v>
      </c>
      <c r="H5" s="35">
        <f aca="true" t="shared" si="1" ref="H5:H28">F5/E5</f>
        <v>0.891</v>
      </c>
    </row>
    <row r="6" spans="1:8" s="1" customFormat="1" ht="15">
      <c r="A6" s="144"/>
      <c r="B6" s="141" t="s">
        <v>333</v>
      </c>
      <c r="C6" s="148"/>
      <c r="D6" s="33">
        <v>980.6</v>
      </c>
      <c r="E6" s="33">
        <v>490</v>
      </c>
      <c r="F6" s="33">
        <v>569.3</v>
      </c>
      <c r="G6" s="35">
        <f t="shared" si="0"/>
        <v>0.5805629206608198</v>
      </c>
      <c r="H6" s="35">
        <f t="shared" si="1"/>
        <v>1.1618367346938774</v>
      </c>
    </row>
    <row r="7" spans="1:8" s="1" customFormat="1" ht="15">
      <c r="A7" s="144"/>
      <c r="B7" s="141" t="s">
        <v>16</v>
      </c>
      <c r="C7" s="148"/>
      <c r="D7" s="33">
        <v>350</v>
      </c>
      <c r="E7" s="33">
        <v>192</v>
      </c>
      <c r="F7" s="33">
        <v>343.8</v>
      </c>
      <c r="G7" s="35">
        <f t="shared" si="0"/>
        <v>0.9822857142857143</v>
      </c>
      <c r="H7" s="35">
        <f t="shared" si="1"/>
        <v>1.7906250000000001</v>
      </c>
    </row>
    <row r="8" spans="1:8" s="1" customFormat="1" ht="15">
      <c r="A8" s="144"/>
      <c r="B8" s="141" t="s">
        <v>17</v>
      </c>
      <c r="C8" s="148"/>
      <c r="D8" s="33">
        <v>150</v>
      </c>
      <c r="E8" s="33">
        <v>20</v>
      </c>
      <c r="F8" s="33">
        <v>19.1</v>
      </c>
      <c r="G8" s="35">
        <f t="shared" si="0"/>
        <v>0.12733333333333335</v>
      </c>
      <c r="H8" s="35">
        <f t="shared" si="1"/>
        <v>0.9550000000000001</v>
      </c>
    </row>
    <row r="9" spans="1:8" s="1" customFormat="1" ht="15">
      <c r="A9" s="144"/>
      <c r="B9" s="141" t="s">
        <v>18</v>
      </c>
      <c r="C9" s="148"/>
      <c r="D9" s="33">
        <v>1200</v>
      </c>
      <c r="E9" s="33">
        <v>180</v>
      </c>
      <c r="F9" s="33">
        <v>483.4</v>
      </c>
      <c r="G9" s="35">
        <f t="shared" si="0"/>
        <v>0.4028333333333333</v>
      </c>
      <c r="H9" s="35">
        <f t="shared" si="1"/>
        <v>2.6855555555555553</v>
      </c>
    </row>
    <row r="10" spans="1:8" s="1" customFormat="1" ht="15">
      <c r="A10" s="144"/>
      <c r="B10" s="141" t="s">
        <v>115</v>
      </c>
      <c r="C10" s="148"/>
      <c r="D10" s="33">
        <v>10</v>
      </c>
      <c r="E10" s="33">
        <v>5</v>
      </c>
      <c r="F10" s="33">
        <v>24.5</v>
      </c>
      <c r="G10" s="35">
        <f t="shared" si="0"/>
        <v>2.45</v>
      </c>
      <c r="H10" s="35">
        <f t="shared" si="1"/>
        <v>4.9</v>
      </c>
    </row>
    <row r="11" spans="1:8" s="1" customFormat="1" ht="25.5">
      <c r="A11" s="144"/>
      <c r="B11" s="141" t="s">
        <v>19</v>
      </c>
      <c r="C11" s="148"/>
      <c r="D11" s="33">
        <v>0</v>
      </c>
      <c r="E11" s="33">
        <v>0</v>
      </c>
      <c r="F11" s="33">
        <v>0</v>
      </c>
      <c r="G11" s="35">
        <v>0</v>
      </c>
      <c r="H11" s="35">
        <v>0</v>
      </c>
    </row>
    <row r="12" spans="1:8" s="1" customFormat="1" ht="15">
      <c r="A12" s="144"/>
      <c r="B12" s="141" t="s">
        <v>20</v>
      </c>
      <c r="C12" s="148"/>
      <c r="D12" s="33">
        <v>80</v>
      </c>
      <c r="E12" s="33">
        <v>40</v>
      </c>
      <c r="F12" s="33">
        <v>84.1</v>
      </c>
      <c r="G12" s="35">
        <f t="shared" si="0"/>
        <v>1.05125</v>
      </c>
      <c r="H12" s="35">
        <f t="shared" si="1"/>
        <v>2.1025</v>
      </c>
    </row>
    <row r="13" spans="1:8" s="1" customFormat="1" ht="15">
      <c r="A13" s="144"/>
      <c r="B13" s="141" t="s">
        <v>21</v>
      </c>
      <c r="C13" s="148"/>
      <c r="D13" s="33">
        <v>0</v>
      </c>
      <c r="E13" s="33">
        <v>0</v>
      </c>
      <c r="F13" s="33">
        <v>0</v>
      </c>
      <c r="G13" s="35">
        <v>0</v>
      </c>
      <c r="H13" s="35">
        <v>0</v>
      </c>
    </row>
    <row r="14" spans="1:8" s="1" customFormat="1" ht="15">
      <c r="A14" s="144"/>
      <c r="B14" s="141" t="s">
        <v>23</v>
      </c>
      <c r="C14" s="148"/>
      <c r="D14" s="33">
        <v>0</v>
      </c>
      <c r="E14" s="33">
        <v>0</v>
      </c>
      <c r="F14" s="33">
        <v>0</v>
      </c>
      <c r="G14" s="35">
        <v>0</v>
      </c>
      <c r="H14" s="35">
        <v>0</v>
      </c>
    </row>
    <row r="15" spans="1:8" s="1" customFormat="1" ht="15">
      <c r="A15" s="144"/>
      <c r="B15" s="141" t="s">
        <v>24</v>
      </c>
      <c r="C15" s="148"/>
      <c r="D15" s="33">
        <v>0</v>
      </c>
      <c r="E15" s="33">
        <v>0</v>
      </c>
      <c r="F15" s="33">
        <v>0</v>
      </c>
      <c r="G15" s="35">
        <v>0</v>
      </c>
      <c r="H15" s="35">
        <v>0</v>
      </c>
    </row>
    <row r="16" spans="1:8" s="1" customFormat="1" ht="42" customHeight="1">
      <c r="A16" s="144"/>
      <c r="B16" s="141" t="s">
        <v>123</v>
      </c>
      <c r="C16" s="148"/>
      <c r="D16" s="33">
        <v>0</v>
      </c>
      <c r="E16" s="33">
        <v>0</v>
      </c>
      <c r="F16" s="33"/>
      <c r="G16" s="35">
        <v>0</v>
      </c>
      <c r="H16" s="35">
        <v>0</v>
      </c>
    </row>
    <row r="17" spans="1:8" s="1" customFormat="1" ht="34.5" customHeight="1">
      <c r="A17" s="144"/>
      <c r="B17" s="141" t="s">
        <v>127</v>
      </c>
      <c r="C17" s="148"/>
      <c r="D17" s="33">
        <v>0</v>
      </c>
      <c r="E17" s="33">
        <v>0</v>
      </c>
      <c r="F17" s="33">
        <v>40</v>
      </c>
      <c r="G17" s="35">
        <v>0</v>
      </c>
      <c r="H17" s="35">
        <v>0</v>
      </c>
    </row>
    <row r="18" spans="1:8" s="1" customFormat="1" ht="25.5">
      <c r="A18" s="144"/>
      <c r="B18" s="141" t="s">
        <v>27</v>
      </c>
      <c r="C18" s="148"/>
      <c r="D18" s="33">
        <v>0</v>
      </c>
      <c r="E18" s="33">
        <v>0</v>
      </c>
      <c r="F18" s="33">
        <v>0.3</v>
      </c>
      <c r="G18" s="35">
        <v>0</v>
      </c>
      <c r="H18" s="35">
        <v>0</v>
      </c>
    </row>
    <row r="19" spans="1:8" s="1" customFormat="1" ht="15">
      <c r="A19" s="144"/>
      <c r="B19" s="141" t="s">
        <v>130</v>
      </c>
      <c r="C19" s="148"/>
      <c r="D19" s="33">
        <v>0</v>
      </c>
      <c r="E19" s="33">
        <v>0</v>
      </c>
      <c r="F19" s="33">
        <v>0</v>
      </c>
      <c r="G19" s="35">
        <v>0</v>
      </c>
      <c r="H19" s="35">
        <v>0</v>
      </c>
    </row>
    <row r="20" spans="1:8" s="1" customFormat="1" ht="15">
      <c r="A20" s="144"/>
      <c r="B20" s="141" t="s">
        <v>30</v>
      </c>
      <c r="C20" s="148"/>
      <c r="D20" s="33">
        <v>0</v>
      </c>
      <c r="E20" s="33">
        <v>0</v>
      </c>
      <c r="F20" s="33">
        <v>0</v>
      </c>
      <c r="G20" s="35">
        <v>0</v>
      </c>
      <c r="H20" s="35">
        <v>0</v>
      </c>
    </row>
    <row r="21" spans="1:8" s="1" customFormat="1" ht="30.75" customHeight="1">
      <c r="A21" s="144"/>
      <c r="B21" s="45" t="s">
        <v>89</v>
      </c>
      <c r="C21" s="50"/>
      <c r="D21" s="33">
        <f>D22+D23+D24+D25+D26</f>
        <v>1059.7</v>
      </c>
      <c r="E21" s="33">
        <f>E22+E23+E24+E25+E26</f>
        <v>529.9</v>
      </c>
      <c r="F21" s="33">
        <f>F22+F23+F24+F25+F26</f>
        <v>108.4</v>
      </c>
      <c r="G21" s="35">
        <f t="shared" si="0"/>
        <v>0.10229310182127017</v>
      </c>
      <c r="H21" s="35">
        <f t="shared" si="1"/>
        <v>0.204566899414984</v>
      </c>
    </row>
    <row r="22" spans="1:8" s="1" customFormat="1" ht="15">
      <c r="A22" s="144"/>
      <c r="B22" s="141" t="s">
        <v>32</v>
      </c>
      <c r="C22" s="148"/>
      <c r="D22" s="33">
        <v>905.7</v>
      </c>
      <c r="E22" s="33">
        <v>452.9</v>
      </c>
      <c r="F22" s="33">
        <v>44.5</v>
      </c>
      <c r="G22" s="35">
        <f t="shared" si="0"/>
        <v>0.04913326708623164</v>
      </c>
      <c r="H22" s="35">
        <f t="shared" si="1"/>
        <v>0.09825568558180614</v>
      </c>
    </row>
    <row r="23" spans="1:8" s="1" customFormat="1" ht="15">
      <c r="A23" s="144"/>
      <c r="B23" s="141" t="s">
        <v>110</v>
      </c>
      <c r="C23" s="148"/>
      <c r="D23" s="33">
        <f>154.5-0.5</f>
        <v>154</v>
      </c>
      <c r="E23" s="33">
        <v>77</v>
      </c>
      <c r="F23" s="33">
        <v>63.9</v>
      </c>
      <c r="G23" s="35">
        <f t="shared" si="0"/>
        <v>0.41493506493506493</v>
      </c>
      <c r="H23" s="35">
        <f t="shared" si="1"/>
        <v>0.8298701298701299</v>
      </c>
    </row>
    <row r="24" spans="1:8" s="1" customFormat="1" ht="25.5">
      <c r="A24" s="144"/>
      <c r="B24" s="141" t="s">
        <v>75</v>
      </c>
      <c r="C24" s="148"/>
      <c r="D24" s="33">
        <v>0</v>
      </c>
      <c r="E24" s="33">
        <v>0</v>
      </c>
      <c r="F24" s="33">
        <v>0</v>
      </c>
      <c r="G24" s="35">
        <v>0</v>
      </c>
      <c r="H24" s="35">
        <v>0</v>
      </c>
    </row>
    <row r="25" spans="1:8" s="1" customFormat="1" ht="30.75" customHeight="1" thickBot="1">
      <c r="A25" s="144"/>
      <c r="B25" s="82" t="s">
        <v>168</v>
      </c>
      <c r="C25" s="83"/>
      <c r="D25" s="33">
        <v>0</v>
      </c>
      <c r="E25" s="33">
        <v>0</v>
      </c>
      <c r="F25" s="33">
        <v>0</v>
      </c>
      <c r="G25" s="35">
        <v>0</v>
      </c>
      <c r="H25" s="35">
        <v>0</v>
      </c>
    </row>
    <row r="26" spans="1:8" s="1" customFormat="1" ht="42.75" customHeight="1">
      <c r="A26" s="144"/>
      <c r="B26" s="141" t="s">
        <v>35</v>
      </c>
      <c r="C26" s="148"/>
      <c r="D26" s="33">
        <v>0</v>
      </c>
      <c r="E26" s="33">
        <v>0</v>
      </c>
      <c r="F26" s="33">
        <v>0</v>
      </c>
      <c r="G26" s="35">
        <v>0</v>
      </c>
      <c r="H26" s="35">
        <v>0</v>
      </c>
    </row>
    <row r="27" spans="1:8" s="1" customFormat="1" ht="21" customHeight="1">
      <c r="A27" s="144"/>
      <c r="B27" s="47" t="s">
        <v>36</v>
      </c>
      <c r="C27" s="84"/>
      <c r="D27" s="42">
        <f>D4+D21</f>
        <v>4500.3</v>
      </c>
      <c r="E27" s="42">
        <f>E4+E21</f>
        <v>1756.9</v>
      </c>
      <c r="F27" s="42">
        <f>F4+F21</f>
        <v>1940.1999999999996</v>
      </c>
      <c r="G27" s="35">
        <f t="shared" si="0"/>
        <v>0.4311268137679709</v>
      </c>
      <c r="H27" s="35">
        <f t="shared" si="1"/>
        <v>1.104331492970573</v>
      </c>
    </row>
    <row r="28" spans="1:8" s="1" customFormat="1" ht="21" customHeight="1">
      <c r="A28" s="144"/>
      <c r="B28" s="141" t="s">
        <v>116</v>
      </c>
      <c r="C28" s="148"/>
      <c r="D28" s="33">
        <f>D4</f>
        <v>3440.6</v>
      </c>
      <c r="E28" s="33">
        <f>E4</f>
        <v>1227</v>
      </c>
      <c r="F28" s="33">
        <f>F4</f>
        <v>1831.7999999999995</v>
      </c>
      <c r="G28" s="35">
        <f t="shared" si="0"/>
        <v>0.532407138289833</v>
      </c>
      <c r="H28" s="35">
        <f t="shared" si="1"/>
        <v>1.4929095354523223</v>
      </c>
    </row>
    <row r="29" spans="1:8" s="1" customFormat="1" ht="12.75">
      <c r="A29" s="165"/>
      <c r="B29" s="183"/>
      <c r="C29" s="183"/>
      <c r="D29" s="183"/>
      <c r="E29" s="183"/>
      <c r="F29" s="183"/>
      <c r="G29" s="183"/>
      <c r="H29" s="184"/>
    </row>
    <row r="30" spans="1:8" s="1" customFormat="1" ht="15" customHeight="1">
      <c r="A30" s="186" t="s">
        <v>174</v>
      </c>
      <c r="B30" s="159" t="s">
        <v>37</v>
      </c>
      <c r="C30" s="150" t="s">
        <v>219</v>
      </c>
      <c r="D30" s="152" t="s">
        <v>11</v>
      </c>
      <c r="E30" s="155" t="s">
        <v>356</v>
      </c>
      <c r="F30" s="155" t="s">
        <v>12</v>
      </c>
      <c r="G30" s="181" t="s">
        <v>159</v>
      </c>
      <c r="H30" s="155" t="s">
        <v>357</v>
      </c>
    </row>
    <row r="31" spans="1:8" s="1" customFormat="1" ht="15" customHeight="1">
      <c r="A31" s="186"/>
      <c r="B31" s="159"/>
      <c r="C31" s="151"/>
      <c r="D31" s="152"/>
      <c r="E31" s="156"/>
      <c r="F31" s="156"/>
      <c r="G31" s="182"/>
      <c r="H31" s="156"/>
    </row>
    <row r="32" spans="1:8" s="1" customFormat="1" ht="25.5">
      <c r="A32" s="50" t="s">
        <v>77</v>
      </c>
      <c r="B32" s="45" t="s">
        <v>38</v>
      </c>
      <c r="C32" s="50"/>
      <c r="D32" s="85">
        <f>D33+D34+D35</f>
        <v>2004.9</v>
      </c>
      <c r="E32" s="85">
        <f>E33+E34+E35</f>
        <v>1047.2</v>
      </c>
      <c r="F32" s="85">
        <f>F33+F34+F35</f>
        <v>707.2</v>
      </c>
      <c r="G32" s="86">
        <f>F32/D32</f>
        <v>0.3527357972966233</v>
      </c>
      <c r="H32" s="86">
        <f>F32/E32</f>
        <v>0.6753246753246753</v>
      </c>
    </row>
    <row r="33" spans="1:8" s="1" customFormat="1" ht="80.25" customHeight="1">
      <c r="A33" s="148" t="s">
        <v>80</v>
      </c>
      <c r="B33" s="141" t="s">
        <v>178</v>
      </c>
      <c r="C33" s="148" t="s">
        <v>80</v>
      </c>
      <c r="D33" s="32">
        <v>1985.5</v>
      </c>
      <c r="E33" s="32">
        <v>1032.8</v>
      </c>
      <c r="F33" s="32">
        <v>702.2</v>
      </c>
      <c r="G33" s="86">
        <f aca="true" t="shared" si="2" ref="G33:G62">F33/D33</f>
        <v>0.3536640644673886</v>
      </c>
      <c r="H33" s="86">
        <f aca="true" t="shared" si="3" ref="H33:H62">F33/E33</f>
        <v>0.6798993028659954</v>
      </c>
    </row>
    <row r="34" spans="1:8" s="1" customFormat="1" ht="18.75" customHeight="1">
      <c r="A34" s="148" t="s">
        <v>82</v>
      </c>
      <c r="B34" s="141" t="s">
        <v>43</v>
      </c>
      <c r="C34" s="148" t="s">
        <v>82</v>
      </c>
      <c r="D34" s="32">
        <v>10</v>
      </c>
      <c r="E34" s="32">
        <v>5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" customFormat="1" ht="25.5">
      <c r="A35" s="148" t="s">
        <v>141</v>
      </c>
      <c r="B35" s="141" t="s">
        <v>134</v>
      </c>
      <c r="C35" s="148"/>
      <c r="D35" s="32">
        <f>D36+D37</f>
        <v>9.4</v>
      </c>
      <c r="E35" s="32">
        <f>E36+E37</f>
        <v>9.4</v>
      </c>
      <c r="F35" s="32">
        <f>F36+F37</f>
        <v>5</v>
      </c>
      <c r="G35" s="86">
        <f t="shared" si="2"/>
        <v>0.5319148936170213</v>
      </c>
      <c r="H35" s="86">
        <f t="shared" si="3"/>
        <v>0.5319148936170213</v>
      </c>
    </row>
    <row r="36" spans="1:8" s="16" customFormat="1" ht="30.75" customHeight="1">
      <c r="A36" s="87"/>
      <c r="B36" s="60" t="s">
        <v>241</v>
      </c>
      <c r="C36" s="87" t="s">
        <v>242</v>
      </c>
      <c r="D36" s="88">
        <v>4.4</v>
      </c>
      <c r="E36" s="88">
        <v>4.4</v>
      </c>
      <c r="F36" s="88">
        <v>0</v>
      </c>
      <c r="G36" s="86">
        <f t="shared" si="2"/>
        <v>0</v>
      </c>
      <c r="H36" s="86">
        <f t="shared" si="3"/>
        <v>0</v>
      </c>
    </row>
    <row r="37" spans="1:8" s="16" customFormat="1" ht="30.75" customHeight="1">
      <c r="A37" s="87"/>
      <c r="B37" s="60" t="s">
        <v>308</v>
      </c>
      <c r="C37" s="87" t="s">
        <v>307</v>
      </c>
      <c r="D37" s="88">
        <v>5</v>
      </c>
      <c r="E37" s="88">
        <v>5</v>
      </c>
      <c r="F37" s="88">
        <v>5</v>
      </c>
      <c r="G37" s="86">
        <f t="shared" si="2"/>
        <v>1</v>
      </c>
      <c r="H37" s="86">
        <f t="shared" si="3"/>
        <v>1</v>
      </c>
    </row>
    <row r="38" spans="1:8" s="1" customFormat="1" ht="18" customHeight="1">
      <c r="A38" s="50" t="s">
        <v>120</v>
      </c>
      <c r="B38" s="45" t="s">
        <v>112</v>
      </c>
      <c r="C38" s="50"/>
      <c r="D38" s="85">
        <f>D39</f>
        <v>154</v>
      </c>
      <c r="E38" s="85">
        <f>E39</f>
        <v>77.5</v>
      </c>
      <c r="F38" s="85">
        <f>F39</f>
        <v>42</v>
      </c>
      <c r="G38" s="86">
        <f t="shared" si="2"/>
        <v>0.2727272727272727</v>
      </c>
      <c r="H38" s="86">
        <f t="shared" si="3"/>
        <v>0.5419354838709678</v>
      </c>
    </row>
    <row r="39" spans="1:8" s="1" customFormat="1" ht="46.5" customHeight="1">
      <c r="A39" s="148" t="s">
        <v>121</v>
      </c>
      <c r="B39" s="141" t="s">
        <v>185</v>
      </c>
      <c r="C39" s="148" t="s">
        <v>220</v>
      </c>
      <c r="D39" s="32">
        <f>154.5-0.5</f>
        <v>154</v>
      </c>
      <c r="E39" s="32">
        <v>77.5</v>
      </c>
      <c r="F39" s="32">
        <v>42</v>
      </c>
      <c r="G39" s="86">
        <f t="shared" si="2"/>
        <v>0.2727272727272727</v>
      </c>
      <c r="H39" s="86">
        <f t="shared" si="3"/>
        <v>0.5419354838709678</v>
      </c>
    </row>
    <row r="40" spans="1:8" s="1" customFormat="1" ht="25.5" hidden="1">
      <c r="A40" s="50" t="s">
        <v>83</v>
      </c>
      <c r="B40" s="45" t="s">
        <v>46</v>
      </c>
      <c r="C40" s="50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" customFormat="1" ht="25.5" hidden="1">
      <c r="A41" s="148" t="s">
        <v>122</v>
      </c>
      <c r="B41" s="141" t="s">
        <v>114</v>
      </c>
      <c r="C41" s="148"/>
      <c r="D41" s="32">
        <f>D42</f>
        <v>0</v>
      </c>
      <c r="E41" s="32">
        <f>E42</f>
        <v>0</v>
      </c>
      <c r="F41" s="32">
        <f t="shared" si="4"/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54" customHeight="1" hidden="1">
      <c r="A42" s="87"/>
      <c r="B42" s="60" t="s">
        <v>228</v>
      </c>
      <c r="C42" s="87" t="s">
        <v>227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19.5" customHeight="1" hidden="1">
      <c r="A43" s="50" t="s">
        <v>84</v>
      </c>
      <c r="B43" s="45" t="s">
        <v>48</v>
      </c>
      <c r="C43" s="50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29.25" customHeight="1" hidden="1">
      <c r="A44" s="145" t="s">
        <v>85</v>
      </c>
      <c r="B44" s="70" t="s">
        <v>136</v>
      </c>
      <c r="C44" s="148"/>
      <c r="D44" s="32">
        <f t="shared" si="5"/>
        <v>0</v>
      </c>
      <c r="E44" s="32">
        <f t="shared" si="5"/>
        <v>0</v>
      </c>
      <c r="F44" s="32">
        <f t="shared" si="5"/>
        <v>0</v>
      </c>
      <c r="G44" s="86" t="e">
        <f t="shared" si="2"/>
        <v>#DIV/0!</v>
      </c>
      <c r="H44" s="86" t="e">
        <f t="shared" si="3"/>
        <v>#DIV/0!</v>
      </c>
    </row>
    <row r="45" spans="1:8" s="16" customFormat="1" ht="30" customHeight="1" hidden="1">
      <c r="A45" s="87"/>
      <c r="B45" s="63" t="s">
        <v>136</v>
      </c>
      <c r="C45" s="87" t="s">
        <v>315</v>
      </c>
      <c r="D45" s="88">
        <f>0</f>
        <v>0</v>
      </c>
      <c r="E45" s="88">
        <f>0</f>
        <v>0</v>
      </c>
      <c r="F45" s="88">
        <f>0</f>
        <v>0</v>
      </c>
      <c r="G45" s="86" t="e">
        <f t="shared" si="2"/>
        <v>#DIV/0!</v>
      </c>
      <c r="H45" s="86" t="e">
        <f t="shared" si="3"/>
        <v>#DIV/0!</v>
      </c>
    </row>
    <row r="46" spans="1:8" s="1" customFormat="1" ht="38.25">
      <c r="A46" s="50" t="s">
        <v>86</v>
      </c>
      <c r="B46" s="45" t="s">
        <v>49</v>
      </c>
      <c r="C46" s="50"/>
      <c r="D46" s="85">
        <f>D47</f>
        <v>501.4</v>
      </c>
      <c r="E46" s="85">
        <f>E47</f>
        <v>416.4</v>
      </c>
      <c r="F46" s="85">
        <f>F47</f>
        <v>314.4</v>
      </c>
      <c r="G46" s="86">
        <f t="shared" si="2"/>
        <v>0.627044276027124</v>
      </c>
      <c r="H46" s="86">
        <f t="shared" si="3"/>
        <v>0.7550432276657061</v>
      </c>
    </row>
    <row r="47" spans="1:8" s="1" customFormat="1" ht="12.75">
      <c r="A47" s="148" t="s">
        <v>52</v>
      </c>
      <c r="B47" s="141" t="s">
        <v>53</v>
      </c>
      <c r="C47" s="148"/>
      <c r="D47" s="32">
        <f>D48+D49+D50</f>
        <v>501.4</v>
      </c>
      <c r="E47" s="32">
        <f>E48+E49+E50</f>
        <v>416.4</v>
      </c>
      <c r="F47" s="32">
        <f>F48+F49+F50</f>
        <v>314.4</v>
      </c>
      <c r="G47" s="86">
        <f t="shared" si="2"/>
        <v>0.627044276027124</v>
      </c>
      <c r="H47" s="86">
        <f t="shared" si="3"/>
        <v>0.7550432276657061</v>
      </c>
    </row>
    <row r="48" spans="1:8" s="16" customFormat="1" ht="12.75">
      <c r="A48" s="87"/>
      <c r="B48" s="60" t="s">
        <v>107</v>
      </c>
      <c r="C48" s="87" t="s">
        <v>290</v>
      </c>
      <c r="D48" s="88">
        <v>240</v>
      </c>
      <c r="E48" s="88">
        <v>155</v>
      </c>
      <c r="F48" s="88">
        <v>130.7</v>
      </c>
      <c r="G48" s="86">
        <f t="shared" si="2"/>
        <v>0.5445833333333333</v>
      </c>
      <c r="H48" s="86">
        <f t="shared" si="3"/>
        <v>0.8432258064516128</v>
      </c>
    </row>
    <row r="49" spans="1:8" s="16" customFormat="1" ht="12.75">
      <c r="A49" s="87"/>
      <c r="B49" s="60" t="s">
        <v>295</v>
      </c>
      <c r="C49" s="87" t="s">
        <v>291</v>
      </c>
      <c r="D49" s="88">
        <v>25</v>
      </c>
      <c r="E49" s="88">
        <v>25</v>
      </c>
      <c r="F49" s="88">
        <v>15.3</v>
      </c>
      <c r="G49" s="86">
        <f t="shared" si="2"/>
        <v>0.612</v>
      </c>
      <c r="H49" s="86">
        <f t="shared" si="3"/>
        <v>0.612</v>
      </c>
    </row>
    <row r="50" spans="1:8" s="16" customFormat="1" ht="31.5" customHeight="1">
      <c r="A50" s="87"/>
      <c r="B50" s="60" t="s">
        <v>201</v>
      </c>
      <c r="C50" s="87" t="s">
        <v>296</v>
      </c>
      <c r="D50" s="88">
        <v>236.4</v>
      </c>
      <c r="E50" s="88">
        <v>236.4</v>
      </c>
      <c r="F50" s="88">
        <v>168.4</v>
      </c>
      <c r="G50" s="86">
        <f t="shared" si="2"/>
        <v>0.7123519458544839</v>
      </c>
      <c r="H50" s="86">
        <f t="shared" si="3"/>
        <v>0.7123519458544839</v>
      </c>
    </row>
    <row r="51" spans="1:8" s="1" customFormat="1" ht="25.5">
      <c r="A51" s="64" t="s">
        <v>139</v>
      </c>
      <c r="B51" s="146" t="s">
        <v>137</v>
      </c>
      <c r="C51" s="64"/>
      <c r="D51" s="85">
        <f>D53</f>
        <v>1</v>
      </c>
      <c r="E51" s="85">
        <f>E53</f>
        <v>0.6</v>
      </c>
      <c r="F51" s="85">
        <f>F53</f>
        <v>0</v>
      </c>
      <c r="G51" s="86">
        <f t="shared" si="2"/>
        <v>0</v>
      </c>
      <c r="H51" s="86">
        <f t="shared" si="3"/>
        <v>0</v>
      </c>
    </row>
    <row r="52" spans="1:8" s="1" customFormat="1" ht="25.5">
      <c r="A52" s="145" t="s">
        <v>133</v>
      </c>
      <c r="B52" s="141" t="s">
        <v>140</v>
      </c>
      <c r="C52" s="148"/>
      <c r="D52" s="32">
        <f>D53</f>
        <v>1</v>
      </c>
      <c r="E52" s="32">
        <f>E53</f>
        <v>0.6</v>
      </c>
      <c r="F52" s="32">
        <v>0</v>
      </c>
      <c r="G52" s="86">
        <f t="shared" si="2"/>
        <v>0</v>
      </c>
      <c r="H52" s="86">
        <f t="shared" si="3"/>
        <v>0</v>
      </c>
    </row>
    <row r="53" spans="1:8" s="16" customFormat="1" ht="31.5" customHeight="1">
      <c r="A53" s="87"/>
      <c r="B53" s="60" t="s">
        <v>304</v>
      </c>
      <c r="C53" s="87" t="s">
        <v>297</v>
      </c>
      <c r="D53" s="88">
        <v>1</v>
      </c>
      <c r="E53" s="88">
        <v>0.6</v>
      </c>
      <c r="F53" s="88">
        <v>0</v>
      </c>
      <c r="G53" s="86">
        <f t="shared" si="2"/>
        <v>0</v>
      </c>
      <c r="H53" s="86">
        <f t="shared" si="3"/>
        <v>0</v>
      </c>
    </row>
    <row r="54" spans="1:8" s="1" customFormat="1" ht="12.75">
      <c r="A54" s="50" t="s">
        <v>54</v>
      </c>
      <c r="B54" s="45" t="s">
        <v>55</v>
      </c>
      <c r="C54" s="50"/>
      <c r="D54" s="85">
        <f aca="true" t="shared" si="6" ref="D54:F55">D55</f>
        <v>3</v>
      </c>
      <c r="E54" s="85">
        <f t="shared" si="6"/>
        <v>3</v>
      </c>
      <c r="F54" s="85">
        <f t="shared" si="6"/>
        <v>0</v>
      </c>
      <c r="G54" s="86">
        <f t="shared" si="2"/>
        <v>0</v>
      </c>
      <c r="H54" s="86">
        <f t="shared" si="3"/>
        <v>0</v>
      </c>
    </row>
    <row r="55" spans="1:8" s="1" customFormat="1" ht="12.75">
      <c r="A55" s="148" t="s">
        <v>59</v>
      </c>
      <c r="B55" s="141" t="s">
        <v>60</v>
      </c>
      <c r="C55" s="148"/>
      <c r="D55" s="32">
        <f t="shared" si="6"/>
        <v>3</v>
      </c>
      <c r="E55" s="32">
        <f t="shared" si="6"/>
        <v>3</v>
      </c>
      <c r="F55" s="32">
        <f t="shared" si="6"/>
        <v>0</v>
      </c>
      <c r="G55" s="86">
        <f t="shared" si="2"/>
        <v>0</v>
      </c>
      <c r="H55" s="86">
        <f t="shared" si="3"/>
        <v>0</v>
      </c>
    </row>
    <row r="56" spans="1:8" s="16" customFormat="1" ht="40.5" customHeight="1">
      <c r="A56" s="87"/>
      <c r="B56" s="60" t="s">
        <v>298</v>
      </c>
      <c r="C56" s="87" t="s">
        <v>299</v>
      </c>
      <c r="D56" s="88">
        <v>3</v>
      </c>
      <c r="E56" s="88">
        <v>3</v>
      </c>
      <c r="F56" s="88">
        <v>0</v>
      </c>
      <c r="G56" s="86">
        <f t="shared" si="2"/>
        <v>0</v>
      </c>
      <c r="H56" s="86">
        <f t="shared" si="3"/>
        <v>0</v>
      </c>
    </row>
    <row r="57" spans="1:8" s="1" customFormat="1" ht="12.75">
      <c r="A57" s="50">
        <v>1000</v>
      </c>
      <c r="B57" s="45" t="s">
        <v>69</v>
      </c>
      <c r="C57" s="50"/>
      <c r="D57" s="85">
        <f>D58</f>
        <v>18</v>
      </c>
      <c r="E57" s="85">
        <f>E58</f>
        <v>9</v>
      </c>
      <c r="F57" s="85">
        <f>F58</f>
        <v>7.5</v>
      </c>
      <c r="G57" s="86">
        <f t="shared" si="2"/>
        <v>0.4166666666666667</v>
      </c>
      <c r="H57" s="86">
        <f t="shared" si="3"/>
        <v>0.8333333333333334</v>
      </c>
    </row>
    <row r="58" spans="1:8" s="1" customFormat="1" ht="12.75">
      <c r="A58" s="148">
        <v>1001</v>
      </c>
      <c r="B58" s="141" t="s">
        <v>205</v>
      </c>
      <c r="C58" s="148" t="s">
        <v>70</v>
      </c>
      <c r="D58" s="32">
        <v>18</v>
      </c>
      <c r="E58" s="32">
        <v>9</v>
      </c>
      <c r="F58" s="32">
        <v>7.5</v>
      </c>
      <c r="G58" s="86">
        <f t="shared" si="2"/>
        <v>0.4166666666666667</v>
      </c>
      <c r="H58" s="86">
        <f t="shared" si="3"/>
        <v>0.8333333333333334</v>
      </c>
    </row>
    <row r="59" spans="1:8" s="1" customFormat="1" ht="25.5">
      <c r="A59" s="50"/>
      <c r="B59" s="45" t="s">
        <v>108</v>
      </c>
      <c r="C59" s="50"/>
      <c r="D59" s="32">
        <f>D60</f>
        <v>2029</v>
      </c>
      <c r="E59" s="32">
        <f>E60</f>
        <v>1180.4</v>
      </c>
      <c r="F59" s="32">
        <f>F60</f>
        <v>829.3</v>
      </c>
      <c r="G59" s="86">
        <f t="shared" si="2"/>
        <v>0.408723509117792</v>
      </c>
      <c r="H59" s="86">
        <f t="shared" si="3"/>
        <v>0.7025584547610978</v>
      </c>
    </row>
    <row r="60" spans="1:8" s="16" customFormat="1" ht="25.5" customHeight="1">
      <c r="A60" s="87"/>
      <c r="B60" s="60" t="s">
        <v>109</v>
      </c>
      <c r="C60" s="87"/>
      <c r="D60" s="88">
        <v>2029</v>
      </c>
      <c r="E60" s="88">
        <v>1180.4</v>
      </c>
      <c r="F60" s="88">
        <v>829.3</v>
      </c>
      <c r="G60" s="86">
        <f t="shared" si="2"/>
        <v>0.408723509117792</v>
      </c>
      <c r="H60" s="86">
        <f t="shared" si="3"/>
        <v>0.7025584547610978</v>
      </c>
    </row>
    <row r="61" spans="1:8" s="11" customFormat="1" ht="15.75">
      <c r="A61" s="50"/>
      <c r="B61" s="71" t="s">
        <v>76</v>
      </c>
      <c r="C61" s="89"/>
      <c r="D61" s="90">
        <f>D32+D38+D40+D46+D54+D51+D57+D59</f>
        <v>4711.3</v>
      </c>
      <c r="E61" s="90">
        <f>E32+E38+E40+E46+E54+E51+E57+E59</f>
        <v>2734.1</v>
      </c>
      <c r="F61" s="90">
        <f>F32+F38+F40+F46+F54+F51+F57+F59</f>
        <v>1900.3999999999999</v>
      </c>
      <c r="G61" s="86">
        <f t="shared" si="2"/>
        <v>0.40337061957421516</v>
      </c>
      <c r="H61" s="86">
        <f t="shared" si="3"/>
        <v>0.6950733330894993</v>
      </c>
    </row>
    <row r="62" spans="1:8" s="1" customFormat="1" ht="25.5">
      <c r="A62" s="149"/>
      <c r="B62" s="141" t="s">
        <v>91</v>
      </c>
      <c r="C62" s="148"/>
      <c r="D62" s="93">
        <f>D59</f>
        <v>2029</v>
      </c>
      <c r="E62" s="93">
        <f>E59</f>
        <v>1180.4</v>
      </c>
      <c r="F62" s="93">
        <f>F59</f>
        <v>829.3</v>
      </c>
      <c r="G62" s="86">
        <f t="shared" si="2"/>
        <v>0.408723509117792</v>
      </c>
      <c r="H62" s="86">
        <f t="shared" si="3"/>
        <v>0.7025584547610978</v>
      </c>
    </row>
    <row r="63" spans="1:8" s="1" customFormat="1" ht="12.75">
      <c r="A63" s="37"/>
      <c r="B63" s="36"/>
      <c r="C63" s="37"/>
      <c r="D63" s="36"/>
      <c r="E63" s="36"/>
      <c r="F63" s="36"/>
      <c r="G63" s="36"/>
      <c r="H63" s="36"/>
    </row>
    <row r="64" spans="1:8" s="1" customFormat="1" ht="12.75">
      <c r="A64" s="37"/>
      <c r="B64" s="36"/>
      <c r="C64" s="37"/>
      <c r="D64" s="36"/>
      <c r="E64" s="36"/>
      <c r="F64" s="36"/>
      <c r="G64" s="36"/>
      <c r="H64" s="36">
        <v>662.8</v>
      </c>
    </row>
    <row r="65" spans="1:8" s="1" customFormat="1" ht="15">
      <c r="A65" s="37"/>
      <c r="B65" s="38" t="s">
        <v>101</v>
      </c>
      <c r="C65" s="39"/>
      <c r="D65" s="36"/>
      <c r="E65" s="36"/>
      <c r="F65" s="36"/>
      <c r="G65" s="36"/>
      <c r="H65" s="36"/>
    </row>
    <row r="66" spans="1:8" s="1" customFormat="1" ht="15">
      <c r="A66" s="37"/>
      <c r="B66" s="38"/>
      <c r="C66" s="39"/>
      <c r="D66" s="36"/>
      <c r="E66" s="36"/>
      <c r="F66" s="36"/>
      <c r="G66" s="36"/>
      <c r="H66" s="36"/>
    </row>
    <row r="67" spans="1:8" s="1" customFormat="1" ht="15">
      <c r="A67" s="37"/>
      <c r="B67" s="38" t="s">
        <v>92</v>
      </c>
      <c r="C67" s="39"/>
      <c r="D67" s="36"/>
      <c r="E67" s="36"/>
      <c r="F67" s="36"/>
      <c r="G67" s="36"/>
      <c r="H67" s="36"/>
    </row>
    <row r="68" spans="1:8" s="1" customFormat="1" ht="15">
      <c r="A68" s="37"/>
      <c r="B68" s="38" t="s">
        <v>93</v>
      </c>
      <c r="C68" s="39"/>
      <c r="D68" s="36"/>
      <c r="E68" s="36"/>
      <c r="F68" s="36"/>
      <c r="G68" s="36"/>
      <c r="H68" s="36"/>
    </row>
    <row r="69" spans="1:8" s="1" customFormat="1" ht="15">
      <c r="A69" s="37"/>
      <c r="B69" s="38"/>
      <c r="C69" s="39"/>
      <c r="D69" s="36"/>
      <c r="E69" s="36"/>
      <c r="F69" s="36"/>
      <c r="G69" s="36"/>
      <c r="H69" s="36"/>
    </row>
    <row r="70" spans="1:8" s="1" customFormat="1" ht="15">
      <c r="A70" s="37"/>
      <c r="B70" s="38" t="s">
        <v>94</v>
      </c>
      <c r="C70" s="39"/>
      <c r="D70" s="36"/>
      <c r="E70" s="36"/>
      <c r="F70" s="36"/>
      <c r="G70" s="36"/>
      <c r="H70" s="36"/>
    </row>
    <row r="71" spans="1:8" s="1" customFormat="1" ht="15">
      <c r="A71" s="37"/>
      <c r="B71" s="38" t="s">
        <v>95</v>
      </c>
      <c r="C71" s="39"/>
      <c r="D71" s="36"/>
      <c r="E71" s="36"/>
      <c r="F71" s="36"/>
      <c r="G71" s="36"/>
      <c r="H71" s="36"/>
    </row>
    <row r="72" spans="1:8" s="1" customFormat="1" ht="15">
      <c r="A72" s="37"/>
      <c r="B72" s="38"/>
      <c r="C72" s="39"/>
      <c r="D72" s="36"/>
      <c r="E72" s="36"/>
      <c r="F72" s="36"/>
      <c r="G72" s="36"/>
      <c r="H72" s="36"/>
    </row>
    <row r="73" spans="1:8" s="1" customFormat="1" ht="15">
      <c r="A73" s="37"/>
      <c r="B73" s="38" t="s">
        <v>96</v>
      </c>
      <c r="C73" s="39"/>
      <c r="D73" s="36"/>
      <c r="E73" s="36"/>
      <c r="F73" s="36"/>
      <c r="G73" s="36"/>
      <c r="H73" s="36"/>
    </row>
    <row r="74" spans="1:8" s="1" customFormat="1" ht="15">
      <c r="A74" s="37"/>
      <c r="B74" s="38" t="s">
        <v>97</v>
      </c>
      <c r="C74" s="39"/>
      <c r="D74" s="36"/>
      <c r="E74" s="36"/>
      <c r="F74" s="36"/>
      <c r="G74" s="36"/>
      <c r="H74" s="36"/>
    </row>
    <row r="75" spans="1:8" s="1" customFormat="1" ht="15">
      <c r="A75" s="37"/>
      <c r="B75" s="38"/>
      <c r="C75" s="39"/>
      <c r="D75" s="36"/>
      <c r="E75" s="36"/>
      <c r="F75" s="36"/>
      <c r="G75" s="36"/>
      <c r="H75" s="36"/>
    </row>
    <row r="76" spans="1:8" s="1" customFormat="1" ht="15">
      <c r="A76" s="37"/>
      <c r="B76" s="38" t="s">
        <v>98</v>
      </c>
      <c r="C76" s="39"/>
      <c r="D76" s="36"/>
      <c r="E76" s="36"/>
      <c r="F76" s="36"/>
      <c r="G76" s="36"/>
      <c r="H76" s="36"/>
    </row>
    <row r="77" spans="1:8" s="1" customFormat="1" ht="15">
      <c r="A77" s="37"/>
      <c r="B77" s="38" t="s">
        <v>99</v>
      </c>
      <c r="C77" s="39"/>
      <c r="D77" s="36"/>
      <c r="E77" s="36"/>
      <c r="F77" s="36"/>
      <c r="G77" s="36"/>
      <c r="H77" s="36"/>
    </row>
    <row r="78" spans="1:8" s="1" customFormat="1" ht="12.75">
      <c r="A78" s="37"/>
      <c r="B78" s="36"/>
      <c r="C78" s="37"/>
      <c r="D78" s="36"/>
      <c r="E78" s="36"/>
      <c r="F78" s="36"/>
      <c r="G78" s="36"/>
      <c r="H78" s="36"/>
    </row>
    <row r="79" spans="1:8" s="1" customFormat="1" ht="12.75">
      <c r="A79" s="37"/>
      <c r="B79" s="36"/>
      <c r="C79" s="37"/>
      <c r="D79" s="36"/>
      <c r="E79" s="36"/>
      <c r="F79" s="36"/>
      <c r="G79" s="36"/>
      <c r="H79" s="36"/>
    </row>
    <row r="80" spans="1:8" s="1" customFormat="1" ht="15">
      <c r="A80" s="37"/>
      <c r="B80" s="38" t="s">
        <v>100</v>
      </c>
      <c r="C80" s="39"/>
      <c r="D80" s="36"/>
      <c r="E80" s="36"/>
      <c r="F80" s="36"/>
      <c r="G80" s="36"/>
      <c r="H80" s="94">
        <f>H64+F27-F61</f>
        <v>702.5999999999997</v>
      </c>
    </row>
    <row r="81" spans="1:8" s="1" customFormat="1" ht="12.75">
      <c r="A81" s="37"/>
      <c r="B81" s="36"/>
      <c r="C81" s="37"/>
      <c r="D81" s="36"/>
      <c r="E81" s="36"/>
      <c r="F81" s="36"/>
      <c r="G81" s="36"/>
      <c r="H81" s="36"/>
    </row>
    <row r="82" spans="1:8" s="1" customFormat="1" ht="12.75">
      <c r="A82" s="37"/>
      <c r="B82" s="36"/>
      <c r="C82" s="37"/>
      <c r="D82" s="36"/>
      <c r="E82" s="36"/>
      <c r="F82" s="36"/>
      <c r="G82" s="36"/>
      <c r="H82" s="36"/>
    </row>
    <row r="83" spans="1:8" s="1" customFormat="1" ht="15">
      <c r="A83" s="37"/>
      <c r="B83" s="38" t="s">
        <v>102</v>
      </c>
      <c r="C83" s="39"/>
      <c r="D83" s="36"/>
      <c r="E83" s="36"/>
      <c r="F83" s="36"/>
      <c r="G83" s="36"/>
      <c r="H83" s="36"/>
    </row>
    <row r="84" spans="1:8" s="1" customFormat="1" ht="15">
      <c r="A84" s="37"/>
      <c r="B84" s="38" t="s">
        <v>103</v>
      </c>
      <c r="C84" s="39"/>
      <c r="D84" s="36"/>
      <c r="E84" s="36"/>
      <c r="F84" s="36"/>
      <c r="G84" s="36"/>
      <c r="H84" s="36"/>
    </row>
    <row r="85" spans="1:8" s="1" customFormat="1" ht="15">
      <c r="A85" s="37"/>
      <c r="B85" s="38" t="s">
        <v>104</v>
      </c>
      <c r="C85" s="39"/>
      <c r="D85" s="36"/>
      <c r="E85" s="36"/>
      <c r="F85" s="36"/>
      <c r="G85" s="36"/>
      <c r="H85" s="36"/>
    </row>
    <row r="86" spans="1:8" s="1" customFormat="1" ht="12.75">
      <c r="A86" s="37"/>
      <c r="B86" s="36"/>
      <c r="C86" s="37"/>
      <c r="D86" s="36"/>
      <c r="E86" s="36"/>
      <c r="F86" s="36"/>
      <c r="G86" s="36"/>
      <c r="H86" s="36"/>
    </row>
    <row r="87" spans="1:8" s="1" customFormat="1" ht="12.75">
      <c r="A87" s="37"/>
      <c r="B87" s="36"/>
      <c r="C87" s="37"/>
      <c r="D87" s="36"/>
      <c r="E87" s="36"/>
      <c r="F87" s="36"/>
      <c r="G87" s="36"/>
      <c r="H87" s="36"/>
    </row>
    <row r="88" spans="1:8" s="1" customFormat="1" ht="12.75">
      <c r="A88" s="37"/>
      <c r="B88" s="36"/>
      <c r="C88" s="37"/>
      <c r="D88" s="36"/>
      <c r="E88" s="36"/>
      <c r="F88" s="36"/>
      <c r="G88" s="36"/>
      <c r="H88" s="36"/>
    </row>
    <row r="89" spans="1:8" s="1" customFormat="1" ht="12.75">
      <c r="A89" s="37"/>
      <c r="B89" s="36"/>
      <c r="C89" s="37"/>
      <c r="D89" s="36"/>
      <c r="E89" s="36"/>
      <c r="F89" s="36"/>
      <c r="G89" s="36"/>
      <c r="H89" s="36"/>
    </row>
    <row r="90" spans="1:8" s="1" customFormat="1" ht="12.75">
      <c r="A90" s="37"/>
      <c r="B90" s="36"/>
      <c r="C90" s="37"/>
      <c r="D90" s="36"/>
      <c r="E90" s="36"/>
      <c r="F90" s="36"/>
      <c r="G90" s="36"/>
      <c r="H90" s="36"/>
    </row>
    <row r="91" spans="1:8" s="1" customFormat="1" ht="12.75">
      <c r="A91" s="37"/>
      <c r="B91" s="36"/>
      <c r="C91" s="37"/>
      <c r="D91" s="36"/>
      <c r="E91" s="36"/>
      <c r="F91" s="36"/>
      <c r="G91" s="36"/>
      <c r="H91" s="36"/>
    </row>
    <row r="92" spans="1:8" s="1" customFormat="1" ht="12.75">
      <c r="A92" s="37"/>
      <c r="B92" s="36"/>
      <c r="C92" s="37"/>
      <c r="D92" s="36"/>
      <c r="E92" s="36"/>
      <c r="F92" s="36"/>
      <c r="G92" s="36"/>
      <c r="H92" s="36"/>
    </row>
    <row r="93" spans="1:8" s="1" customFormat="1" ht="12.75">
      <c r="A93" s="37"/>
      <c r="B93" s="36"/>
      <c r="C93" s="37"/>
      <c r="D93" s="36"/>
      <c r="E93" s="36"/>
      <c r="F93" s="36"/>
      <c r="G93" s="36"/>
      <c r="H93" s="36"/>
    </row>
    <row r="94" spans="1:8" s="1" customFormat="1" ht="12.75">
      <c r="A94" s="37"/>
      <c r="B94" s="36"/>
      <c r="C94" s="37"/>
      <c r="D94" s="36"/>
      <c r="E94" s="36"/>
      <c r="F94" s="36"/>
      <c r="G94" s="36"/>
      <c r="H94" s="36"/>
    </row>
    <row r="95" spans="1:8" s="1" customFormat="1" ht="12.75">
      <c r="A95" s="37"/>
      <c r="B95" s="36"/>
      <c r="C95" s="37"/>
      <c r="D95" s="36"/>
      <c r="E95" s="36"/>
      <c r="F95" s="36"/>
      <c r="G95" s="36"/>
      <c r="H95" s="36"/>
    </row>
    <row r="96" spans="1:8" s="1" customFormat="1" ht="12.75">
      <c r="A96" s="37"/>
      <c r="B96" s="36"/>
      <c r="C96" s="37"/>
      <c r="D96" s="36"/>
      <c r="E96" s="36"/>
      <c r="F96" s="36"/>
      <c r="G96" s="36"/>
      <c r="H96" s="36"/>
    </row>
    <row r="97" spans="1:8" s="1" customFormat="1" ht="12.75">
      <c r="A97" s="37"/>
      <c r="B97" s="36"/>
      <c r="C97" s="37"/>
      <c r="D97" s="36"/>
      <c r="E97" s="36"/>
      <c r="F97" s="36"/>
      <c r="G97" s="36"/>
      <c r="H97" s="36"/>
    </row>
    <row r="98" spans="1:8" s="1" customFormat="1" ht="12.75">
      <c r="A98" s="37"/>
      <c r="B98" s="36"/>
      <c r="C98" s="37"/>
      <c r="D98" s="36"/>
      <c r="E98" s="36"/>
      <c r="F98" s="36"/>
      <c r="G98" s="36"/>
      <c r="H98" s="36"/>
    </row>
    <row r="99" spans="1:8" s="1" customFormat="1" ht="12.75">
      <c r="A99" s="37"/>
      <c r="B99" s="36"/>
      <c r="C99" s="37"/>
      <c r="D99" s="36"/>
      <c r="E99" s="36"/>
      <c r="F99" s="36"/>
      <c r="G99" s="36"/>
      <c r="H99" s="36"/>
    </row>
    <row r="100" spans="1:8" s="1" customFormat="1" ht="12.75">
      <c r="A100" s="37"/>
      <c r="B100" s="36"/>
      <c r="C100" s="37"/>
      <c r="D100" s="36"/>
      <c r="E100" s="36"/>
      <c r="F100" s="36"/>
      <c r="G100" s="36"/>
      <c r="H100" s="36"/>
    </row>
    <row r="101" spans="1:8" s="1" customFormat="1" ht="12.75">
      <c r="A101" s="37"/>
      <c r="B101" s="36"/>
      <c r="C101" s="37"/>
      <c r="D101" s="36"/>
      <c r="E101" s="36"/>
      <c r="F101" s="36"/>
      <c r="G101" s="36"/>
      <c r="H101" s="36"/>
    </row>
    <row r="102" spans="1:8" s="1" customFormat="1" ht="12.75">
      <c r="A102" s="37"/>
      <c r="B102" s="36"/>
      <c r="C102" s="37"/>
      <c r="D102" s="36"/>
      <c r="E102" s="36"/>
      <c r="F102" s="36"/>
      <c r="G102" s="36"/>
      <c r="H102" s="36"/>
    </row>
    <row r="103" spans="1:8" s="1" customFormat="1" ht="12.75">
      <c r="A103" s="37"/>
      <c r="B103" s="36"/>
      <c r="C103" s="37"/>
      <c r="D103" s="36"/>
      <c r="E103" s="36"/>
      <c r="F103" s="36"/>
      <c r="G103" s="36"/>
      <c r="H103" s="36"/>
    </row>
    <row r="104" spans="1:8" s="1" customFormat="1" ht="12.75">
      <c r="A104" s="37"/>
      <c r="B104" s="36"/>
      <c r="C104" s="37"/>
      <c r="D104" s="36"/>
      <c r="E104" s="36"/>
      <c r="F104" s="36"/>
      <c r="G104" s="36"/>
      <c r="H104" s="36"/>
    </row>
    <row r="105" spans="1:8" s="1" customFormat="1" ht="12.75">
      <c r="A105" s="37"/>
      <c r="B105" s="36"/>
      <c r="C105" s="37"/>
      <c r="D105" s="36"/>
      <c r="E105" s="36"/>
      <c r="F105" s="36"/>
      <c r="G105" s="36"/>
      <c r="H105" s="36"/>
    </row>
    <row r="106" spans="1:8" s="1" customFormat="1" ht="12.75">
      <c r="A106" s="37"/>
      <c r="B106" s="36"/>
      <c r="C106" s="37"/>
      <c r="D106" s="36"/>
      <c r="E106" s="36"/>
      <c r="F106" s="36"/>
      <c r="G106" s="36"/>
      <c r="H106" s="36"/>
    </row>
    <row r="107" spans="1:8" s="1" customFormat="1" ht="12.75">
      <c r="A107" s="37"/>
      <c r="B107" s="36"/>
      <c r="C107" s="37"/>
      <c r="D107" s="36"/>
      <c r="E107" s="36"/>
      <c r="F107" s="36"/>
      <c r="G107" s="36"/>
      <c r="H107" s="36"/>
    </row>
    <row r="108" spans="1:8" s="1" customFormat="1" ht="12.75">
      <c r="A108" s="37"/>
      <c r="B108" s="36"/>
      <c r="C108" s="37"/>
      <c r="D108" s="36"/>
      <c r="E108" s="36"/>
      <c r="F108" s="36"/>
      <c r="G108" s="36"/>
      <c r="H108" s="36"/>
    </row>
    <row r="109" spans="1:8" s="1" customFormat="1" ht="12.75">
      <c r="A109" s="37"/>
      <c r="B109" s="36"/>
      <c r="C109" s="37"/>
      <c r="D109" s="36"/>
      <c r="E109" s="36"/>
      <c r="F109" s="36"/>
      <c r="G109" s="36"/>
      <c r="H109" s="36"/>
    </row>
    <row r="110" spans="1:8" s="1" customFormat="1" ht="12.75">
      <c r="A110" s="37"/>
      <c r="B110" s="36"/>
      <c r="C110" s="37"/>
      <c r="D110" s="36"/>
      <c r="E110" s="36"/>
      <c r="F110" s="36"/>
      <c r="G110" s="36"/>
      <c r="H110" s="36"/>
    </row>
    <row r="111" spans="1:8" s="1" customFormat="1" ht="12.75">
      <c r="A111" s="37"/>
      <c r="B111" s="36"/>
      <c r="C111" s="37"/>
      <c r="D111" s="36"/>
      <c r="E111" s="36"/>
      <c r="F111" s="36"/>
      <c r="G111" s="36"/>
      <c r="H111" s="36"/>
    </row>
    <row r="112" spans="1:8" s="1" customFormat="1" ht="12.75">
      <c r="A112" s="37"/>
      <c r="B112" s="36"/>
      <c r="C112" s="37"/>
      <c r="D112" s="36"/>
      <c r="E112" s="36"/>
      <c r="F112" s="36"/>
      <c r="G112" s="36"/>
      <c r="H112" s="36"/>
    </row>
    <row r="113" spans="1:8" s="1" customFormat="1" ht="12.75">
      <c r="A113" s="37"/>
      <c r="B113" s="36"/>
      <c r="C113" s="37"/>
      <c r="D113" s="36"/>
      <c r="E113" s="36"/>
      <c r="F113" s="36"/>
      <c r="G113" s="36"/>
      <c r="H113" s="36"/>
    </row>
    <row r="114" spans="1:8" s="1" customFormat="1" ht="12.75">
      <c r="A114" s="37"/>
      <c r="B114" s="36"/>
      <c r="C114" s="37"/>
      <c r="D114" s="36"/>
      <c r="E114" s="36"/>
      <c r="F114" s="36"/>
      <c r="G114" s="36"/>
      <c r="H114" s="36"/>
    </row>
    <row r="115" spans="1:8" s="1" customFormat="1" ht="12.75">
      <c r="A115" s="37"/>
      <c r="B115" s="36"/>
      <c r="C115" s="37"/>
      <c r="D115" s="36"/>
      <c r="E115" s="36"/>
      <c r="F115" s="36"/>
      <c r="G115" s="36"/>
      <c r="H115" s="36"/>
    </row>
    <row r="116" spans="1:8" s="1" customFormat="1" ht="12.75">
      <c r="A116" s="37"/>
      <c r="B116" s="36"/>
      <c r="C116" s="37"/>
      <c r="D116" s="36"/>
      <c r="E116" s="36"/>
      <c r="F116" s="36"/>
      <c r="G116" s="36"/>
      <c r="H116" s="36"/>
    </row>
    <row r="117" spans="1:8" s="1" customFormat="1" ht="12.75">
      <c r="A117" s="37"/>
      <c r="B117" s="36"/>
      <c r="C117" s="37"/>
      <c r="D117" s="36"/>
      <c r="E117" s="36"/>
      <c r="F117" s="36"/>
      <c r="G117" s="36"/>
      <c r="H117" s="36"/>
    </row>
    <row r="118" spans="1:8" s="1" customFormat="1" ht="12.75">
      <c r="A118" s="37"/>
      <c r="B118" s="36"/>
      <c r="C118" s="37"/>
      <c r="D118" s="36"/>
      <c r="E118" s="36"/>
      <c r="F118" s="36"/>
      <c r="G118" s="36"/>
      <c r="H118" s="36"/>
    </row>
    <row r="119" spans="1:8" s="1" customFormat="1" ht="12.75">
      <c r="A119" s="37"/>
      <c r="B119" s="36"/>
      <c r="C119" s="37"/>
      <c r="D119" s="36"/>
      <c r="E119" s="36"/>
      <c r="F119" s="36"/>
      <c r="G119" s="36"/>
      <c r="H119" s="36"/>
    </row>
    <row r="120" spans="1:8" s="1" customFormat="1" ht="12.75">
      <c r="A120" s="37"/>
      <c r="B120" s="36"/>
      <c r="C120" s="37"/>
      <c r="D120" s="36"/>
      <c r="E120" s="36"/>
      <c r="F120" s="36"/>
      <c r="G120" s="36"/>
      <c r="H120" s="36"/>
    </row>
    <row r="121" spans="1:8" s="1" customFormat="1" ht="12.75">
      <c r="A121" s="37"/>
      <c r="B121" s="36"/>
      <c r="C121" s="37"/>
      <c r="D121" s="36"/>
      <c r="E121" s="36"/>
      <c r="F121" s="36"/>
      <c r="G121" s="36"/>
      <c r="H121" s="36"/>
    </row>
    <row r="122" spans="1:8" s="1" customFormat="1" ht="12.75">
      <c r="A122" s="37"/>
      <c r="B122" s="36"/>
      <c r="C122" s="37"/>
      <c r="D122" s="36"/>
      <c r="E122" s="36"/>
      <c r="F122" s="36"/>
      <c r="G122" s="36"/>
      <c r="H122" s="36"/>
    </row>
    <row r="123" spans="1:8" s="1" customFormat="1" ht="12.75">
      <c r="A123" s="37"/>
      <c r="B123" s="36"/>
      <c r="C123" s="37"/>
      <c r="D123" s="36"/>
      <c r="E123" s="36"/>
      <c r="F123" s="36"/>
      <c r="G123" s="36"/>
      <c r="H123" s="36"/>
    </row>
    <row r="124" spans="1:8" s="1" customFormat="1" ht="12.75">
      <c r="A124" s="37"/>
      <c r="B124" s="36"/>
      <c r="C124" s="37"/>
      <c r="D124" s="36"/>
      <c r="E124" s="36"/>
      <c r="F124" s="36"/>
      <c r="G124" s="36"/>
      <c r="H124" s="36"/>
    </row>
    <row r="125" spans="1:8" s="1" customFormat="1" ht="12.75">
      <c r="A125" s="37"/>
      <c r="B125" s="36"/>
      <c r="C125" s="37"/>
      <c r="D125" s="36"/>
      <c r="E125" s="36"/>
      <c r="F125" s="36"/>
      <c r="G125" s="36"/>
      <c r="H125" s="36"/>
    </row>
    <row r="126" spans="1:8" s="1" customFormat="1" ht="12.75">
      <c r="A126" s="37"/>
      <c r="B126" s="36"/>
      <c r="C126" s="37"/>
      <c r="D126" s="36"/>
      <c r="E126" s="36"/>
      <c r="F126" s="36"/>
      <c r="G126" s="36"/>
      <c r="H126" s="36"/>
    </row>
    <row r="127" spans="1:8" s="1" customFormat="1" ht="12.75">
      <c r="A127" s="37"/>
      <c r="B127" s="36"/>
      <c r="C127" s="37"/>
      <c r="D127" s="36"/>
      <c r="E127" s="36"/>
      <c r="F127" s="36"/>
      <c r="G127" s="36"/>
      <c r="H127" s="36"/>
    </row>
    <row r="128" spans="1:8" s="1" customFormat="1" ht="12.75">
      <c r="A128" s="37"/>
      <c r="B128" s="36"/>
      <c r="C128" s="37"/>
      <c r="D128" s="36"/>
      <c r="E128" s="36"/>
      <c r="F128" s="36"/>
      <c r="G128" s="36"/>
      <c r="H128" s="36"/>
    </row>
    <row r="129" spans="1:8" s="1" customFormat="1" ht="12.75">
      <c r="A129" s="37"/>
      <c r="B129" s="36"/>
      <c r="C129" s="37"/>
      <c r="D129" s="36"/>
      <c r="E129" s="36"/>
      <c r="F129" s="36"/>
      <c r="G129" s="36"/>
      <c r="H129" s="36"/>
    </row>
    <row r="130" spans="1:8" s="1" customFormat="1" ht="12.75">
      <c r="A130" s="37"/>
      <c r="B130" s="36"/>
      <c r="C130" s="37"/>
      <c r="D130" s="36"/>
      <c r="E130" s="36"/>
      <c r="F130" s="36"/>
      <c r="G130" s="36"/>
      <c r="H130" s="36"/>
    </row>
    <row r="131" spans="1:8" s="1" customFormat="1" ht="12.75">
      <c r="A131" s="37"/>
      <c r="B131" s="36"/>
      <c r="C131" s="37"/>
      <c r="D131" s="36"/>
      <c r="E131" s="36"/>
      <c r="F131" s="36"/>
      <c r="G131" s="36"/>
      <c r="H131" s="36"/>
    </row>
    <row r="132" spans="1:8" s="1" customFormat="1" ht="12.75">
      <c r="A132" s="37"/>
      <c r="B132" s="36"/>
      <c r="C132" s="37"/>
      <c r="D132" s="36"/>
      <c r="E132" s="36"/>
      <c r="F132" s="36"/>
      <c r="G132" s="36"/>
      <c r="H132" s="36"/>
    </row>
    <row r="133" spans="1:8" s="1" customFormat="1" ht="12.75">
      <c r="A133" s="37"/>
      <c r="B133" s="36"/>
      <c r="C133" s="37"/>
      <c r="D133" s="36"/>
      <c r="E133" s="36"/>
      <c r="F133" s="36"/>
      <c r="G133" s="36"/>
      <c r="H133" s="36"/>
    </row>
    <row r="134" spans="1:8" s="1" customFormat="1" ht="12.75">
      <c r="A134" s="37"/>
      <c r="B134" s="36"/>
      <c r="C134" s="37"/>
      <c r="D134" s="36"/>
      <c r="E134" s="36"/>
      <c r="F134" s="36"/>
      <c r="G134" s="36"/>
      <c r="H134" s="36"/>
    </row>
    <row r="135" spans="1:8" s="1" customFormat="1" ht="12.75">
      <c r="A135" s="37"/>
      <c r="B135" s="36"/>
      <c r="C135" s="37"/>
      <c r="D135" s="36"/>
      <c r="E135" s="36"/>
      <c r="F135" s="36"/>
      <c r="G135" s="36"/>
      <c r="H135" s="36"/>
    </row>
    <row r="136" spans="1:8" s="1" customFormat="1" ht="12.75">
      <c r="A136" s="37"/>
      <c r="B136" s="36"/>
      <c r="C136" s="37"/>
      <c r="D136" s="36"/>
      <c r="E136" s="36"/>
      <c r="F136" s="36"/>
      <c r="G136" s="36"/>
      <c r="H136" s="36"/>
    </row>
    <row r="137" spans="1:8" s="1" customFormat="1" ht="12.75">
      <c r="A137" s="37"/>
      <c r="B137" s="36"/>
      <c r="C137" s="37"/>
      <c r="D137" s="36"/>
      <c r="E137" s="36"/>
      <c r="F137" s="36"/>
      <c r="G137" s="36"/>
      <c r="H137" s="36"/>
    </row>
    <row r="138" spans="1:8" s="1" customFormat="1" ht="12.75">
      <c r="A138" s="37"/>
      <c r="B138" s="36"/>
      <c r="C138" s="37"/>
      <c r="D138" s="36"/>
      <c r="E138" s="36"/>
      <c r="F138" s="36"/>
      <c r="G138" s="36"/>
      <c r="H138" s="36"/>
    </row>
    <row r="139" spans="1:8" s="1" customFormat="1" ht="12.75">
      <c r="A139" s="37"/>
      <c r="B139" s="36"/>
      <c r="C139" s="37"/>
      <c r="D139" s="36"/>
      <c r="E139" s="36"/>
      <c r="F139" s="36"/>
      <c r="G139" s="36"/>
      <c r="H139" s="36"/>
    </row>
    <row r="140" spans="1:8" s="1" customFormat="1" ht="12.75">
      <c r="A140" s="37"/>
      <c r="B140" s="36"/>
      <c r="C140" s="37"/>
      <c r="D140" s="36"/>
      <c r="E140" s="36"/>
      <c r="F140" s="36"/>
      <c r="G140" s="36"/>
      <c r="H140" s="36"/>
    </row>
    <row r="141" spans="1:8" s="1" customFormat="1" ht="12.75">
      <c r="A141" s="37"/>
      <c r="B141" s="36"/>
      <c r="C141" s="37"/>
      <c r="D141" s="36"/>
      <c r="E141" s="36"/>
      <c r="F141" s="36"/>
      <c r="G141" s="36"/>
      <c r="H141" s="36"/>
    </row>
    <row r="142" spans="1:8" s="1" customFormat="1" ht="12.75">
      <c r="A142" s="37"/>
      <c r="B142" s="36"/>
      <c r="C142" s="37"/>
      <c r="D142" s="36"/>
      <c r="E142" s="36"/>
      <c r="F142" s="36"/>
      <c r="G142" s="36"/>
      <c r="H142" s="36"/>
    </row>
    <row r="143" spans="1:8" s="1" customFormat="1" ht="12.75">
      <c r="A143" s="37"/>
      <c r="B143" s="36"/>
      <c r="C143" s="37"/>
      <c r="D143" s="36"/>
      <c r="E143" s="36"/>
      <c r="F143" s="36"/>
      <c r="G143" s="36"/>
      <c r="H143" s="36"/>
    </row>
    <row r="144" spans="1:8" s="1" customFormat="1" ht="12.75">
      <c r="A144" s="37"/>
      <c r="B144" s="36"/>
      <c r="C144" s="37"/>
      <c r="D144" s="36"/>
      <c r="E144" s="36"/>
      <c r="F144" s="36"/>
      <c r="G144" s="36"/>
      <c r="H144" s="36"/>
    </row>
    <row r="145" spans="1:8" s="1" customFormat="1" ht="12.75">
      <c r="A145" s="37"/>
      <c r="B145" s="36"/>
      <c r="C145" s="37"/>
      <c r="D145" s="36"/>
      <c r="E145" s="36"/>
      <c r="F145" s="36"/>
      <c r="G145" s="36"/>
      <c r="H145" s="36"/>
    </row>
    <row r="146" spans="1:8" s="1" customFormat="1" ht="12.75">
      <c r="A146" s="37"/>
      <c r="B146" s="36"/>
      <c r="C146" s="37"/>
      <c r="D146" s="36"/>
      <c r="E146" s="36"/>
      <c r="F146" s="36"/>
      <c r="G146" s="36"/>
      <c r="H146" s="36"/>
    </row>
    <row r="147" spans="1:8" s="1" customFormat="1" ht="12.75">
      <c r="A147" s="37"/>
      <c r="B147" s="36"/>
      <c r="C147" s="37"/>
      <c r="D147" s="36"/>
      <c r="E147" s="36"/>
      <c r="F147" s="36"/>
      <c r="G147" s="36"/>
      <c r="H147" s="36"/>
    </row>
    <row r="148" spans="1:8" s="1" customFormat="1" ht="12.75">
      <c r="A148" s="37"/>
      <c r="B148" s="36"/>
      <c r="C148" s="37"/>
      <c r="D148" s="36"/>
      <c r="E148" s="36"/>
      <c r="F148" s="36"/>
      <c r="G148" s="36"/>
      <c r="H148" s="36"/>
    </row>
    <row r="149" spans="1:8" s="1" customFormat="1" ht="12.75">
      <c r="A149" s="37"/>
      <c r="B149" s="36"/>
      <c r="C149" s="37"/>
      <c r="D149" s="36"/>
      <c r="E149" s="36"/>
      <c r="F149" s="36"/>
      <c r="G149" s="36"/>
      <c r="H149" s="36"/>
    </row>
    <row r="150" spans="1:8" s="1" customFormat="1" ht="12.75">
      <c r="A150" s="37"/>
      <c r="B150" s="36"/>
      <c r="C150" s="37"/>
      <c r="D150" s="36"/>
      <c r="E150" s="36"/>
      <c r="F150" s="36"/>
      <c r="G150" s="36"/>
      <c r="H150" s="36"/>
    </row>
    <row r="151" spans="1:8" s="1" customFormat="1" ht="12.75">
      <c r="A151" s="37"/>
      <c r="B151" s="36"/>
      <c r="C151" s="37"/>
      <c r="D151" s="36"/>
      <c r="E151" s="36"/>
      <c r="F151" s="36"/>
      <c r="G151" s="36"/>
      <c r="H151" s="36"/>
    </row>
    <row r="152" spans="1:8" s="1" customFormat="1" ht="12.75">
      <c r="A152" s="37"/>
      <c r="B152" s="36"/>
      <c r="C152" s="37"/>
      <c r="D152" s="36"/>
      <c r="E152" s="36"/>
      <c r="F152" s="36"/>
      <c r="G152" s="36"/>
      <c r="H152" s="36"/>
    </row>
    <row r="153" spans="1:8" s="1" customFormat="1" ht="12.75">
      <c r="A153" s="37"/>
      <c r="B153" s="36"/>
      <c r="C153" s="37"/>
      <c r="D153" s="36"/>
      <c r="E153" s="36"/>
      <c r="F153" s="36"/>
      <c r="G153" s="36"/>
      <c r="H153" s="36"/>
    </row>
    <row r="154" spans="1:8" s="1" customFormat="1" ht="12.75">
      <c r="A154" s="37"/>
      <c r="B154" s="36"/>
      <c r="C154" s="37"/>
      <c r="D154" s="36"/>
      <c r="E154" s="36"/>
      <c r="F154" s="36"/>
      <c r="G154" s="36"/>
      <c r="H154" s="36"/>
    </row>
    <row r="155" spans="1:8" s="1" customFormat="1" ht="12.75">
      <c r="A155" s="37"/>
      <c r="B155" s="36"/>
      <c r="C155" s="37"/>
      <c r="D155" s="36"/>
      <c r="E155" s="36"/>
      <c r="F155" s="36"/>
      <c r="G155" s="36"/>
      <c r="H155" s="36"/>
    </row>
    <row r="156" spans="1:8" s="1" customFormat="1" ht="12.75">
      <c r="A156" s="37"/>
      <c r="B156" s="36"/>
      <c r="C156" s="37"/>
      <c r="D156" s="36"/>
      <c r="E156" s="36"/>
      <c r="F156" s="36"/>
      <c r="G156" s="36"/>
      <c r="H156" s="36"/>
    </row>
    <row r="157" spans="1:8" s="1" customFormat="1" ht="12.75">
      <c r="A157" s="37"/>
      <c r="B157" s="36"/>
      <c r="C157" s="37"/>
      <c r="D157" s="36"/>
      <c r="E157" s="36"/>
      <c r="F157" s="36"/>
      <c r="G157" s="36"/>
      <c r="H157" s="36"/>
    </row>
    <row r="158" spans="1:8" s="1" customFormat="1" ht="12.75">
      <c r="A158" s="37"/>
      <c r="B158" s="36"/>
      <c r="C158" s="37"/>
      <c r="D158" s="36"/>
      <c r="E158" s="36"/>
      <c r="F158" s="36"/>
      <c r="G158" s="36"/>
      <c r="H158" s="36"/>
    </row>
    <row r="159" spans="1:8" s="1" customFormat="1" ht="12.75">
      <c r="A159" s="37"/>
      <c r="B159" s="36"/>
      <c r="C159" s="37"/>
      <c r="D159" s="36"/>
      <c r="E159" s="36"/>
      <c r="F159" s="36"/>
      <c r="G159" s="36"/>
      <c r="H159" s="36"/>
    </row>
    <row r="160" spans="1:8" s="1" customFormat="1" ht="12.75">
      <c r="A160" s="37"/>
      <c r="B160" s="36"/>
      <c r="C160" s="37"/>
      <c r="D160" s="36"/>
      <c r="E160" s="36"/>
      <c r="F160" s="36"/>
      <c r="G160" s="36"/>
      <c r="H160" s="36"/>
    </row>
    <row r="161" spans="1:8" s="1" customFormat="1" ht="12.75">
      <c r="A161" s="37"/>
      <c r="B161" s="36"/>
      <c r="C161" s="37"/>
      <c r="D161" s="36"/>
      <c r="E161" s="36"/>
      <c r="F161" s="36"/>
      <c r="G161" s="36"/>
      <c r="H161" s="36"/>
    </row>
    <row r="162" spans="1:8" s="1" customFormat="1" ht="12.75">
      <c r="A162" s="37"/>
      <c r="B162" s="36"/>
      <c r="C162" s="37"/>
      <c r="D162" s="36"/>
      <c r="E162" s="36"/>
      <c r="F162" s="36"/>
      <c r="G162" s="36"/>
      <c r="H162" s="36"/>
    </row>
    <row r="163" spans="1:8" s="1" customFormat="1" ht="12.75">
      <c r="A163" s="37"/>
      <c r="B163" s="36"/>
      <c r="C163" s="37"/>
      <c r="D163" s="36"/>
      <c r="E163" s="36"/>
      <c r="F163" s="36"/>
      <c r="G163" s="36"/>
      <c r="H163" s="36"/>
    </row>
    <row r="164" spans="1:8" s="1" customFormat="1" ht="12.75">
      <c r="A164" s="37"/>
      <c r="B164" s="36"/>
      <c r="C164" s="37"/>
      <c r="D164" s="36"/>
      <c r="E164" s="36"/>
      <c r="F164" s="36"/>
      <c r="G164" s="36"/>
      <c r="H164" s="36"/>
    </row>
    <row r="165" spans="1:8" s="1" customFormat="1" ht="12.75">
      <c r="A165" s="37"/>
      <c r="B165" s="36"/>
      <c r="C165" s="37"/>
      <c r="D165" s="36"/>
      <c r="E165" s="36"/>
      <c r="F165" s="36"/>
      <c r="G165" s="36"/>
      <c r="H165" s="36"/>
    </row>
    <row r="166" spans="1:8" s="1" customFormat="1" ht="12.75">
      <c r="A166" s="37"/>
      <c r="B166" s="36"/>
      <c r="C166" s="37"/>
      <c r="D166" s="36"/>
      <c r="E166" s="36"/>
      <c r="F166" s="36"/>
      <c r="G166" s="36"/>
      <c r="H166" s="36"/>
    </row>
    <row r="167" spans="1:8" s="1" customFormat="1" ht="12.75">
      <c r="A167" s="37"/>
      <c r="B167" s="36"/>
      <c r="C167" s="37"/>
      <c r="D167" s="36"/>
      <c r="E167" s="36"/>
      <c r="F167" s="36"/>
      <c r="G167" s="36"/>
      <c r="H167" s="36"/>
    </row>
    <row r="168" spans="1:8" s="1" customFormat="1" ht="12.75">
      <c r="A168" s="37"/>
      <c r="B168" s="36"/>
      <c r="C168" s="37"/>
      <c r="D168" s="36"/>
      <c r="E168" s="36"/>
      <c r="F168" s="36"/>
      <c r="G168" s="36"/>
      <c r="H168" s="36"/>
    </row>
    <row r="169" spans="1:8" s="1" customFormat="1" ht="12.75">
      <c r="A169" s="37"/>
      <c r="B169" s="36"/>
      <c r="C169" s="37"/>
      <c r="D169" s="36"/>
      <c r="E169" s="36"/>
      <c r="F169" s="36"/>
      <c r="G169" s="36"/>
      <c r="H169" s="36"/>
    </row>
    <row r="170" spans="1:8" s="1" customFormat="1" ht="12.75">
      <c r="A170" s="37"/>
      <c r="B170" s="36"/>
      <c r="C170" s="37"/>
      <c r="D170" s="36"/>
      <c r="E170" s="36"/>
      <c r="F170" s="36"/>
      <c r="G170" s="36"/>
      <c r="H170" s="36"/>
    </row>
    <row r="171" spans="1:8" s="1" customFormat="1" ht="12.75">
      <c r="A171" s="37"/>
      <c r="B171" s="36"/>
      <c r="C171" s="37"/>
      <c r="D171" s="36"/>
      <c r="E171" s="36"/>
      <c r="F171" s="36"/>
      <c r="G171" s="36"/>
      <c r="H171" s="36"/>
    </row>
    <row r="172" spans="1:8" s="1" customFormat="1" ht="12.75">
      <c r="A172" s="37"/>
      <c r="B172" s="36"/>
      <c r="C172" s="37"/>
      <c r="D172" s="36"/>
      <c r="E172" s="36"/>
      <c r="F172" s="36"/>
      <c r="G172" s="36"/>
      <c r="H172" s="36"/>
    </row>
    <row r="173" spans="1:8" s="1" customFormat="1" ht="12.75">
      <c r="A173" s="37"/>
      <c r="B173" s="36"/>
      <c r="C173" s="37"/>
      <c r="D173" s="36"/>
      <c r="E173" s="36"/>
      <c r="F173" s="36"/>
      <c r="G173" s="36"/>
      <c r="H173" s="36"/>
    </row>
    <row r="174" spans="1:8" s="1" customFormat="1" ht="12.75">
      <c r="A174" s="37"/>
      <c r="B174" s="36"/>
      <c r="C174" s="37"/>
      <c r="D174" s="36"/>
      <c r="E174" s="36"/>
      <c r="F174" s="36"/>
      <c r="G174" s="36"/>
      <c r="H174" s="36"/>
    </row>
    <row r="175" spans="1:8" s="1" customFormat="1" ht="12.75">
      <c r="A175" s="37"/>
      <c r="B175" s="36"/>
      <c r="C175" s="37"/>
      <c r="D175" s="36"/>
      <c r="E175" s="36"/>
      <c r="F175" s="36"/>
      <c r="G175" s="36"/>
      <c r="H175" s="36"/>
    </row>
    <row r="176" spans="1:8" s="1" customFormat="1" ht="12.75">
      <c r="A176" s="37"/>
      <c r="B176" s="36"/>
      <c r="C176" s="37"/>
      <c r="D176" s="36"/>
      <c r="E176" s="36"/>
      <c r="F176" s="36"/>
      <c r="G176" s="36"/>
      <c r="H176" s="36"/>
    </row>
    <row r="177" spans="1:8" s="1" customFormat="1" ht="12.75">
      <c r="A177" s="37"/>
      <c r="B177" s="36"/>
      <c r="C177" s="37"/>
      <c r="D177" s="36"/>
      <c r="E177" s="36"/>
      <c r="F177" s="36"/>
      <c r="G177" s="36"/>
      <c r="H177" s="36"/>
    </row>
    <row r="178" spans="1:8" s="1" customFormat="1" ht="12.75">
      <c r="A178" s="37"/>
      <c r="B178" s="36"/>
      <c r="C178" s="37"/>
      <c r="D178" s="36"/>
      <c r="E178" s="36"/>
      <c r="F178" s="36"/>
      <c r="G178" s="36"/>
      <c r="H178" s="36"/>
    </row>
    <row r="179" spans="1:8" s="1" customFormat="1" ht="12.75">
      <c r="A179" s="37"/>
      <c r="B179" s="36"/>
      <c r="C179" s="37"/>
      <c r="D179" s="36"/>
      <c r="E179" s="36"/>
      <c r="F179" s="36"/>
      <c r="G179" s="36"/>
      <c r="H179" s="36"/>
    </row>
    <row r="180" spans="1:8" s="1" customFormat="1" ht="12.75">
      <c r="A180" s="37"/>
      <c r="B180" s="36"/>
      <c r="C180" s="37"/>
      <c r="D180" s="36"/>
      <c r="E180" s="36"/>
      <c r="F180" s="36"/>
      <c r="G180" s="36"/>
      <c r="H180" s="36"/>
    </row>
    <row r="181" spans="1:8" s="1" customFormat="1" ht="12.75">
      <c r="A181" s="37"/>
      <c r="B181" s="36"/>
      <c r="C181" s="37"/>
      <c r="D181" s="36"/>
      <c r="E181" s="36"/>
      <c r="F181" s="36"/>
      <c r="G181" s="36"/>
      <c r="H181" s="36"/>
    </row>
    <row r="182" spans="1:8" s="1" customFormat="1" ht="12.75">
      <c r="A182" s="37"/>
      <c r="B182" s="36"/>
      <c r="C182" s="37"/>
      <c r="D182" s="36"/>
      <c r="E182" s="36"/>
      <c r="F182" s="36"/>
      <c r="G182" s="36"/>
      <c r="H182" s="36"/>
    </row>
    <row r="183" spans="1:8" s="1" customFormat="1" ht="12.75">
      <c r="A183" s="37"/>
      <c r="B183" s="36"/>
      <c r="C183" s="37"/>
      <c r="D183" s="36"/>
      <c r="E183" s="36"/>
      <c r="F183" s="36"/>
      <c r="G183" s="36"/>
      <c r="H183" s="36"/>
    </row>
    <row r="184" spans="1:8" s="1" customFormat="1" ht="12.75">
      <c r="A184" s="37"/>
      <c r="B184" s="36"/>
      <c r="C184" s="37"/>
      <c r="D184" s="36"/>
      <c r="E184" s="36"/>
      <c r="F184" s="36"/>
      <c r="G184" s="36"/>
      <c r="H184" s="36"/>
    </row>
    <row r="185" spans="1:8" s="1" customFormat="1" ht="12.75">
      <c r="A185" s="37"/>
      <c r="B185" s="36"/>
      <c r="C185" s="37"/>
      <c r="D185" s="36"/>
      <c r="E185" s="36"/>
      <c r="F185" s="36"/>
      <c r="G185" s="36"/>
      <c r="H185" s="36"/>
    </row>
    <row r="186" spans="1:8" s="1" customFormat="1" ht="12.75">
      <c r="A186" s="37"/>
      <c r="B186" s="36"/>
      <c r="C186" s="37"/>
      <c r="D186" s="36"/>
      <c r="E186" s="36"/>
      <c r="F186" s="36"/>
      <c r="G186" s="36"/>
      <c r="H186" s="36"/>
    </row>
    <row r="187" spans="1:8" s="1" customFormat="1" ht="12.75">
      <c r="A187" s="37"/>
      <c r="B187" s="36"/>
      <c r="C187" s="37"/>
      <c r="D187" s="36"/>
      <c r="E187" s="36"/>
      <c r="F187" s="36"/>
      <c r="G187" s="36"/>
      <c r="H187" s="36"/>
    </row>
    <row r="188" spans="1:8" s="1" customFormat="1" ht="12.75">
      <c r="A188" s="37"/>
      <c r="B188" s="36"/>
      <c r="C188" s="37"/>
      <c r="D188" s="36"/>
      <c r="E188" s="36"/>
      <c r="F188" s="36"/>
      <c r="G188" s="36"/>
      <c r="H188" s="36"/>
    </row>
    <row r="189" spans="1:8" s="1" customFormat="1" ht="12.75">
      <c r="A189" s="37"/>
      <c r="B189" s="36"/>
      <c r="C189" s="37"/>
      <c r="D189" s="36"/>
      <c r="E189" s="36"/>
      <c r="F189" s="36"/>
      <c r="G189" s="36"/>
      <c r="H189" s="36"/>
    </row>
    <row r="190" ht="12.75">
      <c r="A190" s="95"/>
    </row>
    <row r="191" ht="12.75">
      <c r="A191" s="95"/>
    </row>
    <row r="192" ht="12.75">
      <c r="A192" s="95"/>
    </row>
    <row r="193" ht="12.75">
      <c r="A193" s="95"/>
    </row>
    <row r="194" ht="12.75">
      <c r="A194" s="95"/>
    </row>
    <row r="195" ht="12.75">
      <c r="A195" s="95"/>
    </row>
    <row r="196" ht="12.75">
      <c r="A196" s="95"/>
    </row>
    <row r="197" ht="12.75">
      <c r="A197" s="95"/>
    </row>
    <row r="198" ht="12.75">
      <c r="A198" s="95"/>
    </row>
    <row r="199" ht="12.75">
      <c r="A199" s="95"/>
    </row>
    <row r="200" ht="12.75">
      <c r="A200" s="95"/>
    </row>
    <row r="201" ht="12.75">
      <c r="A201" s="95"/>
    </row>
    <row r="202" ht="12.75">
      <c r="A202" s="95"/>
    </row>
    <row r="203" ht="12.75">
      <c r="A203" s="95"/>
    </row>
    <row r="204" ht="12.75">
      <c r="A204" s="95"/>
    </row>
    <row r="205" ht="12.75">
      <c r="A205" s="95"/>
    </row>
    <row r="206" ht="12.75">
      <c r="A206" s="95"/>
    </row>
    <row r="207" ht="12.75">
      <c r="A207" s="95"/>
    </row>
    <row r="208" ht="12.75">
      <c r="A208" s="95"/>
    </row>
    <row r="209" ht="12.75">
      <c r="A209" s="95"/>
    </row>
    <row r="210" ht="12.75">
      <c r="A210" s="95"/>
    </row>
    <row r="211" ht="12.75">
      <c r="A211" s="95"/>
    </row>
    <row r="212" ht="12.75">
      <c r="A212" s="95"/>
    </row>
    <row r="213" ht="12.75">
      <c r="A213" s="95"/>
    </row>
    <row r="214" ht="12.75">
      <c r="A214" s="95"/>
    </row>
    <row r="215" ht="12.75">
      <c r="A215" s="95"/>
    </row>
    <row r="216" ht="12.75">
      <c r="A216" s="95"/>
    </row>
    <row r="217" ht="12.75">
      <c r="A217" s="95"/>
    </row>
    <row r="218" ht="12.75">
      <c r="A218" s="95"/>
    </row>
    <row r="219" ht="12.75">
      <c r="A219" s="95"/>
    </row>
    <row r="220" ht="12.75">
      <c r="A220" s="95"/>
    </row>
    <row r="221" ht="12.75">
      <c r="A221" s="95"/>
    </row>
    <row r="222" ht="12.75">
      <c r="A222" s="95"/>
    </row>
    <row r="223" ht="12.75">
      <c r="A223" s="95"/>
    </row>
    <row r="224" ht="12.75">
      <c r="A224" s="95"/>
    </row>
    <row r="225" ht="12.75">
      <c r="A225" s="95"/>
    </row>
    <row r="226" ht="12.75">
      <c r="A226" s="95"/>
    </row>
    <row r="227" ht="12.75">
      <c r="A227" s="95"/>
    </row>
    <row r="228" ht="12.75">
      <c r="A228" s="95"/>
    </row>
    <row r="229" ht="12.75">
      <c r="A229" s="95"/>
    </row>
    <row r="230" ht="12.75">
      <c r="A230" s="95"/>
    </row>
    <row r="231" ht="12.75">
      <c r="A231" s="95"/>
    </row>
    <row r="232" ht="12.75">
      <c r="A232" s="95"/>
    </row>
    <row r="233" ht="12.75">
      <c r="A233" s="95"/>
    </row>
    <row r="234" ht="12.75">
      <c r="A234" s="95"/>
    </row>
    <row r="235" ht="12.75">
      <c r="A235" s="95"/>
    </row>
    <row r="236" ht="12.75">
      <c r="A236" s="95"/>
    </row>
    <row r="237" ht="12.75">
      <c r="A237" s="95"/>
    </row>
    <row r="238" ht="12.75">
      <c r="A238" s="95"/>
    </row>
    <row r="239" ht="12.75">
      <c r="A239" s="95"/>
    </row>
    <row r="240" ht="12.75">
      <c r="A240" s="95"/>
    </row>
    <row r="241" ht="12.75">
      <c r="A241" s="95"/>
    </row>
    <row r="242" ht="12.75">
      <c r="A242" s="95"/>
    </row>
    <row r="243" ht="12.75">
      <c r="A243" s="95"/>
    </row>
    <row r="244" ht="12.75">
      <c r="A244" s="95"/>
    </row>
    <row r="245" ht="12.75">
      <c r="A245" s="95"/>
    </row>
    <row r="246" ht="12.75">
      <c r="A246" s="95"/>
    </row>
    <row r="247" ht="12.75">
      <c r="A247" s="95"/>
    </row>
    <row r="248" ht="12.75">
      <c r="A248" s="95"/>
    </row>
    <row r="249" ht="12.75">
      <c r="A249" s="95"/>
    </row>
    <row r="250" ht="12.75">
      <c r="A250" s="95"/>
    </row>
    <row r="251" ht="12.75">
      <c r="A251" s="95"/>
    </row>
    <row r="252" ht="12.75">
      <c r="A252" s="95"/>
    </row>
    <row r="253" ht="12.75">
      <c r="A253" s="95"/>
    </row>
    <row r="254" ht="12.75">
      <c r="A254" s="95"/>
    </row>
    <row r="255" ht="12.75">
      <c r="A255" s="95"/>
    </row>
    <row r="256" ht="12.75">
      <c r="A256" s="95"/>
    </row>
    <row r="257" ht="12.75">
      <c r="A257" s="95"/>
    </row>
    <row r="258" ht="12.75">
      <c r="A258" s="95"/>
    </row>
    <row r="259" ht="12.75">
      <c r="A259" s="95"/>
    </row>
    <row r="260" ht="12.75">
      <c r="A260" s="95"/>
    </row>
    <row r="261" ht="12.75">
      <c r="A261" s="95"/>
    </row>
    <row r="262" ht="12.75">
      <c r="A262" s="95"/>
    </row>
    <row r="263" ht="12.75">
      <c r="A263" s="95"/>
    </row>
    <row r="264" ht="12.75">
      <c r="A264" s="95"/>
    </row>
    <row r="265" ht="12.75">
      <c r="A265" s="95"/>
    </row>
    <row r="266" ht="12.75">
      <c r="A266" s="95"/>
    </row>
    <row r="267" ht="12.75">
      <c r="A267" s="95"/>
    </row>
    <row r="268" ht="12.75">
      <c r="A268" s="95"/>
    </row>
    <row r="269" ht="12.75">
      <c r="A269" s="95"/>
    </row>
    <row r="270" ht="12.75">
      <c r="A270" s="95"/>
    </row>
    <row r="271" ht="12.75">
      <c r="A271" s="95"/>
    </row>
    <row r="272" ht="12.75">
      <c r="A272" s="95"/>
    </row>
    <row r="273" ht="12.75">
      <c r="A273" s="95"/>
    </row>
    <row r="274" ht="12.75">
      <c r="A274" s="95"/>
    </row>
    <row r="275" ht="12.75">
      <c r="A275" s="95"/>
    </row>
    <row r="276" ht="12.75">
      <c r="A276" s="95"/>
    </row>
    <row r="277" ht="12.75">
      <c r="A277" s="95"/>
    </row>
    <row r="278" ht="12.75">
      <c r="A278" s="95"/>
    </row>
    <row r="279" ht="12.75">
      <c r="A279" s="95"/>
    </row>
    <row r="280" ht="12.75">
      <c r="A280" s="95"/>
    </row>
    <row r="281" ht="12.75">
      <c r="A281" s="95"/>
    </row>
    <row r="282" ht="12.75">
      <c r="A282" s="95"/>
    </row>
    <row r="283" ht="12.75">
      <c r="A283" s="95"/>
    </row>
    <row r="284" ht="12.75">
      <c r="A284" s="95"/>
    </row>
    <row r="285" ht="12.75">
      <c r="A285" s="95"/>
    </row>
    <row r="286" ht="12.75">
      <c r="A286" s="95"/>
    </row>
    <row r="287" ht="12.75">
      <c r="A287" s="95"/>
    </row>
    <row r="288" ht="12.75">
      <c r="A288" s="95"/>
    </row>
    <row r="289" ht="12.75">
      <c r="A289" s="95"/>
    </row>
    <row r="290" ht="12.75">
      <c r="A290" s="95"/>
    </row>
    <row r="291" ht="12.75">
      <c r="A291" s="95"/>
    </row>
    <row r="292" ht="12.75">
      <c r="A292" s="95"/>
    </row>
    <row r="293" ht="12.75">
      <c r="A293" s="95"/>
    </row>
    <row r="294" ht="12.75">
      <c r="A294" s="95"/>
    </row>
    <row r="295" ht="12.75">
      <c r="A295" s="95"/>
    </row>
    <row r="296" ht="12.75">
      <c r="A296" s="95"/>
    </row>
    <row r="297" ht="12.75">
      <c r="A297" s="95"/>
    </row>
    <row r="298" ht="12.75">
      <c r="A298" s="95"/>
    </row>
    <row r="299" ht="12.75">
      <c r="A299" s="95"/>
    </row>
    <row r="300" ht="12.75">
      <c r="A300" s="95"/>
    </row>
    <row r="301" ht="12.75">
      <c r="A301" s="95"/>
    </row>
    <row r="302" ht="12.75">
      <c r="A302" s="95"/>
    </row>
    <row r="303" ht="12.75">
      <c r="A303" s="95"/>
    </row>
    <row r="304" ht="12.75">
      <c r="A304" s="95"/>
    </row>
    <row r="305" ht="12.75">
      <c r="A305" s="95"/>
    </row>
    <row r="306" ht="12.75">
      <c r="A306" s="95"/>
    </row>
    <row r="307" ht="12.75">
      <c r="A307" s="95"/>
    </row>
    <row r="308" ht="12.75">
      <c r="A308" s="95"/>
    </row>
    <row r="309" ht="12.75">
      <c r="A309" s="95"/>
    </row>
    <row r="310" ht="12.75">
      <c r="A310" s="95"/>
    </row>
    <row r="311" ht="12.75">
      <c r="A311" s="95"/>
    </row>
    <row r="312" ht="12.75">
      <c r="A312" s="95"/>
    </row>
    <row r="313" ht="12.75">
      <c r="A313" s="95"/>
    </row>
    <row r="314" ht="12.75">
      <c r="A314" s="95"/>
    </row>
    <row r="315" ht="12.75">
      <c r="A315" s="95"/>
    </row>
    <row r="316" ht="12.75">
      <c r="A316" s="95"/>
    </row>
    <row r="317" ht="12.75">
      <c r="A317" s="95"/>
    </row>
    <row r="318" ht="12.75">
      <c r="A318" s="95"/>
    </row>
    <row r="319" ht="12.75">
      <c r="A319" s="95"/>
    </row>
    <row r="320" ht="12.75">
      <c r="A320" s="95"/>
    </row>
    <row r="321" ht="12.75">
      <c r="A321" s="95"/>
    </row>
    <row r="322" ht="12.75">
      <c r="A322" s="95"/>
    </row>
    <row r="323" ht="12.75">
      <c r="A323" s="95"/>
    </row>
    <row r="324" ht="12.75">
      <c r="A324" s="95"/>
    </row>
    <row r="325" ht="12.75">
      <c r="A325" s="95"/>
    </row>
    <row r="326" ht="12.75">
      <c r="A326" s="95"/>
    </row>
    <row r="327" ht="12.75">
      <c r="A327" s="95"/>
    </row>
    <row r="328" ht="12.75">
      <c r="A328" s="95"/>
    </row>
    <row r="329" ht="12.75">
      <c r="A329" s="95"/>
    </row>
    <row r="330" ht="12.75">
      <c r="A330" s="95"/>
    </row>
    <row r="331" ht="12.75">
      <c r="A331" s="95"/>
    </row>
    <row r="332" ht="12.75">
      <c r="A332" s="95"/>
    </row>
    <row r="333" ht="12.75">
      <c r="A333" s="95"/>
    </row>
    <row r="334" ht="12.75">
      <c r="A334" s="95"/>
    </row>
    <row r="335" ht="12.75">
      <c r="A335" s="95"/>
    </row>
    <row r="336" ht="12.75">
      <c r="A336" s="95"/>
    </row>
    <row r="337" ht="12.75">
      <c r="A337" s="95"/>
    </row>
    <row r="338" ht="12.75">
      <c r="A338" s="95"/>
    </row>
    <row r="339" ht="12.75">
      <c r="A339" s="95"/>
    </row>
    <row r="340" ht="12.75">
      <c r="A340" s="95"/>
    </row>
    <row r="341" ht="12.75">
      <c r="A341" s="95"/>
    </row>
    <row r="342" ht="12.75">
      <c r="A342" s="95"/>
    </row>
    <row r="343" ht="12.75">
      <c r="A343" s="95"/>
    </row>
    <row r="344" ht="12.75">
      <c r="A344" s="95"/>
    </row>
    <row r="345" ht="12.75">
      <c r="A345" s="95"/>
    </row>
    <row r="346" ht="12.75">
      <c r="A346" s="95"/>
    </row>
    <row r="347" ht="12.75">
      <c r="A347" s="95"/>
    </row>
    <row r="348" ht="12.75">
      <c r="A348" s="95"/>
    </row>
    <row r="349" ht="12.75">
      <c r="A349" s="95"/>
    </row>
    <row r="350" ht="12.75">
      <c r="A350" s="95"/>
    </row>
    <row r="351" ht="12.75">
      <c r="A351" s="95"/>
    </row>
    <row r="352" ht="12.75">
      <c r="A352" s="95"/>
    </row>
    <row r="353" ht="12.75">
      <c r="A353" s="95"/>
    </row>
    <row r="354" ht="12.75">
      <c r="A354" s="95"/>
    </row>
    <row r="355" ht="12.75">
      <c r="A355" s="95"/>
    </row>
    <row r="356" ht="12.75">
      <c r="A356" s="95"/>
    </row>
    <row r="357" ht="12.75">
      <c r="A357" s="95"/>
    </row>
    <row r="358" ht="12.75">
      <c r="A358" s="95"/>
    </row>
    <row r="359" ht="12.75">
      <c r="A359" s="95"/>
    </row>
    <row r="360" ht="12.75">
      <c r="A360" s="95"/>
    </row>
    <row r="361" ht="12.75">
      <c r="A361" s="95"/>
    </row>
    <row r="362" ht="12.75">
      <c r="A362" s="95"/>
    </row>
    <row r="363" ht="12.75">
      <c r="A363" s="95"/>
    </row>
    <row r="364" ht="12.75">
      <c r="A364" s="95"/>
    </row>
    <row r="365" ht="12.75">
      <c r="A365" s="95"/>
    </row>
    <row r="366" ht="12.75">
      <c r="A366" s="95"/>
    </row>
    <row r="367" ht="12.75">
      <c r="A367" s="95"/>
    </row>
    <row r="368" ht="12.75">
      <c r="A368" s="95"/>
    </row>
    <row r="369" ht="12.75">
      <c r="A369" s="95"/>
    </row>
    <row r="370" ht="12.75">
      <c r="A370" s="95"/>
    </row>
    <row r="371" ht="12.75">
      <c r="A371" s="95"/>
    </row>
    <row r="372" ht="12.75">
      <c r="A372" s="95"/>
    </row>
    <row r="373" ht="12.75">
      <c r="A373" s="95"/>
    </row>
    <row r="374" ht="12.75">
      <c r="A374" s="95"/>
    </row>
    <row r="375" ht="12.75">
      <c r="A375" s="95"/>
    </row>
    <row r="376" ht="12.75">
      <c r="A376" s="95"/>
    </row>
    <row r="377" ht="12.75">
      <c r="A377" s="95"/>
    </row>
    <row r="378" ht="12.75">
      <c r="A378" s="95"/>
    </row>
    <row r="379" ht="12.75">
      <c r="A379" s="95"/>
    </row>
    <row r="380" ht="12.75">
      <c r="A380" s="95"/>
    </row>
    <row r="381" ht="12.75">
      <c r="A381" s="95"/>
    </row>
    <row r="382" ht="12.75">
      <c r="A382" s="95"/>
    </row>
    <row r="383" ht="12.75">
      <c r="A383" s="95"/>
    </row>
    <row r="384" ht="12.75">
      <c r="A384" s="95"/>
    </row>
    <row r="385" ht="12.75">
      <c r="A385" s="95"/>
    </row>
    <row r="386" ht="12.75">
      <c r="A386" s="95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37">
      <selection activeCell="D50" sqref="D50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customWidth="1"/>
    <col min="4" max="5" width="12.7109375" style="36" customWidth="1"/>
    <col min="6" max="7" width="11.421875" style="36" customWidth="1"/>
    <col min="8" max="8" width="10.7109375" style="36" customWidth="1"/>
    <col min="9" max="16384" width="9.140625" style="1" customWidth="1"/>
  </cols>
  <sheetData>
    <row r="1" spans="1:8" s="5" customFormat="1" ht="60" customHeight="1">
      <c r="A1" s="153" t="s">
        <v>360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40"/>
      <c r="B2" s="159" t="s">
        <v>10</v>
      </c>
      <c r="C2" s="41"/>
      <c r="D2" s="152" t="s">
        <v>11</v>
      </c>
      <c r="E2" s="155" t="s">
        <v>356</v>
      </c>
      <c r="F2" s="152" t="s">
        <v>12</v>
      </c>
      <c r="G2" s="181" t="s">
        <v>159</v>
      </c>
      <c r="H2" s="155" t="s">
        <v>357</v>
      </c>
    </row>
    <row r="3" spans="1:8" ht="28.5" customHeight="1">
      <c r="A3" s="144"/>
      <c r="B3" s="159"/>
      <c r="C3" s="41"/>
      <c r="D3" s="152"/>
      <c r="E3" s="156"/>
      <c r="F3" s="152"/>
      <c r="G3" s="182"/>
      <c r="H3" s="156"/>
    </row>
    <row r="4" spans="1:8" ht="15">
      <c r="A4" s="144"/>
      <c r="B4" s="142" t="s">
        <v>90</v>
      </c>
      <c r="C4" s="147"/>
      <c r="D4" s="140">
        <f>D5+D6+D7+D8+D9+D10+D11+D12+D13+D14+D15+D16+D17+D18+D19</f>
        <v>2830.3</v>
      </c>
      <c r="E4" s="140">
        <f>E5+E6+E7+E8+E9+E10+E11+E12+E13+E14+E15+E16+E17+E18+E19</f>
        <v>1002</v>
      </c>
      <c r="F4" s="140">
        <f>F5+F6+F7+F8+F9+F10+F11+F12+F13+F14+F15+F16+F17+F18+F19</f>
        <v>1059.8000000000002</v>
      </c>
      <c r="G4" s="35">
        <f>F4/D4</f>
        <v>0.37444793838109036</v>
      </c>
      <c r="H4" s="35">
        <f>F4/E4</f>
        <v>1.057684630738523</v>
      </c>
    </row>
    <row r="5" spans="1:8" ht="15">
      <c r="A5" s="144"/>
      <c r="B5" s="141" t="s">
        <v>14</v>
      </c>
      <c r="C5" s="148"/>
      <c r="D5" s="32">
        <v>300</v>
      </c>
      <c r="E5" s="32">
        <v>140</v>
      </c>
      <c r="F5" s="32">
        <v>99.3</v>
      </c>
      <c r="G5" s="35">
        <f aca="true" t="shared" si="0" ref="G5:G27">F5/D5</f>
        <v>0.331</v>
      </c>
      <c r="H5" s="35">
        <f aca="true" t="shared" si="1" ref="H5:H27">F5/E5</f>
        <v>0.7092857142857143</v>
      </c>
    </row>
    <row r="6" spans="1:8" ht="15">
      <c r="A6" s="144"/>
      <c r="B6" s="141" t="s">
        <v>333</v>
      </c>
      <c r="C6" s="148"/>
      <c r="D6" s="32">
        <v>590.3</v>
      </c>
      <c r="E6" s="32">
        <v>294</v>
      </c>
      <c r="F6" s="32">
        <v>342.7</v>
      </c>
      <c r="G6" s="35">
        <f t="shared" si="0"/>
        <v>0.5805522615619177</v>
      </c>
      <c r="H6" s="35">
        <f t="shared" si="1"/>
        <v>1.1656462585034013</v>
      </c>
    </row>
    <row r="7" spans="1:8" ht="15">
      <c r="A7" s="144"/>
      <c r="B7" s="141" t="s">
        <v>16</v>
      </c>
      <c r="C7" s="148"/>
      <c r="D7" s="32">
        <v>380</v>
      </c>
      <c r="E7" s="32">
        <v>215</v>
      </c>
      <c r="F7" s="32">
        <v>166.6</v>
      </c>
      <c r="G7" s="35">
        <f t="shared" si="0"/>
        <v>0.43842105263157893</v>
      </c>
      <c r="H7" s="35">
        <f t="shared" si="1"/>
        <v>0.7748837209302325</v>
      </c>
    </row>
    <row r="8" spans="1:8" ht="15">
      <c r="A8" s="144"/>
      <c r="B8" s="141" t="s">
        <v>17</v>
      </c>
      <c r="C8" s="148"/>
      <c r="D8" s="32">
        <v>160</v>
      </c>
      <c r="E8" s="32">
        <v>20</v>
      </c>
      <c r="F8" s="32">
        <v>25.6</v>
      </c>
      <c r="G8" s="35">
        <f t="shared" si="0"/>
        <v>0.16</v>
      </c>
      <c r="H8" s="35">
        <f t="shared" si="1"/>
        <v>1.28</v>
      </c>
    </row>
    <row r="9" spans="1:8" ht="15">
      <c r="A9" s="144"/>
      <c r="B9" s="141" t="s">
        <v>18</v>
      </c>
      <c r="C9" s="148"/>
      <c r="D9" s="32">
        <v>1300</v>
      </c>
      <c r="E9" s="32">
        <v>284</v>
      </c>
      <c r="F9" s="32">
        <v>359.1</v>
      </c>
      <c r="G9" s="35">
        <f t="shared" si="0"/>
        <v>0.2762307692307692</v>
      </c>
      <c r="H9" s="35">
        <f t="shared" si="1"/>
        <v>1.26443661971831</v>
      </c>
    </row>
    <row r="10" spans="1:8" ht="15">
      <c r="A10" s="144"/>
      <c r="B10" s="141" t="s">
        <v>115</v>
      </c>
      <c r="C10" s="148"/>
      <c r="D10" s="32">
        <v>10</v>
      </c>
      <c r="E10" s="32">
        <v>5</v>
      </c>
      <c r="F10" s="32">
        <v>13.5</v>
      </c>
      <c r="G10" s="35">
        <f t="shared" si="0"/>
        <v>1.35</v>
      </c>
      <c r="H10" s="35">
        <f t="shared" si="1"/>
        <v>2.7</v>
      </c>
    </row>
    <row r="11" spans="1:8" ht="15">
      <c r="A11" s="144"/>
      <c r="B11" s="141" t="s">
        <v>19</v>
      </c>
      <c r="C11" s="148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4"/>
      <c r="B12" s="141" t="s">
        <v>20</v>
      </c>
      <c r="C12" s="148"/>
      <c r="D12" s="32">
        <v>90</v>
      </c>
      <c r="E12" s="32">
        <v>44</v>
      </c>
      <c r="F12" s="32">
        <v>52.5</v>
      </c>
      <c r="G12" s="35">
        <f t="shared" si="0"/>
        <v>0.5833333333333334</v>
      </c>
      <c r="H12" s="35">
        <f t="shared" si="1"/>
        <v>1.1931818181818181</v>
      </c>
    </row>
    <row r="13" spans="1:8" ht="15">
      <c r="A13" s="144"/>
      <c r="B13" s="141" t="s">
        <v>21</v>
      </c>
      <c r="C13" s="148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4"/>
      <c r="B14" s="141" t="s">
        <v>23</v>
      </c>
      <c r="C14" s="148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4"/>
      <c r="B15" s="141" t="s">
        <v>24</v>
      </c>
      <c r="C15" s="148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4"/>
      <c r="B16" s="141" t="s">
        <v>25</v>
      </c>
      <c r="C16" s="148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4"/>
      <c r="B17" s="141" t="s">
        <v>27</v>
      </c>
      <c r="C17" s="148"/>
      <c r="D17" s="32">
        <v>0</v>
      </c>
      <c r="E17" s="32">
        <v>0</v>
      </c>
      <c r="F17" s="32">
        <v>0.5</v>
      </c>
      <c r="G17" s="35">
        <v>0</v>
      </c>
      <c r="H17" s="35">
        <v>0</v>
      </c>
    </row>
    <row r="18" spans="1:8" ht="15">
      <c r="A18" s="144"/>
      <c r="B18" s="141" t="s">
        <v>130</v>
      </c>
      <c r="C18" s="148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4"/>
      <c r="B19" s="141" t="s">
        <v>30</v>
      </c>
      <c r="C19" s="148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4"/>
      <c r="B20" s="45" t="s">
        <v>89</v>
      </c>
      <c r="C20" s="50"/>
      <c r="D20" s="32">
        <f>D21+D22+D23+D25+D24</f>
        <v>1997.5</v>
      </c>
      <c r="E20" s="32">
        <f>E21+E22+E23+E25+E24</f>
        <v>998.8</v>
      </c>
      <c r="F20" s="32">
        <f>F21+F22+F23+F25+F24</f>
        <v>105.9</v>
      </c>
      <c r="G20" s="35">
        <f t="shared" si="0"/>
        <v>0.0530162703379224</v>
      </c>
      <c r="H20" s="35">
        <f t="shared" si="1"/>
        <v>0.10602723267921507</v>
      </c>
    </row>
    <row r="21" spans="1:8" ht="15">
      <c r="A21" s="144"/>
      <c r="B21" s="141" t="s">
        <v>32</v>
      </c>
      <c r="C21" s="148"/>
      <c r="D21" s="32">
        <v>885.2</v>
      </c>
      <c r="E21" s="32">
        <v>442.6</v>
      </c>
      <c r="F21" s="32">
        <v>42</v>
      </c>
      <c r="G21" s="35">
        <f t="shared" si="0"/>
        <v>0.047446904654315405</v>
      </c>
      <c r="H21" s="35">
        <f t="shared" si="1"/>
        <v>0.09489380930863081</v>
      </c>
    </row>
    <row r="22" spans="1:8" ht="15">
      <c r="A22" s="144"/>
      <c r="B22" s="141" t="s">
        <v>110</v>
      </c>
      <c r="C22" s="148"/>
      <c r="D22" s="32">
        <f>154.5-0.5</f>
        <v>154</v>
      </c>
      <c r="E22" s="32">
        <v>77</v>
      </c>
      <c r="F22" s="32">
        <v>63.9</v>
      </c>
      <c r="G22" s="35">
        <f t="shared" si="0"/>
        <v>0.41493506493506493</v>
      </c>
      <c r="H22" s="35">
        <f t="shared" si="1"/>
        <v>0.8298701298701299</v>
      </c>
    </row>
    <row r="23" spans="1:8" ht="15">
      <c r="A23" s="144"/>
      <c r="B23" s="141" t="s">
        <v>75</v>
      </c>
      <c r="C23" s="148"/>
      <c r="D23" s="32">
        <v>958.3</v>
      </c>
      <c r="E23" s="32">
        <v>479.2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2.25" customHeight="1" thickBot="1">
      <c r="A24" s="144"/>
      <c r="B24" s="82" t="s">
        <v>168</v>
      </c>
      <c r="C24" s="8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4"/>
      <c r="B25" s="141" t="s">
        <v>35</v>
      </c>
      <c r="C25" s="148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4"/>
      <c r="B26" s="47" t="s">
        <v>36</v>
      </c>
      <c r="C26" s="84"/>
      <c r="D26" s="140">
        <f>D4+D20</f>
        <v>4827.8</v>
      </c>
      <c r="E26" s="140">
        <f>E4+E20</f>
        <v>2000.8</v>
      </c>
      <c r="F26" s="140">
        <f>F4+F20</f>
        <v>1165.7000000000003</v>
      </c>
      <c r="G26" s="35">
        <f t="shared" si="0"/>
        <v>0.2414557355317122</v>
      </c>
      <c r="H26" s="35">
        <f t="shared" si="1"/>
        <v>0.5826169532187127</v>
      </c>
    </row>
    <row r="27" spans="1:8" ht="15">
      <c r="A27" s="144"/>
      <c r="B27" s="141" t="s">
        <v>116</v>
      </c>
      <c r="C27" s="148"/>
      <c r="D27" s="32">
        <f>D4</f>
        <v>2830.3</v>
      </c>
      <c r="E27" s="32">
        <f>E4</f>
        <v>1002</v>
      </c>
      <c r="F27" s="32">
        <f>F4</f>
        <v>1059.8000000000002</v>
      </c>
      <c r="G27" s="35">
        <f t="shared" si="0"/>
        <v>0.37444793838109036</v>
      </c>
      <c r="H27" s="35">
        <f t="shared" si="1"/>
        <v>1.057684630738523</v>
      </c>
    </row>
    <row r="28" spans="1:8" ht="12.75">
      <c r="A28" s="165"/>
      <c r="B28" s="172"/>
      <c r="C28" s="172"/>
      <c r="D28" s="172"/>
      <c r="E28" s="172"/>
      <c r="F28" s="172"/>
      <c r="G28" s="172"/>
      <c r="H28" s="173"/>
    </row>
    <row r="29" spans="1:8" ht="17.25" customHeight="1">
      <c r="A29" s="154" t="s">
        <v>174</v>
      </c>
      <c r="B29" s="159" t="s">
        <v>37</v>
      </c>
      <c r="C29" s="150" t="s">
        <v>219</v>
      </c>
      <c r="D29" s="157" t="s">
        <v>11</v>
      </c>
      <c r="E29" s="155" t="s">
        <v>356</v>
      </c>
      <c r="F29" s="190" t="s">
        <v>12</v>
      </c>
      <c r="G29" s="181" t="s">
        <v>159</v>
      </c>
      <c r="H29" s="155" t="s">
        <v>357</v>
      </c>
    </row>
    <row r="30" spans="1:8" ht="15" customHeight="1">
      <c r="A30" s="154"/>
      <c r="B30" s="159"/>
      <c r="C30" s="151"/>
      <c r="D30" s="157"/>
      <c r="E30" s="156"/>
      <c r="F30" s="191"/>
      <c r="G30" s="182"/>
      <c r="H30" s="156"/>
    </row>
    <row r="31" spans="1:8" ht="25.5">
      <c r="A31" s="50" t="s">
        <v>77</v>
      </c>
      <c r="B31" s="45" t="s">
        <v>38</v>
      </c>
      <c r="C31" s="50"/>
      <c r="D31" s="85">
        <f>D32+D33+D34</f>
        <v>2410.4</v>
      </c>
      <c r="E31" s="85">
        <f>E32+E33+E34</f>
        <v>1274</v>
      </c>
      <c r="F31" s="85">
        <f>F32+F33+F34</f>
        <v>723.3</v>
      </c>
      <c r="G31" s="86">
        <f>F31/D31</f>
        <v>0.3000746764022569</v>
      </c>
      <c r="H31" s="86">
        <f>F31/E31</f>
        <v>0.5677394034536891</v>
      </c>
    </row>
    <row r="32" spans="1:8" ht="63.75" customHeight="1">
      <c r="A32" s="148" t="s">
        <v>80</v>
      </c>
      <c r="B32" s="141" t="s">
        <v>178</v>
      </c>
      <c r="C32" s="148" t="s">
        <v>80</v>
      </c>
      <c r="D32" s="32">
        <v>2396</v>
      </c>
      <c r="E32" s="32">
        <v>1264.6</v>
      </c>
      <c r="F32" s="32">
        <v>723.3</v>
      </c>
      <c r="G32" s="86">
        <f aca="true" t="shared" si="2" ref="G32:G60">F32/D32</f>
        <v>0.30187813021702836</v>
      </c>
      <c r="H32" s="86">
        <f aca="true" t="shared" si="3" ref="H32:H60">F32/E32</f>
        <v>0.5719595128894512</v>
      </c>
    </row>
    <row r="33" spans="1:8" ht="12.75">
      <c r="A33" s="148" t="s">
        <v>82</v>
      </c>
      <c r="B33" s="141" t="s">
        <v>43</v>
      </c>
      <c r="C33" s="148" t="s">
        <v>82</v>
      </c>
      <c r="D33" s="32">
        <v>10</v>
      </c>
      <c r="E33" s="32">
        <v>5</v>
      </c>
      <c r="F33" s="32">
        <v>0</v>
      </c>
      <c r="G33" s="86">
        <f t="shared" si="2"/>
        <v>0</v>
      </c>
      <c r="H33" s="86">
        <f t="shared" si="3"/>
        <v>0</v>
      </c>
    </row>
    <row r="34" spans="1:8" ht="12.75">
      <c r="A34" s="148" t="s">
        <v>141</v>
      </c>
      <c r="B34" s="141" t="s">
        <v>138</v>
      </c>
      <c r="C34" s="148"/>
      <c r="D34" s="32">
        <f>D35+D36</f>
        <v>4.4</v>
      </c>
      <c r="E34" s="32">
        <f>E35+E36</f>
        <v>4.4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6" customFormat="1" ht="25.5">
      <c r="A35" s="87"/>
      <c r="B35" s="60" t="s">
        <v>126</v>
      </c>
      <c r="C35" s="87" t="s">
        <v>242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f t="shared" si="3"/>
        <v>0</v>
      </c>
    </row>
    <row r="36" spans="1:8" s="16" customFormat="1" ht="21" customHeight="1" hidden="1">
      <c r="A36" s="87"/>
      <c r="B36" s="60" t="s">
        <v>229</v>
      </c>
      <c r="C36" s="87" t="s">
        <v>214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</row>
    <row r="37" spans="1:8" ht="25.5" customHeight="1">
      <c r="A37" s="50" t="s">
        <v>120</v>
      </c>
      <c r="B37" s="45" t="s">
        <v>112</v>
      </c>
      <c r="C37" s="50"/>
      <c r="D37" s="85">
        <f>D38</f>
        <v>154</v>
      </c>
      <c r="E37" s="85">
        <f>E38</f>
        <v>77.5</v>
      </c>
      <c r="F37" s="85">
        <f>F38</f>
        <v>44.3</v>
      </c>
      <c r="G37" s="86">
        <f t="shared" si="2"/>
        <v>0.2876623376623376</v>
      </c>
      <c r="H37" s="86">
        <f t="shared" si="3"/>
        <v>0.5716129032258064</v>
      </c>
    </row>
    <row r="38" spans="1:8" ht="38.25">
      <c r="A38" s="148" t="s">
        <v>121</v>
      </c>
      <c r="B38" s="141" t="s">
        <v>185</v>
      </c>
      <c r="C38" s="148" t="s">
        <v>301</v>
      </c>
      <c r="D38" s="32">
        <f>154.5-0.5</f>
        <v>154</v>
      </c>
      <c r="E38" s="32">
        <v>77.5</v>
      </c>
      <c r="F38" s="32">
        <v>44.3</v>
      </c>
      <c r="G38" s="86">
        <f t="shared" si="2"/>
        <v>0.2876623376623376</v>
      </c>
      <c r="H38" s="86">
        <f t="shared" si="3"/>
        <v>0.5716129032258064</v>
      </c>
    </row>
    <row r="39" spans="1:8" ht="25.5" hidden="1">
      <c r="A39" s="50" t="s">
        <v>83</v>
      </c>
      <c r="B39" s="45" t="s">
        <v>46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48" t="s">
        <v>122</v>
      </c>
      <c r="B40" s="141" t="s">
        <v>114</v>
      </c>
      <c r="C40" s="148"/>
      <c r="D40" s="32">
        <f t="shared" si="4"/>
        <v>0</v>
      </c>
      <c r="E40" s="32">
        <f t="shared" si="4"/>
        <v>0</v>
      </c>
      <c r="F40" s="32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6" customFormat="1" ht="38.25" hidden="1">
      <c r="A41" s="87"/>
      <c r="B41" s="60" t="s">
        <v>124</v>
      </c>
      <c r="C41" s="87" t="s">
        <v>230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12.75" hidden="1">
      <c r="A42" s="50" t="s">
        <v>84</v>
      </c>
      <c r="B42" s="45" t="s">
        <v>48</v>
      </c>
      <c r="C42" s="50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31.5" customHeight="1" hidden="1">
      <c r="A43" s="145" t="s">
        <v>85</v>
      </c>
      <c r="B43" s="70" t="s">
        <v>136</v>
      </c>
      <c r="C43" s="148"/>
      <c r="D43" s="32">
        <f t="shared" si="5"/>
        <v>0</v>
      </c>
      <c r="E43" s="32">
        <f t="shared" si="5"/>
        <v>0</v>
      </c>
      <c r="F43" s="32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33" customHeight="1" hidden="1">
      <c r="A44" s="87"/>
      <c r="B44" s="63" t="s">
        <v>136</v>
      </c>
      <c r="C44" s="87" t="s">
        <v>315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</row>
    <row r="45" spans="1:8" ht="25.5">
      <c r="A45" s="50" t="s">
        <v>86</v>
      </c>
      <c r="B45" s="45" t="s">
        <v>49</v>
      </c>
      <c r="C45" s="50"/>
      <c r="D45" s="85">
        <f>D46</f>
        <v>455</v>
      </c>
      <c r="E45" s="85">
        <f>E46</f>
        <v>245</v>
      </c>
      <c r="F45" s="85">
        <f>F46</f>
        <v>161.3</v>
      </c>
      <c r="G45" s="86">
        <f t="shared" si="2"/>
        <v>0.3545054945054945</v>
      </c>
      <c r="H45" s="86">
        <f t="shared" si="3"/>
        <v>0.6583673469387755</v>
      </c>
    </row>
    <row r="46" spans="1:8" ht="12.75">
      <c r="A46" s="148" t="s">
        <v>52</v>
      </c>
      <c r="B46" s="141" t="s">
        <v>53</v>
      </c>
      <c r="C46" s="148"/>
      <c r="D46" s="32">
        <f>D47+D48+D49</f>
        <v>455</v>
      </c>
      <c r="E46" s="32">
        <f>E47+E48+E49</f>
        <v>245</v>
      </c>
      <c r="F46" s="32">
        <f>F47+F48+F49</f>
        <v>161.3</v>
      </c>
      <c r="G46" s="86">
        <f t="shared" si="2"/>
        <v>0.3545054945054945</v>
      </c>
      <c r="H46" s="86">
        <f t="shared" si="3"/>
        <v>0.6583673469387755</v>
      </c>
    </row>
    <row r="47" spans="1:8" s="16" customFormat="1" ht="12.75">
      <c r="A47" s="87"/>
      <c r="B47" s="60" t="s">
        <v>107</v>
      </c>
      <c r="C47" s="87" t="s">
        <v>290</v>
      </c>
      <c r="D47" s="88">
        <v>310</v>
      </c>
      <c r="E47" s="88">
        <v>160</v>
      </c>
      <c r="F47" s="88">
        <v>122.3</v>
      </c>
      <c r="G47" s="86">
        <f t="shared" si="2"/>
        <v>0.3945161290322581</v>
      </c>
      <c r="H47" s="86">
        <f t="shared" si="3"/>
        <v>0.764375</v>
      </c>
    </row>
    <row r="48" spans="1:8" s="16" customFormat="1" ht="22.5" customHeight="1">
      <c r="A48" s="87"/>
      <c r="B48" s="60" t="s">
        <v>295</v>
      </c>
      <c r="C48" s="87" t="s">
        <v>291</v>
      </c>
      <c r="D48" s="88">
        <v>25</v>
      </c>
      <c r="E48" s="88">
        <v>25</v>
      </c>
      <c r="F48" s="88">
        <v>0</v>
      </c>
      <c r="G48" s="86">
        <f t="shared" si="2"/>
        <v>0</v>
      </c>
      <c r="H48" s="86">
        <f t="shared" si="3"/>
        <v>0</v>
      </c>
    </row>
    <row r="49" spans="1:8" s="16" customFormat="1" ht="29.25" customHeight="1">
      <c r="A49" s="87"/>
      <c r="B49" s="60" t="s">
        <v>201</v>
      </c>
      <c r="C49" s="87" t="s">
        <v>296</v>
      </c>
      <c r="D49" s="88">
        <v>120</v>
      </c>
      <c r="E49" s="88">
        <v>60</v>
      </c>
      <c r="F49" s="88">
        <f>39</f>
        <v>39</v>
      </c>
      <c r="G49" s="86">
        <f t="shared" si="2"/>
        <v>0.325</v>
      </c>
      <c r="H49" s="86">
        <f t="shared" si="3"/>
        <v>0.65</v>
      </c>
    </row>
    <row r="50" spans="1:8" ht="27" customHeight="1">
      <c r="A50" s="64" t="s">
        <v>139</v>
      </c>
      <c r="B50" s="146" t="s">
        <v>137</v>
      </c>
      <c r="C50" s="64"/>
      <c r="D50" s="32">
        <f aca="true" t="shared" si="6" ref="D50:F51">D51</f>
        <v>1</v>
      </c>
      <c r="E50" s="32">
        <f t="shared" si="6"/>
        <v>1</v>
      </c>
      <c r="F50" s="32">
        <f t="shared" si="6"/>
        <v>0.3</v>
      </c>
      <c r="G50" s="86">
        <f t="shared" si="2"/>
        <v>0.3</v>
      </c>
      <c r="H50" s="86">
        <f t="shared" si="3"/>
        <v>0.3</v>
      </c>
    </row>
    <row r="51" spans="1:8" ht="29.25" customHeight="1">
      <c r="A51" s="145" t="s">
        <v>133</v>
      </c>
      <c r="B51" s="70" t="s">
        <v>140</v>
      </c>
      <c r="C51" s="145"/>
      <c r="D51" s="32">
        <f t="shared" si="6"/>
        <v>1</v>
      </c>
      <c r="E51" s="32">
        <f t="shared" si="6"/>
        <v>1</v>
      </c>
      <c r="F51" s="32">
        <f t="shared" si="6"/>
        <v>0.3</v>
      </c>
      <c r="G51" s="86">
        <f t="shared" si="2"/>
        <v>0.3</v>
      </c>
      <c r="H51" s="86">
        <f t="shared" si="3"/>
        <v>0.3</v>
      </c>
    </row>
    <row r="52" spans="1:8" s="16" customFormat="1" ht="30.75" customHeight="1">
      <c r="A52" s="87"/>
      <c r="B52" s="60" t="s">
        <v>304</v>
      </c>
      <c r="C52" s="87" t="s">
        <v>297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86">
        <f t="shared" si="3"/>
        <v>0.3</v>
      </c>
    </row>
    <row r="53" spans="1:8" ht="17.25" customHeight="1">
      <c r="A53" s="50" t="s">
        <v>54</v>
      </c>
      <c r="B53" s="45" t="s">
        <v>55</v>
      </c>
      <c r="C53" s="50"/>
      <c r="D53" s="85">
        <f aca="true" t="shared" si="7" ref="D53:F54">D54</f>
        <v>3</v>
      </c>
      <c r="E53" s="85">
        <f t="shared" si="7"/>
        <v>3</v>
      </c>
      <c r="F53" s="85">
        <f t="shared" si="7"/>
        <v>0</v>
      </c>
      <c r="G53" s="86">
        <f t="shared" si="2"/>
        <v>0</v>
      </c>
      <c r="H53" s="86">
        <f t="shared" si="3"/>
        <v>0</v>
      </c>
    </row>
    <row r="54" spans="1:8" ht="18" customHeight="1">
      <c r="A54" s="148" t="s">
        <v>59</v>
      </c>
      <c r="B54" s="141" t="s">
        <v>60</v>
      </c>
      <c r="C54" s="148"/>
      <c r="D54" s="32">
        <f t="shared" si="7"/>
        <v>3</v>
      </c>
      <c r="E54" s="32">
        <f t="shared" si="7"/>
        <v>3</v>
      </c>
      <c r="F54" s="32">
        <f t="shared" si="7"/>
        <v>0</v>
      </c>
      <c r="G54" s="86">
        <f t="shared" si="2"/>
        <v>0</v>
      </c>
      <c r="H54" s="86">
        <f t="shared" si="3"/>
        <v>0</v>
      </c>
    </row>
    <row r="55" spans="1:8" s="16" customFormat="1" ht="30.75" customHeight="1">
      <c r="A55" s="87"/>
      <c r="B55" s="60" t="s">
        <v>298</v>
      </c>
      <c r="C55" s="87" t="s">
        <v>299</v>
      </c>
      <c r="D55" s="88">
        <v>3</v>
      </c>
      <c r="E55" s="88">
        <v>3</v>
      </c>
      <c r="F55" s="88">
        <v>0</v>
      </c>
      <c r="G55" s="86">
        <f t="shared" si="2"/>
        <v>0</v>
      </c>
      <c r="H55" s="86">
        <f t="shared" si="3"/>
        <v>0</v>
      </c>
    </row>
    <row r="56" spans="1:8" s="16" customFormat="1" ht="24" customHeight="1">
      <c r="A56" s="50">
        <v>1001</v>
      </c>
      <c r="B56" s="45" t="s">
        <v>205</v>
      </c>
      <c r="C56" s="148" t="s">
        <v>9</v>
      </c>
      <c r="D56" s="32">
        <v>30</v>
      </c>
      <c r="E56" s="32">
        <v>15</v>
      </c>
      <c r="F56" s="32">
        <v>12.5</v>
      </c>
      <c r="G56" s="86">
        <f t="shared" si="2"/>
        <v>0.4166666666666667</v>
      </c>
      <c r="H56" s="86">
        <f t="shared" si="3"/>
        <v>0.8333333333333334</v>
      </c>
    </row>
    <row r="57" spans="1:8" ht="12.75">
      <c r="A57" s="50"/>
      <c r="B57" s="45" t="s">
        <v>108</v>
      </c>
      <c r="C57" s="50"/>
      <c r="D57" s="85">
        <f>D58</f>
        <v>1774.4</v>
      </c>
      <c r="E57" s="85">
        <f>E58</f>
        <v>924.4</v>
      </c>
      <c r="F57" s="85">
        <f>F58</f>
        <v>219.5</v>
      </c>
      <c r="G57" s="86">
        <f t="shared" si="2"/>
        <v>0.12370378719567177</v>
      </c>
      <c r="H57" s="86">
        <f t="shared" si="3"/>
        <v>0.23745131977498918</v>
      </c>
    </row>
    <row r="58" spans="1:8" s="16" customFormat="1" ht="25.5">
      <c r="A58" s="87"/>
      <c r="B58" s="60" t="s">
        <v>109</v>
      </c>
      <c r="C58" s="87" t="s">
        <v>224</v>
      </c>
      <c r="D58" s="88">
        <v>1774.4</v>
      </c>
      <c r="E58" s="88">
        <v>924.4</v>
      </c>
      <c r="F58" s="88">
        <v>219.5</v>
      </c>
      <c r="G58" s="86">
        <f t="shared" si="2"/>
        <v>0.12370378719567177</v>
      </c>
      <c r="H58" s="86">
        <f t="shared" si="3"/>
        <v>0.23745131977498918</v>
      </c>
    </row>
    <row r="59" spans="1:8" ht="22.5" customHeight="1">
      <c r="A59" s="148"/>
      <c r="B59" s="71" t="s">
        <v>76</v>
      </c>
      <c r="C59" s="89"/>
      <c r="D59" s="90">
        <f>D31+D37+D39+D45+D50+D53+D57+D56</f>
        <v>4827.8</v>
      </c>
      <c r="E59" s="90">
        <f>E31+E37+E39+E45+E50+E53+E57+E56</f>
        <v>2539.9</v>
      </c>
      <c r="F59" s="90">
        <f>F31+F37+F39+F45+F50+F53+F57+F56</f>
        <v>1161.1999999999998</v>
      </c>
      <c r="G59" s="86">
        <f t="shared" si="2"/>
        <v>0.24052363395335344</v>
      </c>
      <c r="H59" s="86">
        <f t="shared" si="3"/>
        <v>0.45718335367534146</v>
      </c>
    </row>
    <row r="60" spans="1:8" ht="15">
      <c r="A60" s="91"/>
      <c r="B60" s="141" t="s">
        <v>91</v>
      </c>
      <c r="C60" s="148"/>
      <c r="D60" s="92">
        <f>D57</f>
        <v>1774.4</v>
      </c>
      <c r="E60" s="92">
        <f>E57</f>
        <v>924.4</v>
      </c>
      <c r="F60" s="92">
        <f>F57</f>
        <v>219.5</v>
      </c>
      <c r="G60" s="86">
        <f t="shared" si="2"/>
        <v>0.12370378719567177</v>
      </c>
      <c r="H60" s="86">
        <f t="shared" si="3"/>
        <v>0.23745131977498918</v>
      </c>
    </row>
    <row r="63" spans="2:8" ht="15">
      <c r="B63" s="38" t="s">
        <v>101</v>
      </c>
      <c r="C63" s="39"/>
      <c r="H63" s="36">
        <v>998.2</v>
      </c>
    </row>
    <row r="64" spans="2:3" ht="15">
      <c r="B64" s="38"/>
      <c r="C64" s="39"/>
    </row>
    <row r="65" spans="2:3" ht="15">
      <c r="B65" s="38" t="s">
        <v>92</v>
      </c>
      <c r="C65" s="39"/>
    </row>
    <row r="66" spans="2:3" ht="15">
      <c r="B66" s="38" t="s">
        <v>93</v>
      </c>
      <c r="C66" s="39"/>
    </row>
    <row r="67" spans="2:3" ht="15">
      <c r="B67" s="38"/>
      <c r="C67" s="39"/>
    </row>
    <row r="68" spans="2:3" ht="15">
      <c r="B68" s="38" t="s">
        <v>94</v>
      </c>
      <c r="C68" s="39"/>
    </row>
    <row r="69" spans="2:3" ht="15">
      <c r="B69" s="38" t="s">
        <v>95</v>
      </c>
      <c r="C69" s="39"/>
    </row>
    <row r="70" spans="2:3" ht="15">
      <c r="B70" s="38"/>
      <c r="C70" s="39"/>
    </row>
    <row r="71" spans="2:3" ht="15">
      <c r="B71" s="38" t="s">
        <v>96</v>
      </c>
      <c r="C71" s="39"/>
    </row>
    <row r="72" spans="2:3" ht="15">
      <c r="B72" s="38" t="s">
        <v>97</v>
      </c>
      <c r="C72" s="39"/>
    </row>
    <row r="73" spans="2:3" ht="15">
      <c r="B73" s="38"/>
      <c r="C73" s="39"/>
    </row>
    <row r="74" spans="2:3" ht="15">
      <c r="B74" s="38" t="s">
        <v>98</v>
      </c>
      <c r="C74" s="39"/>
    </row>
    <row r="75" spans="2:3" ht="15">
      <c r="B75" s="38" t="s">
        <v>99</v>
      </c>
      <c r="C75" s="39"/>
    </row>
    <row r="78" spans="2:8" ht="15">
      <c r="B78" s="38" t="s">
        <v>100</v>
      </c>
      <c r="C78" s="39"/>
      <c r="H78" s="43">
        <f>F26+H63-F59</f>
        <v>1002.7000000000007</v>
      </c>
    </row>
    <row r="81" spans="2:3" ht="15">
      <c r="B81" s="38" t="s">
        <v>102</v>
      </c>
      <c r="C81" s="39"/>
    </row>
    <row r="82" spans="2:3" ht="15">
      <c r="B82" s="38" t="s">
        <v>103</v>
      </c>
      <c r="C82" s="39"/>
    </row>
    <row r="83" spans="2:3" ht="15">
      <c r="B83" s="38" t="s">
        <v>104</v>
      </c>
      <c r="C83" s="39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58"/>
  <sheetViews>
    <sheetView tabSelected="1" zoomScalePageLayoutView="0" workbookViewId="0" topLeftCell="A141">
      <selection activeCell="B147" sqref="B147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customWidth="1"/>
    <col min="5" max="5" width="14.140625" style="36" customWidth="1"/>
    <col min="6" max="6" width="11.28125" style="74" customWidth="1"/>
    <col min="7" max="7" width="11.421875" style="74" bestFit="1" customWidth="1"/>
    <col min="8" max="16384" width="9.140625" style="36" customWidth="1"/>
  </cols>
  <sheetData>
    <row r="1" spans="1:7" s="138" customFormat="1" ht="57.75" customHeight="1">
      <c r="A1" s="153" t="s">
        <v>359</v>
      </c>
      <c r="B1" s="153"/>
      <c r="C1" s="153"/>
      <c r="D1" s="153"/>
      <c r="E1" s="153"/>
      <c r="F1" s="153"/>
      <c r="G1" s="153"/>
    </row>
    <row r="2" spans="1:7" ht="15" customHeight="1">
      <c r="A2" s="192"/>
      <c r="B2" s="159" t="s">
        <v>10</v>
      </c>
      <c r="C2" s="152" t="s">
        <v>11</v>
      </c>
      <c r="D2" s="155" t="s">
        <v>356</v>
      </c>
      <c r="E2" s="152" t="s">
        <v>12</v>
      </c>
      <c r="F2" s="155" t="s">
        <v>159</v>
      </c>
      <c r="G2" s="155" t="s">
        <v>357</v>
      </c>
    </row>
    <row r="3" spans="1:7" ht="15" customHeight="1">
      <c r="A3" s="193"/>
      <c r="B3" s="159"/>
      <c r="C3" s="152"/>
      <c r="D3" s="156"/>
      <c r="E3" s="152"/>
      <c r="F3" s="156"/>
      <c r="G3" s="156"/>
    </row>
    <row r="4" spans="1:7" ht="15">
      <c r="A4" s="149"/>
      <c r="B4" s="142" t="s">
        <v>90</v>
      </c>
      <c r="C4" s="140">
        <f>C5+C6+C7+C8+C9+C10+C11+C12+C13+C14+C15+C16+C17+C18+C19+C20+C21+C23</f>
        <v>221108.6</v>
      </c>
      <c r="D4" s="140">
        <f>D5+D6+D7+D8+D9+D10+D11+D12+D13+D14+D15+D16+D17+D18+D19+D20+D21+D23</f>
        <v>102455.4</v>
      </c>
      <c r="E4" s="140">
        <f>E5+E6+E7+E8+E9+E10+E11+E12+E13+E14+E15+E16+E17+E18+E19+E20+E21+E23</f>
        <v>97446.6</v>
      </c>
      <c r="F4" s="44">
        <f>E4/C4</f>
        <v>0.44071827147383685</v>
      </c>
      <c r="G4" s="44">
        <f>E4/D4</f>
        <v>0.9511123864627927</v>
      </c>
    </row>
    <row r="5" spans="1:7" ht="15">
      <c r="A5" s="149"/>
      <c r="B5" s="141" t="s">
        <v>14</v>
      </c>
      <c r="C5" s="32">
        <v>139310</v>
      </c>
      <c r="D5" s="32">
        <v>66107</v>
      </c>
      <c r="E5" s="32">
        <v>54764.9</v>
      </c>
      <c r="F5" s="44">
        <f aca="true" t="shared" si="0" ref="F5:F36">E5/C5</f>
        <v>0.39311535424592636</v>
      </c>
      <c r="G5" s="44">
        <f aca="true" t="shared" si="1" ref="G5:G36">E5/D5</f>
        <v>0.8284281543558171</v>
      </c>
    </row>
    <row r="6" spans="1:7" ht="15">
      <c r="A6" s="149"/>
      <c r="B6" s="141" t="s">
        <v>15</v>
      </c>
      <c r="C6" s="32">
        <v>19000</v>
      </c>
      <c r="D6" s="32">
        <v>8700</v>
      </c>
      <c r="E6" s="32">
        <v>9318.6</v>
      </c>
      <c r="F6" s="44">
        <f t="shared" si="0"/>
        <v>0.49045263157894736</v>
      </c>
      <c r="G6" s="44">
        <f t="shared" si="1"/>
        <v>1.0711034482758621</v>
      </c>
    </row>
    <row r="7" spans="1:7" ht="15">
      <c r="A7" s="149"/>
      <c r="B7" s="141" t="s">
        <v>16</v>
      </c>
      <c r="C7" s="32">
        <v>4800</v>
      </c>
      <c r="D7" s="32">
        <v>2916</v>
      </c>
      <c r="E7" s="32">
        <v>3252.4</v>
      </c>
      <c r="F7" s="44">
        <f t="shared" si="0"/>
        <v>0.6775833333333333</v>
      </c>
      <c r="G7" s="44">
        <f t="shared" si="1"/>
        <v>1.115363511659808</v>
      </c>
    </row>
    <row r="8" spans="1:7" ht="15">
      <c r="A8" s="149"/>
      <c r="B8" s="141" t="s">
        <v>333</v>
      </c>
      <c r="C8" s="32">
        <v>11415.9</v>
      </c>
      <c r="D8" s="32">
        <v>5664</v>
      </c>
      <c r="E8" s="32">
        <v>6627.6</v>
      </c>
      <c r="F8" s="44">
        <f t="shared" si="0"/>
        <v>0.5805586944524742</v>
      </c>
      <c r="G8" s="44">
        <f t="shared" si="1"/>
        <v>1.1701271186440678</v>
      </c>
    </row>
    <row r="9" spans="1:7" ht="15">
      <c r="A9" s="149"/>
      <c r="B9" s="141" t="s">
        <v>17</v>
      </c>
      <c r="C9" s="32">
        <v>6000</v>
      </c>
      <c r="D9" s="32">
        <v>520</v>
      </c>
      <c r="E9" s="32">
        <v>901.3</v>
      </c>
      <c r="F9" s="44">
        <f t="shared" si="0"/>
        <v>0.15021666666666667</v>
      </c>
      <c r="G9" s="44">
        <f t="shared" si="1"/>
        <v>1.7332692307692308</v>
      </c>
    </row>
    <row r="10" spans="1:7" ht="15">
      <c r="A10" s="149"/>
      <c r="B10" s="141" t="s">
        <v>18</v>
      </c>
      <c r="C10" s="32">
        <v>21000</v>
      </c>
      <c r="D10" s="32">
        <v>6334</v>
      </c>
      <c r="E10" s="32">
        <v>9791</v>
      </c>
      <c r="F10" s="44">
        <f t="shared" si="0"/>
        <v>0.46623809523809523</v>
      </c>
      <c r="G10" s="44">
        <f t="shared" si="1"/>
        <v>1.5457846542469214</v>
      </c>
    </row>
    <row r="11" spans="1:7" ht="15">
      <c r="A11" s="149"/>
      <c r="B11" s="141" t="s">
        <v>115</v>
      </c>
      <c r="C11" s="32">
        <v>2300</v>
      </c>
      <c r="D11" s="32">
        <v>1050</v>
      </c>
      <c r="E11" s="32">
        <v>1205.4</v>
      </c>
      <c r="F11" s="44">
        <f t="shared" si="0"/>
        <v>0.5240869565217392</v>
      </c>
      <c r="G11" s="44">
        <f t="shared" si="1"/>
        <v>1.1480000000000001</v>
      </c>
    </row>
    <row r="12" spans="1:7" ht="15">
      <c r="A12" s="149"/>
      <c r="B12" s="141" t="s">
        <v>19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49"/>
      <c r="B13" s="141" t="s">
        <v>20</v>
      </c>
      <c r="C13" s="32">
        <v>5400</v>
      </c>
      <c r="D13" s="32">
        <v>2596</v>
      </c>
      <c r="E13" s="32">
        <v>2711</v>
      </c>
      <c r="F13" s="44">
        <f t="shared" si="0"/>
        <v>0.5020370370370371</v>
      </c>
      <c r="G13" s="44">
        <f t="shared" si="1"/>
        <v>1.0442989214175655</v>
      </c>
    </row>
    <row r="14" spans="1:7" ht="15">
      <c r="A14" s="149"/>
      <c r="B14" s="141" t="s">
        <v>21</v>
      </c>
      <c r="C14" s="32">
        <v>1564.9</v>
      </c>
      <c r="D14" s="32">
        <v>856.4</v>
      </c>
      <c r="E14" s="32">
        <v>1014.2</v>
      </c>
      <c r="F14" s="44">
        <f t="shared" si="0"/>
        <v>0.6480925298741134</v>
      </c>
      <c r="G14" s="44">
        <f t="shared" si="1"/>
        <v>1.1842596917328352</v>
      </c>
    </row>
    <row r="15" spans="1:7" ht="15">
      <c r="A15" s="149"/>
      <c r="B15" s="141" t="s">
        <v>22</v>
      </c>
      <c r="C15" s="32">
        <v>50</v>
      </c>
      <c r="D15" s="32">
        <v>50</v>
      </c>
      <c r="E15" s="32">
        <v>50.3</v>
      </c>
      <c r="F15" s="44">
        <v>0</v>
      </c>
      <c r="G15" s="44">
        <v>0</v>
      </c>
    </row>
    <row r="16" spans="1:7" ht="15">
      <c r="A16" s="149"/>
      <c r="B16" s="141" t="s">
        <v>23</v>
      </c>
      <c r="C16" s="32">
        <v>400</v>
      </c>
      <c r="D16" s="32">
        <v>200</v>
      </c>
      <c r="E16" s="32">
        <v>175.8</v>
      </c>
      <c r="F16" s="44">
        <f t="shared" si="0"/>
        <v>0.4395</v>
      </c>
      <c r="G16" s="44">
        <f t="shared" si="1"/>
        <v>0.879</v>
      </c>
    </row>
    <row r="17" spans="1:7" ht="15">
      <c r="A17" s="149"/>
      <c r="B17" s="141" t="s">
        <v>24</v>
      </c>
      <c r="C17" s="32">
        <v>860</v>
      </c>
      <c r="D17" s="32">
        <v>430</v>
      </c>
      <c r="E17" s="32">
        <v>369</v>
      </c>
      <c r="F17" s="44">
        <f t="shared" si="0"/>
        <v>0.4290697674418605</v>
      </c>
      <c r="G17" s="44">
        <f t="shared" si="1"/>
        <v>0.858139534883721</v>
      </c>
    </row>
    <row r="18" spans="1:7" ht="15">
      <c r="A18" s="149"/>
      <c r="B18" s="141" t="s">
        <v>25</v>
      </c>
      <c r="C18" s="32"/>
      <c r="D18" s="32"/>
      <c r="E18" s="32"/>
      <c r="F18" s="44">
        <v>0</v>
      </c>
      <c r="G18" s="44">
        <v>0</v>
      </c>
    </row>
    <row r="19" spans="1:7" ht="15">
      <c r="A19" s="149"/>
      <c r="B19" s="141" t="s">
        <v>26</v>
      </c>
      <c r="C19" s="32">
        <v>110</v>
      </c>
      <c r="D19" s="32">
        <v>110</v>
      </c>
      <c r="E19" s="32">
        <v>155.1</v>
      </c>
      <c r="F19" s="44">
        <v>0</v>
      </c>
      <c r="G19" s="44">
        <v>0</v>
      </c>
    </row>
    <row r="20" spans="1:7" ht="15">
      <c r="A20" s="149"/>
      <c r="B20" s="141" t="s">
        <v>27</v>
      </c>
      <c r="C20" s="32">
        <v>7014.1</v>
      </c>
      <c r="D20" s="32">
        <v>5990</v>
      </c>
      <c r="E20" s="32">
        <v>6249.2</v>
      </c>
      <c r="F20" s="44">
        <f t="shared" si="0"/>
        <v>0.8909482328452687</v>
      </c>
      <c r="G20" s="44">
        <f t="shared" si="1"/>
        <v>1.0432721202003339</v>
      </c>
    </row>
    <row r="21" spans="1:7" ht="15">
      <c r="A21" s="149"/>
      <c r="B21" s="141" t="s">
        <v>28</v>
      </c>
      <c r="C21" s="32">
        <v>1883.7</v>
      </c>
      <c r="D21" s="32">
        <v>932</v>
      </c>
      <c r="E21" s="32">
        <v>860.8</v>
      </c>
      <c r="F21" s="44">
        <f t="shared" si="0"/>
        <v>0.4569729787121091</v>
      </c>
      <c r="G21" s="44">
        <f t="shared" si="1"/>
        <v>0.9236051502145922</v>
      </c>
    </row>
    <row r="22" spans="1:7" ht="15">
      <c r="A22" s="149"/>
      <c r="B22" s="141" t="s">
        <v>29</v>
      </c>
      <c r="C22" s="32">
        <v>852.8</v>
      </c>
      <c r="D22" s="32">
        <v>422</v>
      </c>
      <c r="E22" s="32">
        <v>282.3</v>
      </c>
      <c r="F22" s="44">
        <f t="shared" si="0"/>
        <v>0.3310272045028143</v>
      </c>
      <c r="G22" s="44">
        <f t="shared" si="1"/>
        <v>0.668957345971564</v>
      </c>
    </row>
    <row r="23" spans="1:7" ht="15">
      <c r="A23" s="149"/>
      <c r="B23" s="141" t="s">
        <v>30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0</v>
      </c>
      <c r="F23" s="44">
        <v>0</v>
      </c>
      <c r="G23" s="44">
        <v>0</v>
      </c>
    </row>
    <row r="24" spans="1:7" ht="15">
      <c r="A24" s="149"/>
      <c r="B24" s="45" t="s">
        <v>89</v>
      </c>
      <c r="C24" s="32">
        <f>C25+C26+C28+C29+C31+C30+C32</f>
        <v>506450.8</v>
      </c>
      <c r="D24" s="32">
        <f>D25+D26+D28+D29+D31+D30+D32</f>
        <v>260834.8</v>
      </c>
      <c r="E24" s="32">
        <f>E25+E26+E28+E29+E31+E30+E32</f>
        <v>194354.09999999995</v>
      </c>
      <c r="F24" s="44">
        <f t="shared" si="0"/>
        <v>0.3837571191515542</v>
      </c>
      <c r="G24" s="44">
        <f t="shared" si="1"/>
        <v>0.7451233501051239</v>
      </c>
    </row>
    <row r="25" spans="1:7" ht="21" customHeight="1">
      <c r="A25" s="149"/>
      <c r="B25" s="141" t="s">
        <v>32</v>
      </c>
      <c r="C25" s="32">
        <f>МР!D25+'МО г.Ртищево'!D21+'Кр-звезда'!D21+Макарово!D22+Октябрьский!D21+Салтыковка!D21+Урусово!D22+'Ш-Голицыно'!D21</f>
        <v>112718.89999999998</v>
      </c>
      <c r="D25" s="32">
        <f>МР!E25+'МО г.Ртищево'!E21+'Кр-звезда'!E21+Макарово!E22+Октябрьский!E21+Салтыковка!E21+Урусово!E22+'Ш-Голицыно'!E21</f>
        <v>56359.399999999994</v>
      </c>
      <c r="E25" s="32">
        <f>МР!F25+'МО г.Ртищево'!F21+'Кр-звезда'!F21+Макарово!F22+Октябрьский!F21+Салтыковка!F21+Урусово!F22+'Ш-Голицыно'!F21</f>
        <v>53124.399999999994</v>
      </c>
      <c r="F25" s="44">
        <f t="shared" si="0"/>
        <v>0.47129984412551934</v>
      </c>
      <c r="G25" s="44">
        <f t="shared" si="1"/>
        <v>0.9426005244910344</v>
      </c>
    </row>
    <row r="26" spans="1:7" ht="23.25" customHeight="1">
      <c r="A26" s="149"/>
      <c r="B26" s="141" t="s">
        <v>33</v>
      </c>
      <c r="C26" s="32">
        <f>МР!D26+924</f>
        <v>350982.4</v>
      </c>
      <c r="D26" s="32">
        <f>МР!E26+'Кр-звезда'!E23+Макарово!E23+Октябрьский!E22+Салтыковка!E22+Урусово!E23+'Ш-Голицыно'!E22</f>
        <v>177949.9</v>
      </c>
      <c r="E26" s="32">
        <f>МР!F26+'Кр-звезда'!F23+Макарово!F23+Октябрьский!F22+Салтыковка!F22+Урусово!F23+'Ш-Голицыно'!F22</f>
        <v>131583.19999999995</v>
      </c>
      <c r="F26" s="44">
        <f t="shared" si="0"/>
        <v>0.3748997100709322</v>
      </c>
      <c r="G26" s="44">
        <f t="shared" si="1"/>
        <v>0.7394395838379226</v>
      </c>
    </row>
    <row r="27" spans="1:7" ht="23.25" customHeight="1">
      <c r="A27" s="149"/>
      <c r="B27" s="141" t="s">
        <v>175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462</v>
      </c>
      <c r="E27" s="32">
        <f>'Кр-звезда'!F23+Макарово!F23+Октябрьский!F22+Салтыковка!F22+Урусово!F23+'Ш-Голицыно'!F22</f>
        <v>383.4</v>
      </c>
      <c r="F27" s="44">
        <f t="shared" si="0"/>
        <v>0.41493506493506493</v>
      </c>
      <c r="G27" s="44">
        <f t="shared" si="1"/>
        <v>0.8298701298701299</v>
      </c>
    </row>
    <row r="28" spans="1:7" ht="22.5" customHeight="1">
      <c r="A28" s="149"/>
      <c r="B28" s="141" t="s">
        <v>34</v>
      </c>
      <c r="C28" s="32">
        <f>МР!D27+'МО г.Ртищево'!D22+'МО г.Ртищево'!D23</f>
        <v>20701.3</v>
      </c>
      <c r="D28" s="32">
        <f>МР!E27+'МО г.Ртищево'!E22+'МО г.Ртищево'!E23</f>
        <v>14876.3</v>
      </c>
      <c r="E28" s="32">
        <f>МР!F27+'МО г.Ртищево'!F22+'МО г.Ртищево'!F23</f>
        <v>0</v>
      </c>
      <c r="F28" s="44">
        <f t="shared" si="0"/>
        <v>0</v>
      </c>
      <c r="G28" s="44">
        <f t="shared" si="1"/>
        <v>0</v>
      </c>
    </row>
    <row r="29" spans="1:7" ht="30.75" customHeight="1">
      <c r="A29" s="149"/>
      <c r="B29" s="141" t="s">
        <v>161</v>
      </c>
      <c r="C29" s="32">
        <f>МР!D28</f>
        <v>7.6</v>
      </c>
      <c r="D29" s="32">
        <f>МР!E28</f>
        <v>7.6</v>
      </c>
      <c r="E29" s="32">
        <f>МР!F28</f>
        <v>0</v>
      </c>
      <c r="F29" s="44">
        <f t="shared" si="0"/>
        <v>0</v>
      </c>
      <c r="G29" s="44">
        <f t="shared" si="1"/>
        <v>0</v>
      </c>
    </row>
    <row r="30" spans="1:7" ht="15.75" customHeight="1">
      <c r="A30" s="149"/>
      <c r="B30" s="141" t="s">
        <v>75</v>
      </c>
      <c r="C30" s="32">
        <f>МР!D29+'МО г.Ртищево'!D24+'Кр-звезда'!D22+Макарово!D24+Октябрьский!D23+Салтыковка!D23+Урусово!D24+'Ш-Голицыно'!D23</f>
        <v>22480.699999999997</v>
      </c>
      <c r="D30" s="32">
        <f>МР!E29+'МО г.Ртищево'!E24+'Кр-звезда'!E22+Макарово!E24+Октябрьский!E23+Салтыковка!E23+Урусово!E24+'Ш-Голицыно'!E23</f>
        <v>12081.7</v>
      </c>
      <c r="E30" s="32">
        <f>МР!F29+'МО г.Ртищево'!F24+'Кр-звезда'!F22+Макарово!F24+Октябрьский!F23+Салтыковка!F23+Урусово!F24+'Ш-Голицыно'!F23</f>
        <v>10086.6</v>
      </c>
      <c r="F30" s="44">
        <f t="shared" si="0"/>
        <v>0.44867819952225696</v>
      </c>
      <c r="G30" s="44">
        <f t="shared" si="1"/>
        <v>0.8348659542945115</v>
      </c>
    </row>
    <row r="31" spans="1:7" ht="28.5" customHeight="1">
      <c r="A31" s="149"/>
      <c r="B31" s="141" t="s">
        <v>35</v>
      </c>
      <c r="C31" s="32">
        <f>МР!D30</f>
        <v>0</v>
      </c>
      <c r="D31" s="32">
        <f>МР!E30</f>
        <v>0</v>
      </c>
      <c r="E31" s="32">
        <f>МР!F30</f>
        <v>0</v>
      </c>
      <c r="F31" s="44">
        <v>0</v>
      </c>
      <c r="G31" s="44">
        <v>0</v>
      </c>
    </row>
    <row r="32" spans="1:7" ht="33" customHeight="1" thickBot="1">
      <c r="A32" s="149"/>
      <c r="B32" s="46" t="s">
        <v>168</v>
      </c>
      <c r="C32" s="32">
        <f>МР!D31+'Кр-звезда'!D25+Макарово!D26+Октябрьский!D25+Салтыковка!D25+Урусово!D25+'Ш-Голицыно'!D24</f>
        <v>-440.1</v>
      </c>
      <c r="D32" s="32">
        <f>МР!E31+'Кр-звезда'!E25+Макарово!E26+Октябрьский!E25+Салтыковка!E25+Урусово!E25+'Ш-Голицыно'!E24</f>
        <v>-440.1</v>
      </c>
      <c r="E32" s="32">
        <f>МР!F31+'Кр-звезда'!F25+Макарово!F26+Октябрьский!F25+Салтыковка!F25+Урусово!F25+'Ш-Голицыно'!F24</f>
        <v>-440.1</v>
      </c>
      <c r="F32" s="44">
        <f t="shared" si="0"/>
        <v>1</v>
      </c>
      <c r="G32" s="44">
        <f t="shared" si="1"/>
        <v>1</v>
      </c>
    </row>
    <row r="33" spans="1:7" ht="18.75">
      <c r="A33" s="149"/>
      <c r="B33" s="47" t="s">
        <v>36</v>
      </c>
      <c r="C33" s="140">
        <f>C4+C24</f>
        <v>727559.4</v>
      </c>
      <c r="D33" s="32">
        <f>МР!E32</f>
        <v>313250.6</v>
      </c>
      <c r="E33" s="140">
        <f>E4+E24</f>
        <v>291800.69999999995</v>
      </c>
      <c r="F33" s="44">
        <f t="shared" si="0"/>
        <v>0.40106787157172313</v>
      </c>
      <c r="G33" s="44">
        <f t="shared" si="1"/>
        <v>0.9315247919716674</v>
      </c>
    </row>
    <row r="34" spans="1:7" ht="15.75">
      <c r="A34" s="149"/>
      <c r="B34" s="48" t="s">
        <v>313</v>
      </c>
      <c r="C34" s="140">
        <v>27647.2</v>
      </c>
      <c r="D34" s="32">
        <v>18331.2</v>
      </c>
      <c r="E34" s="140">
        <v>11325.3</v>
      </c>
      <c r="F34" s="44">
        <f t="shared" si="0"/>
        <v>0.409636418877861</v>
      </c>
      <c r="G34" s="44">
        <f t="shared" si="1"/>
        <v>0.6178155276250327</v>
      </c>
    </row>
    <row r="35" spans="1:7" ht="18.75">
      <c r="A35" s="149"/>
      <c r="B35" s="49" t="s">
        <v>314</v>
      </c>
      <c r="C35" s="140">
        <f>C33-C34</f>
        <v>699912.2000000001</v>
      </c>
      <c r="D35" s="140">
        <f>D33-D34</f>
        <v>294919.39999999997</v>
      </c>
      <c r="E35" s="140">
        <f>E33-E34</f>
        <v>280475.39999999997</v>
      </c>
      <c r="F35" s="44">
        <f t="shared" si="0"/>
        <v>0.4007294057740384</v>
      </c>
      <c r="G35" s="44">
        <f t="shared" si="1"/>
        <v>0.9510239068708264</v>
      </c>
    </row>
    <row r="36" spans="1:7" ht="15">
      <c r="A36" s="149"/>
      <c r="B36" s="141" t="s">
        <v>116</v>
      </c>
      <c r="C36" s="32">
        <f>C4</f>
        <v>221108.6</v>
      </c>
      <c r="D36" s="32">
        <f>D4</f>
        <v>102455.4</v>
      </c>
      <c r="E36" s="32">
        <f>E4</f>
        <v>97446.6</v>
      </c>
      <c r="F36" s="44">
        <f t="shared" si="0"/>
        <v>0.44071827147383685</v>
      </c>
      <c r="G36" s="44">
        <f t="shared" si="1"/>
        <v>0.9511123864627927</v>
      </c>
    </row>
    <row r="37" spans="1:7" ht="12.75">
      <c r="A37" s="194"/>
      <c r="B37" s="172"/>
      <c r="C37" s="172"/>
      <c r="D37" s="172"/>
      <c r="E37" s="172"/>
      <c r="F37" s="172"/>
      <c r="G37" s="173"/>
    </row>
    <row r="38" spans="1:7" ht="15" customHeight="1">
      <c r="A38" s="186" t="s">
        <v>174</v>
      </c>
      <c r="B38" s="159" t="s">
        <v>37</v>
      </c>
      <c r="C38" s="157" t="s">
        <v>11</v>
      </c>
      <c r="D38" s="155" t="s">
        <v>356</v>
      </c>
      <c r="E38" s="157" t="s">
        <v>12</v>
      </c>
      <c r="F38" s="155" t="s">
        <v>159</v>
      </c>
      <c r="G38" s="155" t="s">
        <v>357</v>
      </c>
    </row>
    <row r="39" spans="1:7" ht="13.5" customHeight="1">
      <c r="A39" s="186"/>
      <c r="B39" s="159"/>
      <c r="C39" s="157"/>
      <c r="D39" s="156"/>
      <c r="E39" s="157"/>
      <c r="F39" s="156"/>
      <c r="G39" s="156"/>
    </row>
    <row r="40" spans="1:7" ht="21" customHeight="1">
      <c r="A40" s="50" t="s">
        <v>77</v>
      </c>
      <c r="B40" s="45" t="s">
        <v>38</v>
      </c>
      <c r="C40" s="51">
        <f>C41+C42+C43+C45+C46+C44</f>
        <v>60057.5</v>
      </c>
      <c r="D40" s="51">
        <f>D41+D42+D43+D45+D46+D44</f>
        <v>34649.8</v>
      </c>
      <c r="E40" s="51">
        <f>E41+E42+E43+E45+E46+E44</f>
        <v>26371.4</v>
      </c>
      <c r="F40" s="52">
        <f>E40/C40</f>
        <v>0.43910252674520256</v>
      </c>
      <c r="G40" s="52">
        <f>E40/D40</f>
        <v>0.7610837580592096</v>
      </c>
    </row>
    <row r="41" spans="1:7" s="139" customFormat="1" ht="13.5">
      <c r="A41" s="53" t="s">
        <v>79</v>
      </c>
      <c r="B41" s="54" t="s">
        <v>39</v>
      </c>
      <c r="C41" s="55">
        <f>МР!D38+'МО г.Ртищево'!D33</f>
        <v>1531.1</v>
      </c>
      <c r="D41" s="55">
        <f>МР!E38+'МО г.Ртищево'!E33</f>
        <v>888.9000000000001</v>
      </c>
      <c r="E41" s="55">
        <f>МР!F38+'МО г.Ртищево'!F33</f>
        <v>695.2</v>
      </c>
      <c r="F41" s="52">
        <f aca="true" t="shared" si="2" ref="F41:F110">E41/C41</f>
        <v>0.45405264189145067</v>
      </c>
      <c r="G41" s="52">
        <f aca="true" t="shared" si="3" ref="G41:G110">E41/D41</f>
        <v>0.7820902238722016</v>
      </c>
    </row>
    <row r="42" spans="1:7" s="139" customFormat="1" ht="13.5">
      <c r="A42" s="53" t="s">
        <v>80</v>
      </c>
      <c r="B42" s="54" t="s">
        <v>40</v>
      </c>
      <c r="C42" s="55">
        <f>МР!D39+'Кр-звезда'!D33+Макарово!D33+Октябрьский!D32+Салтыковка!D32+Урусово!D33+'Ш-Голицыно'!D32</f>
        <v>32257.800000000003</v>
      </c>
      <c r="D42" s="55">
        <f>МР!E39+'Кр-звезда'!E33+Макарово!E33+Октябрьский!E32+Салтыковка!E32+Урусово!E33+'Ш-Голицыно'!E32</f>
        <v>18327.6</v>
      </c>
      <c r="E42" s="55">
        <f>МР!F39+'Кр-звезда'!F33+Макарово!F33+Октябрьский!F32+Салтыковка!F32+Урусово!F33+'Ш-Голицыно'!F32</f>
        <v>14639.400000000001</v>
      </c>
      <c r="F42" s="52">
        <f t="shared" si="2"/>
        <v>0.45382512136599523</v>
      </c>
      <c r="G42" s="52">
        <f t="shared" si="3"/>
        <v>0.7987625220978198</v>
      </c>
    </row>
    <row r="43" spans="1:7" s="139" customFormat="1" ht="13.5">
      <c r="A43" s="53" t="s">
        <v>81</v>
      </c>
      <c r="B43" s="54" t="s">
        <v>42</v>
      </c>
      <c r="C43" s="55">
        <f>МР!D41</f>
        <v>8577.6</v>
      </c>
      <c r="D43" s="55">
        <f>МР!E41</f>
        <v>4394.9</v>
      </c>
      <c r="E43" s="55">
        <f>МР!F41</f>
        <v>2521</v>
      </c>
      <c r="F43" s="52">
        <f t="shared" si="2"/>
        <v>0.29390505502704717</v>
      </c>
      <c r="G43" s="52">
        <f t="shared" si="3"/>
        <v>0.5736194225124577</v>
      </c>
    </row>
    <row r="44" spans="1:7" ht="25.5" hidden="1">
      <c r="A44" s="148" t="s">
        <v>231</v>
      </c>
      <c r="B44" s="141" t="s">
        <v>232</v>
      </c>
      <c r="C44" s="56">
        <f>МР!D42</f>
        <v>0</v>
      </c>
      <c r="D44" s="56">
        <f>МР!E42</f>
        <v>0</v>
      </c>
      <c r="E44" s="56">
        <f>МР!F42</f>
        <v>0</v>
      </c>
      <c r="F44" s="52" t="e">
        <f t="shared" si="2"/>
        <v>#DIV/0!</v>
      </c>
      <c r="G44" s="52" t="e">
        <f t="shared" si="3"/>
        <v>#DIV/0!</v>
      </c>
    </row>
    <row r="45" spans="1:7" s="139" customFormat="1" ht="13.5">
      <c r="A45" s="53" t="s">
        <v>82</v>
      </c>
      <c r="B45" s="54" t="s">
        <v>43</v>
      </c>
      <c r="C45" s="55">
        <f>МР!D43+'МО г.Ртищево'!D35+'Кр-звезда'!D34+Макарово!D34+Октябрьский!D33+Салтыковка!D33+Урусово!D34+'Ш-Голицыно'!D33</f>
        <v>560</v>
      </c>
      <c r="D45" s="55">
        <f>МР!E43+'МО г.Ртищево'!E35+'Кр-звезда'!E34+Макарово!E34+Октябрьский!E33+Салтыковка!E33+Урусово!E34+'Ш-Голицыно'!E33</f>
        <v>280</v>
      </c>
      <c r="E45" s="55">
        <f>МР!F43+'МО г.Ртищево'!F35+'Кр-звезда'!F34+Макарово!F34+Октябрьский!F33+Салтыковка!F33+Урусово!F34+'Ш-Голицыно'!F33</f>
        <v>0</v>
      </c>
      <c r="F45" s="52">
        <f t="shared" si="2"/>
        <v>0</v>
      </c>
      <c r="G45" s="52">
        <f t="shared" si="3"/>
        <v>0</v>
      </c>
    </row>
    <row r="46" spans="1:7" s="139" customFormat="1" ht="13.5">
      <c r="A46" s="53" t="s">
        <v>141</v>
      </c>
      <c r="B46" s="54" t="s">
        <v>44</v>
      </c>
      <c r="C46" s="55">
        <f>C47+C48++C49+C50+C53+C54+C51+C55+C56+C52</f>
        <v>17131</v>
      </c>
      <c r="D46" s="55">
        <f>D47+D48++D49+D50+D53+D54+D51+D55+D56+D52</f>
        <v>10758.4</v>
      </c>
      <c r="E46" s="55">
        <f>E47+E48++E49+E50+E53+E54+E51+E55+E56+E52</f>
        <v>8515.8</v>
      </c>
      <c r="F46" s="52">
        <f t="shared" si="2"/>
        <v>0.49709882668845945</v>
      </c>
      <c r="G46" s="52">
        <f t="shared" si="3"/>
        <v>0.7915489292088043</v>
      </c>
    </row>
    <row r="47" spans="1:7" ht="12.75">
      <c r="A47" s="148"/>
      <c r="B47" s="141" t="s">
        <v>165</v>
      </c>
      <c r="C47" s="56">
        <f>МР!D45+'МО г.Ртищево'!D37</f>
        <v>9153.9</v>
      </c>
      <c r="D47" s="56">
        <f>МР!E45+'МО г.Ртищево'!E37</f>
        <v>4748.5</v>
      </c>
      <c r="E47" s="56">
        <f>МР!F45+'МО г.Ртищево'!F37</f>
        <v>3810.8</v>
      </c>
      <c r="F47" s="52">
        <f t="shared" si="2"/>
        <v>0.41630343350921467</v>
      </c>
      <c r="G47" s="52">
        <f t="shared" si="3"/>
        <v>0.8025271138254186</v>
      </c>
    </row>
    <row r="48" spans="1:7" ht="12.75" hidden="1">
      <c r="A48" s="148"/>
      <c r="B48" s="141" t="s">
        <v>238</v>
      </c>
      <c r="C48" s="56">
        <f>'МО г.Ртищево'!D39+'Ш-Голицыно'!D36</f>
        <v>0</v>
      </c>
      <c r="D48" s="56">
        <f>'МО г.Ртищево'!E39+'Ш-Голицыно'!E36</f>
        <v>0</v>
      </c>
      <c r="E48" s="56">
        <f>'МО г.Ртищево'!F39+'Ш-Голицыно'!F36</f>
        <v>0</v>
      </c>
      <c r="F48" s="52" t="e">
        <f t="shared" si="2"/>
        <v>#DIV/0!</v>
      </c>
      <c r="G48" s="52" t="e">
        <f t="shared" si="3"/>
        <v>#DIV/0!</v>
      </c>
    </row>
    <row r="49" spans="1:7" ht="12.75">
      <c r="A49" s="148"/>
      <c r="B49" s="141" t="s">
        <v>45</v>
      </c>
      <c r="C49" s="56">
        <f>'Кр-звезда'!D36+Макарово!D36+Октябрьский!D35+Салтыковка!D35+Урусово!D36+'Ш-Голицыно'!D35+МР!D47</f>
        <v>57.3</v>
      </c>
      <c r="D49" s="56">
        <f>'Кр-звезда'!E36+Макарово!E36+Октябрьский!E35+Салтыковка!E35+Урусово!E36+'Ш-Голицыно'!E35+МР!E47</f>
        <v>42.3</v>
      </c>
      <c r="E49" s="56">
        <f>'Кр-звезда'!F36+Макарово!F36+Октябрьский!F35+Салтыковка!F35+Урусово!F36+'Ш-Голицыно'!F35+МР!F47</f>
        <v>0</v>
      </c>
      <c r="F49" s="52">
        <f t="shared" si="2"/>
        <v>0</v>
      </c>
      <c r="G49" s="52">
        <f t="shared" si="3"/>
        <v>0</v>
      </c>
    </row>
    <row r="50" spans="1:7" ht="12.75">
      <c r="A50" s="148"/>
      <c r="B50" s="141" t="s">
        <v>117</v>
      </c>
      <c r="C50" s="56">
        <f>МР!D48</f>
        <v>190</v>
      </c>
      <c r="D50" s="56">
        <f>МР!E48</f>
        <v>185</v>
      </c>
      <c r="E50" s="56">
        <f>МР!F48</f>
        <v>85</v>
      </c>
      <c r="F50" s="52">
        <f t="shared" si="2"/>
        <v>0.4473684210526316</v>
      </c>
      <c r="G50" s="52">
        <f t="shared" si="3"/>
        <v>0.4594594594594595</v>
      </c>
    </row>
    <row r="51" spans="1:7" ht="18" customHeight="1">
      <c r="A51" s="148"/>
      <c r="B51" s="141" t="s">
        <v>308</v>
      </c>
      <c r="C51" s="56">
        <f>Урусово!D37</f>
        <v>5</v>
      </c>
      <c r="D51" s="56">
        <f>Урусово!E37</f>
        <v>5</v>
      </c>
      <c r="E51" s="56">
        <f>Урусово!F37</f>
        <v>5</v>
      </c>
      <c r="F51" s="52">
        <f t="shared" si="2"/>
        <v>1</v>
      </c>
      <c r="G51" s="52">
        <f t="shared" si="3"/>
        <v>1</v>
      </c>
    </row>
    <row r="52" spans="1:7" ht="31.5" customHeight="1">
      <c r="A52" s="148"/>
      <c r="B52" s="141" t="s">
        <v>334</v>
      </c>
      <c r="C52" s="56">
        <f>'МО г.Ртищево'!D41</f>
        <v>974.5</v>
      </c>
      <c r="D52" s="56">
        <f>'МО г.Ртищево'!E41</f>
        <v>974.5</v>
      </c>
      <c r="E52" s="56">
        <f>'МО г.Ртищево'!F41</f>
        <v>969.4</v>
      </c>
      <c r="F52" s="52">
        <f t="shared" si="2"/>
        <v>0.9947665469471524</v>
      </c>
      <c r="G52" s="52">
        <f t="shared" si="3"/>
        <v>0.9947665469471524</v>
      </c>
    </row>
    <row r="53" spans="1:7" ht="25.5">
      <c r="A53" s="148"/>
      <c r="B53" s="141" t="s">
        <v>322</v>
      </c>
      <c r="C53" s="56">
        <f>МР!D49+'МО г.Ртищево'!D42</f>
        <v>4305.900000000001</v>
      </c>
      <c r="D53" s="56">
        <f>МР!E49+'МО г.Ртищево'!E42</f>
        <v>2448.7000000000003</v>
      </c>
      <c r="E53" s="56">
        <f>МР!F49+'МО г.Ртищево'!F42</f>
        <v>1583.1</v>
      </c>
      <c r="F53" s="52">
        <f t="shared" si="2"/>
        <v>0.36765832926914227</v>
      </c>
      <c r="G53" s="52">
        <f t="shared" si="3"/>
        <v>0.646506309470331</v>
      </c>
    </row>
    <row r="54" spans="1:7" ht="20.25" customHeight="1" hidden="1">
      <c r="A54" s="148"/>
      <c r="B54" s="141" t="s">
        <v>171</v>
      </c>
      <c r="C54" s="57">
        <f>МР!D50</f>
        <v>0</v>
      </c>
      <c r="D54" s="57">
        <f>МР!E50</f>
        <v>0</v>
      </c>
      <c r="E54" s="57">
        <f>МР!F50</f>
        <v>0</v>
      </c>
      <c r="F54" s="52" t="e">
        <f t="shared" si="2"/>
        <v>#DIV/0!</v>
      </c>
      <c r="G54" s="52" t="e">
        <f t="shared" si="3"/>
        <v>#DIV/0!</v>
      </c>
    </row>
    <row r="55" spans="1:7" ht="20.25" customHeight="1">
      <c r="A55" s="148"/>
      <c r="B55" s="141" t="s">
        <v>320</v>
      </c>
      <c r="C55" s="57">
        <f>'МО г.Ртищево'!D43</f>
        <v>180</v>
      </c>
      <c r="D55" s="57">
        <f>'МО г.Ртищево'!E43</f>
        <v>90</v>
      </c>
      <c r="E55" s="57">
        <f>'МО г.Ртищево'!F43</f>
        <v>64.1</v>
      </c>
      <c r="F55" s="52">
        <f t="shared" si="2"/>
        <v>0.3561111111111111</v>
      </c>
      <c r="G55" s="52">
        <f t="shared" si="3"/>
        <v>0.7122222222222222</v>
      </c>
    </row>
    <row r="56" spans="1:7" ht="26.25" customHeight="1">
      <c r="A56" s="148"/>
      <c r="B56" s="58" t="s">
        <v>323</v>
      </c>
      <c r="C56" s="57">
        <f>МР!D51</f>
        <v>2264.4</v>
      </c>
      <c r="D56" s="57">
        <f>МР!E51</f>
        <v>2264.4</v>
      </c>
      <c r="E56" s="57">
        <f>МР!F51</f>
        <v>1998.4</v>
      </c>
      <c r="F56" s="52">
        <f t="shared" si="2"/>
        <v>0.8825295884119414</v>
      </c>
      <c r="G56" s="52">
        <f t="shared" si="3"/>
        <v>0.8825295884119414</v>
      </c>
    </row>
    <row r="57" spans="1:7" ht="21" customHeight="1">
      <c r="A57" s="50" t="s">
        <v>120</v>
      </c>
      <c r="B57" s="45" t="s">
        <v>112</v>
      </c>
      <c r="C57" s="59">
        <f>C58</f>
        <v>924</v>
      </c>
      <c r="D57" s="59">
        <f>D58</f>
        <v>465</v>
      </c>
      <c r="E57" s="59">
        <f>E58</f>
        <v>271.90000000000003</v>
      </c>
      <c r="F57" s="52">
        <f t="shared" si="2"/>
        <v>0.2942640692640693</v>
      </c>
      <c r="G57" s="52">
        <f t="shared" si="3"/>
        <v>0.584731182795699</v>
      </c>
    </row>
    <row r="58" spans="1:7" s="139" customFormat="1" ht="27">
      <c r="A58" s="53" t="s">
        <v>121</v>
      </c>
      <c r="B58" s="54" t="s">
        <v>113</v>
      </c>
      <c r="C58" s="55">
        <f>'Кр-звезда'!D38+Макарово!D38+Октябрьский!D37+Салтыковка!D37+Урусово!D39+'Ш-Голицыно'!D38</f>
        <v>924</v>
      </c>
      <c r="D58" s="55">
        <f>'Кр-звезда'!E38+Макарово!E38+Октябрьский!E37+Салтыковка!E37+Урусово!E39+'Ш-Голицыно'!E38</f>
        <v>465</v>
      </c>
      <c r="E58" s="55">
        <f>'Кр-звезда'!F38+Макарово!F38+Октябрьский!F37+Салтыковка!F37+Урусово!F39+'Ш-Голицыно'!F38</f>
        <v>271.90000000000003</v>
      </c>
      <c r="F58" s="52">
        <f t="shared" si="2"/>
        <v>0.2942640692640693</v>
      </c>
      <c r="G58" s="52">
        <f t="shared" si="3"/>
        <v>0.584731182795699</v>
      </c>
    </row>
    <row r="59" spans="1:7" ht="21" customHeight="1">
      <c r="A59" s="50" t="s">
        <v>83</v>
      </c>
      <c r="B59" s="45" t="s">
        <v>46</v>
      </c>
      <c r="C59" s="59">
        <f>C60+C62</f>
        <v>1030</v>
      </c>
      <c r="D59" s="59">
        <f>D60+D62</f>
        <v>565</v>
      </c>
      <c r="E59" s="59">
        <f>E60+E62</f>
        <v>205.1</v>
      </c>
      <c r="F59" s="52">
        <f t="shared" si="2"/>
        <v>0.199126213592233</v>
      </c>
      <c r="G59" s="52">
        <f t="shared" si="3"/>
        <v>0.3630088495575221</v>
      </c>
    </row>
    <row r="60" spans="1:7" s="139" customFormat="1" ht="18.75" customHeight="1">
      <c r="A60" s="53" t="s">
        <v>122</v>
      </c>
      <c r="B60" s="54" t="s">
        <v>114</v>
      </c>
      <c r="C60" s="55">
        <f>C61</f>
        <v>130</v>
      </c>
      <c r="D60" s="55">
        <f>D61</f>
        <v>65</v>
      </c>
      <c r="E60" s="55">
        <f>E61</f>
        <v>0</v>
      </c>
      <c r="F60" s="52">
        <f t="shared" si="2"/>
        <v>0</v>
      </c>
      <c r="G60" s="52">
        <f t="shared" si="3"/>
        <v>0</v>
      </c>
    </row>
    <row r="61" spans="1:7" ht="38.25" customHeight="1">
      <c r="A61" s="148"/>
      <c r="B61" s="60" t="s">
        <v>309</v>
      </c>
      <c r="C61" s="56">
        <f>Макарово!D41+Салтыковка!D40</f>
        <v>130</v>
      </c>
      <c r="D61" s="56">
        <f>Макарово!E41+Салтыковка!E40</f>
        <v>65</v>
      </c>
      <c r="E61" s="56">
        <f>Макарово!F41+Салтыковка!F40</f>
        <v>0</v>
      </c>
      <c r="F61" s="52">
        <f t="shared" si="2"/>
        <v>0</v>
      </c>
      <c r="G61" s="52">
        <f t="shared" si="3"/>
        <v>0</v>
      </c>
    </row>
    <row r="62" spans="1:7" s="139" customFormat="1" ht="30" customHeight="1">
      <c r="A62" s="53" t="s">
        <v>173</v>
      </c>
      <c r="B62" s="54" t="s">
        <v>215</v>
      </c>
      <c r="C62" s="55">
        <f>C63+C65+C66+C64</f>
        <v>900</v>
      </c>
      <c r="D62" s="55">
        <f>D63+D65+D66+D64</f>
        <v>500</v>
      </c>
      <c r="E62" s="55">
        <f>E63+E65+E66+E64</f>
        <v>205.1</v>
      </c>
      <c r="F62" s="52">
        <f t="shared" si="2"/>
        <v>0.2278888888888889</v>
      </c>
      <c r="G62" s="52">
        <f t="shared" si="3"/>
        <v>0.4102</v>
      </c>
    </row>
    <row r="63" spans="1:7" ht="53.25" customHeight="1">
      <c r="A63" s="148"/>
      <c r="B63" s="60" t="s">
        <v>277</v>
      </c>
      <c r="C63" s="56">
        <f>'МО г.Ртищево'!D48</f>
        <v>20</v>
      </c>
      <c r="D63" s="56">
        <f>'МО г.Ртищево'!E48</f>
        <v>10</v>
      </c>
      <c r="E63" s="56">
        <f>'МО г.Ртищево'!F48</f>
        <v>0</v>
      </c>
      <c r="F63" s="52">
        <f t="shared" si="2"/>
        <v>0</v>
      </c>
      <c r="G63" s="52">
        <f t="shared" si="3"/>
        <v>0</v>
      </c>
    </row>
    <row r="64" spans="1:7" ht="42.75" customHeight="1">
      <c r="A64" s="148"/>
      <c r="B64" s="60" t="s">
        <v>340</v>
      </c>
      <c r="C64" s="56">
        <f>МР!D56</f>
        <v>100</v>
      </c>
      <c r="D64" s="56">
        <f>МР!E56</f>
        <v>100</v>
      </c>
      <c r="E64" s="56">
        <f>МР!F56</f>
        <v>0</v>
      </c>
      <c r="F64" s="52">
        <f t="shared" si="2"/>
        <v>0</v>
      </c>
      <c r="G64" s="52">
        <f t="shared" si="3"/>
        <v>0</v>
      </c>
    </row>
    <row r="65" spans="1:7" ht="38.25" customHeight="1">
      <c r="A65" s="148"/>
      <c r="B65" s="60" t="s">
        <v>272</v>
      </c>
      <c r="C65" s="56">
        <f>'МО г.Ртищево'!D46</f>
        <v>200</v>
      </c>
      <c r="D65" s="56">
        <f>'МО г.Ртищево'!E46</f>
        <v>100</v>
      </c>
      <c r="E65" s="56">
        <f>'МО г.Ртищево'!F46</f>
        <v>0</v>
      </c>
      <c r="F65" s="52">
        <f t="shared" si="2"/>
        <v>0</v>
      </c>
      <c r="G65" s="52">
        <f t="shared" si="3"/>
        <v>0</v>
      </c>
    </row>
    <row r="66" spans="1:7" ht="41.25" customHeight="1">
      <c r="A66" s="148"/>
      <c r="B66" s="60" t="s">
        <v>275</v>
      </c>
      <c r="C66" s="56">
        <f>'МО г.Ртищево'!D47</f>
        <v>580</v>
      </c>
      <c r="D66" s="56">
        <f>'МО г.Ртищево'!E47</f>
        <v>290</v>
      </c>
      <c r="E66" s="56">
        <f>'МО г.Ртищево'!F47</f>
        <v>205.1</v>
      </c>
      <c r="F66" s="52">
        <f t="shared" si="2"/>
        <v>0.3536206896551724</v>
      </c>
      <c r="G66" s="52">
        <f t="shared" si="3"/>
        <v>0.7072413793103448</v>
      </c>
    </row>
    <row r="67" spans="1:7" ht="22.5" customHeight="1">
      <c r="A67" s="50" t="s">
        <v>84</v>
      </c>
      <c r="B67" s="45" t="s">
        <v>48</v>
      </c>
      <c r="C67" s="59">
        <f>C68+C71+C78</f>
        <v>35467.899999999994</v>
      </c>
      <c r="D67" s="59">
        <f>D68+D71+D78</f>
        <v>27733.100000000002</v>
      </c>
      <c r="E67" s="59">
        <f>E68+E71+E78</f>
        <v>9648.1</v>
      </c>
      <c r="F67" s="52">
        <f t="shared" si="2"/>
        <v>0.2720234352752771</v>
      </c>
      <c r="G67" s="52">
        <f t="shared" si="3"/>
        <v>0.34789114812264044</v>
      </c>
    </row>
    <row r="68" spans="1:7" s="139" customFormat="1" ht="22.5" customHeight="1">
      <c r="A68" s="53" t="s">
        <v>263</v>
      </c>
      <c r="B68" s="54" t="s">
        <v>326</v>
      </c>
      <c r="C68" s="55">
        <f>C69+C70</f>
        <v>1778.7</v>
      </c>
      <c r="D68" s="55">
        <f>D69+D70</f>
        <v>1778.7</v>
      </c>
      <c r="E68" s="55">
        <f>E69+E70</f>
        <v>1743.3</v>
      </c>
      <c r="F68" s="52">
        <f t="shared" si="2"/>
        <v>0.9800978242536683</v>
      </c>
      <c r="G68" s="52">
        <f t="shared" si="3"/>
        <v>0.9800978242536683</v>
      </c>
    </row>
    <row r="69" spans="1:7" ht="36.75" customHeight="1">
      <c r="A69" s="50"/>
      <c r="B69" s="141" t="s">
        <v>264</v>
      </c>
      <c r="C69" s="56">
        <f>МР!D60</f>
        <v>1672.5</v>
      </c>
      <c r="D69" s="56">
        <f>МР!E60</f>
        <v>1672.5</v>
      </c>
      <c r="E69" s="56">
        <f>МР!F60</f>
        <v>1672.5</v>
      </c>
      <c r="F69" s="52">
        <f t="shared" si="2"/>
        <v>1</v>
      </c>
      <c r="G69" s="52">
        <f t="shared" si="3"/>
        <v>1</v>
      </c>
    </row>
    <row r="70" spans="1:7" ht="30" customHeight="1">
      <c r="A70" s="50"/>
      <c r="B70" s="141" t="s">
        <v>343</v>
      </c>
      <c r="C70" s="56">
        <f>МР!D61</f>
        <v>106.2</v>
      </c>
      <c r="D70" s="56">
        <f>МР!E61</f>
        <v>106.2</v>
      </c>
      <c r="E70" s="56">
        <f>МР!F61</f>
        <v>70.8</v>
      </c>
      <c r="F70" s="52">
        <f t="shared" si="2"/>
        <v>0.6666666666666666</v>
      </c>
      <c r="G70" s="52">
        <f t="shared" si="3"/>
        <v>0.6666666666666666</v>
      </c>
    </row>
    <row r="71" spans="1:7" s="139" customFormat="1" ht="26.25" customHeight="1">
      <c r="A71" s="53" t="s">
        <v>131</v>
      </c>
      <c r="B71" s="54" t="s">
        <v>325</v>
      </c>
      <c r="C71" s="55">
        <f>C72+C75+C76+C73+C74</f>
        <v>33634.7</v>
      </c>
      <c r="D71" s="55">
        <f>D72+D75+D76+D73+D74</f>
        <v>25899.9</v>
      </c>
      <c r="E71" s="55">
        <f>E72+E75+E76+E73+E74</f>
        <v>7900.3</v>
      </c>
      <c r="F71" s="52">
        <f t="shared" si="2"/>
        <v>0.23488540108875658</v>
      </c>
      <c r="G71" s="52">
        <f t="shared" si="3"/>
        <v>0.30503206576087166</v>
      </c>
    </row>
    <row r="72" spans="1:7" ht="89.25" customHeight="1">
      <c r="A72" s="148"/>
      <c r="B72" s="61" t="s">
        <v>248</v>
      </c>
      <c r="C72" s="56">
        <f>МР!D62</f>
        <v>12405</v>
      </c>
      <c r="D72" s="56">
        <f>МР!E62</f>
        <v>6580</v>
      </c>
      <c r="E72" s="56">
        <f>МР!F62</f>
        <v>0</v>
      </c>
      <c r="F72" s="52">
        <f t="shared" si="2"/>
        <v>0</v>
      </c>
      <c r="G72" s="52">
        <f t="shared" si="3"/>
        <v>0</v>
      </c>
    </row>
    <row r="73" spans="1:7" ht="60.75" customHeight="1">
      <c r="A73" s="148"/>
      <c r="B73" s="61" t="s">
        <v>335</v>
      </c>
      <c r="C73" s="56">
        <f>'МО г.Ртищево'!D51</f>
        <v>140.5</v>
      </c>
      <c r="D73" s="56">
        <f>'МО г.Ртищево'!E51</f>
        <v>140.5</v>
      </c>
      <c r="E73" s="56">
        <f>'МО г.Ртищево'!F51</f>
        <v>140.5</v>
      </c>
      <c r="F73" s="52">
        <f t="shared" si="2"/>
        <v>1</v>
      </c>
      <c r="G73" s="52">
        <f t="shared" si="3"/>
        <v>1</v>
      </c>
    </row>
    <row r="74" spans="1:7" ht="69" customHeight="1">
      <c r="A74" s="148"/>
      <c r="B74" s="61" t="s">
        <v>338</v>
      </c>
      <c r="C74" s="56">
        <f>'МО г.Ртищево'!D52</f>
        <v>59.5</v>
      </c>
      <c r="D74" s="56">
        <f>'МО г.Ртищево'!E52</f>
        <v>59.5</v>
      </c>
      <c r="E74" s="56">
        <f>'МО г.Ртищево'!F52</f>
        <v>59.5</v>
      </c>
      <c r="F74" s="52">
        <f t="shared" si="2"/>
        <v>1</v>
      </c>
      <c r="G74" s="52">
        <f t="shared" si="3"/>
        <v>1</v>
      </c>
    </row>
    <row r="75" spans="1:7" ht="42" customHeight="1">
      <c r="A75" s="50"/>
      <c r="B75" s="61" t="s">
        <v>279</v>
      </c>
      <c r="C75" s="56">
        <f>'МО г.Ртищево'!D53</f>
        <v>12619.9</v>
      </c>
      <c r="D75" s="56">
        <f>'МО г.Ртищево'!E53</f>
        <v>12619.9</v>
      </c>
      <c r="E75" s="56">
        <f>'МО г.Ртищево'!F53</f>
        <v>7700.3</v>
      </c>
      <c r="F75" s="52">
        <f t="shared" si="2"/>
        <v>0.610171237489996</v>
      </c>
      <c r="G75" s="52">
        <f t="shared" si="3"/>
        <v>0.610171237489996</v>
      </c>
    </row>
    <row r="76" spans="1:7" ht="42" customHeight="1">
      <c r="A76" s="50"/>
      <c r="B76" s="61" t="s">
        <v>194</v>
      </c>
      <c r="C76" s="56">
        <f>C77</f>
        <v>8409.8</v>
      </c>
      <c r="D76" s="56">
        <f>D77</f>
        <v>6500</v>
      </c>
      <c r="E76" s="56">
        <f>E77</f>
        <v>0</v>
      </c>
      <c r="F76" s="52">
        <f t="shared" si="2"/>
        <v>0</v>
      </c>
      <c r="G76" s="52">
        <f t="shared" si="3"/>
        <v>0</v>
      </c>
    </row>
    <row r="77" spans="1:7" ht="34.5" customHeight="1">
      <c r="A77" s="50"/>
      <c r="B77" s="141" t="s">
        <v>250</v>
      </c>
      <c r="C77" s="56">
        <f>МР!D64</f>
        <v>8409.8</v>
      </c>
      <c r="D77" s="56">
        <f>МР!E64</f>
        <v>6500</v>
      </c>
      <c r="E77" s="56">
        <f>МР!F64</f>
        <v>0</v>
      </c>
      <c r="F77" s="52">
        <f t="shared" si="2"/>
        <v>0</v>
      </c>
      <c r="G77" s="52">
        <f t="shared" si="3"/>
        <v>0</v>
      </c>
    </row>
    <row r="78" spans="1:7" s="139" customFormat="1" ht="28.5" customHeight="1">
      <c r="A78" s="53" t="s">
        <v>85</v>
      </c>
      <c r="B78" s="62" t="s">
        <v>235</v>
      </c>
      <c r="C78" s="55">
        <f>C79+C80</f>
        <v>54.5</v>
      </c>
      <c r="D78" s="55">
        <f>D79+D80</f>
        <v>54.5</v>
      </c>
      <c r="E78" s="55">
        <f>E79+E80</f>
        <v>4.5</v>
      </c>
      <c r="F78" s="52">
        <f t="shared" si="2"/>
        <v>0.08256880733944955</v>
      </c>
      <c r="G78" s="52">
        <f t="shared" si="3"/>
        <v>0.08256880733944955</v>
      </c>
    </row>
    <row r="79" spans="1:7" ht="22.5" customHeight="1">
      <c r="A79" s="50"/>
      <c r="B79" s="63" t="s">
        <v>136</v>
      </c>
      <c r="C79" s="56">
        <f>МР!D68+'Кр-звезда'!D44+Макарово!D44+Октябрьский!D43+Салтыковка!D43+Урусово!D45+'Ш-Голицыно'!D44</f>
        <v>54.5</v>
      </c>
      <c r="D79" s="56">
        <f>МР!E68+'Кр-звезда'!E44+Макарово!E44+Октябрьский!E43+Салтыковка!E43+Урусово!E45+'Ш-Голицыно'!E44</f>
        <v>54.5</v>
      </c>
      <c r="E79" s="56">
        <f>МР!F68+'Кр-звезда'!F44+Макарово!F44+Октябрьский!F43+Салтыковка!F43+Урусово!F45+'Ш-Голицыно'!F44</f>
        <v>4.5</v>
      </c>
      <c r="F79" s="52">
        <f t="shared" si="2"/>
        <v>0.08256880733944955</v>
      </c>
      <c r="G79" s="52">
        <f t="shared" si="3"/>
        <v>0.08256880733944955</v>
      </c>
    </row>
    <row r="80" spans="1:7" ht="46.5" customHeight="1" hidden="1">
      <c r="A80" s="50"/>
      <c r="B80" s="63" t="s">
        <v>234</v>
      </c>
      <c r="C80" s="56">
        <f>МР!D69</f>
        <v>0</v>
      </c>
      <c r="D80" s="56">
        <f>МР!E69</f>
        <v>0</v>
      </c>
      <c r="E80" s="56">
        <f>МР!F69</f>
        <v>0</v>
      </c>
      <c r="F80" s="52" t="e">
        <f t="shared" si="2"/>
        <v>#DIV/0!</v>
      </c>
      <c r="G80" s="52" t="e">
        <f t="shared" si="3"/>
        <v>#DIV/0!</v>
      </c>
    </row>
    <row r="81" spans="1:7" ht="27" customHeight="1">
      <c r="A81" s="64" t="s">
        <v>86</v>
      </c>
      <c r="B81" s="146" t="s">
        <v>49</v>
      </c>
      <c r="C81" s="59">
        <f>C82+C92+C97</f>
        <v>39927.399999999994</v>
      </c>
      <c r="D81" s="59">
        <f>D82+D92+D97</f>
        <v>31229.899999999998</v>
      </c>
      <c r="E81" s="59">
        <f>E82+E92+E97</f>
        <v>18909.800000000003</v>
      </c>
      <c r="F81" s="52">
        <f t="shared" si="2"/>
        <v>0.47360459233508834</v>
      </c>
      <c r="G81" s="52">
        <f t="shared" si="3"/>
        <v>0.6055030595679142</v>
      </c>
    </row>
    <row r="82" spans="1:7" s="139" customFormat="1" ht="13.5">
      <c r="A82" s="53" t="s">
        <v>87</v>
      </c>
      <c r="B82" s="54" t="s">
        <v>50</v>
      </c>
      <c r="C82" s="55">
        <f>C83+C84+C85+C86+C87+C88</f>
        <v>11789.699999999999</v>
      </c>
      <c r="D82" s="55">
        <f>D83+D84+D85+D86+D87+D88</f>
        <v>10564.999999999998</v>
      </c>
      <c r="E82" s="55">
        <f>E83+E84+E85+E86+E87+E88</f>
        <v>1281.5</v>
      </c>
      <c r="F82" s="52">
        <f t="shared" si="2"/>
        <v>0.10869657412826451</v>
      </c>
      <c r="G82" s="52">
        <f t="shared" si="3"/>
        <v>0.12129673450070991</v>
      </c>
    </row>
    <row r="83" spans="1:7" ht="23.25" customHeight="1">
      <c r="A83" s="148"/>
      <c r="B83" s="141" t="s">
        <v>196</v>
      </c>
      <c r="C83" s="56">
        <f>МР!D73+'МО г.Ртищево'!D60</f>
        <v>1455.7</v>
      </c>
      <c r="D83" s="56">
        <f>МР!E73+'МО г.Ртищево'!E60</f>
        <v>231</v>
      </c>
      <c r="E83" s="56">
        <f>МР!F73+'МО г.Ртищево'!F60</f>
        <v>0</v>
      </c>
      <c r="F83" s="52">
        <f t="shared" si="2"/>
        <v>0</v>
      </c>
      <c r="G83" s="52">
        <f t="shared" si="3"/>
        <v>0</v>
      </c>
    </row>
    <row r="84" spans="1:7" ht="41.25" customHeight="1">
      <c r="A84" s="148"/>
      <c r="B84" s="141" t="s">
        <v>350</v>
      </c>
      <c r="C84" s="56">
        <f>'МО г.Ртищево'!D56</f>
        <v>353.4</v>
      </c>
      <c r="D84" s="56">
        <f>'МО г.Ртищево'!E56</f>
        <v>353.4</v>
      </c>
      <c r="E84" s="56">
        <f>'МО г.Ртищево'!F56</f>
        <v>353.4</v>
      </c>
      <c r="F84" s="52">
        <f t="shared" si="2"/>
        <v>1</v>
      </c>
      <c r="G84" s="52">
        <f t="shared" si="3"/>
        <v>1</v>
      </c>
    </row>
    <row r="85" spans="1:7" ht="41.25" customHeight="1">
      <c r="A85" s="148"/>
      <c r="B85" s="141" t="s">
        <v>354</v>
      </c>
      <c r="C85" s="56">
        <f>'МО г.Ртищево'!D57</f>
        <v>8962.9</v>
      </c>
      <c r="D85" s="56">
        <f>'МО г.Ртищево'!E57</f>
        <v>8962.9</v>
      </c>
      <c r="E85" s="56">
        <f>'МО г.Ртищево'!F57</f>
        <v>0</v>
      </c>
      <c r="F85" s="52">
        <f t="shared" si="2"/>
        <v>0</v>
      </c>
      <c r="G85" s="52">
        <f t="shared" si="3"/>
        <v>0</v>
      </c>
    </row>
    <row r="86" spans="1:7" ht="39.75" customHeight="1">
      <c r="A86" s="148"/>
      <c r="B86" s="141" t="s">
        <v>353</v>
      </c>
      <c r="C86" s="56">
        <f>'МО г.Ртищево'!D58</f>
        <v>13.4</v>
      </c>
      <c r="D86" s="56">
        <f>'МО г.Ртищево'!E58</f>
        <v>13.4</v>
      </c>
      <c r="E86" s="56">
        <f>'МО г.Ртищево'!F58</f>
        <v>0</v>
      </c>
      <c r="F86" s="52">
        <f t="shared" si="2"/>
        <v>0</v>
      </c>
      <c r="G86" s="52">
        <f t="shared" si="3"/>
        <v>0</v>
      </c>
    </row>
    <row r="87" spans="1:7" ht="44.25" customHeight="1">
      <c r="A87" s="148"/>
      <c r="B87" s="141" t="s">
        <v>368</v>
      </c>
      <c r="C87" s="56">
        <f>'МО г.Ртищево'!D59</f>
        <v>4.3</v>
      </c>
      <c r="D87" s="56">
        <f>'МО г.Ртищево'!E59</f>
        <v>4.3</v>
      </c>
      <c r="E87" s="56">
        <f>'МО г.Ртищево'!F59</f>
        <v>0</v>
      </c>
      <c r="F87" s="52">
        <f t="shared" si="2"/>
        <v>0</v>
      </c>
      <c r="G87" s="52">
        <f t="shared" si="3"/>
        <v>0</v>
      </c>
    </row>
    <row r="88" spans="1:7" ht="30.75" customHeight="1">
      <c r="A88" s="148"/>
      <c r="B88" s="60" t="s">
        <v>267</v>
      </c>
      <c r="C88" s="56">
        <f>'МО г.Ртищево'!D61</f>
        <v>1000</v>
      </c>
      <c r="D88" s="56">
        <f>'МО г.Ртищево'!E61</f>
        <v>1000</v>
      </c>
      <c r="E88" s="56">
        <f>'МО г.Ртищево'!F61</f>
        <v>928.1</v>
      </c>
      <c r="F88" s="52">
        <f t="shared" si="2"/>
        <v>0.9281</v>
      </c>
      <c r="G88" s="52">
        <f t="shared" si="3"/>
        <v>0.9281</v>
      </c>
    </row>
    <row r="89" spans="1:7" ht="23.25" customHeight="1" hidden="1">
      <c r="A89" s="148"/>
      <c r="B89" s="141"/>
      <c r="C89" s="56"/>
      <c r="D89" s="56"/>
      <c r="E89" s="56"/>
      <c r="F89" s="52"/>
      <c r="G89" s="52"/>
    </row>
    <row r="90" spans="1:7" ht="42.75" customHeight="1" hidden="1">
      <c r="A90" s="148"/>
      <c r="B90" s="141"/>
      <c r="C90" s="56"/>
      <c r="D90" s="56"/>
      <c r="E90" s="56"/>
      <c r="F90" s="52"/>
      <c r="G90" s="52"/>
    </row>
    <row r="91" spans="1:7" ht="33.75" customHeight="1" hidden="1">
      <c r="A91" s="148"/>
      <c r="B91" s="141"/>
      <c r="C91" s="56"/>
      <c r="D91" s="56"/>
      <c r="E91" s="56"/>
      <c r="F91" s="52"/>
      <c r="G91" s="52"/>
    </row>
    <row r="92" spans="1:7" s="139" customFormat="1" ht="21" customHeight="1">
      <c r="A92" s="53" t="s">
        <v>88</v>
      </c>
      <c r="B92" s="54" t="s">
        <v>327</v>
      </c>
      <c r="C92" s="55">
        <f>C93+C95+C96</f>
        <v>6308.2</v>
      </c>
      <c r="D92" s="55">
        <f>D93+D95+D96</f>
        <v>6308.2</v>
      </c>
      <c r="E92" s="55">
        <f>E93+E95+E96</f>
        <v>5784.6</v>
      </c>
      <c r="F92" s="52">
        <f t="shared" si="2"/>
        <v>0.9169969246377732</v>
      </c>
      <c r="G92" s="52">
        <f t="shared" si="3"/>
        <v>0.9169969246377732</v>
      </c>
    </row>
    <row r="93" spans="1:7" ht="44.25" customHeight="1">
      <c r="A93" s="148"/>
      <c r="B93" s="65" t="s">
        <v>197</v>
      </c>
      <c r="C93" s="56">
        <f>МР!D75</f>
        <v>5748.2</v>
      </c>
      <c r="D93" s="56">
        <f>МР!E75</f>
        <v>5748.2</v>
      </c>
      <c r="E93" s="56">
        <f>МР!F75</f>
        <v>5284.6</v>
      </c>
      <c r="F93" s="52">
        <f t="shared" si="2"/>
        <v>0.9193486656692531</v>
      </c>
      <c r="G93" s="52">
        <f t="shared" si="3"/>
        <v>0.9193486656692531</v>
      </c>
    </row>
    <row r="94" spans="1:7" ht="32.25" customHeight="1">
      <c r="A94" s="148"/>
      <c r="B94" s="66" t="s">
        <v>310</v>
      </c>
      <c r="C94" s="56">
        <f>МР!D76</f>
        <v>5748.2</v>
      </c>
      <c r="D94" s="56">
        <f>МР!E76</f>
        <v>5748.2</v>
      </c>
      <c r="E94" s="56">
        <f>МР!F76</f>
        <v>5284.6</v>
      </c>
      <c r="F94" s="52">
        <f t="shared" si="2"/>
        <v>0.9193486656692531</v>
      </c>
      <c r="G94" s="52">
        <f t="shared" si="3"/>
        <v>0.9193486656692531</v>
      </c>
    </row>
    <row r="95" spans="1:7" ht="32.25" customHeight="1">
      <c r="A95" s="148"/>
      <c r="B95" s="141" t="s">
        <v>345</v>
      </c>
      <c r="C95" s="56">
        <f>МР!D77</f>
        <v>60</v>
      </c>
      <c r="D95" s="56">
        <f>МР!E77</f>
        <v>60</v>
      </c>
      <c r="E95" s="56">
        <f>МР!F77</f>
        <v>0</v>
      </c>
      <c r="F95" s="52">
        <f t="shared" si="2"/>
        <v>0</v>
      </c>
      <c r="G95" s="52">
        <f t="shared" si="3"/>
        <v>0</v>
      </c>
    </row>
    <row r="96" spans="1:7" ht="21" customHeight="1">
      <c r="A96" s="148"/>
      <c r="B96" s="141" t="s">
        <v>347</v>
      </c>
      <c r="C96" s="56">
        <f>МР!D78</f>
        <v>500</v>
      </c>
      <c r="D96" s="56">
        <f>МР!E78</f>
        <v>500</v>
      </c>
      <c r="E96" s="56">
        <f>МР!F78</f>
        <v>500</v>
      </c>
      <c r="F96" s="52">
        <f t="shared" si="2"/>
        <v>1</v>
      </c>
      <c r="G96" s="52">
        <f t="shared" si="3"/>
        <v>1</v>
      </c>
    </row>
    <row r="97" spans="1:7" s="139" customFormat="1" ht="21" customHeight="1">
      <c r="A97" s="53" t="s">
        <v>52</v>
      </c>
      <c r="B97" s="67" t="s">
        <v>312</v>
      </c>
      <c r="C97" s="55">
        <f>C98+C104+C105+C106</f>
        <v>21829.5</v>
      </c>
      <c r="D97" s="55">
        <f>D98+D104+D105+D106</f>
        <v>14356.7</v>
      </c>
      <c r="E97" s="55">
        <f>E98+E104+E105+E106</f>
        <v>11843.7</v>
      </c>
      <c r="F97" s="52">
        <f t="shared" si="2"/>
        <v>0.5425547996976569</v>
      </c>
      <c r="G97" s="52">
        <f t="shared" si="3"/>
        <v>0.8249597748786281</v>
      </c>
    </row>
    <row r="98" spans="1:7" ht="30.75" customHeight="1">
      <c r="A98" s="148"/>
      <c r="B98" s="65" t="s">
        <v>311</v>
      </c>
      <c r="C98" s="56">
        <f>C99+C100+C101+C102+C103</f>
        <v>800</v>
      </c>
      <c r="D98" s="56">
        <f>D99+D100+D101+D102+D103</f>
        <v>800</v>
      </c>
      <c r="E98" s="56">
        <f>E99+E100+E101+E102+E103</f>
        <v>455.8</v>
      </c>
      <c r="F98" s="52">
        <f t="shared" si="2"/>
        <v>0.56975</v>
      </c>
      <c r="G98" s="52">
        <f t="shared" si="3"/>
        <v>0.56975</v>
      </c>
    </row>
    <row r="99" spans="1:7" ht="23.25" customHeight="1">
      <c r="A99" s="148"/>
      <c r="B99" s="66" t="s">
        <v>328</v>
      </c>
      <c r="C99" s="56">
        <f>'МО г.Ртищево'!D63</f>
        <v>400</v>
      </c>
      <c r="D99" s="56">
        <f>'МО г.Ртищево'!E63</f>
        <v>400</v>
      </c>
      <c r="E99" s="56">
        <f>'МО г.Ртищево'!F63</f>
        <v>355.8</v>
      </c>
      <c r="F99" s="52">
        <f t="shared" si="2"/>
        <v>0.8895000000000001</v>
      </c>
      <c r="G99" s="52">
        <f t="shared" si="3"/>
        <v>0.8895000000000001</v>
      </c>
    </row>
    <row r="100" spans="1:7" ht="23.25" customHeight="1">
      <c r="A100" s="148"/>
      <c r="B100" s="66" t="s">
        <v>329</v>
      </c>
      <c r="C100" s="56">
        <f>'МО г.Ртищево'!D64</f>
        <v>50</v>
      </c>
      <c r="D100" s="56">
        <f>'МО г.Ртищево'!E64</f>
        <v>50</v>
      </c>
      <c r="E100" s="56">
        <f>'МО г.Ртищево'!F64</f>
        <v>0</v>
      </c>
      <c r="F100" s="52">
        <f t="shared" si="2"/>
        <v>0</v>
      </c>
      <c r="G100" s="52">
        <f t="shared" si="3"/>
        <v>0</v>
      </c>
    </row>
    <row r="101" spans="1:7" ht="30.75" customHeight="1">
      <c r="A101" s="148"/>
      <c r="B101" s="66" t="s">
        <v>330</v>
      </c>
      <c r="C101" s="56">
        <f>'МО г.Ртищево'!D65</f>
        <v>50</v>
      </c>
      <c r="D101" s="56">
        <f>'МО г.Ртищево'!E65</f>
        <v>50</v>
      </c>
      <c r="E101" s="56">
        <f>'МО г.Ртищево'!F65</f>
        <v>50</v>
      </c>
      <c r="F101" s="52">
        <f t="shared" si="2"/>
        <v>1</v>
      </c>
      <c r="G101" s="52">
        <f t="shared" si="3"/>
        <v>1</v>
      </c>
    </row>
    <row r="102" spans="1:7" ht="20.25" customHeight="1">
      <c r="A102" s="148"/>
      <c r="B102" s="66" t="s">
        <v>331</v>
      </c>
      <c r="C102" s="56">
        <f>'МО г.Ртищево'!D66</f>
        <v>250</v>
      </c>
      <c r="D102" s="56">
        <f>'МО г.Ртищево'!E66</f>
        <v>250</v>
      </c>
      <c r="E102" s="56">
        <f>'МО г.Ртищево'!F66</f>
        <v>0</v>
      </c>
      <c r="F102" s="52">
        <f t="shared" si="2"/>
        <v>0</v>
      </c>
      <c r="G102" s="52">
        <f t="shared" si="3"/>
        <v>0</v>
      </c>
    </row>
    <row r="103" spans="1:7" ht="19.5" customHeight="1">
      <c r="A103" s="148"/>
      <c r="B103" s="66" t="s">
        <v>332</v>
      </c>
      <c r="C103" s="56">
        <f>'МО г.Ртищево'!D67</f>
        <v>50</v>
      </c>
      <c r="D103" s="56">
        <f>'МО г.Ртищево'!E67</f>
        <v>50</v>
      </c>
      <c r="E103" s="56">
        <f>'МО г.Ртищево'!F67</f>
        <v>50</v>
      </c>
      <c r="F103" s="52">
        <f t="shared" si="2"/>
        <v>1</v>
      </c>
      <c r="G103" s="52">
        <f t="shared" si="3"/>
        <v>1</v>
      </c>
    </row>
    <row r="104" spans="1:7" ht="21" customHeight="1">
      <c r="A104" s="148"/>
      <c r="B104" s="65" t="s">
        <v>199</v>
      </c>
      <c r="C104" s="56">
        <f>'МО г.Ртищево'!D68+'Кр-звезда'!D47+Макарово!D47+Октябрьский!D46+Салтыковка!D46+Урусово!D48+'Ш-Голицыно'!D47</f>
        <v>9290.1</v>
      </c>
      <c r="D104" s="56">
        <f>'МО г.Ртищево'!E68+'Кр-звезда'!E47+Макарово!E47+Октябрьский!E46+Салтыковка!E46+Урусово!E48+'Ш-Голицыно'!E47</f>
        <v>6091.5</v>
      </c>
      <c r="E104" s="56">
        <f>'МО г.Ртищево'!F68+'Кр-звезда'!F47+Макарово!F47+Октябрьский!F46+Салтыковка!F46+Урусово!F48+'Ш-Голицыно'!F47</f>
        <v>5349.6</v>
      </c>
      <c r="F104" s="52">
        <f t="shared" si="2"/>
        <v>0.5758387961378242</v>
      </c>
      <c r="G104" s="52">
        <f t="shared" si="3"/>
        <v>0.8782073380940656</v>
      </c>
    </row>
    <row r="105" spans="1:7" ht="21" customHeight="1">
      <c r="A105" s="148"/>
      <c r="B105" s="65" t="s">
        <v>295</v>
      </c>
      <c r="C105" s="56">
        <f>'Кр-звезда'!D48+Макарово!D48+Октябрьский!D47+Салтыковка!D47+Урусово!D49+'Ш-Голицыно'!D48</f>
        <v>145</v>
      </c>
      <c r="D105" s="56">
        <f>'Кр-звезда'!E48+Макарово!E48+Октябрьский!E47+Салтыковка!E47+Урусово!E49+'Ш-Голицыно'!E48</f>
        <v>145</v>
      </c>
      <c r="E105" s="56">
        <f>'Кр-звезда'!F48+Макарово!F48+Октябрьский!F47+Салтыковка!F47+Урусово!F49+'Ш-Голицыно'!F48</f>
        <v>15.3</v>
      </c>
      <c r="F105" s="52">
        <f t="shared" si="2"/>
        <v>0.10551724137931034</v>
      </c>
      <c r="G105" s="52">
        <f t="shared" si="3"/>
        <v>0.10551724137931034</v>
      </c>
    </row>
    <row r="106" spans="1:7" ht="21" customHeight="1">
      <c r="A106" s="148"/>
      <c r="B106" s="65" t="s">
        <v>201</v>
      </c>
      <c r="C106" s="56">
        <f>'МО г.Ртищево'!D69+'Кр-звезда'!D49+Макарово!D49+Октябрьский!D48+Салтыковка!D48+Урусово!D50+'Ш-Голицыно'!D49</f>
        <v>11594.4</v>
      </c>
      <c r="D106" s="56">
        <f>'МО г.Ртищево'!E69+'Кр-звезда'!E49+Макарово!E49+Октябрьский!E48+Салтыковка!E48+Урусово!E50+'Ш-Голицыно'!E49</f>
        <v>7320.2</v>
      </c>
      <c r="E106" s="56">
        <f>'МО г.Ртищево'!F69+'Кр-звезда'!F49+Макарово!F49+Октябрьский!F48+Салтыковка!F48+Урусово!F50+'Ш-Голицыно'!F49</f>
        <v>6022.999999999999</v>
      </c>
      <c r="F106" s="52">
        <f t="shared" si="2"/>
        <v>0.5194749189263782</v>
      </c>
      <c r="G106" s="52">
        <f t="shared" si="3"/>
        <v>0.8227917270019943</v>
      </c>
    </row>
    <row r="107" spans="1:7" ht="21.75" customHeight="1">
      <c r="A107" s="64" t="s">
        <v>139</v>
      </c>
      <c r="B107" s="146" t="s">
        <v>137</v>
      </c>
      <c r="C107" s="59">
        <f>C108</f>
        <v>7.2</v>
      </c>
      <c r="D107" s="59">
        <f>D108</f>
        <v>6.8</v>
      </c>
      <c r="E107" s="59">
        <f>E108</f>
        <v>1.9000000000000001</v>
      </c>
      <c r="F107" s="52">
        <f t="shared" si="2"/>
        <v>0.2638888888888889</v>
      </c>
      <c r="G107" s="52">
        <f t="shared" si="3"/>
        <v>0.27941176470588236</v>
      </c>
    </row>
    <row r="108" spans="1:7" ht="18" customHeight="1">
      <c r="A108" s="68" t="s">
        <v>133</v>
      </c>
      <c r="B108" s="69" t="s">
        <v>304</v>
      </c>
      <c r="C108" s="56">
        <f>'Кр-звезда'!D51+Макарово!D51+Октябрьский!D51+Салтыковка!D50+Урусово!D52+'Ш-Голицыно'!D51</f>
        <v>7.2</v>
      </c>
      <c r="D108" s="56">
        <f>'Кр-звезда'!E51+Макарово!E51+Октябрьский!E51+Салтыковка!E50+Урусово!E52+'Ш-Голицыно'!E51</f>
        <v>6.8</v>
      </c>
      <c r="E108" s="56">
        <f>'Кр-звезда'!F51+Макарово!F51+Октябрьский!F51+Салтыковка!F50+Урусово!F52+'Ш-Голицыно'!F51</f>
        <v>1.9000000000000001</v>
      </c>
      <c r="F108" s="52">
        <f t="shared" si="2"/>
        <v>0.2638888888888889</v>
      </c>
      <c r="G108" s="52">
        <f t="shared" si="3"/>
        <v>0.27941176470588236</v>
      </c>
    </row>
    <row r="109" spans="1:7" ht="18" customHeight="1">
      <c r="A109" s="50" t="s">
        <v>54</v>
      </c>
      <c r="B109" s="45" t="s">
        <v>55</v>
      </c>
      <c r="C109" s="59">
        <f>C110+C112+C113+C114</f>
        <v>453847.89999999997</v>
      </c>
      <c r="D109" s="59">
        <f>D110+D112+D113+D114</f>
        <v>263028.1</v>
      </c>
      <c r="E109" s="59">
        <f>E110+E112+E113+E114</f>
        <v>177527</v>
      </c>
      <c r="F109" s="52">
        <f t="shared" si="2"/>
        <v>0.3911596814703781</v>
      </c>
      <c r="G109" s="52">
        <f t="shared" si="3"/>
        <v>0.6749354916832081</v>
      </c>
    </row>
    <row r="110" spans="1:7" ht="12.75">
      <c r="A110" s="148" t="s">
        <v>56</v>
      </c>
      <c r="B110" s="141" t="s">
        <v>57</v>
      </c>
      <c r="C110" s="56">
        <f>МР!D85</f>
        <v>132362.3</v>
      </c>
      <c r="D110" s="56">
        <f>МР!E85</f>
        <v>75704.5</v>
      </c>
      <c r="E110" s="56">
        <f>МР!F85</f>
        <v>52793.3</v>
      </c>
      <c r="F110" s="52">
        <f t="shared" si="2"/>
        <v>0.39885450766570246</v>
      </c>
      <c r="G110" s="52">
        <f t="shared" si="3"/>
        <v>0.6973601305074335</v>
      </c>
    </row>
    <row r="111" spans="1:7" ht="25.5">
      <c r="A111" s="148"/>
      <c r="B111" s="60" t="s">
        <v>254</v>
      </c>
      <c r="C111" s="56">
        <f>МР!D86</f>
        <v>5582.2</v>
      </c>
      <c r="D111" s="56">
        <f>МР!E86</f>
        <v>5582.2</v>
      </c>
      <c r="E111" s="56">
        <f>МР!F86</f>
        <v>3950.3</v>
      </c>
      <c r="F111" s="52">
        <f aca="true" t="shared" si="4" ref="F111:F135">E111/C111</f>
        <v>0.7076600623410125</v>
      </c>
      <c r="G111" s="52">
        <f aca="true" t="shared" si="5" ref="G111:G135">E111/D111</f>
        <v>0.7076600623410125</v>
      </c>
    </row>
    <row r="112" spans="1:7" ht="12.75">
      <c r="A112" s="148" t="s">
        <v>58</v>
      </c>
      <c r="B112" s="141" t="s">
        <v>164</v>
      </c>
      <c r="C112" s="56">
        <f>МР!D87+'МО г.Ртищево'!D71</f>
        <v>295399.39999999997</v>
      </c>
      <c r="D112" s="56">
        <f>МР!E87+'МО г.Ртищево'!E71</f>
        <v>172472.9</v>
      </c>
      <c r="E112" s="56">
        <f>МР!F87+'МО г.Ртищево'!F71</f>
        <v>114906.20000000001</v>
      </c>
      <c r="F112" s="52">
        <f t="shared" si="4"/>
        <v>0.38898589502889996</v>
      </c>
      <c r="G112" s="52">
        <f t="shared" si="5"/>
        <v>0.6662275638665554</v>
      </c>
    </row>
    <row r="113" spans="1:7" ht="12.75">
      <c r="A113" s="148" t="s">
        <v>59</v>
      </c>
      <c r="B113" s="141" t="s">
        <v>60</v>
      </c>
      <c r="C113" s="56">
        <f>МР!D88+'Кр-звезда'!D55+Макарово!D55+Октябрьский!D55+Салтыковка!D54+Урусово!D56+'Ш-Голицыно'!D55</f>
        <v>4233.9</v>
      </c>
      <c r="D113" s="56">
        <f>МР!E88+'Кр-звезда'!E55+Макарово!E55+Октябрьский!E55+Салтыковка!E54+Урусово!E56+'Ш-Голицыно'!E55</f>
        <v>2118.8</v>
      </c>
      <c r="E113" s="56">
        <f>МР!F88+'Кр-звезда'!F55+Макарово!F55+Октябрьский!F55+Салтыковка!F54+Урусово!F56+'Ш-Голицыно'!F55</f>
        <v>348.4</v>
      </c>
      <c r="F113" s="52">
        <f t="shared" si="4"/>
        <v>0.08228819764283521</v>
      </c>
      <c r="G113" s="52">
        <f t="shared" si="5"/>
        <v>0.16443269775344532</v>
      </c>
    </row>
    <row r="114" spans="1:7" ht="12.75">
      <c r="A114" s="148" t="s">
        <v>61</v>
      </c>
      <c r="B114" s="141" t="s">
        <v>62</v>
      </c>
      <c r="C114" s="56">
        <f>МР!D90</f>
        <v>21852.3</v>
      </c>
      <c r="D114" s="56">
        <f>МР!E90</f>
        <v>12731.9</v>
      </c>
      <c r="E114" s="56">
        <f>МР!F90</f>
        <v>9479.1</v>
      </c>
      <c r="F114" s="52">
        <f t="shared" si="4"/>
        <v>0.4337804258590629</v>
      </c>
      <c r="G114" s="52">
        <f t="shared" si="5"/>
        <v>0.7445157439188181</v>
      </c>
    </row>
    <row r="115" spans="1:7" ht="12.75">
      <c r="A115" s="148"/>
      <c r="B115" s="141" t="s">
        <v>63</v>
      </c>
      <c r="C115" s="56">
        <f>МР!D91</f>
        <v>500</v>
      </c>
      <c r="D115" s="56">
        <f>МР!E91</f>
        <v>359.5</v>
      </c>
      <c r="E115" s="56">
        <f>МР!F91</f>
        <v>168.5</v>
      </c>
      <c r="F115" s="52">
        <f t="shared" si="4"/>
        <v>0.337</v>
      </c>
      <c r="G115" s="52">
        <f t="shared" si="5"/>
        <v>0.46870653685674546</v>
      </c>
    </row>
    <row r="116" spans="1:7" ht="12.75">
      <c r="A116" s="50" t="s">
        <v>64</v>
      </c>
      <c r="B116" s="45" t="s">
        <v>169</v>
      </c>
      <c r="C116" s="59">
        <f>C117+C118</f>
        <v>71685.5</v>
      </c>
      <c r="D116" s="59">
        <f>D117+D118</f>
        <v>40234</v>
      </c>
      <c r="E116" s="59">
        <f>E117+E118</f>
        <v>29977.3</v>
      </c>
      <c r="F116" s="52">
        <f t="shared" si="4"/>
        <v>0.41817801368477586</v>
      </c>
      <c r="G116" s="52">
        <f t="shared" si="5"/>
        <v>0.7450738181637421</v>
      </c>
    </row>
    <row r="117" spans="1:7" ht="12.75">
      <c r="A117" s="148" t="s">
        <v>65</v>
      </c>
      <c r="B117" s="141" t="s">
        <v>66</v>
      </c>
      <c r="C117" s="56">
        <f>МР!D93</f>
        <v>67633.2</v>
      </c>
      <c r="D117" s="56">
        <f>МР!E93</f>
        <v>37987.4</v>
      </c>
      <c r="E117" s="56">
        <f>МР!F93</f>
        <v>28358.1</v>
      </c>
      <c r="F117" s="52">
        <f t="shared" si="4"/>
        <v>0.4192925959440038</v>
      </c>
      <c r="G117" s="52">
        <f t="shared" si="5"/>
        <v>0.7465133175737217</v>
      </c>
    </row>
    <row r="118" spans="1:7" ht="12.75">
      <c r="A118" s="148" t="s">
        <v>67</v>
      </c>
      <c r="B118" s="141" t="s">
        <v>119</v>
      </c>
      <c r="C118" s="56">
        <f>МР!D94</f>
        <v>4052.3</v>
      </c>
      <c r="D118" s="56">
        <f>МР!E94</f>
        <v>2246.6</v>
      </c>
      <c r="E118" s="56">
        <f>МР!F94</f>
        <v>1619.2</v>
      </c>
      <c r="F118" s="52">
        <f t="shared" si="4"/>
        <v>0.3995755496878316</v>
      </c>
      <c r="G118" s="52">
        <f t="shared" si="5"/>
        <v>0.7207335529244192</v>
      </c>
    </row>
    <row r="119" spans="1:7" ht="16.5" customHeight="1">
      <c r="A119" s="50" t="s">
        <v>68</v>
      </c>
      <c r="B119" s="45" t="s">
        <v>69</v>
      </c>
      <c r="C119" s="59">
        <f>C120+C121+C122+C123+C127+C124+C125+C126</f>
        <v>17570.7</v>
      </c>
      <c r="D119" s="59">
        <f>D120+D121+D122+D123+D127+D124+D125+D126</f>
        <v>9214.5</v>
      </c>
      <c r="E119" s="59">
        <f>E120+E121+E122+E123+E127+E124+E125+E126</f>
        <v>5984.200000000001</v>
      </c>
      <c r="F119" s="52">
        <f t="shared" si="4"/>
        <v>0.34057834918358404</v>
      </c>
      <c r="G119" s="52">
        <f t="shared" si="5"/>
        <v>0.649432958923436</v>
      </c>
    </row>
    <row r="120" spans="1:7" ht="12.75">
      <c r="A120" s="148" t="s">
        <v>70</v>
      </c>
      <c r="B120" s="70" t="s">
        <v>256</v>
      </c>
      <c r="C120" s="56">
        <f>МР!D97+'МО г.Ртищево'!D73+'Кр-звезда'!D57+Октябрьский!D57+Салтыковка!D56+Урусово!D58+'Ш-Голицыно'!D56</f>
        <v>1331.3</v>
      </c>
      <c r="D120" s="56">
        <f>МР!E97+'МО г.Ртищево'!E73+'Кр-звезда'!E57+Октябрьский!E57+Салтыковка!E56+Урусово!E58+'Ш-Голицыно'!E56</f>
        <v>799.3</v>
      </c>
      <c r="E120" s="56">
        <f>МР!F97+'МО г.Ртищево'!F73+'Кр-звезда'!F57+Октябрьский!F57+Салтыковка!F56+Урусово!F58+'Ш-Голицыно'!F56</f>
        <v>706.3</v>
      </c>
      <c r="F120" s="52">
        <f t="shared" si="4"/>
        <v>0.5305340644482837</v>
      </c>
      <c r="G120" s="52">
        <f t="shared" si="5"/>
        <v>0.8836481921681472</v>
      </c>
    </row>
    <row r="121" spans="1:7" ht="38.25">
      <c r="A121" s="148" t="s">
        <v>71</v>
      </c>
      <c r="B121" s="70" t="s">
        <v>206</v>
      </c>
      <c r="C121" s="56">
        <f>МР!D99</f>
        <v>11483.4</v>
      </c>
      <c r="D121" s="56">
        <f>МР!E99</f>
        <v>5965.2</v>
      </c>
      <c r="E121" s="56">
        <f>МР!F99</f>
        <v>4198.1</v>
      </c>
      <c r="F121" s="52">
        <f t="shared" si="4"/>
        <v>0.36557988052319</v>
      </c>
      <c r="G121" s="52">
        <f t="shared" si="5"/>
        <v>0.7037651713270302</v>
      </c>
    </row>
    <row r="122" spans="1:7" ht="51">
      <c r="A122" s="148"/>
      <c r="B122" s="141" t="s">
        <v>207</v>
      </c>
      <c r="C122" s="56">
        <f>МР!D98</f>
        <v>73.7</v>
      </c>
      <c r="D122" s="56">
        <f>МР!E98</f>
        <v>73.7</v>
      </c>
      <c r="E122" s="56">
        <f>МР!F98</f>
        <v>54.5</v>
      </c>
      <c r="F122" s="52">
        <f t="shared" si="4"/>
        <v>0.7394843962008141</v>
      </c>
      <c r="G122" s="52">
        <f t="shared" si="5"/>
        <v>0.7394843962008141</v>
      </c>
    </row>
    <row r="123" spans="1:7" ht="25.5" hidden="1">
      <c r="A123" s="148"/>
      <c r="B123" s="141" t="s">
        <v>208</v>
      </c>
      <c r="C123" s="56">
        <f>МР!D101</f>
        <v>0</v>
      </c>
      <c r="D123" s="56">
        <f>МР!E101</f>
        <v>0</v>
      </c>
      <c r="E123" s="56">
        <f>МР!F101</f>
        <v>0</v>
      </c>
      <c r="F123" s="52" t="e">
        <f t="shared" si="4"/>
        <v>#DIV/0!</v>
      </c>
      <c r="G123" s="52" t="e">
        <f t="shared" si="5"/>
        <v>#DIV/0!</v>
      </c>
    </row>
    <row r="124" spans="1:7" ht="15.75" customHeight="1" hidden="1">
      <c r="A124" s="148"/>
      <c r="B124" s="141" t="s">
        <v>3</v>
      </c>
      <c r="C124" s="56">
        <f>МР!D102</f>
        <v>0</v>
      </c>
      <c r="D124" s="56">
        <f>МР!E102</f>
        <v>0</v>
      </c>
      <c r="E124" s="56">
        <f>МР!F102</f>
        <v>0</v>
      </c>
      <c r="F124" s="52" t="e">
        <f t="shared" si="4"/>
        <v>#DIV/0!</v>
      </c>
      <c r="G124" s="52" t="e">
        <f t="shared" si="5"/>
        <v>#DIV/0!</v>
      </c>
    </row>
    <row r="125" spans="1:7" ht="20.25" customHeight="1" hidden="1">
      <c r="A125" s="148"/>
      <c r="B125" s="141" t="s">
        <v>4</v>
      </c>
      <c r="C125" s="56">
        <f>МР!D103</f>
        <v>0</v>
      </c>
      <c r="D125" s="56">
        <f>МР!E103</f>
        <v>0</v>
      </c>
      <c r="E125" s="56">
        <f>МР!F103</f>
        <v>0</v>
      </c>
      <c r="F125" s="52" t="e">
        <f t="shared" si="4"/>
        <v>#DIV/0!</v>
      </c>
      <c r="G125" s="52" t="e">
        <f t="shared" si="5"/>
        <v>#DIV/0!</v>
      </c>
    </row>
    <row r="126" spans="1:7" ht="30.75" customHeight="1">
      <c r="A126" s="148"/>
      <c r="B126" s="141" t="s">
        <v>348</v>
      </c>
      <c r="C126" s="56">
        <f>МР!D100</f>
        <v>50</v>
      </c>
      <c r="D126" s="56">
        <f>МР!E100</f>
        <v>50</v>
      </c>
      <c r="E126" s="56">
        <f>МР!F100</f>
        <v>0</v>
      </c>
      <c r="F126" s="52">
        <f t="shared" si="4"/>
        <v>0</v>
      </c>
      <c r="G126" s="52">
        <f t="shared" si="5"/>
        <v>0</v>
      </c>
    </row>
    <row r="127" spans="1:7" ht="38.25">
      <c r="A127" s="148" t="s">
        <v>72</v>
      </c>
      <c r="B127" s="141" t="s">
        <v>125</v>
      </c>
      <c r="C127" s="56">
        <f>МР!D104</f>
        <v>4632.3</v>
      </c>
      <c r="D127" s="56">
        <f>МР!E104</f>
        <v>2326.3</v>
      </c>
      <c r="E127" s="56">
        <f>МР!F104</f>
        <v>1025.3</v>
      </c>
      <c r="F127" s="52">
        <f t="shared" si="4"/>
        <v>0.2213371327418345</v>
      </c>
      <c r="G127" s="52">
        <f t="shared" si="5"/>
        <v>0.4407428104715642</v>
      </c>
    </row>
    <row r="128" spans="1:7" ht="21" customHeight="1">
      <c r="A128" s="64" t="s">
        <v>73</v>
      </c>
      <c r="B128" s="146" t="s">
        <v>142</v>
      </c>
      <c r="C128" s="59">
        <f>C129+C130</f>
        <v>26736</v>
      </c>
      <c r="D128" s="59">
        <f>D129+D130</f>
        <v>15158.2</v>
      </c>
      <c r="E128" s="59">
        <f>E129+E130</f>
        <v>9188.9</v>
      </c>
      <c r="F128" s="52">
        <f t="shared" si="4"/>
        <v>0.3436901555954518</v>
      </c>
      <c r="G128" s="52">
        <f t="shared" si="5"/>
        <v>0.6061999445844493</v>
      </c>
    </row>
    <row r="129" spans="1:7" ht="15.75" customHeight="1">
      <c r="A129" s="148" t="s">
        <v>74</v>
      </c>
      <c r="B129" s="141" t="s">
        <v>143</v>
      </c>
      <c r="C129" s="56">
        <f>'МО г.Ртищево'!D75</f>
        <v>26283</v>
      </c>
      <c r="D129" s="56">
        <f>'МО г.Ртищево'!E75</f>
        <v>14705.2</v>
      </c>
      <c r="E129" s="56">
        <f>'МО г.Ртищево'!F75</f>
        <v>8914.9</v>
      </c>
      <c r="F129" s="52">
        <f t="shared" si="4"/>
        <v>0.33918882928128447</v>
      </c>
      <c r="G129" s="52">
        <f t="shared" si="5"/>
        <v>0.6062413295976933</v>
      </c>
    </row>
    <row r="130" spans="1:7" ht="18.75" customHeight="1">
      <c r="A130" s="148" t="s">
        <v>144</v>
      </c>
      <c r="B130" s="141" t="s">
        <v>145</v>
      </c>
      <c r="C130" s="56">
        <f>МР!D107</f>
        <v>453</v>
      </c>
      <c r="D130" s="56">
        <f>МР!E107</f>
        <v>453</v>
      </c>
      <c r="E130" s="56">
        <f>МР!F107</f>
        <v>274</v>
      </c>
      <c r="F130" s="52">
        <f t="shared" si="4"/>
        <v>0.6048565121412803</v>
      </c>
      <c r="G130" s="52">
        <f t="shared" si="5"/>
        <v>0.6048565121412803</v>
      </c>
    </row>
    <row r="131" spans="1:7" ht="21.75" customHeight="1">
      <c r="A131" s="64" t="s">
        <v>146</v>
      </c>
      <c r="B131" s="146" t="s">
        <v>147</v>
      </c>
      <c r="C131" s="59">
        <f>C132</f>
        <v>255.5</v>
      </c>
      <c r="D131" s="59">
        <f>D132</f>
        <v>140</v>
      </c>
      <c r="E131" s="59">
        <f>E132</f>
        <v>82.30000000000001</v>
      </c>
      <c r="F131" s="52">
        <f t="shared" si="4"/>
        <v>0.3221135029354208</v>
      </c>
      <c r="G131" s="52">
        <f t="shared" si="5"/>
        <v>0.587857142857143</v>
      </c>
    </row>
    <row r="132" spans="1:7" ht="12.75">
      <c r="A132" s="148" t="s">
        <v>148</v>
      </c>
      <c r="B132" s="141" t="s">
        <v>149</v>
      </c>
      <c r="C132" s="56">
        <f>МР!D110+'МО г.Ртищево'!D77</f>
        <v>255.5</v>
      </c>
      <c r="D132" s="56">
        <f>МР!E110+'МО г.Ртищево'!E77</f>
        <v>140</v>
      </c>
      <c r="E132" s="56">
        <f>МР!F110+'МО г.Ртищево'!F77</f>
        <v>82.30000000000001</v>
      </c>
      <c r="F132" s="52">
        <f t="shared" si="4"/>
        <v>0.3221135029354208</v>
      </c>
      <c r="G132" s="52">
        <f t="shared" si="5"/>
        <v>0.587857142857143</v>
      </c>
    </row>
    <row r="133" spans="1:7" ht="32.25" customHeight="1">
      <c r="A133" s="64" t="s">
        <v>150</v>
      </c>
      <c r="B133" s="146" t="s">
        <v>151</v>
      </c>
      <c r="C133" s="59">
        <f>C134</f>
        <v>800</v>
      </c>
      <c r="D133" s="59">
        <f>D134</f>
        <v>400</v>
      </c>
      <c r="E133" s="59">
        <f>E134</f>
        <v>375.8</v>
      </c>
      <c r="F133" s="52">
        <f t="shared" si="4"/>
        <v>0.46975</v>
      </c>
      <c r="G133" s="52">
        <f t="shared" si="5"/>
        <v>0.9395</v>
      </c>
    </row>
    <row r="134" spans="1:7" ht="15" customHeight="1">
      <c r="A134" s="148" t="s">
        <v>153</v>
      </c>
      <c r="B134" s="141" t="s">
        <v>152</v>
      </c>
      <c r="C134" s="56">
        <f>МР!D112</f>
        <v>800</v>
      </c>
      <c r="D134" s="56">
        <f>МР!E112</f>
        <v>400</v>
      </c>
      <c r="E134" s="56">
        <f>МР!F112</f>
        <v>375.8</v>
      </c>
      <c r="F134" s="52">
        <f t="shared" si="4"/>
        <v>0.46975</v>
      </c>
      <c r="G134" s="52">
        <f t="shared" si="5"/>
        <v>0.9395</v>
      </c>
    </row>
    <row r="135" spans="1:7" ht="22.5" customHeight="1">
      <c r="A135" s="148"/>
      <c r="B135" s="71" t="s">
        <v>76</v>
      </c>
      <c r="C135" s="72">
        <f>C40+C107+C57+C59+C67+C81+C109+C116+C119+C128+C131+C133</f>
        <v>708309.5999999999</v>
      </c>
      <c r="D135" s="72">
        <f>D40+D107+D57+D59+D67+D81+D109+D116+D119+D128+D131+D133</f>
        <v>422824.39999999997</v>
      </c>
      <c r="E135" s="72">
        <f>E40+E107+E57+E59+E67+E81+E109+E116+E119+E128+E131+E133</f>
        <v>278543.7</v>
      </c>
      <c r="F135" s="52">
        <f t="shared" si="4"/>
        <v>0.39325134093904707</v>
      </c>
      <c r="G135" s="52">
        <f t="shared" si="5"/>
        <v>0.6587692195625419</v>
      </c>
    </row>
    <row r="136" spans="3:6" ht="12.75" hidden="1">
      <c r="C136" s="43"/>
      <c r="D136" s="43"/>
      <c r="E136" s="43"/>
      <c r="F136" s="73"/>
    </row>
    <row r="137" spans="3:6" ht="12.75" hidden="1">
      <c r="C137" s="43"/>
      <c r="D137" s="43"/>
      <c r="E137" s="43"/>
      <c r="F137" s="75"/>
    </row>
    <row r="138" spans="2:7" ht="15">
      <c r="B138" s="38" t="s">
        <v>101</v>
      </c>
      <c r="C138" s="43"/>
      <c r="D138" s="43"/>
      <c r="E138" s="43"/>
      <c r="F138" s="76"/>
      <c r="G138" s="74">
        <v>22493.9</v>
      </c>
    </row>
    <row r="139" spans="2:6" ht="15">
      <c r="B139" s="38"/>
      <c r="C139" s="43"/>
      <c r="D139" s="43"/>
      <c r="E139" s="43"/>
      <c r="F139" s="76"/>
    </row>
    <row r="140" spans="2:6" ht="15">
      <c r="B140" s="38" t="s">
        <v>92</v>
      </c>
      <c r="C140" s="43"/>
      <c r="D140" s="43"/>
      <c r="E140" s="43"/>
      <c r="F140" s="76"/>
    </row>
    <row r="141" spans="2:7" ht="15">
      <c r="B141" s="38" t="s">
        <v>93</v>
      </c>
      <c r="C141" s="43"/>
      <c r="D141" s="43"/>
      <c r="E141" s="43"/>
      <c r="F141" s="76"/>
      <c r="G141" s="77" t="s">
        <v>158</v>
      </c>
    </row>
    <row r="142" spans="2:6" ht="15">
      <c r="B142" s="38"/>
      <c r="C142" s="43"/>
      <c r="D142" s="43"/>
      <c r="E142" s="43"/>
      <c r="F142" s="76"/>
    </row>
    <row r="143" spans="2:6" ht="15">
      <c r="B143" s="38" t="s">
        <v>94</v>
      </c>
      <c r="C143" s="43"/>
      <c r="D143" s="43"/>
      <c r="E143" s="43"/>
      <c r="F143" s="76"/>
    </row>
    <row r="144" spans="2:7" ht="15">
      <c r="B144" s="38" t="s">
        <v>95</v>
      </c>
      <c r="C144" s="43"/>
      <c r="D144" s="43"/>
      <c r="E144" s="43"/>
      <c r="F144" s="76"/>
      <c r="G144" s="78" t="str">
        <f>МР!H127</f>
        <v>0</v>
      </c>
    </row>
    <row r="145" spans="2:6" ht="15">
      <c r="B145" s="38"/>
      <c r="C145" s="43"/>
      <c r="D145" s="43"/>
      <c r="E145" s="43"/>
      <c r="F145" s="76"/>
    </row>
    <row r="146" spans="2:6" ht="15">
      <c r="B146" s="38" t="s">
        <v>96</v>
      </c>
      <c r="C146" s="43"/>
      <c r="D146" s="43"/>
      <c r="E146" s="43"/>
      <c r="F146" s="76"/>
    </row>
    <row r="147" spans="2:7" ht="15">
      <c r="B147" s="38" t="s">
        <v>97</v>
      </c>
      <c r="C147" s="43"/>
      <c r="D147" s="43"/>
      <c r="E147" s="43"/>
      <c r="F147" s="76"/>
      <c r="G147" s="79"/>
    </row>
    <row r="148" spans="2:6" ht="15">
      <c r="B148" s="38"/>
      <c r="C148" s="43"/>
      <c r="D148" s="43"/>
      <c r="E148" s="43"/>
      <c r="F148" s="76"/>
    </row>
    <row r="149" spans="2:6" ht="15">
      <c r="B149" s="38" t="s">
        <v>98</v>
      </c>
      <c r="C149" s="43"/>
      <c r="D149" s="43"/>
      <c r="E149" s="43"/>
      <c r="F149" s="76"/>
    </row>
    <row r="150" spans="1:7" ht="15">
      <c r="A150" s="36"/>
      <c r="B150" s="38" t="s">
        <v>99</v>
      </c>
      <c r="C150" s="43"/>
      <c r="D150" s="43"/>
      <c r="E150" s="43"/>
      <c r="F150" s="76"/>
      <c r="G150" s="80">
        <f>МР!H133</f>
        <v>4000</v>
      </c>
    </row>
    <row r="151" spans="1:6" ht="12" customHeight="1" hidden="1">
      <c r="A151" s="36"/>
      <c r="B151" s="38"/>
      <c r="C151" s="43"/>
      <c r="D151" s="43"/>
      <c r="E151" s="43"/>
      <c r="F151" s="76"/>
    </row>
    <row r="152" spans="1:6" ht="5.25" customHeight="1" hidden="1">
      <c r="A152" s="36"/>
      <c r="B152" s="38"/>
      <c r="C152" s="43"/>
      <c r="D152" s="43"/>
      <c r="E152" s="43"/>
      <c r="F152" s="76"/>
    </row>
    <row r="153" spans="1:7" ht="45" customHeight="1">
      <c r="A153" s="36"/>
      <c r="B153" s="38" t="s">
        <v>100</v>
      </c>
      <c r="C153" s="43"/>
      <c r="D153" s="43"/>
      <c r="E153" s="43"/>
      <c r="F153" s="76"/>
      <c r="G153" s="81">
        <f>E33+G138+G141-E135-G147-G150</f>
        <v>31750.899999999965</v>
      </c>
    </row>
    <row r="154" spans="1:6" ht="12.75">
      <c r="A154" s="36"/>
      <c r="C154" s="43"/>
      <c r="D154" s="43"/>
      <c r="E154" s="43"/>
      <c r="F154" s="76"/>
    </row>
    <row r="155" spans="1:6" ht="12.75" hidden="1">
      <c r="A155" s="36"/>
      <c r="C155" s="43"/>
      <c r="D155" s="43"/>
      <c r="E155" s="43"/>
      <c r="F155" s="76"/>
    </row>
    <row r="156" spans="1:6" ht="15">
      <c r="A156" s="36"/>
      <c r="B156" s="38" t="s">
        <v>102</v>
      </c>
      <c r="C156" s="43"/>
      <c r="D156" s="43"/>
      <c r="E156" s="43"/>
      <c r="F156" s="76"/>
    </row>
    <row r="157" spans="1:6" ht="15">
      <c r="A157" s="36"/>
      <c r="B157" s="38" t="s">
        <v>103</v>
      </c>
      <c r="C157" s="43"/>
      <c r="D157" s="43"/>
      <c r="E157" s="43"/>
      <c r="F157" s="76"/>
    </row>
    <row r="158" spans="1:6" ht="15">
      <c r="A158" s="36"/>
      <c r="B158" s="38" t="s">
        <v>104</v>
      </c>
      <c r="C158" s="43"/>
      <c r="D158" s="43"/>
      <c r="E158" s="43"/>
      <c r="F158" s="76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2014-06-10T04:36:21Z</cp:lastPrinted>
  <dcterms:created xsi:type="dcterms:W3CDTF">1996-10-08T23:32:33Z</dcterms:created>
  <dcterms:modified xsi:type="dcterms:W3CDTF">2014-06-10T04:36:33Z</dcterms:modified>
  <cp:category/>
  <cp:version/>
  <cp:contentType/>
  <cp:contentStatus/>
</cp:coreProperties>
</file>